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73.xml" ContentType="application/vnd.ms-excel.controlproperties+xml"/>
  <Override PartName="/xl/drawings/drawing11.xml" ContentType="application/vnd.openxmlformats-officedocument.drawing+xml"/>
  <Override PartName="/xl/ctrlProps/ctrlProp74.xml" ContentType="application/vnd.ms-excel.controlproperties+xml"/>
  <Override PartName="/xl/drawings/drawing12.xml" ContentType="application/vnd.openxmlformats-officedocument.drawing+xml"/>
  <Override PartName="/xl/ctrlProps/ctrlProp7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76.xml" ContentType="application/vnd.ms-excel.controlproperties+xml"/>
  <Override PartName="/xl/ctrlProps/ctrlProp77.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never" codeName="ThisWorkbook" defaultThemeVersion="124226"/>
  <mc:AlternateContent xmlns:mc="http://schemas.openxmlformats.org/markup-compatibility/2006">
    <mc:Choice Requires="x15">
      <x15ac:absPath xmlns:x15ac="http://schemas.microsoft.com/office/spreadsheetml/2010/11/ac" url="https://powergrid1989-my.sharepoint.com/personal/samratjain_powergrid_in/Documents/SJ (G11)/CURRENT PROJECTS/5. Wifi Deployment/BD/For Uploading/"/>
    </mc:Choice>
  </mc:AlternateContent>
  <xr:revisionPtr revIDLastSave="146" documentId="13_ncr:1_{CB6CC00D-9F9F-4195-8EA5-B1F8CA746E27}" xr6:coauthVersionLast="47" xr6:coauthVersionMax="47" xr10:uidLastSave="{949B735C-9547-4FB7-8B8A-E70E4C934B35}"/>
  <workbookProtection workbookAlgorithmName="SHA-512" workbookHashValue="i/QN9Ajg6UxwTyd7/LVEDYqhDcqCxwAjqFfF0speX2ot7u0oT8ePJlFaDHnUtR/7SZ4gXsbbwWJkwa6DEqg07w==" workbookSaltValue="elbkGtogEvtm8cVMN6iGrw==" workbookSpinCount="100000" lockStructure="1"/>
  <bookViews>
    <workbookView xWindow="-120" yWindow="-120" windowWidth="29040" windowHeight="15720" tabRatio="823" firstSheet="1" activeTab="1" xr2:uid="{00000000-000D-0000-FFFF-FFFF00000000}"/>
  </bookViews>
  <sheets>
    <sheet name="Basic" sheetId="1" state="hidden" r:id="rId1"/>
    <sheet name="Cover" sheetId="2" r:id="rId2"/>
    <sheet name="Names of Bidder" sheetId="3" r:id="rId3"/>
    <sheet name="Attach 3(JV)" sheetId="4" state="hidden"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32" r:id="rId28"/>
    <sheet name="Sheet2" sheetId="33" state="hidden" r:id="rId29"/>
    <sheet name="N to W" sheetId="34" state="hidden" r:id="rId30"/>
    <sheet name="Sheet1" sheetId="35"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(QR)'!#REF!</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(QR)'!#REF!</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(QR)'!#REF!</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(QR)'!#REF!</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(QR)'!#REF!</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(QR)'!#REF!</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(QR)'!#REF!</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(QR)'!#REF!</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(QR)'!#REF!</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(QR)'!#REF!</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(QR)'!#REF!</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(QR)'!#REF!</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(QR)'!#REF!</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(QR)'!#REF!</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(QR)'!#REF!</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(QR)'!#REF!</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(QR)'!#REF!</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(QR)'!#REF!</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(QR)'!#REF!</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(QR)'!#REF!</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11'!$A$1:$E$29</definedName>
    <definedName name="_xlnm.Print_Area" localSheetId="17">'Attach 12'!$A$1:$F$19</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3(JV)'!$A$1:$E$21</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9'!$A$1:$E$54</definedName>
    <definedName name="_xlnm.Print_Area" localSheetId="6">'Attach-3 (QR)'!$A$1:$I$21</definedName>
    <definedName name="_xlnm.Print_Area" localSheetId="4">'Attach-3 (QR)_old'!$A$1:$J$407</definedName>
    <definedName name="_xlnm.Print_Area" localSheetId="27">'Bid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12'!$A$1:$E$19</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3(JV)'!$A$1:$E$23</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9'!$A$1:$D$54</definedName>
    <definedName name="Z_05855B4F_D61E_4C97_B759_B2F96767F6F8_.wvu.PrintArea" localSheetId="6" hidden="1">'Attach-3 (QR)'!$A$1:$H$21</definedName>
    <definedName name="Z_05855B4F_D61E_4C97_B759_B2F96767F6F8_.wvu.PrintArea" localSheetId="4" hidden="1">'Attach-3 (QR)_old'!$A$1:$H$407</definedName>
    <definedName name="Z_05855B4F_D61E_4C97_B759_B2F96767F6F8_.wvu.PrintArea" localSheetId="27"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(QR)'!#REF!,'Attach-3 (QR)'!#REF!,'Attach-3 (QR)'!#REF!,'Attach-3 (QR)'!#REF!,'Attach-3 (QR)'!#REF!,'Attach-3 (QR)'!#REF!,'Attach-3 (QR)'!#REF!</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12'!$A$1:$E$19</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3(JV)'!$A$1:$E$21</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9'!$A$1:$E$54</definedName>
    <definedName name="Z_067EF7EF_2552_42C0_8B2F_9338A16B73EB_.wvu.PrintArea" localSheetId="6" hidden="1">'Attach-3 (QR)'!$A$1:$I$21</definedName>
    <definedName name="Z_067EF7EF_2552_42C0_8B2F_9338A16B73EB_.wvu.PrintArea" localSheetId="4" hidden="1">'Attach-3 (QR)_old'!$A$1:$J$407</definedName>
    <definedName name="Z_067EF7EF_2552_42C0_8B2F_9338A16B73EB_.wvu.PrintArea" localSheetId="27"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(QR)'!#REF!,'Attach-3 (QR)'!#REF!,'Attach-3 (QR)'!#REF!,'Attach-3 (QR)'!#REF!,'Attach-3 (QR)'!#REF!,'Attach-3 (QR)'!#REF!,'Attach-3 (QR)'!#REF!,'Attach-3 (QR)'!#REF!</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(QR)'!$A$1:$H$21</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3(JV)'!$A$1:$E$23</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9'!$A$1:$D$55</definedName>
    <definedName name="Z_15A19D23_A9FD_4FC1_B7B0_F2D16BDFC729_.wvu.PrintArea" localSheetId="27" hidden="1">'Bid Form 1st Envelope '!$A$1:$F$121</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(QR)'!$A$1:$I$21</definedName>
    <definedName name="Z_176A4F7E_17B2_43CD_BA12_35A58E9B73EF_.wvu.Rows" localSheetId="6" hidden="1">'Attach-3 (QR)'!#REF!,'Attach-3 (QR)'!#REF!,'Attach-3 (QR)'!#REF!,'Attach-3 (QR)'!#REF!,'Attach-3 (QR)'!#REF!,'Attach-3 (QR)'!#REF!,'Attach-3 (QR)'!#REF!,'Attach-3 (QR)'!#REF!</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76DC383_BC5B_4A2C_B484_0B54305CAC0E_.wvu.Cols" localSheetId="4" hidden="1">'Attach-3 (QR)_old'!$J:$AB</definedName>
    <definedName name="Z_176DC383_BC5B_4A2C_B484_0B54305CAC0E_.wvu.Cols" localSheetId="27"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10'!$A$1:$F$18</definedName>
    <definedName name="Z_176DC383_BC5B_4A2C_B484_0B54305CAC0E_.wvu.PrintArea" localSheetId="16" hidden="1">'Attach 11'!$A$1:$E$86</definedName>
    <definedName name="Z_176DC383_BC5B_4A2C_B484_0B54305CAC0E_.wvu.PrintArea" localSheetId="17" hidden="1">'Attach 12'!$A$1:$F$19</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3" hidden="1">'Attach 3(JV)'!$A$1:$E$21</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9'!$A$1:$E$54</definedName>
    <definedName name="Z_176DC383_BC5B_4A2C_B484_0B54305CAC0E_.wvu.PrintArea" localSheetId="6" hidden="1">'Attach-3 (QR)'!$A$1:$I$21</definedName>
    <definedName name="Z_176DC383_BC5B_4A2C_B484_0B54305CAC0E_.wvu.PrintArea" localSheetId="4" hidden="1">'Attach-3 (QR)_old'!$A$1:$J$407</definedName>
    <definedName name="Z_176DC383_BC5B_4A2C_B484_0B54305CAC0E_.wvu.PrintArea" localSheetId="27"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9'!$26:$28</definedName>
    <definedName name="Z_176DC383_BC5B_4A2C_B484_0B54305CAC0E_.wvu.Rows" localSheetId="6" hidden="1">'Attach-3 (QR)'!#REF!,'Attach-3 (QR)'!#REF!,'Attach-3 (QR)'!#REF!,'Attach-3 (QR)'!#REF!,'Attach-3 (QR)'!#REF!,'Attach-3 (QR)'!#REF!,'Attach-3 (QR)'!#REF!,'Attach-3 (QR)'!#REF!</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27"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12'!$A$1:$E$19</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(QR)'!$A$1:$H$21</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(QR)'!$A$1:$H$21</definedName>
    <definedName name="Z_20A53A97_D2BD_4E7F_8ABC_E5DF94CF88E8_.wvu.PrintArea" localSheetId="4" hidden="1">'Attach-3 (QR)_old'!$A$1:$H$407</definedName>
    <definedName name="Z_20A53A97_D2BD_4E7F_8ABC_E5DF94CF88E8_.wvu.Rows" localSheetId="6" hidden="1">'Attach-3 (QR)'!#REF!,'Attach-3 (QR)'!#REF!,'Attach-3 (QR)'!#REF!,'Attach-3 (QR)'!#REF!,'Attach-3 (QR)'!#REF!,'Attach-3 (QR)'!#REF!</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12'!$A$1:$E$19</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3(JV)'!$A$1:$E$23</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9'!$A$1:$D$55</definedName>
    <definedName name="Z_240327DD_375F_45D4_BA52_89AFD79FE6A1_.wvu.PrintArea" localSheetId="27" hidden="1">'Bid Form 1st Envelope '!$A$1:$F$121</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12'!$A$1:$E$19</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12'!$A$1:$E$19</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12'!$A$1:$F$19</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3(JV)'!$A$1:$E$21</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9'!$A$1:$E$54</definedName>
    <definedName name="Z_273BBCBD_8F12_4445_A7CA_FDA7C67AE3D5_.wvu.PrintArea" localSheetId="6" hidden="1">'Attach-3 (QR)'!$A$1:$I$21</definedName>
    <definedName name="Z_273BBCBD_8F12_4445_A7CA_FDA7C67AE3D5_.wvu.PrintArea" localSheetId="4" hidden="1">'Attach-3 (QR)_old'!$A$1:$J$407</definedName>
    <definedName name="Z_273BBCBD_8F12_4445_A7CA_FDA7C67AE3D5_.wvu.PrintArea" localSheetId="27"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(QR)'!#REF!,'Attach-3 (QR)'!#REF!,'Attach-3 (QR)'!#REF!,'Attach-3 (QR)'!#REF!,'Attach-3 (QR)'!#REF!,'Attach-3 (QR)'!#REF!,'Attach-3 (QR)'!#REF!,'Attach-3 (QR)'!#REF!</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12'!$A$1:$F$19</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3(JV)'!$A$1:$E$21</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9'!$A$1:$E$54</definedName>
    <definedName name="Z_27CB7082_4FAB_46F1_8968_11E3E4A629B2_.wvu.PrintArea" localSheetId="6" hidden="1">'Attach-3 (QR)'!$A$1:$I$21</definedName>
    <definedName name="Z_27CB7082_4FAB_46F1_8968_11E3E4A629B2_.wvu.PrintArea" localSheetId="4" hidden="1">'Attach-3 (QR)_old'!$A$1:$J$407</definedName>
    <definedName name="Z_27CB7082_4FAB_46F1_8968_11E3E4A629B2_.wvu.PrintArea" localSheetId="27"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(QR)'!#REF!,'Attach-3 (QR)'!#REF!,'Attach-3 (QR)'!#REF!,'Attach-3 (QR)'!#REF!,'Attach-3 (QR)'!#REF!,'Attach-3 (QR)'!#REF!,'Attach-3 (QR)'!#REF!,'Attach-3 (QR)'!#REF!</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(QR)'!$A$1:$H$21</definedName>
    <definedName name="Z_280EA05C_4582_4B0F_895F_5C9134A73222_.wvu.PrintArea" localSheetId="4" hidden="1">'Attach-3 (QR)_old'!$A$1:$H$407</definedName>
    <definedName name="Z_280EA05C_4582_4B0F_895F_5C9134A73222_.wvu.Rows" localSheetId="6" hidden="1">'Attach-3 (QR)'!#REF!,'Attach-3 (QR)'!#REF!,'Attach-3 (QR)'!#REF!,'Attach-3 (QR)'!#REF!,'Attach-3 (QR)'!#REF!,'Attach-3 (QR)'!#REF!</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12'!$A$1:$E$19</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3(JV)'!$A$1:$E$21</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9'!$A$1:$E$54</definedName>
    <definedName name="Z_2CF6F19D_227C_4840_A9E1_6C944B0145DB_.wvu.PrintArea" localSheetId="4" hidden="1">'Attach-3 (QR)_old'!$A$1:$J$407</definedName>
    <definedName name="Z_2CF6F19D_227C_4840_A9E1_6C944B0145DB_.wvu.PrintArea" localSheetId="27"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(QR)'!$A$1:$H$21</definedName>
    <definedName name="Z_308F00E9_5A71_4486_BCFD_DF8513C1906D_.wvu.PrintArea" localSheetId="4" hidden="1">'Attach-3 (QR)_old'!$A$1:$H$407</definedName>
    <definedName name="Z_308F00E9_5A71_4486_BCFD_DF8513C1906D_.wvu.Rows" localSheetId="6" hidden="1">'Attach-3 (QR)'!#REF!,'Attach-3 (QR)'!#REF!,'Attach-3 (QR)'!#REF!,'Attach-3 (QR)'!#REF!,'Attach-3 (QR)'!#REF!,'Attach-3 (QR)'!#REF!,'Attach-3 (QR)'!#REF!,'Attach-3 (QR)'!#REF!,'Attach-3 (QR)'!#REF!</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(QR)'!$A$1:$H$21</definedName>
    <definedName name="Z_3365131F_6BE7_432A_859B_F41B794BB9E6_.wvu.PrintArea" localSheetId="4" hidden="1">'Attach-3 (QR)_old'!$A$1:$H$407</definedName>
    <definedName name="Z_3365131F_6BE7_432A_859B_F41B794BB9E6_.wvu.Rows" localSheetId="6" hidden="1">'Attach-3 (QR)'!#REF!,'Attach-3 (QR)'!#REF!,'Attach-3 (QR)'!#REF!,'Attach-3 (QR)'!#REF!,'Attach-3 (QR)'!#REF!,'Attach-3 (QR)'!#REF!,'Attach-3 (QR)'!#REF!,'Attach-3 (QR)'!#REF!,'Attach-3 (QR)'!#REF!,'Attach-3 (QR)'!#REF!</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3(JV)'!$A$1:$E$23</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9'!$A$1:$D$55</definedName>
    <definedName name="Z_340562B9_6CEE_4962_8D7D_CA1C6778F52C_.wvu.PrintArea" localSheetId="27" hidden="1">'Bid Form 1st Envelope '!$A$1:$F$121</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12'!$A$1:$F$19</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3" hidden="1">'Attach 3(JV)'!$A$1:$E$21</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9'!$A$1:$E$54</definedName>
    <definedName name="Z_3836A67F_51F8_4B52_B51D_937DC398CD1F_.wvu.PrintArea" localSheetId="6" hidden="1">'Attach-3 (QR)'!$A$1:$I$21</definedName>
    <definedName name="Z_3836A67F_51F8_4B52_B51D_937DC398CD1F_.wvu.PrintArea" localSheetId="4" hidden="1">'Attach-3 (QR)_old'!$A$1:$J$407</definedName>
    <definedName name="Z_3836A67F_51F8_4B52_B51D_937DC398CD1F_.wvu.PrintArea" localSheetId="27"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9'!$26:$28</definedName>
    <definedName name="Z_3836A67F_51F8_4B52_B51D_937DC398CD1F_.wvu.Rows" localSheetId="6" hidden="1">'Attach-3 (QR)'!#REF!,'Attach-3 (QR)'!#REF!,'Attach-3 (QR)'!#REF!,'Attach-3 (QR)'!#REF!,'Attach-3 (QR)'!#REF!,'Attach-3 (QR)'!#REF!,'Attach-3 (QR)'!#REF!,'Attach-3 (QR)'!#REF!</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3(JV)'!$A$1:$E$23</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9'!$A$1:$D$55</definedName>
    <definedName name="Z_38BECF6E_1A53_4F98_87B9_44F2C5F77E08_.wvu.PrintArea" localSheetId="27" hidden="1">'Bid Form 1st Envelope '!$A$1:$F$121</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3B6A9969_E4B8_452F_AFFE_7A4A13F5C420_.wvu.Cols" localSheetId="4" hidden="1">'Attach-3 (QR)_old'!$J:$AB</definedName>
    <definedName name="Z_3B6A9969_E4B8_452F_AFFE_7A4A13F5C420_.wvu.Cols" localSheetId="27"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10'!$A$1:$F$18</definedName>
    <definedName name="Z_3B6A9969_E4B8_452F_AFFE_7A4A13F5C420_.wvu.PrintArea" localSheetId="16" hidden="1">'Attach 11'!$A$1:$E$86</definedName>
    <definedName name="Z_3B6A9969_E4B8_452F_AFFE_7A4A13F5C420_.wvu.PrintArea" localSheetId="17" hidden="1">'Attach 12'!$A$1:$F$19</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3" hidden="1">'Attach 3(JV)'!$A$1:$E$21</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9'!$A$1:$E$54</definedName>
    <definedName name="Z_3B6A9969_E4B8_452F_AFFE_7A4A13F5C420_.wvu.PrintArea" localSheetId="6" hidden="1">'Attach-3 (QR)'!$A$1:$I$21</definedName>
    <definedName name="Z_3B6A9969_E4B8_452F_AFFE_7A4A13F5C420_.wvu.PrintArea" localSheetId="4" hidden="1">'Attach-3 (QR)_old'!$A$1:$J$407</definedName>
    <definedName name="Z_3B6A9969_E4B8_452F_AFFE_7A4A13F5C420_.wvu.PrintArea" localSheetId="27"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9'!$26:$28</definedName>
    <definedName name="Z_3B6A9969_E4B8_452F_AFFE_7A4A13F5C420_.wvu.Rows" localSheetId="6" hidden="1">'Attach-3 (QR)'!#REF!,'Attach-3 (QR)'!#REF!,'Attach-3 (QR)'!#REF!,'Attach-3 (QR)'!#REF!,'Attach-3 (QR)'!#REF!,'Attach-3 (QR)'!#REF!,'Attach-3 (QR)'!#REF!,'Attach-3 (QR)'!#REF!</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27"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3(JV)'!$A$1:$E$23</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9'!$A$1:$D$55</definedName>
    <definedName name="Z_43BCBF1E_CDCF_4541_8D79_87EDCECBC1FD_.wvu.PrintArea" localSheetId="27" hidden="1">'Bid Form 1st Envelope '!$A$1:$F$121</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3(JV)'!$A$1:$E$23</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9'!$A$1:$D$55</definedName>
    <definedName name="Z_477F7E43_D393_45BA_B99B_D838E4629B5D_.wvu.PrintArea" localSheetId="27" hidden="1">'Bid Form 1st Envelope '!$A$1:$F$121</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3(JV)'!$A$1:$E$23</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9'!$A$1:$D$55</definedName>
    <definedName name="Z_494F6778_23FE_4AAC_B37D_6C7543FC13B9_.wvu.PrintArea" localSheetId="6" hidden="1">'Attach-3 (QR)'!$A$1:$H$21</definedName>
    <definedName name="Z_494F6778_23FE_4AAC_B37D_6C7543FC13B9_.wvu.PrintArea" localSheetId="4" hidden="1">'Attach-3 (QR)_old'!$A$1:$H$407</definedName>
    <definedName name="Z_494F6778_23FE_4AAC_B37D_6C7543FC13B9_.wvu.PrintArea" localSheetId="27" hidden="1">'Bid Form 1st Envelope '!$A$1:$F$121</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10'!$A$1:$F$18</definedName>
    <definedName name="Z_4B898AE2_7356_489E_882D_EC3B09CB95AA_.wvu.PrintArea" localSheetId="16" hidden="1">'Attach 11'!$A$1:$E$86</definedName>
    <definedName name="Z_4B898AE2_7356_489E_882D_EC3B09CB95AA_.wvu.PrintArea" localSheetId="17" hidden="1">'Attach 12'!$A$1:$F$19</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3(JV)'!$A$1:$E$21</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9'!$A$1:$E$54</definedName>
    <definedName name="Z_4B898AE2_7356_489E_882D_EC3B09CB95AA_.wvu.PrintArea" localSheetId="6" hidden="1">'Attach-3 (QR)'!$A$1:$I$21</definedName>
    <definedName name="Z_4B898AE2_7356_489E_882D_EC3B09CB95AA_.wvu.PrintArea" localSheetId="4" hidden="1">'Attach-3 (QR)_old'!$A$1:$J$407</definedName>
    <definedName name="Z_4B898AE2_7356_489E_882D_EC3B09CB95AA_.wvu.PrintArea" localSheetId="27"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(QR)'!#REF!,'Attach-3 (QR)'!#REF!,'Attach-3 (QR)'!#REF!,'Attach-3 (QR)'!#REF!,'Attach-3 (QR)'!#REF!,'Attach-3 (QR)'!#REF!,'Attach-3 (QR)'!#REF!,'Attach-3 (QR)'!#REF!</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1A6EE7B_1159_4743_BF27_95D329619B3B_.wvu.Cols" localSheetId="4" hidden="1">'Attach-3 (QR)_old'!$J:$AB</definedName>
    <definedName name="Z_51A6EE7B_1159_4743_BF27_95D329619B3B_.wvu.Cols" localSheetId="27"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10'!$A$1:$F$18</definedName>
    <definedName name="Z_51A6EE7B_1159_4743_BF27_95D329619B3B_.wvu.PrintArea" localSheetId="16" hidden="1">'Attach 11'!$A$1:$E$86</definedName>
    <definedName name="Z_51A6EE7B_1159_4743_BF27_95D329619B3B_.wvu.PrintArea" localSheetId="17" hidden="1">'Attach 12'!$A$1:$F$19</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3" hidden="1">'Attach 3(JV)'!$A$1:$E$21</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9'!$A$1:$E$54</definedName>
    <definedName name="Z_51A6EE7B_1159_4743_BF27_95D329619B3B_.wvu.PrintArea" localSheetId="6" hidden="1">'Attach-3 (QR)'!$A$1:$I$21</definedName>
    <definedName name="Z_51A6EE7B_1159_4743_BF27_95D329619B3B_.wvu.PrintArea" localSheetId="4" hidden="1">'Attach-3 (QR)_old'!$A$1:$J$407</definedName>
    <definedName name="Z_51A6EE7B_1159_4743_BF27_95D329619B3B_.wvu.PrintArea" localSheetId="27"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9'!$26:$28</definedName>
    <definedName name="Z_51A6EE7B_1159_4743_BF27_95D329619B3B_.wvu.Rows" localSheetId="6" hidden="1">'Attach-3 (QR)'!#REF!,'Attach-3 (QR)'!#REF!,'Attach-3 (QR)'!#REF!,'Attach-3 (QR)'!#REF!,'Attach-3 (QR)'!#REF!,'Attach-3 (QR)'!#REF!,'Attach-3 (QR)'!#REF!,'Attach-3 (QR)'!#REF!</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27"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12'!$A$1:$F$19</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3(JV)'!$A$1:$E$21</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9'!$A$1:$E$54</definedName>
    <definedName name="Z_5476C51C_4037_4B28_A818_10D7CDF0C66A_.wvu.PrintArea" localSheetId="6" hidden="1">'Attach-3 (QR)'!$A$1:$I$21</definedName>
    <definedName name="Z_5476C51C_4037_4B28_A818_10D7CDF0C66A_.wvu.PrintArea" localSheetId="4" hidden="1">'Attach-3 (QR)_old'!$A$1:$J$407</definedName>
    <definedName name="Z_5476C51C_4037_4B28_A818_10D7CDF0C66A_.wvu.PrintArea" localSheetId="27"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(QR)'!#REF!,'Attach-3 (QR)'!#REF!,'Attach-3 (QR)'!#REF!,'Attach-3 (QR)'!#REF!,'Attach-3 (QR)'!#REF!,'Attach-3 (QR)'!#REF!,'Attach-3 (QR)'!#REF!,'Attach-3 (QR)'!#REF!</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(QR)'!$A$1:$H$21</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(QR)'!$A$1:$I$21</definedName>
    <definedName name="Z_5802F788_6BC6_4DD2_9B34_FB4B8F376754_.wvu.Rows" localSheetId="6" hidden="1">'Attach-3 (QR)'!#REF!,'Attach-3 (QR)'!#REF!,'Attach-3 (QR)'!#REF!,'Attach-3 (QR)'!#REF!,'Attach-3 (QR)'!#REF!,'Attach-3 (QR)'!#REF!,'Attach-3 (QR)'!#REF!,'Attach-3 (QR)'!#REF!</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(QR)'!$A$1:$H$21</definedName>
    <definedName name="Z_582CF44B_0703_4CA2_AB84_00685031CD39_.wvu.PrintArea" localSheetId="4" hidden="1">'Attach-3 (QR)_old'!$A$1:$H$407</definedName>
    <definedName name="Z_582CF44B_0703_4CA2_AB84_00685031CD39_.wvu.Rows" localSheetId="6" hidden="1">'Attach-3 (QR)'!#REF!,'Attach-3 (QR)'!#REF!,'Attach-3 (QR)'!#REF!,'Attach-3 (QR)'!#REF!,'Attach-3 (QR)'!#REF!,'Attach-3 (QR)'!#REF!,'Attach-3 (QR)'!#REF!,'Attach-3 (QR)'!#REF!,'Attach-3 (QR)'!#REF!</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12'!$A$1:$E$19</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12'!$A$1:$F$19</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3(JV)'!$A$1:$E$21</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9'!$A$1:$E$54</definedName>
    <definedName name="Z_5D67CA2D_8BB3_4F00_894F_4872C1BBE88F_.wvu.PrintArea" localSheetId="6" hidden="1">'Attach-3 (QR)'!$A$1:$I$21</definedName>
    <definedName name="Z_5D67CA2D_8BB3_4F00_894F_4872C1BBE88F_.wvu.PrintArea" localSheetId="4" hidden="1">'Attach-3 (QR)_old'!$A$1:$J$407</definedName>
    <definedName name="Z_5D67CA2D_8BB3_4F00_894F_4872C1BBE88F_.wvu.PrintArea" localSheetId="27"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(QR)'!#REF!,'Attach-3 (QR)'!#REF!,'Attach-3 (QR)'!#REF!,'Attach-3 (QR)'!#REF!,'Attach-3 (QR)'!#REF!,'Attach-3 (QR)'!#REF!,'Attach-3 (QR)'!#REF!,'Attach-3 (QR)'!#REF!</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12'!$A$1:$E$19</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12'!$A$1:$F$19</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3(JV)'!$A$1:$E$21</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9'!$A$1:$E$54</definedName>
    <definedName name="Z_696D4A13_5E44_4B16_B107_EB70ABB06CBE_.wvu.PrintArea" localSheetId="6" hidden="1">'Attach-3 (QR)'!$A$1:$I$21</definedName>
    <definedName name="Z_696D4A13_5E44_4B16_B107_EB70ABB06CBE_.wvu.PrintArea" localSheetId="4" hidden="1">'Attach-3 (QR)_old'!$A$1:$J$407</definedName>
    <definedName name="Z_696D4A13_5E44_4B16_B107_EB70ABB06CBE_.wvu.PrintArea" localSheetId="27"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(QR)'!#REF!,'Attach-3 (QR)'!#REF!,'Attach-3 (QR)'!#REF!,'Attach-3 (QR)'!#REF!,'Attach-3 (QR)'!#REF!,'Attach-3 (QR)'!#REF!,'Attach-3 (QR)'!#REF!,'Attach-3 (QR)'!#REF!</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12'!$A$1:$E$19</definedName>
    <definedName name="Z_6B2C1320_5106_401D_86E8_03FFC7419150_.wvu.PrintArea" localSheetId="25" hidden="1">'Attach 18 SP'!$A$8:$I$157</definedName>
    <definedName name="Z_6B2C1320_5106_401D_86E8_03FFC7419150_.wvu.PrintArea" localSheetId="6" hidden="1">'Attach-3 (QR)'!$A$1:$H$21</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(QR)'!$A$1:$I$21</definedName>
    <definedName name="Z_6DC6C963_9F04_44DD_BC90_C1641F014E55_.wvu.Rows" localSheetId="6" hidden="1">'Attach-3 (QR)'!#REF!,'Attach-3 (QR)'!#REF!,'Attach-3 (QR)'!#REF!,'Attach-3 (QR)'!#REF!,'Attach-3 (QR)'!#REF!,'Attach-3 (QR)'!#REF!,'Attach-3 (QR)'!#REF!,'Attach-3 (QR)'!#REF!</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(QR)'!$A$1:$H$21</definedName>
    <definedName name="Z_6FD3A41D_DEEE_48F5_96DB_6021F0BEBAF6_.wvu.PrintArea" localSheetId="4" hidden="1">'Attach-3 (QR)_old'!$A$1:$H$407</definedName>
    <definedName name="Z_6FD3A41D_DEEE_48F5_96DB_6021F0BEBAF6_.wvu.Rows" localSheetId="6" hidden="1">'Attach-3 (QR)'!#REF!,'Attach-3 (QR)'!#REF!,'Attach-3 (QR)'!#REF!,'Attach-3 (QR)'!#REF!,'Attach-3 (QR)'!#REF!,'Attach-3 (QR)'!#REF!,'Attach-3 (QR)'!#REF!,'Attach-3 (QR)'!#REF!,'Attach-3 (QR)'!#REF!,'Attach-3 (QR)'!#REF!</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(QR)'!$A$1:$I$21</definedName>
    <definedName name="Z_70B78559_AE2A_4A85_855C_A3044383137A_.wvu.PrintArea" localSheetId="4" hidden="1">'Attach-3 (QR)_old'!$A$1:$I$407</definedName>
    <definedName name="Z_70B78559_AE2A_4A85_855C_A3044383137A_.wvu.Rows" localSheetId="6" hidden="1">'Attach-3 (QR)'!#REF!,'Attach-3 (QR)'!#REF!,'Attach-3 (QR)'!#REF!,'Attach-3 (QR)'!#REF!,'Attach-3 (QR)'!#REF!,'Attach-3 (QR)'!#REF!,'Attach-3 (QR)'!#REF!,'Attach-3 (QR)'!#REF!</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12'!$A$1:$E$19</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(QR)'!$A$1:$H$21</definedName>
    <definedName name="Z_728AEB16_F9CD_4198_B4E9_2E28A5E42262_.wvu.PrintArea" localSheetId="4" hidden="1">'Attach-3 (QR)_old'!$A$1:$H$407</definedName>
    <definedName name="Z_728AEB16_F9CD_4198_B4E9_2E28A5E42262_.wvu.Rows" localSheetId="6" hidden="1">'Attach-3 (QR)'!#REF!,'Attach-3 (QR)'!#REF!,'Attach-3 (QR)'!#REF!,'Attach-3 (QR)'!#REF!,'Attach-3 (QR)'!#REF!,'Attach-3 (QR)'!#REF!,'Attach-3 (QR)'!#REF!,'Attach-3 (QR)'!#REF!,'Attach-3 (QR)'!#REF!,'Attach-3 (QR)'!#REF!</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12'!$A$1:$F$19</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3(JV)'!$A$1:$E$21</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9'!$A$1:$E$54</definedName>
    <definedName name="Z_757C3C2F_C668_4CD7_806B_CA71CC57DCC1_.wvu.PrintArea" localSheetId="6" hidden="1">'Attach-3 (QR)'!$A$1:$I$21</definedName>
    <definedName name="Z_757C3C2F_C668_4CD7_806B_CA71CC57DCC1_.wvu.PrintArea" localSheetId="4" hidden="1">'Attach-3 (QR)_old'!$A$1:$J$407</definedName>
    <definedName name="Z_757C3C2F_C668_4CD7_806B_CA71CC57DCC1_.wvu.PrintArea" localSheetId="27"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(QR)'!#REF!,'Attach-3 (QR)'!#REF!,'Attach-3 (QR)'!#REF!,'Attach-3 (QR)'!#REF!,'Attach-3 (QR)'!#REF!,'Attach-3 (QR)'!#REF!,'Attach-3 (QR)'!#REF!,'Attach-3 (QR)'!#REF!</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3(JV)'!$A$1:$E$23</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9'!$A$1:$D$55</definedName>
    <definedName name="Z_7A9EA6D6_4DDF_43D9_92E6_C6AFAD14E266_.wvu.PrintArea" localSheetId="27" hidden="1">'Bid Form 1st Envelope '!$A$1:$F$121</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(QR)'!$A$1:$H$21</definedName>
    <definedName name="Z_7DC13EB1_5F25_4667_BD87_340DAD4F0E72_.wvu.PrintArea" localSheetId="4" hidden="1">'Attach-3 (QR)_old'!$A$1:$H$407</definedName>
    <definedName name="Z_7DC13EB1_5F25_4667_BD87_340DAD4F0E72_.wvu.Rows" localSheetId="6" hidden="1">'Attach-3 (QR)'!#REF!,'Attach-3 (QR)'!#REF!,'Attach-3 (QR)'!#REF!,'Attach-3 (QR)'!#REF!,'Attach-3 (QR)'!#REF!,'Attach-3 (QR)'!#REF!,'Attach-3 (QR)'!#REF!,'Attach-3 (QR)'!#REF!,'Attach-3 (QR)'!#REF!</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(QR)'!$A$1:$H$21</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3(JV)'!$A$1:$E$23</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9'!$A$1:$D$54</definedName>
    <definedName name="Z_82E8A0F5_0020_4355_95CF_28601763A783_.wvu.PrintArea" localSheetId="27" hidden="1">'Bid Form 1st Envelope '!$A$1:$F$121</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12'!$A$1:$E$19</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12'!$A$1:$F$19</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3(JV)'!$A$1:$E$21</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9'!$A$1:$E$54</definedName>
    <definedName name="Z_869B0F9C_77A4_468D_A350_EA35CAE357D9_.wvu.PrintArea" localSheetId="6" hidden="1">'Attach-3 (QR)'!$A$1:$I$21</definedName>
    <definedName name="Z_869B0F9C_77A4_468D_A350_EA35CAE357D9_.wvu.PrintArea" localSheetId="4" hidden="1">'Attach-3 (QR)_old'!$A$1:$J$407</definedName>
    <definedName name="Z_869B0F9C_77A4_468D_A350_EA35CAE357D9_.wvu.PrintArea" localSheetId="27"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(QR)'!#REF!,'Attach-3 (QR)'!#REF!,'Attach-3 (QR)'!#REF!,'Attach-3 (QR)'!#REF!,'Attach-3 (QR)'!#REF!,'Attach-3 (QR)'!#REF!,'Attach-3 (QR)'!#REF!,'Attach-3 (QR)'!#REF!</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3(JV)'!$A$1:$E$23</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9'!$A$1:$D$55</definedName>
    <definedName name="Z_8E3ED18F_7B8F_4A1C_969D_A70DC3B696C3_.wvu.PrintArea" localSheetId="27" hidden="1">'Bid Form 1st Envelope '!$A$1:$F$121</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12'!$A$1:$E$19</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3(JV)'!$A$1:$E$23</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9'!$A$1:$D$55</definedName>
    <definedName name="Z_8E7B022F_1113_4BA2_B2BA_8EDBE02A2557_.wvu.PrintArea" localSheetId="27"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3(JV)'!$A$1:$E$23</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9'!$A$1:$D$55</definedName>
    <definedName name="Z_97C0FC0E_800C_45C9_895E_E91A3F1ADBA4_.wvu.PrintArea" localSheetId="27" hidden="1">'Bid Form 1st Envelope '!$A$1:$F$121</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12'!$A$1:$F$19</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3(JV)'!$A$1:$E$21</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9'!$A$1:$E$54</definedName>
    <definedName name="Z_9CD72AD0_8BDA_437F_A784_A667464C809C_.wvu.PrintArea" localSheetId="6" hidden="1">'Attach-3 (QR)'!$A$1:$I$21</definedName>
    <definedName name="Z_9CD72AD0_8BDA_437F_A784_A667464C809C_.wvu.PrintArea" localSheetId="4" hidden="1">'Attach-3 (QR)_old'!$A$1:$J$407</definedName>
    <definedName name="Z_9CD72AD0_8BDA_437F_A784_A667464C809C_.wvu.PrintArea" localSheetId="27"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(QR)'!#REF!,'Attach-3 (QR)'!#REF!,'Attach-3 (QR)'!#REF!,'Attach-3 (QR)'!#REF!,'Attach-3 (QR)'!#REF!,'Attach-3 (QR)'!#REF!,'Attach-3 (QR)'!#REF!,'Attach-3 (QR)'!#REF!</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9F341631_288D_49D9_8F81_65CCC818C9BA_.wvu.Cols" localSheetId="4" hidden="1">'Attach-3 (QR)_old'!$J:$AB</definedName>
    <definedName name="Z_9F341631_288D_49D9_8F81_65CCC818C9BA_.wvu.Cols" localSheetId="27"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10'!$A$1:$F$18</definedName>
    <definedName name="Z_9F341631_288D_49D9_8F81_65CCC818C9BA_.wvu.PrintArea" localSheetId="16" hidden="1">'Attach 11'!$A$1:$E$86</definedName>
    <definedName name="Z_9F341631_288D_49D9_8F81_65CCC818C9BA_.wvu.PrintArea" localSheetId="17" hidden="1">'Attach 12'!$A$1:$F$19</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3" hidden="1">'Attach 3(JV)'!$A$1:$E$21</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9'!$A$1:$E$54</definedName>
    <definedName name="Z_9F341631_288D_49D9_8F81_65CCC818C9BA_.wvu.PrintArea" localSheetId="6" hidden="1">'Attach-3 (QR)'!$A$1:$I$21</definedName>
    <definedName name="Z_9F341631_288D_49D9_8F81_65CCC818C9BA_.wvu.PrintArea" localSheetId="4" hidden="1">'Attach-3 (QR)_old'!$A$1:$J$407</definedName>
    <definedName name="Z_9F341631_288D_49D9_8F81_65CCC818C9BA_.wvu.PrintArea" localSheetId="27"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9'!$26:$28</definedName>
    <definedName name="Z_9F341631_288D_49D9_8F81_65CCC818C9BA_.wvu.Rows" localSheetId="6" hidden="1">'Attach-3 (QR)'!#REF!,'Attach-3 (QR)'!#REF!,'Attach-3 (QR)'!#REF!,'Attach-3 (QR)'!#REF!,'Attach-3 (QR)'!#REF!,'Attach-3 (QR)'!#REF!,'Attach-3 (QR)'!#REF!,'Attach-3 (QR)'!#REF!</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27"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(QR)'!$A$1:$H$21</definedName>
    <definedName name="Z_9F8CD454_46B1_47B9_9F5F_73ED69AC40D4_.wvu.PrintArea" localSheetId="4" hidden="1">'Attach-3 (QR)_old'!$A$1:$H$407</definedName>
    <definedName name="Z_9F8CD454_46B1_47B9_9F5F_73ED69AC40D4_.wvu.Rows" localSheetId="6" hidden="1">'Attach-3 (QR)'!#REF!,'Attach-3 (QR)'!#REF!,'Attach-3 (QR)'!#REF!,'Attach-3 (QR)'!#REF!,'Attach-3 (QR)'!#REF!,'Attach-3 (QR)'!#REF!,'Attach-3 (QR)'!#REF!,'Attach-3 (QR)'!#REF!,'Attach-3 (QR)'!#REF!</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(QR)'!$A$1:$H$21</definedName>
    <definedName name="Z_A317F5C2_E44F_4A46_8833_2AE6CAE06F6E_.wvu.PrintArea" localSheetId="4" hidden="1">'Attach-3 (QR)_old'!$A$1:$H$407</definedName>
    <definedName name="Z_A317F5C2_E44F_4A46_8833_2AE6CAE06F6E_.wvu.Rows" localSheetId="6" hidden="1">'Attach-3 (QR)'!#REF!,'Attach-3 (QR)'!#REF!,'Attach-3 (QR)'!#REF!,'Attach-3 (QR)'!#REF!</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12'!$A$1:$E$19</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3(JV)'!$A$1:$E$23</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9'!$A$1:$D$55</definedName>
    <definedName name="Z_A3F641DF_CF1D_48E3_AFDC_E52726A449CB_.wvu.PrintArea" localSheetId="27"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12'!$A$1:$E$19</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3(JV)'!$A$1:$E$21</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9'!$A$1:$E$54</definedName>
    <definedName name="Z_A8583C01_5E6A_4469_ADCA_440E12AA8084_.wvu.PrintArea" localSheetId="4" hidden="1">'Attach-3 (QR)_old'!$A$1:$I$407</definedName>
    <definedName name="Z_A8583C01_5E6A_4469_ADCA_440E12AA8084_.wvu.PrintArea" localSheetId="27"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(QR)'!$A$1:$H$21</definedName>
    <definedName name="Z_AF19F13B_761B_48FB_A70F_9439A4D7530B_.wvu.PrintArea" localSheetId="4" hidden="1">'Attach-3 (QR)_old'!$A$1:$H$407</definedName>
    <definedName name="Z_AF19F13B_761B_48FB_A70F_9439A4D7530B_.wvu.Rows" localSheetId="6" hidden="1">'Attach-3 (QR)'!#REF!,'Attach-3 (QR)'!#REF!,'Attach-3 (QR)'!#REF!,'Attach-3 (QR)'!#REF!,'Attach-3 (QR)'!#REF!,'Attach-3 (QR)'!#REF!,'Attach-3 (QR)'!#REF!</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12'!$A$1:$E$19</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B8284B7F_813C_4C59_8CB2_9F34C8EAC9F3_.wvu.Cols" localSheetId="4" hidden="1">'Attach-3 (QR)_old'!$J:$AB</definedName>
    <definedName name="Z_B8284B7F_813C_4C59_8CB2_9F34C8EAC9F3_.wvu.Cols" localSheetId="27"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10'!$A$1:$F$18</definedName>
    <definedName name="Z_B8284B7F_813C_4C59_8CB2_9F34C8EAC9F3_.wvu.PrintArea" localSheetId="16" hidden="1">'Attach 11'!$A$1:$E$86</definedName>
    <definedName name="Z_B8284B7F_813C_4C59_8CB2_9F34C8EAC9F3_.wvu.PrintArea" localSheetId="17" hidden="1">'Attach 12'!$A$1:$F$19</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3" hidden="1">'Attach 3(JV)'!$A$1:$E$21</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9'!$A$1:$E$54</definedName>
    <definedName name="Z_B8284B7F_813C_4C59_8CB2_9F34C8EAC9F3_.wvu.PrintArea" localSheetId="6" hidden="1">'Attach-3 (QR)'!$A$1:$I$21</definedName>
    <definedName name="Z_B8284B7F_813C_4C59_8CB2_9F34C8EAC9F3_.wvu.PrintArea" localSheetId="4" hidden="1">'Attach-3 (QR)_old'!$A$1:$J$407</definedName>
    <definedName name="Z_B8284B7F_813C_4C59_8CB2_9F34C8EAC9F3_.wvu.PrintArea" localSheetId="27"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9'!$26:$28</definedName>
    <definedName name="Z_B8284B7F_813C_4C59_8CB2_9F34C8EAC9F3_.wvu.Rows" localSheetId="6" hidden="1">'Attach-3 (QR)'!#REF!,'Attach-3 (QR)'!#REF!,'Attach-3 (QR)'!#REF!,'Attach-3 (QR)'!#REF!,'Attach-3 (QR)'!#REF!,'Attach-3 (QR)'!#REF!,'Attach-3 (QR)'!#REF!,'Attach-3 (QR)'!#REF!</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27"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12'!$A$1:$F$19</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3(JV)'!$A$1:$E$21</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9'!$A$1:$E$54</definedName>
    <definedName name="Z_B9DDBA10_9BB0_4D91_9619_C113F75B2489_.wvu.PrintArea" localSheetId="6" hidden="1">'Attach-3 (QR)'!$A$1:$I$21</definedName>
    <definedName name="Z_B9DDBA10_9BB0_4D91_9619_C113F75B2489_.wvu.PrintArea" localSheetId="4" hidden="1">'Attach-3 (QR)_old'!$A$1:$J$407</definedName>
    <definedName name="Z_B9DDBA10_9BB0_4D91_9619_C113F75B2489_.wvu.PrintArea" localSheetId="27"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(QR)'!#REF!,'Attach-3 (QR)'!#REF!,'Attach-3 (QR)'!#REF!,'Attach-3 (QR)'!#REF!,'Attach-3 (QR)'!#REF!,'Attach-3 (QR)'!#REF!,'Attach-3 (QR)'!#REF!,'Attach-3 (QR)'!#REF!</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12'!$A$1:$E$19</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3(JV)'!$A$1:$E$23</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9'!$A$1:$D$55</definedName>
    <definedName name="Z_C5EDD9E3_0801_4479_8600_A80B0FCFDF0B_.wvu.PrintArea" localSheetId="27" hidden="1">'Bid Form 1st Envelope '!$A$1:$F$121</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(QR)'!$A$1:$H$21</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3(JV)'!$A$1:$E$23</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9'!$A$1:$D$54</definedName>
    <definedName name="Z_CB7992C9_ABA5_4C7D_8C49_1E1D8E8875C7_.wvu.PrintArea" localSheetId="27" hidden="1">'Bid Form 1st Envelope '!$A$1:$F$121</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12'!$A$1:$E$19</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3(JV)'!$A$1:$E$23</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9'!$A$1:$D$55</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12'!$A$1:$F$19</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3(JV)'!$A$1:$E$21</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9'!$A$1:$E$54</definedName>
    <definedName name="Z_CDF7C778_C53B_45C7_952D_968F867FB204_.wvu.PrintArea" localSheetId="6" hidden="1">'Attach-3 (QR)'!$A$1:$I$21</definedName>
    <definedName name="Z_CDF7C778_C53B_45C7_952D_968F867FB204_.wvu.PrintArea" localSheetId="4" hidden="1">'Attach-3 (QR)_old'!$A$1:$J$407</definedName>
    <definedName name="Z_CDF7C778_C53B_45C7_952D_968F867FB204_.wvu.PrintArea" localSheetId="27"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(QR)'!#REF!,'Attach-3 (QR)'!#REF!,'Attach-3 (QR)'!#REF!,'Attach-3 (QR)'!#REF!,'Attach-3 (QR)'!#REF!,'Attach-3 (QR)'!#REF!,'Attach-3 (QR)'!#REF!,'Attach-3 (QR)'!#REF!</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12'!$A$1:$E$19</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(QR)'!$A$1:$H$21</definedName>
    <definedName name="Z_D5994A17_2357_4B78_B667_DDB5D94B6FD1_.wvu.PrintArea" localSheetId="4" hidden="1">'Attach-3 (QR)_old'!$A$1:$H$407</definedName>
    <definedName name="Z_D5994A17_2357_4B78_B667_DDB5D94B6FD1_.wvu.Rows" localSheetId="6" hidden="1">'Attach-3 (QR)'!#REF!,'Attach-3 (QR)'!#REF!,'Attach-3 (QR)'!#REF!,'Attach-3 (QR)'!#REF!</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11'!$A$1:$E$86</definedName>
    <definedName name="Z_DBB6855E_D634_47BF_8EAD_2479D63E426E_.wvu.PrintArea" localSheetId="17" hidden="1">'Attach 12'!$A$1:$F$19</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3(JV)'!$A$1:$E$21</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9'!$A$1:$E$54</definedName>
    <definedName name="Z_DBB6855E_D634_47BF_8EAD_2479D63E426E_.wvu.PrintArea" localSheetId="6" hidden="1">'Attach-3 (QR)'!$A$1:$I$21</definedName>
    <definedName name="Z_DBB6855E_D634_47BF_8EAD_2479D63E426E_.wvu.PrintArea" localSheetId="4" hidden="1">'Attach-3 (QR)_old'!$A$1:$J$407</definedName>
    <definedName name="Z_DBB6855E_D634_47BF_8EAD_2479D63E426E_.wvu.PrintArea" localSheetId="27"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(QR)'!#REF!,'Attach-3 (QR)'!#REF!,'Attach-3 (QR)'!#REF!,'Attach-3 (QR)'!#REF!,'Attach-3 (QR)'!#REF!,'Attach-3 (QR)'!#REF!,'Attach-3 (QR)'!#REF!,'Attach-3 (QR)'!#REF!</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3(JV)'!$A$1:$E$23</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9'!$A$1:$D$55</definedName>
    <definedName name="Z_DC28ED1E_3E35_4094_9C2B_5C0A1C1D459C_.wvu.PrintArea" localSheetId="27" hidden="1">'Bid Form 1st Envelope '!$A$1:$F$121</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3(JV)'!$A$1:$E$23</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9'!$A$1:$D$54</definedName>
    <definedName name="Z_E51D3662_FFCE_4FD6_A590_7DDC9E38C41F_.wvu.PrintArea" localSheetId="27" hidden="1">'Bid Form 1st Envelope '!$A$1:$F$121</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(QR)'!$A$1:$I$21</definedName>
    <definedName name="Z_EB6D706F_EAFA_4638_9794_291A4840DB97_.wvu.PrintArea" localSheetId="4" hidden="1">'Attach-3 (QR)_old'!$A$1:$I$407</definedName>
    <definedName name="Z_EB6D706F_EAFA_4638_9794_291A4840DB97_.wvu.Rows" localSheetId="6" hidden="1">'Attach-3 (QR)'!#REF!,'Attach-3 (QR)'!#REF!,'Attach-3 (QR)'!#REF!,'Attach-3 (QR)'!#REF!,'Attach-3 (QR)'!#REF!,'Attach-3 (QR)'!#REF!,'Attach-3 (QR)'!#REF!,'Attach-3 (QR)'!#REF!</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(QR)'!$A$1:$H$21</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12'!$A$1:$E$19</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3(JV)'!$A$1:$E$23</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9'!$A$1:$D$55</definedName>
    <definedName name="Z_ECEBABD0_566A_41C4_AA9A_38EA30EFEDA8_.wvu.PrintArea" localSheetId="27"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12'!$A$1:$F$19</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3(JV)'!$A$1:$E$21</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9'!$A$1:$E$54</definedName>
    <definedName name="Z_F0C5A243_1ADF_42BF_85A0_B6506A13618B_.wvu.PrintArea" localSheetId="6" hidden="1">'Attach-3 (QR)'!$A$1:$I$21</definedName>
    <definedName name="Z_F0C5A243_1ADF_42BF_85A0_B6506A13618B_.wvu.PrintArea" localSheetId="4" hidden="1">'Attach-3 (QR)_old'!$A$1:$J$407</definedName>
    <definedName name="Z_F0C5A243_1ADF_42BF_85A0_B6506A13618B_.wvu.PrintArea" localSheetId="27"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(QR)'!#REF!,'Attach-3 (QR)'!#REF!,'Attach-3 (QR)'!#REF!,'Attach-3 (QR)'!#REF!,'Attach-3 (QR)'!#REF!,'Attach-3 (QR)'!#REF!,'Attach-3 (QR)'!#REF!,'Attach-3 (QR)'!#REF!</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12'!$A$1:$E$19</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3(JV)'!$A$1:$E$21</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9'!$A$1:$E$54</definedName>
    <definedName name="Z_F8DC905B_04E9_41D7_B695_0DB8D092215B_.wvu.PrintArea" localSheetId="6" hidden="1">'Attach-3 (QR)'!$A$1:$I$21</definedName>
    <definedName name="Z_F8DC905B_04E9_41D7_B695_0DB8D092215B_.wvu.PrintArea" localSheetId="4" hidden="1">'Attach-3 (QR)_old'!$A$1:$J$407</definedName>
    <definedName name="Z_F8DC905B_04E9_41D7_B695_0DB8D092215B_.wvu.PrintArea" localSheetId="27"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(QR)'!#REF!,'Attach-3 (QR)'!#REF!,'Attach-3 (QR)'!#REF!,'Attach-3 (QR)'!#REF!,'Attach-3 (QR)'!#REF!,'Attach-3 (QR)'!#REF!,'Attach-3 (QR)'!#REF!,'Attach-3 (QR)'!#REF!</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3(JV)'!$A$1:$E$23</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9'!$A$1:$D$55</definedName>
    <definedName name="Z_F9FE2C60_2849_4C32_B532_2B1A89FFA9CD_.wvu.PrintArea" localSheetId="27" hidden="1">'Bid Form 1st Envelope '!$A$1:$F$121</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3(JV)'!$A$1:$E$23</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9'!$A$1:$D$55</definedName>
    <definedName name="Z_FE4EC9C4_31B9_4D40_8323_5B16C3BC840F_.wvu.PrintArea" localSheetId="27" hidden="1">'Bid Form 1st Envelope '!$A$1:$F$121</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8" i="15" l="1"/>
  <c r="F1" i="2"/>
  <c r="E9" i="16"/>
  <c r="B58" i="32"/>
  <c r="B57" i="32"/>
  <c r="B56" i="32"/>
  <c r="B55" i="32"/>
  <c r="B54" i="32"/>
  <c r="B17" i="32"/>
  <c r="B15" i="32"/>
  <c r="B1" i="3"/>
  <c r="B2" i="2"/>
  <c r="E19" i="15"/>
  <c r="D11" i="24"/>
  <c r="D42" i="24"/>
  <c r="G11" i="23"/>
  <c r="D12" i="18"/>
  <c r="E11" i="15"/>
  <c r="D12" i="12"/>
  <c r="H11" i="7"/>
  <c r="F1" i="16"/>
  <c r="A48" i="26"/>
  <c r="A43" i="26"/>
  <c r="A42" i="26"/>
  <c r="A40" i="26"/>
  <c r="A39" i="26"/>
  <c r="B92" i="32"/>
  <c r="B52" i="32"/>
  <c r="B51" i="32"/>
  <c r="A50" i="21"/>
  <c r="A7" i="4"/>
  <c r="A7" i="7"/>
  <c r="B20" i="23"/>
  <c r="G10" i="23"/>
  <c r="G9" i="23"/>
  <c r="G8" i="23"/>
  <c r="A8" i="23"/>
  <c r="G7" i="23"/>
  <c r="Z2" i="23"/>
  <c r="H10" i="7"/>
  <c r="H9" i="7"/>
  <c r="H8" i="7"/>
  <c r="A8" i="7"/>
  <c r="H7" i="7"/>
  <c r="I1" i="7"/>
  <c r="B152" i="5"/>
  <c r="B10" i="4"/>
  <c r="B10" i="11" s="1"/>
  <c r="B10" i="27"/>
  <c r="B11" i="4"/>
  <c r="B11" i="17" s="1"/>
  <c r="B12" i="4"/>
  <c r="B9" i="4"/>
  <c r="B9" i="18"/>
  <c r="A1" i="34"/>
  <c r="A7" i="34" s="1"/>
  <c r="B7" i="34" s="1"/>
  <c r="D7" i="34" s="1"/>
  <c r="A8" i="34"/>
  <c r="B8" i="34"/>
  <c r="D8" i="34"/>
  <c r="A8" i="32"/>
  <c r="A9" i="32"/>
  <c r="A10" i="32"/>
  <c r="A11" i="32"/>
  <c r="A12" i="32"/>
  <c r="B21" i="32"/>
  <c r="AD21" i="32"/>
  <c r="B26" i="32"/>
  <c r="AD26" i="32"/>
  <c r="B29" i="32"/>
  <c r="H30" i="32"/>
  <c r="A107" i="32" s="1"/>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c r="E60" i="24"/>
  <c r="Z2" i="24"/>
  <c r="D7" i="24"/>
  <c r="D66" i="24" s="1"/>
  <c r="D8" i="24"/>
  <c r="D39" i="24"/>
  <c r="D9" i="24"/>
  <c r="D40" i="24"/>
  <c r="D10" i="24"/>
  <c r="D69"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c r="E58" i="17" s="1"/>
  <c r="D7" i="17"/>
  <c r="D36" i="17"/>
  <c r="D8" i="17"/>
  <c r="D37" i="17"/>
  <c r="D9" i="17"/>
  <c r="D38" i="17"/>
  <c r="D10" i="17"/>
  <c r="D67" i="17" s="1"/>
  <c r="D39" i="17"/>
  <c r="D11" i="17"/>
  <c r="D40" i="17" s="1"/>
  <c r="A36" i="17"/>
  <c r="A64" i="17"/>
  <c r="E7" i="16"/>
  <c r="E8" i="16"/>
  <c r="E10" i="16"/>
  <c r="E11" i="16"/>
  <c r="E1" i="14"/>
  <c r="E7" i="14"/>
  <c r="E8" i="14"/>
  <c r="E9" i="14"/>
  <c r="E10" i="14"/>
  <c r="E11" i="14"/>
  <c r="E1" i="13"/>
  <c r="E30" i="13"/>
  <c r="E7" i="13"/>
  <c r="E8" i="13"/>
  <c r="E9" i="13"/>
  <c r="E10" i="13"/>
  <c r="E11" i="13"/>
  <c r="A32" i="13"/>
  <c r="D8" i="12"/>
  <c r="A8" i="12"/>
  <c r="D9" i="12"/>
  <c r="D10" i="12"/>
  <c r="D11" i="12"/>
  <c r="E36" i="12"/>
  <c r="D1" i="11"/>
  <c r="E36" i="11"/>
  <c r="E73" i="11"/>
  <c r="D7" i="11"/>
  <c r="D8" i="11"/>
  <c r="D9" i="11"/>
  <c r="D10" i="11"/>
  <c r="D11" i="11"/>
  <c r="E1" i="10"/>
  <c r="E7" i="10"/>
  <c r="E8" i="10"/>
  <c r="E9" i="10"/>
  <c r="E10" i="10"/>
  <c r="E11" i="10"/>
  <c r="E1" i="9"/>
  <c r="D7" i="9"/>
  <c r="D8" i="9"/>
  <c r="D9" i="9"/>
  <c r="D10" i="9"/>
  <c r="D11" i="9"/>
  <c r="G1" i="8"/>
  <c r="F7" i="8"/>
  <c r="F8" i="8"/>
  <c r="F9" i="8"/>
  <c r="F10" i="8"/>
  <c r="F11" i="8"/>
  <c r="H18" i="8"/>
  <c r="H26" i="8" s="1"/>
  <c r="A17" i="8" s="1"/>
  <c r="I18" i="8"/>
  <c r="H19" i="8"/>
  <c r="I19" i="8"/>
  <c r="H20" i="8"/>
  <c r="I20" i="8"/>
  <c r="I26" i="8" s="1"/>
  <c r="A18" i="8" s="1"/>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c r="B21" i="5"/>
  <c r="M21" i="5"/>
  <c r="M198" i="5"/>
  <c r="B260" i="5" s="1"/>
  <c r="B364" i="5" s="1"/>
  <c r="B22" i="5"/>
  <c r="D42" i="5"/>
  <c r="N78" i="5"/>
  <c r="N79" i="5"/>
  <c r="E260" i="5"/>
  <c r="E296" i="5"/>
  <c r="C405" i="5"/>
  <c r="G405" i="5"/>
  <c r="C406" i="5"/>
  <c r="G406" i="5"/>
  <c r="A1" i="4"/>
  <c r="A1" i="32" s="1"/>
  <c r="E1" i="4"/>
  <c r="Z1" i="4"/>
  <c r="Z2" i="4"/>
  <c r="E16" i="4" s="1"/>
  <c r="B69" i="17" s="1"/>
  <c r="Z2" i="17"/>
  <c r="A3" i="4"/>
  <c r="A3" i="9" s="1"/>
  <c r="Z8" i="4"/>
  <c r="A8" i="4"/>
  <c r="B38" i="17"/>
  <c r="B39" i="17"/>
  <c r="B15" i="4"/>
  <c r="B40" i="17"/>
  <c r="B16" i="4"/>
  <c r="B41" i="17" s="1"/>
  <c r="B19" i="4"/>
  <c r="C100" i="32" s="1"/>
  <c r="C19" i="7"/>
  <c r="E19" i="4"/>
  <c r="E33" i="11"/>
  <c r="D70" i="11"/>
  <c r="D107" i="11"/>
  <c r="AA19" i="4"/>
  <c r="B20" i="4"/>
  <c r="B25" i="19" s="1"/>
  <c r="E20" i="4"/>
  <c r="AA20" i="4"/>
  <c r="B2" i="3"/>
  <c r="I6" i="3"/>
  <c r="J6" i="3" s="1"/>
  <c r="K91" i="32" s="1"/>
  <c r="AA6" i="3"/>
  <c r="B7" i="3"/>
  <c r="I15" i="3"/>
  <c r="J15" i="3"/>
  <c r="K15" i="3" s="1"/>
  <c r="K92" i="32"/>
  <c r="L15" i="3"/>
  <c r="J21" i="3"/>
  <c r="B23" i="3"/>
  <c r="B24" i="3"/>
  <c r="H36" i="3"/>
  <c r="B3" i="2"/>
  <c r="D67" i="24"/>
  <c r="A108" i="32"/>
  <c r="A11" i="34"/>
  <c r="B11" i="34"/>
  <c r="D11" i="34"/>
  <c r="B66" i="17"/>
  <c r="B67" i="17"/>
  <c r="A7" i="14"/>
  <c r="A7" i="15"/>
  <c r="A7" i="13"/>
  <c r="A7" i="11"/>
  <c r="A7" i="20"/>
  <c r="A7" i="19"/>
  <c r="A7" i="16"/>
  <c r="B12" i="13"/>
  <c r="A6" i="34"/>
  <c r="B6" i="34" s="1"/>
  <c r="E23" i="6"/>
  <c r="A1" i="12"/>
  <c r="A36" i="12" s="1"/>
  <c r="B10" i="22"/>
  <c r="E27" i="22" s="1"/>
  <c r="F101" i="32"/>
  <c r="B11" i="9"/>
  <c r="D34" i="12"/>
  <c r="D72" i="12" s="1"/>
  <c r="B9" i="10"/>
  <c r="F17" i="16"/>
  <c r="B12" i="16"/>
  <c r="B12" i="20"/>
  <c r="A1" i="19"/>
  <c r="A1" i="24"/>
  <c r="A32" i="24"/>
  <c r="A60" i="24" s="1"/>
  <c r="B13" i="12"/>
  <c r="B12" i="15"/>
  <c r="B12" i="8"/>
  <c r="B12" i="27"/>
  <c r="B12" i="14"/>
  <c r="B12" i="11"/>
  <c r="B10" i="7"/>
  <c r="B12" i="19"/>
  <c r="B12" i="5"/>
  <c r="B13" i="22"/>
  <c r="B12" i="23"/>
  <c r="B12" i="18"/>
  <c r="B12" i="25"/>
  <c r="B12" i="17"/>
  <c r="D64" i="17"/>
  <c r="B12" i="24"/>
  <c r="B12" i="7"/>
  <c r="B12" i="10"/>
  <c r="B12" i="6"/>
  <c r="B12" i="9"/>
  <c r="A37" i="17"/>
  <c r="E15" i="4"/>
  <c r="B68" i="17"/>
  <c r="A65" i="17"/>
  <c r="B10" i="25"/>
  <c r="B10" i="14"/>
  <c r="D66" i="17"/>
  <c r="B11" i="27"/>
  <c r="B10" i="9"/>
  <c r="D68" i="24"/>
  <c r="B10" i="20"/>
  <c r="B11" i="13"/>
  <c r="B11" i="25"/>
  <c r="B12" i="22"/>
  <c r="B11" i="23" s="1"/>
  <c r="B11" i="22"/>
  <c r="B10" i="23"/>
  <c r="B11" i="6"/>
  <c r="B11" i="12"/>
  <c r="B11" i="24"/>
  <c r="D65" i="17"/>
  <c r="A1" i="17"/>
  <c r="A30" i="17"/>
  <c r="A58" i="17" s="1"/>
  <c r="F16" i="16"/>
  <c r="A1" i="7"/>
  <c r="B10" i="18"/>
  <c r="B10" i="13"/>
  <c r="A7" i="24"/>
  <c r="A7" i="17"/>
  <c r="A1" i="11"/>
  <c r="A73" i="11" s="1"/>
  <c r="A1" i="6"/>
  <c r="B10" i="16"/>
  <c r="B10" i="10"/>
  <c r="B10" i="6"/>
  <c r="B10" i="17"/>
  <c r="D33" i="12"/>
  <c r="D71" i="12"/>
  <c r="A8" i="22"/>
  <c r="A7" i="23" s="1"/>
  <c r="A7" i="6"/>
  <c r="B10" i="19"/>
  <c r="E22" i="14"/>
  <c r="E30" i="27"/>
  <c r="A7" i="27"/>
  <c r="A7" i="10"/>
  <c r="A1" i="9"/>
  <c r="A1" i="16"/>
  <c r="D30" i="24"/>
  <c r="D58" i="24"/>
  <c r="D86" i="24"/>
  <c r="E22" i="8"/>
  <c r="E23" i="14"/>
  <c r="E31" i="27"/>
  <c r="E25" i="20"/>
  <c r="E27" i="13"/>
  <c r="E50" i="13"/>
  <c r="E25" i="19"/>
  <c r="E34" i="11"/>
  <c r="D71" i="11" s="1"/>
  <c r="D108" i="11" s="1"/>
  <c r="G20" i="7"/>
  <c r="E18" i="18"/>
  <c r="E28" i="17"/>
  <c r="D56" i="17"/>
  <c r="D84" i="17"/>
  <c r="D26" i="9"/>
  <c r="E24" i="19"/>
  <c r="D25" i="9"/>
  <c r="E92" i="22"/>
  <c r="H96" i="23"/>
  <c r="E20" i="25"/>
  <c r="E25" i="10"/>
  <c r="E27" i="17"/>
  <c r="D55" i="17" s="1"/>
  <c r="D83" i="17" s="1"/>
  <c r="E19" i="25"/>
  <c r="D29" i="24"/>
  <c r="D57" i="24"/>
  <c r="D85" i="24"/>
  <c r="E17" i="18"/>
  <c r="E91" i="22"/>
  <c r="H95" i="23" s="1"/>
  <c r="E21" i="8"/>
  <c r="G19" i="7"/>
  <c r="B16" i="16"/>
  <c r="B24" i="19"/>
  <c r="B24" i="10"/>
  <c r="B21" i="8"/>
  <c r="B33" i="11"/>
  <c r="B70" i="11"/>
  <c r="B107" i="11"/>
  <c r="B22" i="6"/>
  <c r="B6" i="32"/>
  <c r="AI6" i="32" s="1"/>
  <c r="B24" i="20"/>
  <c r="B91" i="22"/>
  <c r="B95" i="23"/>
  <c r="B27" i="17"/>
  <c r="B55" i="17"/>
  <c r="B83" i="17"/>
  <c r="B29" i="24"/>
  <c r="B57" i="24"/>
  <c r="B85" i="24" s="1"/>
  <c r="B17" i="18"/>
  <c r="B33" i="12"/>
  <c r="B71" i="12"/>
  <c r="B25" i="9"/>
  <c r="B30" i="27"/>
  <c r="B10" i="15"/>
  <c r="B9" i="13"/>
  <c r="B9" i="9"/>
  <c r="B9" i="5"/>
  <c r="B9" i="24"/>
  <c r="B9" i="7"/>
  <c r="B9" i="8"/>
  <c r="F98" i="32"/>
  <c r="B9" i="16"/>
  <c r="B9" i="25"/>
  <c r="B9" i="14"/>
  <c r="B9" i="20"/>
  <c r="B9" i="19"/>
  <c r="B9" i="27"/>
  <c r="B9" i="15"/>
  <c r="A8" i="13"/>
  <c r="A9" i="22"/>
  <c r="A8" i="10"/>
  <c r="A8" i="20"/>
  <c r="A8" i="8"/>
  <c r="A8" i="24"/>
  <c r="A1" i="14" l="1"/>
  <c r="A1" i="25"/>
  <c r="A1" i="13"/>
  <c r="A30" i="13" s="1"/>
  <c r="A1" i="10"/>
  <c r="A1" i="18"/>
  <c r="A1" i="15"/>
  <c r="A1" i="20"/>
  <c r="A1" i="8"/>
  <c r="A1" i="22"/>
  <c r="A1" i="23" s="1"/>
  <c r="A1" i="27"/>
  <c r="A3" i="8"/>
  <c r="A3" i="15"/>
  <c r="A3" i="11"/>
  <c r="A9" i="12"/>
  <c r="B9" i="23"/>
  <c r="H20" i="23" s="1"/>
  <c r="A3" i="18"/>
  <c r="A3" i="19"/>
  <c r="B34" i="11"/>
  <c r="B71" i="11" s="1"/>
  <c r="B108" i="11" s="1"/>
  <c r="A8" i="11"/>
  <c r="E24" i="20"/>
  <c r="E24" i="10"/>
  <c r="B12" i="12"/>
  <c r="B11" i="7"/>
  <c r="A8" i="14"/>
  <c r="B9" i="6"/>
  <c r="B22" i="8"/>
  <c r="F100" i="32"/>
  <c r="A36" i="11"/>
  <c r="A8" i="17"/>
  <c r="B11" i="18"/>
  <c r="A3" i="20"/>
  <c r="A8" i="18"/>
  <c r="B10" i="12"/>
  <c r="B22" i="14"/>
  <c r="B19" i="25"/>
  <c r="B18" i="18"/>
  <c r="E26" i="13"/>
  <c r="E49" i="13" s="1"/>
  <c r="A8" i="15"/>
  <c r="B10" i="8"/>
  <c r="A3" i="6"/>
  <c r="A3" i="17" s="1"/>
  <c r="A33" i="17" s="1"/>
  <c r="A60" i="17" s="1"/>
  <c r="B11" i="8"/>
  <c r="B296" i="5"/>
  <c r="B376" i="5" s="1"/>
  <c r="A7" i="25"/>
  <c r="B25" i="20"/>
  <c r="B27" i="13"/>
  <c r="B50" i="13" s="1"/>
  <c r="A3" i="12"/>
  <c r="B11" i="10"/>
  <c r="A8" i="27"/>
  <c r="B28" i="17"/>
  <c r="B56" i="17" s="1"/>
  <c r="B84" i="17" s="1"/>
  <c r="B23" i="6"/>
  <c r="A3" i="13"/>
  <c r="D41" i="24"/>
  <c r="B11" i="16"/>
  <c r="B11" i="14"/>
  <c r="B25" i="10"/>
  <c r="A16" i="15"/>
  <c r="B51" i="15"/>
  <c r="A37" i="21"/>
  <c r="B11" i="20"/>
  <c r="AI7" i="32"/>
  <c r="AI8" i="32" s="1"/>
  <c r="B94" i="32" s="1"/>
  <c r="A8" i="16"/>
  <c r="B9" i="17"/>
  <c r="B26" i="13"/>
  <c r="B49" i="13" s="1"/>
  <c r="AI9" i="32"/>
  <c r="B23" i="14"/>
  <c r="B10" i="24"/>
  <c r="A3" i="16"/>
  <c r="E22" i="6"/>
  <c r="B11" i="19"/>
  <c r="B11" i="11"/>
  <c r="D38" i="24"/>
  <c r="C20" i="7"/>
  <c r="B31" i="27"/>
  <c r="B17" i="16"/>
  <c r="A38" i="21"/>
  <c r="A8" i="25"/>
  <c r="A3" i="25"/>
  <c r="B11" i="15"/>
  <c r="A3" i="7"/>
  <c r="A3" i="14"/>
  <c r="A8" i="9"/>
  <c r="A8" i="6"/>
  <c r="B92" i="22"/>
  <c r="B96" i="23" s="1"/>
  <c r="A3" i="10"/>
  <c r="A3" i="27"/>
  <c r="D68" i="17"/>
  <c r="A10" i="34"/>
  <c r="B10" i="34" s="1"/>
  <c r="D10" i="34" s="1"/>
  <c r="A9" i="34"/>
  <c r="B9" i="34" s="1"/>
  <c r="D9" i="34" s="1"/>
  <c r="A8" i="19"/>
  <c r="B9" i="11"/>
  <c r="B50" i="15"/>
  <c r="B30" i="24"/>
  <c r="B58" i="24" s="1"/>
  <c r="B86" i="24" s="1"/>
  <c r="A7" i="9"/>
  <c r="A7" i="8"/>
  <c r="B10" i="5"/>
  <c r="B11" i="5"/>
  <c r="A4" i="34"/>
  <c r="B34" i="12"/>
  <c r="B72" i="12" s="1"/>
  <c r="C101" i="32"/>
  <c r="B20" i="25"/>
  <c r="B26" i="9"/>
  <c r="A3" i="24"/>
  <c r="A34" i="24" s="1"/>
  <c r="A62" i="24" s="1"/>
</calcChain>
</file>

<file path=xl/sharedStrings.xml><?xml version="1.0" encoding="utf-8"?>
<sst xmlns="http://schemas.openxmlformats.org/spreadsheetml/2006/main" count="1656" uniqueCount="946">
  <si>
    <t>Name of Package :</t>
  </si>
  <si>
    <t>Package No          :</t>
  </si>
  <si>
    <t>Specification No.:</t>
  </si>
  <si>
    <t>Completion Period</t>
  </si>
  <si>
    <t>Months</t>
  </si>
  <si>
    <t>:Attachments:</t>
  </si>
  <si>
    <t>General guidelines for filling up  the Attachments</t>
  </si>
  <si>
    <t>ORIGINAL</t>
  </si>
  <si>
    <t xml:space="preserve">  </t>
  </si>
  <si>
    <t>Fill up only green shaded cells in the relevent attachments.</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</si>
  <si>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</si>
  <si>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</si>
  <si>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</si>
  <si>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</si>
  <si>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</si>
  <si>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</si>
  <si>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</si>
  <si>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</si>
  <si>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</si>
  <si>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</si>
  <si>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</si>
  <si>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</si>
  <si>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</si>
  <si>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</si>
  <si>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</si>
  <si>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</si>
  <si>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</si>
  <si>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</si>
  <si>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</si>
  <si>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</si>
  <si>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</si>
  <si>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</si>
  <si>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</si>
  <si>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</si>
  <si>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</si>
  <si>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</si>
  <si>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</si>
  <si>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</si>
  <si>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</si>
  <si>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</si>
  <si>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</si>
  <si>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</si>
  <si>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</si>
  <si>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</si>
  <si>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</si>
  <si>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</si>
  <si>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</si>
  <si>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</si>
  <si>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</si>
  <si>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</si>
  <si>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</si>
  <si>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</si>
  <si>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</si>
  <si>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</si>
  <si>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</si>
  <si>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</si>
  <si>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</si>
  <si>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</si>
  <si>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Dear Sir,</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</si>
  <si>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</si>
  <si>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</si>
  <si>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</si>
  <si>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</si>
  <si>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</si>
  <si>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</si>
  <si>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</si>
  <si>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</si>
  <si>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</si>
  <si>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</si>
  <si>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</si>
  <si>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</si>
  <si>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</si>
  <si>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</si>
  <si>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</si>
  <si>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</si>
  <si>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</si>
  <si>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</si>
  <si>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</si>
  <si>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</si>
  <si>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</si>
  <si>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</si>
  <si>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</si>
  <si>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</si>
  <si>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</si>
  <si>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</si>
  <si>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</si>
  <si>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</si>
  <si>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</si>
  <si>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</si>
  <si>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</si>
  <si>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</si>
  <si>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</si>
  <si>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</si>
  <si>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</si>
  <si>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</si>
  <si>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</si>
  <si>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</si>
  <si>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</si>
  <si>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</si>
  <si>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</si>
  <si>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</si>
  <si>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</si>
  <si>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</si>
  <si>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</si>
  <si>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</si>
  <si>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</si>
  <si>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</si>
  <si>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</si>
  <si>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</si>
  <si>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</si>
  <si>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</si>
  <si>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</si>
  <si>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</si>
  <si>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</si>
  <si>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</si>
  <si>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</si>
  <si>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</si>
  <si>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</si>
  <si>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</si>
  <si>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</si>
  <si>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</si>
  <si>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</si>
  <si>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</si>
  <si>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</si>
  <si>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</si>
  <si>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</si>
  <si>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</si>
  <si>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</si>
  <si>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</si>
  <si>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</si>
  <si>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</si>
  <si>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</si>
  <si>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</si>
  <si>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</si>
  <si>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</si>
  <si>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</si>
  <si>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</si>
  <si>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</si>
  <si>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</si>
  <si>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</si>
  <si>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</si>
  <si>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</si>
  <si>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</si>
  <si>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</si>
  <si>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</si>
  <si>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</si>
  <si>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</si>
  <si>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</si>
  <si>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</si>
  <si>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</si>
  <si>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</si>
  <si>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</si>
  <si>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</si>
  <si>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</si>
  <si>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</si>
  <si>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</si>
  <si>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</si>
  <si>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</si>
  <si>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</si>
  <si>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</si>
  <si>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</si>
  <si>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</si>
  <si>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</si>
  <si>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</si>
  <si>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</si>
  <si>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</si>
  <si>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</si>
  <si>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</si>
  <si>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</si>
  <si>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</si>
  <si>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</si>
  <si>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</si>
  <si>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</si>
  <si>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</si>
  <si>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</si>
  <si>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</si>
  <si>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</si>
  <si>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</si>
  <si>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</si>
  <si>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</si>
  <si>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</si>
  <si>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</si>
  <si>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</si>
  <si>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</si>
  <si>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</si>
  <si>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</si>
  <si>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</si>
  <si>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</si>
  <si>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</si>
  <si>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</si>
  <si>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</si>
  <si>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</si>
  <si>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</si>
  <si>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</si>
  <si>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</si>
  <si>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</si>
  <si>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</si>
  <si>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</si>
  <si>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</si>
  <si>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</si>
  <si>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</si>
  <si>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</si>
  <si>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</si>
  <si>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</si>
  <si>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</si>
  <si>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</si>
  <si>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</si>
  <si>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</si>
  <si>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</si>
  <si>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</si>
  <si>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</si>
  <si>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</si>
  <si>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</si>
  <si>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</si>
  <si>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</si>
  <si>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</si>
  <si>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</si>
  <si>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</si>
  <si>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</si>
  <si>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</si>
  <si>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</si>
  <si>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</si>
  <si>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</si>
  <si>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</si>
  <si>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</si>
  <si>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</si>
  <si>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</si>
  <si>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</si>
  <si>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</si>
  <si>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</si>
  <si>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</si>
  <si>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</si>
  <si>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</si>
  <si>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</si>
  <si>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</si>
  <si>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</si>
  <si>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</si>
  <si>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</si>
  <si>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</si>
  <si>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</si>
  <si>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</si>
  <si>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</si>
  <si>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</si>
  <si>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</si>
  <si>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</si>
  <si>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</si>
  <si>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</si>
  <si>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</si>
  <si>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</si>
  <si>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</si>
  <si>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</si>
  <si>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</si>
  <si>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</si>
  <si>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</si>
  <si>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</si>
  <si>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</si>
  <si>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</si>
  <si>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</si>
  <si>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</si>
  <si>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</si>
  <si>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</si>
  <si>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</si>
  <si>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</si>
  <si>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</si>
  <si>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</si>
  <si>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</si>
  <si>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</si>
  <si>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</si>
  <si>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</si>
  <si>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</si>
  <si>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</si>
  <si>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</si>
  <si>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</si>
  <si>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</si>
  <si>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</si>
  <si>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</si>
  <si>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</si>
  <si>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</si>
  <si>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</si>
  <si>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</si>
  <si>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</si>
  <si>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</si>
  <si>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</si>
  <si>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</si>
  <si>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</si>
  <si>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</si>
  <si>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</si>
  <si>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</si>
  <si>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</si>
  <si>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</si>
  <si>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</si>
  <si>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</si>
  <si>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</si>
  <si>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</si>
  <si>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</si>
  <si>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</si>
  <si>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</si>
  <si>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</si>
  <si>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</si>
  <si>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</si>
  <si>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</si>
  <si>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</si>
  <si>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</si>
  <si>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</si>
  <si>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</si>
  <si>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</si>
  <si>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</si>
  <si>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</si>
  <si>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</si>
  <si>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</si>
  <si>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</si>
  <si>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</si>
  <si>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</si>
  <si>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</si>
  <si>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</si>
  <si>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</si>
  <si>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</si>
  <si>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</si>
  <si>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</si>
  <si>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</si>
  <si>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</si>
  <si>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</si>
  <si>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</si>
  <si>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</si>
  <si>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</si>
  <si>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</si>
  <si>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</si>
  <si>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</si>
  <si>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</si>
  <si>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</si>
  <si>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</si>
  <si>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</si>
  <si>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</si>
  <si>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</si>
  <si>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</si>
  <si>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</si>
  <si>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</si>
  <si>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</si>
  <si>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</si>
  <si>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</si>
  <si>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</si>
  <si>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</si>
  <si>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</si>
  <si>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</si>
  <si>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</si>
  <si>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</si>
  <si>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</si>
  <si>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</si>
  <si>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</si>
  <si>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</si>
  <si>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</si>
  <si>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</si>
  <si>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</si>
  <si>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</si>
  <si>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</si>
  <si>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</si>
  <si>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</si>
  <si>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</si>
  <si>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</si>
  <si>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I</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</si>
  <si>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</si>
  <si>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</si>
  <si>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</si>
  <si>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</si>
  <si>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</si>
  <si>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</si>
  <si>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</si>
  <si>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</si>
  <si>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</si>
  <si>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</si>
  <si>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</si>
  <si>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</si>
  <si>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</si>
  <si>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</si>
  <si>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</si>
  <si>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</si>
  <si>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</si>
  <si>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</si>
  <si>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</si>
  <si>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</si>
  <si>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</si>
  <si>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</si>
  <si>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</si>
  <si>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</si>
  <si>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</si>
  <si>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</si>
  <si>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</si>
  <si>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</si>
  <si>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</si>
  <si>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</si>
  <si>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</si>
  <si>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</si>
  <si>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</si>
  <si>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</si>
  <si>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</si>
  <si>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</si>
  <si>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</si>
  <si>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</si>
  <si>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</si>
  <si>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</si>
  <si>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</si>
  <si>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</si>
  <si>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</si>
  <si>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</si>
  <si>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</si>
  <si>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</si>
  <si>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</si>
  <si>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</si>
  <si>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</si>
  <si>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</si>
  <si>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</si>
  <si>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</si>
  <si>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</si>
  <si>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</si>
  <si>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</si>
  <si>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</si>
  <si>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</si>
  <si>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</si>
  <si>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</si>
  <si>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</si>
  <si>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</si>
  <si>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</si>
  <si>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</si>
  <si>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</si>
  <si>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</si>
  <si>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</si>
  <si>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</si>
  <si>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</si>
  <si>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</si>
  <si>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</si>
  <si>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</si>
  <si>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</si>
  <si>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</si>
  <si>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</si>
  <si>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</si>
  <si>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</si>
  <si>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</si>
  <si>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</si>
  <si>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</si>
  <si>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</si>
  <si>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</si>
  <si>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</si>
  <si>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</si>
  <si>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</si>
  <si>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</si>
  <si>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</si>
  <si>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</si>
  <si>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</si>
  <si>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</si>
  <si>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</si>
  <si>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</si>
  <si>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</si>
  <si>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</si>
  <si>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</si>
  <si>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</si>
  <si>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</si>
  <si>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</si>
  <si>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</si>
  <si>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</si>
  <si>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</si>
  <si>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</si>
  <si>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</si>
  <si>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</si>
  <si>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</si>
  <si>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</si>
  <si>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</si>
  <si>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</si>
  <si>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</si>
  <si>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</si>
  <si>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</si>
  <si>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</si>
  <si>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</si>
  <si>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</si>
  <si>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</si>
  <si>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</si>
  <si>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</si>
  <si>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(a) Supply Portion:</t>
  </si>
  <si>
    <t>(b) Services Portion: Interest Bearing Initial Advance</t>
  </si>
  <si>
    <t>II</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</si>
  <si>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</si>
  <si>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</si>
  <si>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</si>
  <si>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</si>
  <si>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</si>
  <si>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</si>
  <si>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</si>
  <si>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</si>
  <si>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</si>
  <si>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</si>
  <si>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</si>
  <si>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</si>
  <si>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</si>
  <si>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</si>
  <si>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</si>
  <si>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</si>
  <si>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</si>
  <si>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</si>
  <si>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</si>
  <si>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</si>
  <si>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</si>
  <si>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</si>
  <si>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</si>
  <si>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</si>
  <si>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</si>
  <si>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</si>
  <si>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</si>
  <si>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</si>
  <si>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</si>
  <si>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</si>
  <si>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</si>
  <si>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</si>
  <si>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</si>
  <si>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</si>
  <si>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</si>
  <si>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</si>
  <si>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</si>
  <si>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</si>
  <si>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</si>
  <si>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</si>
  <si>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</si>
  <si>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</si>
  <si>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</si>
  <si>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</si>
  <si>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</si>
  <si>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</si>
  <si>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</si>
  <si>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</si>
  <si>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</si>
  <si>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</si>
  <si>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</si>
  <si>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</si>
  <si>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</si>
  <si>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</si>
  <si>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</si>
  <si>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</si>
  <si>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</si>
  <si>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</si>
  <si>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</si>
  <si>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</si>
  <si>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</si>
  <si>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</si>
  <si>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</si>
  <si>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</si>
  <si>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</si>
  <si>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</si>
  <si>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</si>
  <si>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</si>
  <si>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</si>
  <si>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</si>
  <si>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</si>
  <si>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</si>
  <si>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</si>
  <si>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</si>
  <si>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</si>
  <si>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</si>
  <si>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</si>
  <si>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</si>
  <si>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</si>
  <si>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</si>
  <si>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</si>
  <si>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</si>
  <si>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</si>
  <si>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</si>
  <si>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</si>
  <si>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</si>
  <si>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</si>
  <si>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</si>
  <si>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</si>
  <si>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</si>
  <si>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</si>
  <si>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</si>
  <si>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</si>
  <si>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</si>
  <si>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</si>
  <si>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</si>
  <si>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</si>
  <si>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</si>
  <si>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</si>
  <si>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</si>
  <si>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</si>
  <si>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</si>
  <si>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</si>
  <si>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</si>
  <si>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</si>
  <si>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</si>
  <si>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</si>
  <si>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</si>
  <si>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</si>
  <si>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</si>
  <si>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</si>
  <si>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</si>
  <si>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</si>
  <si>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</si>
  <si>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</si>
  <si>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</si>
  <si>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</si>
  <si>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</si>
  <si>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</si>
  <si>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</si>
  <si>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</si>
  <si>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</si>
  <si>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</si>
  <si>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</si>
  <si>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</si>
  <si>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</si>
  <si>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</si>
  <si>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</si>
  <si>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</si>
  <si>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</si>
  <si>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</si>
  <si>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</si>
  <si>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</si>
  <si>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</si>
  <si>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</si>
  <si>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</si>
  <si>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</si>
  <si>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</si>
  <si>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</si>
  <si>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</si>
  <si>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</si>
  <si>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</si>
  <si>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</si>
  <si>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</si>
  <si>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</si>
  <si>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</si>
  <si>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</si>
  <si>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</si>
  <si>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</si>
  <si>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</si>
  <si>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</si>
  <si>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</si>
  <si>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</si>
  <si>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</si>
  <si>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</si>
  <si>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</si>
  <si>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</si>
  <si>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</si>
  <si>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</si>
  <si>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</si>
  <si>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</si>
  <si>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</si>
  <si>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</si>
  <si>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</si>
  <si>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</si>
  <si>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</si>
  <si>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</si>
  <si>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</si>
  <si>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</si>
  <si>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</si>
  <si>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</si>
  <si>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</si>
  <si>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</si>
  <si>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</si>
  <si>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</si>
  <si>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</si>
  <si>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</si>
  <si>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</si>
  <si>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</si>
  <si>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</si>
  <si>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</si>
  <si>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</si>
  <si>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</si>
  <si>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</si>
  <si>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</si>
  <si>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</si>
  <si>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</si>
  <si>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</si>
  <si>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</si>
  <si>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</si>
  <si>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</si>
  <si>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</si>
  <si>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</si>
  <si>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</si>
  <si>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</si>
  <si>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</si>
  <si>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</si>
  <si>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</si>
  <si>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</si>
  <si>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</si>
  <si>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</si>
  <si>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</si>
  <si>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</si>
  <si>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regarding submission of original/Hard copy part of the bid</t>
  </si>
  <si>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</si>
  <si>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</si>
  <si>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</si>
  <si>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</si>
  <si>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</si>
  <si>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</si>
  <si>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</si>
  <si>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</si>
  <si>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</si>
  <si>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</si>
  <si>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</si>
  <si>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</si>
  <si>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</si>
  <si>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</si>
  <si>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</si>
  <si>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</si>
  <si>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</si>
  <si>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</si>
  <si>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</si>
  <si>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</si>
  <si>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</si>
  <si>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</si>
  <si>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</si>
  <si>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</si>
  <si>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</si>
  <si>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</si>
  <si>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</si>
  <si>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</si>
  <si>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</si>
  <si>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</si>
  <si>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</si>
  <si>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</si>
  <si>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</si>
  <si>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</si>
  <si>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</si>
  <si>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</si>
  <si>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</si>
  <si>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</si>
  <si>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</si>
  <si>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</si>
  <si>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</si>
  <si>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</si>
  <si>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</si>
  <si>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</si>
  <si>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</si>
  <si>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</si>
  <si>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</si>
  <si>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</si>
  <si>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</si>
  <si>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</si>
  <si>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</si>
  <si>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</si>
  <si>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</si>
  <si>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</si>
  <si>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</si>
  <si>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</si>
  <si>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</si>
  <si>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</si>
  <si>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</si>
  <si>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</si>
  <si>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</si>
  <si>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</si>
  <si>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</si>
  <si>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</si>
  <si>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</si>
  <si>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</si>
  <si>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</si>
  <si>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</si>
  <si>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</si>
  <si>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</si>
  <si>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</si>
  <si>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</si>
  <si>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</si>
  <si>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</si>
  <si>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</si>
  <si>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</si>
  <si>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</si>
  <si>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</si>
  <si>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</si>
  <si>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</si>
  <si>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</si>
  <si>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</si>
  <si>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</si>
  <si>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</si>
  <si>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</si>
  <si>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</si>
  <si>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</si>
  <si>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confirm that we have also registered/we shall also get registered in the GST Network with a GSTIN, in all the states where the project is located and the states from which we shall make our supply of goods.</t>
  </si>
  <si>
    <t>Construction of the Contract</t>
  </si>
  <si>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</si>
  <si>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</si>
  <si>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</si>
  <si>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</si>
  <si>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</si>
  <si>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</si>
  <si>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</si>
  <si>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</si>
  <si>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</si>
  <si>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</si>
  <si>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</si>
  <si>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</si>
  <si>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</si>
  <si>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</si>
  <si>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</si>
  <si>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</si>
  <si>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</si>
  <si>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</si>
  <si>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</si>
  <si>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</si>
  <si>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</si>
  <si>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</si>
  <si>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</si>
  <si>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</si>
  <si>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</si>
  <si>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</si>
  <si>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</si>
  <si>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</si>
  <si>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</si>
  <si>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</si>
  <si>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</si>
  <si>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</si>
  <si>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</si>
  <si>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</si>
  <si>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</si>
  <si>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</si>
  <si>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</si>
  <si>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</si>
  <si>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</si>
  <si>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</si>
  <si>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</si>
  <si>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</si>
  <si>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</si>
  <si>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</si>
  <si>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</si>
  <si>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</si>
  <si>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</si>
  <si>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</si>
  <si>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</si>
  <si>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</si>
  <si>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</si>
  <si>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</si>
  <si>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</si>
  <si>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</si>
  <si>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</si>
  <si>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</si>
  <si>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</si>
  <si>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</si>
  <si>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</si>
  <si>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</si>
  <si>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</si>
  <si>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</si>
  <si>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</si>
  <si>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</si>
  <si>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</si>
  <si>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</si>
  <si>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</si>
  <si>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</si>
  <si>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</si>
  <si>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</si>
  <si>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</si>
  <si>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</si>
  <si>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</si>
  <si>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</si>
  <si>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</si>
  <si>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</si>
  <si>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</si>
  <si>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</si>
  <si>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</si>
  <si>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</si>
  <si>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</si>
  <si>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</si>
  <si>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</si>
  <si>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</si>
  <si>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</si>
  <si>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</si>
  <si>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</si>
  <si>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</si>
  <si>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</si>
  <si>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</si>
  <si>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</si>
  <si>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</si>
  <si>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</si>
  <si>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</si>
  <si>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</si>
  <si>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</si>
  <si>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</si>
  <si>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</si>
  <si>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</si>
  <si>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</si>
  <si>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</si>
  <si>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</si>
  <si>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</si>
  <si>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</si>
  <si>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</si>
  <si>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</si>
  <si>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</si>
  <si>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</si>
  <si>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</si>
  <si>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</si>
  <si>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</si>
  <si>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</si>
  <si>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</si>
  <si>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</si>
  <si>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</si>
  <si>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</si>
  <si>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</si>
  <si>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</si>
  <si>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</si>
  <si>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</si>
  <si>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</si>
  <si>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</si>
  <si>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</si>
  <si>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</si>
  <si>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</si>
  <si>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</si>
  <si>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</si>
  <si>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</si>
  <si>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</si>
  <si>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</si>
  <si>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</si>
  <si>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</si>
  <si>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</si>
  <si>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</si>
  <si>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</si>
  <si>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</si>
  <si>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</si>
  <si>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</si>
  <si>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</si>
  <si>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</si>
  <si>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</si>
  <si>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</si>
  <si>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</si>
  <si>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</si>
  <si>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</si>
  <si>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</si>
  <si>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</si>
  <si>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</si>
  <si>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</si>
  <si>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</si>
  <si>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</si>
  <si>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</si>
  <si>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</si>
  <si>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</si>
  <si>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For Our Qualifying Requirements, Please refer Attachment 3-Schedule (QR) of this Volume.</t>
  </si>
  <si>
    <t>Attachment 9</t>
  </si>
  <si>
    <t xml:space="preserve">Firm Price Basis </t>
  </si>
  <si>
    <t>The Joint Venture Agreement (as per the proforma attached at no. 15 in Section VI, Sample Forms and Procedures, Conditions of Contract, Vol. I of the Bidding Documents) and Power of Attorney for Joint Venture (as per the proforma attached at no. 14 in Section VI, Sample Forms and Procedures, Conditions of Contract, Vol. I of the Bidding Documents) are enclosed herewith.</t>
  </si>
  <si>
    <r>
      <rPr>
        <sz val="14"/>
        <rFont val="Book Antiqua"/>
        <family val="1"/>
      </rPr>
      <t xml:space="preserve">Dear Sir,  </t>
    </r>
    <r>
      <rPr>
        <sz val="11"/>
        <rFont val="Book Antiqua"/>
        <family val="1"/>
      </rPr>
      <t xml:space="preserve">
</t>
    </r>
    <r>
      <rPr>
        <sz val="14"/>
        <rFont val="Book Antiqua"/>
        <family val="1"/>
      </rPr>
      <t xml:space="preserve">We, hereby, confirm the guaranteed performance or efficiency in response to the Technical Specifications. Plant &amp; Equipment offered shall have a minimum (or maximum, as the case may be) level of performance guarantees specified in Technical Specification. </t>
    </r>
  </si>
  <si>
    <t>Option for Initial Advance(s) (Either Interest Bearing Initial Advance or No Initial Advance) and Information for E-payment, PF details and declaration regarding Micro/Small &amp; Medium Enterprises</t>
  </si>
  <si>
    <t>Affidavit of Self certification regarding Minimum Local Content in line with PPP-MII order and DoT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</si>
  <si>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DoT Order, if applicable</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</si>
  <si>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on Firm basis during the entire currency of Contract and shall not be subject to price variation, what-so-ever during the contract execution.</t>
    </r>
  </si>
  <si>
    <t>Option for Initial Advance (Either Interest Bearing Initial Advance or No Advance) and Information for E-payment, PF details and declaration regarding Micro/Small &amp; Medium Enterprises</t>
  </si>
  <si>
    <t>Interest Bearing Initial Advance</t>
  </si>
  <si>
    <t>(i) Supply Portion</t>
  </si>
  <si>
    <t>(ii) Services Portion</t>
  </si>
  <si>
    <t>Attachments  4,  4(A),  4(B),  5, 5A, 6, 7, 9, 10, 11, 12, 13, 14, 15, 16, 17,18, 19, 23, 24, 26, 28 and Bid Form for 1st Envelope are included here.</t>
  </si>
  <si>
    <t>Package: Wi-Fi Deployment in Switchyard &amp; Control Room of POWERGRID Substations.</t>
  </si>
  <si>
    <t>Package: Wi-Fi</t>
  </si>
  <si>
    <t>CC/NT/W-TELE/DOM/A10/24/09318</t>
  </si>
  <si>
    <t>2024- 2025</t>
  </si>
  <si>
    <r>
      <t xml:space="preserve">We further understand that notwithstanding 4.0 above, in case of award on us, you shall also bear and pay/reimburse to us,  GST in respect of supplies by us to you, imposed on the </t>
    </r>
    <r>
      <rPr>
        <b/>
        <sz val="11"/>
        <rFont val="Book Antiqua"/>
        <family val="1"/>
      </rPr>
      <t>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4a and Maintainence Charges during Defect Liability Period and Annual Maintainence Charges after Defect Liability Period specified in Schedule No. 4b</t>
    </r>
    <r>
      <rPr>
        <sz val="11"/>
        <rFont val="Book Antiqua"/>
        <family val="1"/>
      </rPr>
      <t xml:space="preserve"> of the Price Schedule in Second Envelope; by the Indian Laws.</t>
    </r>
  </si>
  <si>
    <r>
      <t xml:space="preserve">We declare that we have studied Clause GCC 2.1 relating to mode of contracting for Domestic Bidders and we are making this proposal with a stipulation that you shall award us two separate Contracts viz ‘First Contract’ for </t>
    </r>
    <r>
      <rPr>
        <b/>
        <sz val="11"/>
        <rFont val="Book Antiqua"/>
        <family val="1"/>
      </rPr>
      <t xml:space="preserve">Ex-works Supply of all equipment and materials including mandatory spares </t>
    </r>
    <r>
      <rPr>
        <sz val="11"/>
        <rFont val="Book Antiqua"/>
        <family val="1"/>
      </rPr>
      <t xml:space="preserve">and  ‘Second Contract’ for providing all the services i.e. </t>
    </r>
    <r>
      <rPr>
        <b/>
        <sz val="11"/>
        <rFont val="Book Antiqua"/>
        <family val="1"/>
      </rPr>
      <t>inland transportation for delivery at site, In-transit insurance, loading, unloading, handling at site, installation, Testing and commissioning including performance testing in respect of all the equipments supplied under the "First Contract”, Training to be imparted (whether in India or abroad) and any other services specified in the Contract Documents. Maintenance Charges during Defect Liability period and Annual Maintenance Charges after Defect Liability Period</t>
    </r>
    <r>
      <rPr>
        <sz val="11"/>
        <rFont val="Book Antiqua"/>
        <family val="1"/>
      </rPr>
      <t xml:space="preserve">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</si>
</sst>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91">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9"/>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sz val="12"/>
      <color indexed="12"/>
      <name val="Book Antiqua"/>
      <family val="1"/>
    </font>
    <font>
      <sz val="10"/>
      <color indexed="63"/>
      <name val="Arial"/>
      <family val="2"/>
    </font>
    <font>
      <b/>
      <sz val="8"/>
      <name val="Book Antiqua"/>
      <family val="1"/>
    </font>
    <font>
      <sz val="28"/>
      <name val="Book Antiqua"/>
      <family val="1"/>
    </font>
    <font>
      <sz val="14"/>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9"/>
      <color rgb="FFFF0000"/>
      <name val="Book Antiqua"/>
      <family val="1"/>
    </font>
    <font>
      <b/>
      <sz val="12"/>
      <color rgb="FFFF0000"/>
      <name val="Arial"/>
      <family val="2"/>
    </font>
    <font>
      <b/>
      <sz val="22"/>
      <color rgb="FFFF0000"/>
      <name val="Book Antiqua"/>
      <family val="1"/>
    </font>
    <font>
      <sz val="12"/>
      <color rgb="FF0000FF"/>
      <name val="Book Antiqua"/>
      <family val="1"/>
    </font>
    <font>
      <sz val="8"/>
      <color rgb="FF000000"/>
      <name val="Tahoma"/>
      <family val="2"/>
    </font>
  </fonts>
  <fills count="1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rgb="FFFFFF00"/>
        <bgColor indexed="64"/>
      </patternFill>
    </fill>
    <fill>
      <patternFill patternType="solid">
        <fgColor theme="7" tint="0.59999389629810485"/>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style="thin">
        <color indexed="64"/>
      </left>
      <right style="hair">
        <color indexed="64"/>
      </right>
      <top style="hair">
        <color indexed="64"/>
      </top>
      <bottom/>
      <diagonal/>
    </border>
    <border>
      <left/>
      <right/>
      <top style="hair">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 fillId="0" borderId="0"/>
    <xf numFmtId="0" fontId="2" fillId="0" borderId="0"/>
    <xf numFmtId="0" fontId="2" fillId="0" borderId="0"/>
    <xf numFmtId="0" fontId="2" fillId="0" borderId="0"/>
    <xf numFmtId="0" fontId="2"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2" fillId="0" borderId="0"/>
    <xf numFmtId="0" fontId="2" fillId="0" borderId="0"/>
    <xf numFmtId="0" fontId="47"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206">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54" applyAlignment="1">
      <alignment vertical="center"/>
    </xf>
    <xf numFmtId="0" fontId="9" fillId="0" borderId="0" xfId="60" applyAlignment="1" applyProtection="1">
      <alignment vertical="center"/>
      <protection hidden="1"/>
    </xf>
    <xf numFmtId="0" fontId="9" fillId="0" borderId="0" xfId="60" applyAlignment="1" applyProtection="1">
      <alignment horizontal="left" vertical="center" indent="1"/>
      <protection hidden="1"/>
    </xf>
    <xf numFmtId="0" fontId="10" fillId="0" borderId="0" xfId="60" applyFont="1" applyAlignment="1" applyProtection="1">
      <alignment vertical="center"/>
      <protection hidden="1"/>
    </xf>
    <xf numFmtId="0" fontId="10" fillId="0" borderId="0" xfId="0" applyFont="1" applyAlignment="1">
      <alignment vertical="center"/>
    </xf>
    <xf numFmtId="0" fontId="10" fillId="0" borderId="0" xfId="54" applyFont="1" applyAlignment="1" applyProtection="1">
      <alignment horizontal="left" vertical="center" indent="1"/>
      <protection hidden="1"/>
    </xf>
    <xf numFmtId="0" fontId="10" fillId="0" borderId="0" xfId="54" applyFont="1" applyAlignment="1" applyProtection="1">
      <alignment horizontal="left" vertical="center"/>
      <protection hidden="1"/>
    </xf>
    <xf numFmtId="0" fontId="9" fillId="0" borderId="0" xfId="60"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54"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54"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9" applyFont="1" applyAlignment="1" applyProtection="1">
      <alignment vertical="center"/>
      <protection hidden="1"/>
    </xf>
    <xf numFmtId="0" fontId="30" fillId="0" borderId="0" xfId="59" applyFont="1" applyProtection="1">
      <protection hidden="1"/>
    </xf>
    <xf numFmtId="0" fontId="14" fillId="0" borderId="0" xfId="59" applyProtection="1">
      <protection hidden="1"/>
    </xf>
    <xf numFmtId="0" fontId="5" fillId="0" borderId="0" xfId="59" applyFont="1" applyAlignment="1" applyProtection="1">
      <alignment vertical="center"/>
      <protection hidden="1"/>
    </xf>
    <xf numFmtId="0" fontId="5" fillId="0" borderId="4" xfId="59" applyFont="1" applyBorder="1" applyAlignment="1" applyProtection="1">
      <alignment vertical="center"/>
      <protection hidden="1"/>
    </xf>
    <xf numFmtId="0" fontId="14" fillId="0" borderId="0" xfId="59" applyAlignment="1" applyProtection="1">
      <alignment vertical="center"/>
      <protection hidden="1"/>
    </xf>
    <xf numFmtId="0" fontId="32" fillId="0" borderId="0" xfId="59" applyFont="1" applyAlignment="1" applyProtection="1">
      <alignment vertical="center"/>
      <protection hidden="1"/>
    </xf>
    <xf numFmtId="0" fontId="25" fillId="0" borderId="0" xfId="59" applyFont="1" applyAlignment="1" applyProtection="1">
      <alignment vertical="center"/>
      <protection hidden="1"/>
    </xf>
    <xf numFmtId="0" fontId="9" fillId="0" borderId="8" xfId="0" applyFont="1" applyBorder="1" applyAlignment="1" applyProtection="1">
      <alignment horizontal="center" vertical="center" wrapText="1"/>
      <protection hidden="1"/>
    </xf>
    <xf numFmtId="0" fontId="33" fillId="0" borderId="0" xfId="59" applyFont="1" applyAlignment="1" applyProtection="1">
      <alignment vertical="center"/>
      <protection hidden="1"/>
    </xf>
    <xf numFmtId="0" fontId="34" fillId="0" borderId="0" xfId="59" applyFont="1"/>
    <xf numFmtId="0" fontId="33" fillId="0" borderId="0" xfId="59" applyFont="1" applyProtection="1">
      <protection hidden="1"/>
    </xf>
    <xf numFmtId="0" fontId="34" fillId="0" borderId="0" xfId="59" applyFont="1" applyProtection="1">
      <protection hidden="1"/>
    </xf>
    <xf numFmtId="0" fontId="9" fillId="0" borderId="9" xfId="0" applyFont="1" applyBorder="1" applyAlignment="1" applyProtection="1">
      <alignment horizontal="center" vertical="center" wrapText="1"/>
      <protection hidden="1"/>
    </xf>
    <xf numFmtId="0" fontId="9" fillId="0" borderId="10" xfId="0" applyFont="1" applyBorder="1" applyAlignment="1" applyProtection="1">
      <alignment vertical="center" wrapText="1"/>
      <protection hidden="1"/>
    </xf>
    <xf numFmtId="0" fontId="9" fillId="0" borderId="11" xfId="0" applyFont="1" applyBorder="1" applyAlignment="1" applyProtection="1">
      <alignment horizontal="center" vertical="top" wrapText="1"/>
      <protection hidden="1"/>
    </xf>
    <xf numFmtId="0" fontId="9" fillId="0" borderId="12" xfId="0" applyFont="1" applyBorder="1" applyAlignment="1" applyProtection="1">
      <alignment horizontal="center" vertical="top" wrapText="1"/>
      <protection hidden="1"/>
    </xf>
    <xf numFmtId="0" fontId="9" fillId="0" borderId="13" xfId="0" applyFont="1" applyBorder="1" applyAlignment="1" applyProtection="1">
      <alignment horizontal="center" vertical="top" wrapText="1"/>
      <protection hidden="1"/>
    </xf>
    <xf numFmtId="0" fontId="10" fillId="0" borderId="0" xfId="60"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9" fillId="0" borderId="14" xfId="0" applyFont="1" applyBorder="1" applyAlignment="1" applyProtection="1">
      <alignment horizontal="left" vertical="center"/>
      <protection hidden="1"/>
    </xf>
    <xf numFmtId="0" fontId="9" fillId="0" borderId="0" xfId="54" applyAlignment="1" applyProtection="1">
      <alignment horizontal="left" vertical="center" indent="1"/>
      <protection hidden="1"/>
    </xf>
    <xf numFmtId="0" fontId="5" fillId="0" borderId="15"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54" applyFont="1" applyAlignment="1" applyProtection="1">
      <alignment horizontal="left" vertical="center" indent="1"/>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19" xfId="0" applyFont="1" applyBorder="1" applyAlignment="1" applyProtection="1">
      <alignment vertical="center"/>
      <protection hidden="1"/>
    </xf>
    <xf numFmtId="0" fontId="10" fillId="2" borderId="12" xfId="0" applyFont="1" applyFill="1" applyBorder="1" applyAlignment="1" applyProtection="1">
      <alignment horizontal="center" vertical="center" wrapText="1"/>
      <protection locked="0"/>
    </xf>
    <xf numFmtId="0" fontId="10" fillId="2" borderId="13"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8" applyAlignment="1" applyProtection="1">
      <alignment vertical="center"/>
      <protection hidden="1"/>
    </xf>
    <xf numFmtId="0" fontId="14" fillId="0" borderId="0" xfId="58" applyProtection="1">
      <protection hidden="1"/>
    </xf>
    <xf numFmtId="0" fontId="9" fillId="0" borderId="0" xfId="0" applyFont="1" applyAlignment="1" applyProtection="1">
      <alignment horizontal="right" vertical="top"/>
      <protection hidden="1"/>
    </xf>
    <xf numFmtId="0" fontId="45" fillId="0" borderId="0" xfId="0" applyFont="1" applyAlignment="1" applyProtection="1">
      <alignmen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2" xfId="0" applyFont="1" applyFill="1" applyBorder="1" applyAlignment="1" applyProtection="1">
      <alignment horizontal="left" vertical="center" wrapText="1"/>
      <protection locked="0"/>
    </xf>
    <xf numFmtId="0" fontId="9" fillId="2" borderId="13"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1"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9" xfId="0" applyFont="1" applyBorder="1" applyAlignment="1" applyProtection="1">
      <alignment horizontal="left" vertical="center" wrapText="1" indent="2"/>
      <protection hidden="1"/>
    </xf>
    <xf numFmtId="0" fontId="9" fillId="0" borderId="20"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6"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19" xfId="0" applyFont="1" applyBorder="1" applyAlignment="1" applyProtection="1">
      <alignment horizontal="center" vertical="top" wrapText="1"/>
      <protection hidden="1"/>
    </xf>
    <xf numFmtId="0" fontId="9" fillId="0" borderId="19"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8" fillId="0" borderId="0" xfId="0" applyFont="1" applyAlignment="1">
      <alignment horizontal="left"/>
    </xf>
    <xf numFmtId="0" fontId="9" fillId="0" borderId="8" xfId="0" applyFont="1" applyBorder="1" applyAlignment="1" applyProtection="1">
      <alignment horizontal="left" vertical="center" wrapText="1" indent="2"/>
      <protection hidden="1"/>
    </xf>
    <xf numFmtId="0" fontId="14" fillId="0" borderId="0" xfId="58" applyAlignment="1" applyProtection="1">
      <alignment horizontal="left" vertical="center"/>
      <protection hidden="1"/>
    </xf>
    <xf numFmtId="0" fontId="14" fillId="0" borderId="0" xfId="58" applyAlignment="1" applyProtection="1">
      <alignment horizontal="center" vertical="center"/>
      <protection hidden="1"/>
    </xf>
    <xf numFmtId="0" fontId="14" fillId="0" borderId="0" xfId="58" applyAlignment="1" applyProtection="1">
      <alignment horizontal="left"/>
      <protection hidden="1"/>
    </xf>
    <xf numFmtId="0" fontId="14" fillId="0" borderId="0" xfId="58" applyAlignment="1" applyProtection="1">
      <alignment horizontal="center"/>
      <protection hidden="1"/>
    </xf>
    <xf numFmtId="0" fontId="14" fillId="0" borderId="0" xfId="61" applyAlignment="1" applyProtection="1">
      <alignment horizontal="center"/>
      <protection hidden="1"/>
    </xf>
    <xf numFmtId="0" fontId="14" fillId="0" borderId="0" xfId="61" applyProtection="1">
      <protection hidden="1"/>
    </xf>
    <xf numFmtId="0" fontId="9" fillId="0" borderId="0" xfId="0" applyFont="1" applyAlignment="1" applyProtection="1">
      <alignment vertical="center" wrapText="1"/>
      <protection locked="0" hidden="1"/>
    </xf>
    <xf numFmtId="0" fontId="49" fillId="0" borderId="0" xfId="0" applyFont="1" applyAlignment="1" applyProtection="1">
      <alignment vertical="center"/>
      <protection hidden="1"/>
    </xf>
    <xf numFmtId="0" fontId="49" fillId="0" borderId="0" xfId="0" applyFont="1" applyProtection="1">
      <protection hidden="1"/>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0" fontId="52" fillId="0" borderId="0" xfId="54" applyFont="1" applyAlignment="1" applyProtection="1">
      <alignment vertical="center"/>
      <protection hidden="1"/>
    </xf>
    <xf numFmtId="0" fontId="52" fillId="0" borderId="0" xfId="60" applyFont="1" applyAlignment="1" applyProtection="1">
      <alignment vertical="center"/>
      <protection hidden="1"/>
    </xf>
    <xf numFmtId="0" fontId="49" fillId="0" borderId="0" xfId="0" applyFont="1" applyAlignment="1" applyProtection="1">
      <alignment horizontal="justify" vertical="center"/>
      <protection hidden="1"/>
    </xf>
    <xf numFmtId="0" fontId="52" fillId="0" borderId="0" xfId="54" applyFont="1" applyAlignment="1" applyProtection="1">
      <alignment horizontal="justify" vertical="center"/>
      <protection hidden="1"/>
    </xf>
    <xf numFmtId="0" fontId="52" fillId="0" borderId="0" xfId="60" applyFont="1" applyAlignment="1" applyProtection="1">
      <alignment horizontal="justify" vertical="center"/>
      <protection hidden="1"/>
    </xf>
    <xf numFmtId="0" fontId="49"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54" applyFont="1" applyAlignment="1" applyProtection="1">
      <alignment vertical="center"/>
      <protection hidden="1"/>
    </xf>
    <xf numFmtId="0" fontId="7" fillId="0" borderId="0" xfId="60" applyFont="1" applyAlignment="1" applyProtection="1">
      <alignment vertical="center"/>
      <protection hidden="1"/>
    </xf>
    <xf numFmtId="0" fontId="7" fillId="0" borderId="0" xfId="0" applyFont="1" applyAlignment="1" applyProtection="1">
      <alignment vertical="center" wrapText="1"/>
      <protection hidden="1"/>
    </xf>
    <xf numFmtId="0" fontId="53" fillId="0" borderId="0" xfId="0" applyFont="1" applyAlignment="1" applyProtection="1">
      <alignment horizontal="center" vertical="center"/>
      <protection hidden="1"/>
    </xf>
    <xf numFmtId="0" fontId="55"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8"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60" applyAlignment="1" applyProtection="1">
      <alignment horizontal="left" vertical="center" wrapText="1"/>
      <protection hidden="1"/>
    </xf>
    <xf numFmtId="0" fontId="5" fillId="2" borderId="16"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0" fontId="5" fillId="2" borderId="18"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0"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0"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81" fillId="0" borderId="0" xfId="0" applyFont="1" applyAlignment="1" applyProtection="1">
      <alignment vertical="center" wrapText="1"/>
      <protection hidden="1"/>
    </xf>
    <xf numFmtId="0" fontId="82" fillId="0" borderId="0" xfId="0" applyFont="1" applyAlignment="1" applyProtection="1">
      <alignment vertical="center" wrapText="1"/>
      <protection hidden="1"/>
    </xf>
    <xf numFmtId="0" fontId="83" fillId="0" borderId="0" xfId="0" applyFont="1" applyAlignment="1" applyProtection="1">
      <alignment horizontal="justify" vertical="top"/>
      <protection hidden="1"/>
    </xf>
    <xf numFmtId="0" fontId="58" fillId="0" borderId="0" xfId="59" applyFont="1" applyProtection="1">
      <protection hidden="1"/>
    </xf>
    <xf numFmtId="0" fontId="59" fillId="0" borderId="5" xfId="59" applyFont="1" applyBorder="1" applyAlignment="1" applyProtection="1">
      <alignment horizontal="center" vertical="center"/>
      <protection hidden="1"/>
    </xf>
    <xf numFmtId="0" fontId="59" fillId="0" borderId="5" xfId="59" applyFont="1" applyBorder="1" applyAlignment="1" applyProtection="1">
      <alignment horizontal="center" vertical="top"/>
      <protection hidden="1"/>
    </xf>
    <xf numFmtId="0" fontId="59" fillId="0" borderId="14" xfId="59" applyFont="1" applyBorder="1" applyAlignment="1" applyProtection="1">
      <alignment horizontal="center" vertical="top"/>
      <protection hidden="1"/>
    </xf>
    <xf numFmtId="0" fontId="84" fillId="8" borderId="21" xfId="59" applyFont="1" applyFill="1" applyBorder="1" applyAlignment="1" applyProtection="1">
      <alignment horizontal="center" vertical="top"/>
      <protection hidden="1"/>
    </xf>
    <xf numFmtId="0" fontId="9" fillId="0" borderId="0" xfId="59" applyFont="1" applyAlignment="1" applyProtection="1">
      <alignment vertical="center"/>
      <protection hidden="1"/>
    </xf>
    <xf numFmtId="0" fontId="5" fillId="0" borderId="22" xfId="38" quotePrefix="1" applyFont="1" applyBorder="1" applyAlignment="1" applyProtection="1">
      <alignment horizontal="center" vertical="top"/>
      <protection hidden="1"/>
    </xf>
    <xf numFmtId="0" fontId="5" fillId="0" borderId="23" xfId="38" quotePrefix="1" applyFont="1" applyBorder="1" applyAlignment="1" applyProtection="1">
      <alignment horizontal="center" vertical="top"/>
      <protection hidden="1"/>
    </xf>
    <xf numFmtId="0" fontId="5" fillId="0" borderId="0" xfId="38" applyFont="1" applyProtection="1">
      <protection hidden="1"/>
    </xf>
    <xf numFmtId="0" fontId="2" fillId="0" borderId="0" xfId="38" applyFont="1" applyProtection="1">
      <protection hidden="1"/>
    </xf>
    <xf numFmtId="0" fontId="9" fillId="0" borderId="3"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25" xfId="0" applyFont="1" applyBorder="1" applyAlignment="1" applyProtection="1">
      <alignment vertical="center"/>
      <protection hidden="1"/>
    </xf>
    <xf numFmtId="0" fontId="85" fillId="0" borderId="0" xfId="0" applyFont="1" applyAlignment="1" applyProtection="1">
      <alignment vertical="center"/>
      <protection hidden="1"/>
    </xf>
    <xf numFmtId="0" fontId="10" fillId="0" borderId="4" xfId="42" applyFont="1" applyBorder="1" applyAlignment="1" applyProtection="1">
      <alignment vertical="center"/>
      <protection hidden="1"/>
    </xf>
    <xf numFmtId="0" fontId="9" fillId="0" borderId="4" xfId="42" applyFont="1" applyBorder="1" applyAlignment="1" applyProtection="1">
      <alignment vertical="center"/>
      <protection hidden="1"/>
    </xf>
    <xf numFmtId="0" fontId="10" fillId="0" borderId="4" xfId="42" applyFont="1" applyBorder="1" applyAlignment="1" applyProtection="1">
      <alignment horizontal="right"/>
      <protection hidden="1"/>
    </xf>
    <xf numFmtId="0" fontId="2" fillId="0" borderId="0" xfId="42" applyAlignment="1" applyProtection="1">
      <alignment vertical="center"/>
      <protection hidden="1"/>
    </xf>
    <xf numFmtId="0" fontId="2" fillId="0" borderId="0" xfId="42" applyProtection="1">
      <protection hidden="1"/>
    </xf>
    <xf numFmtId="0" fontId="9" fillId="0" borderId="0" xfId="42" applyFont="1" applyAlignment="1" applyProtection="1">
      <alignment vertical="center"/>
      <protection hidden="1"/>
    </xf>
    <xf numFmtId="0" fontId="38" fillId="0" borderId="0" xfId="42" applyFont="1" applyAlignment="1" applyProtection="1">
      <alignment horizontal="center"/>
      <protection hidden="1"/>
    </xf>
    <xf numFmtId="0" fontId="3" fillId="0" borderId="0" xfId="42" applyFont="1" applyAlignment="1" applyProtection="1">
      <alignment vertical="center"/>
      <protection hidden="1"/>
    </xf>
    <xf numFmtId="0" fontId="12" fillId="0" borderId="0" xfId="42" applyFont="1" applyAlignment="1" applyProtection="1">
      <alignment vertical="center"/>
      <protection hidden="1"/>
    </xf>
    <xf numFmtId="0" fontId="10" fillId="0" borderId="0" xfId="42" applyFont="1" applyAlignment="1" applyProtection="1">
      <alignment horizontal="center" vertical="center"/>
      <protection hidden="1"/>
    </xf>
    <xf numFmtId="0" fontId="4" fillId="0" borderId="0" xfId="42" applyFont="1" applyAlignment="1" applyProtection="1">
      <alignment vertical="center"/>
      <protection hidden="1"/>
    </xf>
    <xf numFmtId="0" fontId="9" fillId="0" borderId="0" xfId="42" applyFont="1" applyAlignment="1" applyProtection="1">
      <alignment horizontal="justify" vertical="center"/>
      <protection hidden="1"/>
    </xf>
    <xf numFmtId="0" fontId="10" fillId="0" borderId="0" xfId="42" applyFont="1" applyAlignment="1" applyProtection="1">
      <alignment vertical="center"/>
      <protection hidden="1"/>
    </xf>
    <xf numFmtId="0" fontId="2" fillId="0" borderId="0" xfId="42" applyAlignment="1" applyProtection="1">
      <alignment horizontal="center" vertical="center"/>
      <protection hidden="1"/>
    </xf>
    <xf numFmtId="0" fontId="5" fillId="0" borderId="0" xfId="42" applyFont="1" applyAlignment="1" applyProtection="1">
      <alignment vertical="center"/>
      <protection hidden="1"/>
    </xf>
    <xf numFmtId="0" fontId="9" fillId="0" borderId="6" xfId="42" applyFont="1" applyBorder="1" applyAlignment="1" applyProtection="1">
      <alignment horizontal="center" vertical="center" wrapText="1"/>
      <protection hidden="1"/>
    </xf>
    <xf numFmtId="0" fontId="9" fillId="9" borderId="6" xfId="42" applyFont="1" applyFill="1" applyBorder="1" applyAlignment="1" applyProtection="1">
      <alignment horizontal="center" vertical="top" wrapText="1"/>
      <protection locked="0"/>
    </xf>
    <xf numFmtId="0" fontId="9" fillId="2" borderId="6" xfId="42" applyFont="1" applyFill="1" applyBorder="1" applyAlignment="1" applyProtection="1">
      <alignment vertical="top" wrapText="1"/>
      <protection locked="0"/>
    </xf>
    <xf numFmtId="0" fontId="9" fillId="2" borderId="6" xfId="42" applyFont="1" applyFill="1" applyBorder="1" applyAlignment="1" applyProtection="1">
      <alignment horizontal="left" vertical="top" wrapText="1"/>
      <protection locked="0"/>
    </xf>
    <xf numFmtId="0" fontId="9" fillId="0" borderId="0" xfId="42" applyFont="1" applyAlignment="1">
      <alignment horizontal="center" vertical="top" wrapText="1"/>
    </xf>
    <xf numFmtId="0" fontId="9" fillId="0" borderId="0" xfId="42" applyFont="1" applyAlignment="1">
      <alignment vertical="top" wrapText="1"/>
    </xf>
    <xf numFmtId="0" fontId="9" fillId="0" borderId="0" xfId="42" applyFont="1" applyAlignment="1">
      <alignment horizontal="left" vertical="top" wrapText="1"/>
    </xf>
    <xf numFmtId="0" fontId="9" fillId="0" borderId="0" xfId="42" applyFont="1" applyAlignment="1" applyProtection="1">
      <alignment horizontal="center" vertical="top" wrapText="1"/>
      <protection locked="0"/>
    </xf>
    <xf numFmtId="0" fontId="9" fillId="0" borderId="0" xfId="42" applyFont="1" applyAlignment="1" applyProtection="1">
      <alignment vertical="top" wrapText="1"/>
      <protection locked="0"/>
    </xf>
    <xf numFmtId="0" fontId="9" fillId="0" borderId="0" xfId="42" applyFont="1" applyAlignment="1" applyProtection="1">
      <alignment horizontal="left" vertical="top" wrapText="1"/>
      <protection locked="0"/>
    </xf>
    <xf numFmtId="0" fontId="10" fillId="0" borderId="0" xfId="42" applyFont="1" applyAlignment="1" applyProtection="1">
      <alignment horizontal="right" vertical="center" indent="1"/>
      <protection hidden="1"/>
    </xf>
    <xf numFmtId="0" fontId="10" fillId="0" borderId="0" xfId="42" applyFont="1" applyAlignment="1" applyProtection="1">
      <alignment horizontal="left" vertical="center"/>
      <protection hidden="1"/>
    </xf>
    <xf numFmtId="173" fontId="10" fillId="0" borderId="0" xfId="42" applyNumberFormat="1" applyFont="1" applyAlignment="1" applyProtection="1">
      <alignment horizontal="left" vertical="center" indent="1"/>
      <protection hidden="1"/>
    </xf>
    <xf numFmtId="0" fontId="10" fillId="0" borderId="0" xfId="42" applyFont="1" applyAlignment="1" applyProtection="1">
      <alignment horizontal="left" vertical="center" wrapText="1" indent="1"/>
      <protection hidden="1"/>
    </xf>
    <xf numFmtId="0" fontId="9" fillId="0" borderId="0" xfId="42" applyFont="1" applyAlignment="1" applyProtection="1">
      <alignment horizontal="left" vertical="center" indent="1"/>
      <protection hidden="1"/>
    </xf>
    <xf numFmtId="0" fontId="9" fillId="0" borderId="6" xfId="42" applyFont="1" applyBorder="1" applyAlignment="1" applyProtection="1">
      <alignment horizontal="center" vertical="top" wrapText="1"/>
      <protection hidden="1"/>
    </xf>
    <xf numFmtId="0" fontId="9" fillId="2" borderId="6" xfId="42" applyFont="1" applyFill="1" applyBorder="1" applyAlignment="1" applyProtection="1">
      <alignment horizontal="left" vertical="top" wrapText="1"/>
      <protection hidden="1"/>
    </xf>
    <xf numFmtId="0" fontId="10" fillId="0" borderId="0" xfId="42" applyFont="1" applyAlignment="1" applyProtection="1">
      <alignment horizontal="center" vertical="center" wrapText="1"/>
      <protection hidden="1"/>
    </xf>
    <xf numFmtId="0" fontId="9" fillId="0" borderId="0" xfId="42"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42" applyFont="1" applyBorder="1" applyAlignment="1" applyProtection="1">
      <alignment horizontal="left" vertical="center" wrapText="1" indent="2"/>
      <protection hidden="1"/>
    </xf>
    <xf numFmtId="0" fontId="8" fillId="0" borderId="6" xfId="42" applyFont="1" applyBorder="1" applyAlignment="1" applyProtection="1">
      <alignment horizontal="left" vertical="center" wrapText="1"/>
      <protection hidden="1"/>
    </xf>
    <xf numFmtId="0" fontId="5" fillId="2" borderId="6" xfId="42"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40" applyFont="1" applyBorder="1" applyAlignment="1" applyProtection="1">
      <alignment vertical="top"/>
      <protection hidden="1"/>
    </xf>
    <xf numFmtId="0" fontId="8" fillId="0" borderId="4" xfId="40" applyFont="1" applyBorder="1" applyAlignment="1" applyProtection="1">
      <alignment horizontal="right" vertical="top"/>
      <protection hidden="1"/>
    </xf>
    <xf numFmtId="0" fontId="5" fillId="0" borderId="0" xfId="40" applyFont="1" applyAlignment="1" applyProtection="1">
      <alignment vertical="center"/>
      <protection hidden="1"/>
    </xf>
    <xf numFmtId="0" fontId="5" fillId="0" borderId="0" xfId="40" applyFont="1" applyProtection="1">
      <protection hidden="1"/>
    </xf>
    <xf numFmtId="0" fontId="62" fillId="0" borderId="0" xfId="40" applyFont="1" applyAlignment="1" applyProtection="1">
      <alignment vertical="center"/>
      <protection hidden="1"/>
    </xf>
    <xf numFmtId="0" fontId="8" fillId="0" borderId="0" xfId="40" applyFont="1" applyAlignment="1" applyProtection="1">
      <alignment horizontal="center" vertical="center"/>
      <protection hidden="1"/>
    </xf>
    <xf numFmtId="0" fontId="5" fillId="0" borderId="0" xfId="54" applyFont="1" applyAlignment="1" applyProtection="1">
      <alignment vertical="center"/>
      <protection hidden="1"/>
    </xf>
    <xf numFmtId="0" fontId="5" fillId="0" borderId="0" xfId="60" applyFont="1" applyAlignment="1" applyProtection="1">
      <alignment vertical="center"/>
      <protection hidden="1"/>
    </xf>
    <xf numFmtId="0" fontId="8" fillId="0" borderId="0" xfId="40" applyFont="1" applyAlignment="1" applyProtection="1">
      <alignment vertical="center"/>
      <protection hidden="1"/>
    </xf>
    <xf numFmtId="0" fontId="5" fillId="0" borderId="0" xfId="40" applyFont="1" applyAlignment="1" applyProtection="1">
      <alignment horizontal="justify" vertical="center"/>
      <protection hidden="1"/>
    </xf>
    <xf numFmtId="0" fontId="8" fillId="0" borderId="0" xfId="54" applyFont="1" applyAlignment="1" applyProtection="1">
      <alignment horizontal="left" vertical="center" indent="1"/>
      <protection hidden="1"/>
    </xf>
    <xf numFmtId="0" fontId="5" fillId="0" borderId="0" xfId="60" applyFont="1" applyAlignment="1" applyProtection="1">
      <alignment horizontal="left" vertical="center" indent="1"/>
      <protection hidden="1"/>
    </xf>
    <xf numFmtId="0" fontId="8" fillId="0" borderId="0" xfId="60" applyFont="1" applyAlignment="1" applyProtection="1">
      <alignment vertical="center"/>
      <protection hidden="1"/>
    </xf>
    <xf numFmtId="0" fontId="5" fillId="0" borderId="0" xfId="40" applyFont="1" applyAlignment="1" applyProtection="1">
      <alignment vertical="center" wrapText="1"/>
      <protection hidden="1"/>
    </xf>
    <xf numFmtId="0" fontId="5" fillId="0" borderId="4" xfId="40" applyFont="1" applyBorder="1" applyAlignment="1" applyProtection="1">
      <alignment horizontal="center" vertical="top"/>
      <protection hidden="1"/>
    </xf>
    <xf numFmtId="0" fontId="10" fillId="0" borderId="6" xfId="40" applyFont="1" applyBorder="1" applyAlignment="1" applyProtection="1">
      <alignment horizontal="center" vertical="center" wrapText="1"/>
      <protection hidden="1"/>
    </xf>
    <xf numFmtId="0" fontId="5" fillId="0" borderId="11" xfId="40" applyFont="1" applyBorder="1" applyAlignment="1" applyProtection="1">
      <alignment horizontal="center" vertical="top" wrapText="1"/>
      <protection hidden="1"/>
    </xf>
    <xf numFmtId="0" fontId="5" fillId="2" borderId="11" xfId="40" applyFont="1" applyFill="1" applyBorder="1" applyAlignment="1" applyProtection="1">
      <alignment vertical="top" wrapText="1"/>
      <protection locked="0" hidden="1"/>
    </xf>
    <xf numFmtId="0" fontId="5" fillId="0" borderId="12" xfId="40" applyFont="1" applyBorder="1" applyAlignment="1" applyProtection="1">
      <alignment horizontal="center" vertical="top" wrapText="1"/>
      <protection hidden="1"/>
    </xf>
    <xf numFmtId="0" fontId="5" fillId="2" borderId="12" xfId="40" applyFont="1" applyFill="1" applyBorder="1" applyAlignment="1" applyProtection="1">
      <alignment vertical="top" wrapText="1"/>
      <protection locked="0" hidden="1"/>
    </xf>
    <xf numFmtId="0" fontId="48" fillId="0" borderId="0" xfId="40" applyFont="1" applyAlignment="1" applyProtection="1">
      <alignment vertical="center"/>
      <protection hidden="1"/>
    </xf>
    <xf numFmtId="0" fontId="5" fillId="0" borderId="13" xfId="40" applyFont="1" applyBorder="1" applyAlignment="1" applyProtection="1">
      <alignment horizontal="center" vertical="top" wrapText="1"/>
      <protection hidden="1"/>
    </xf>
    <xf numFmtId="0" fontId="5" fillId="2" borderId="13" xfId="40" applyFont="1" applyFill="1" applyBorder="1" applyAlignment="1" applyProtection="1">
      <alignment vertical="top" wrapText="1"/>
      <protection locked="0" hidden="1"/>
    </xf>
    <xf numFmtId="0" fontId="5" fillId="0" borderId="19" xfId="40" applyFont="1" applyBorder="1" applyAlignment="1" applyProtection="1">
      <alignment horizontal="center" vertical="top"/>
      <protection hidden="1"/>
    </xf>
    <xf numFmtId="0" fontId="5" fillId="0" borderId="0" xfId="40" applyFont="1" applyAlignment="1" applyProtection="1">
      <alignment horizontal="center" vertical="top" wrapText="1"/>
      <protection hidden="1"/>
    </xf>
    <xf numFmtId="0" fontId="5" fillId="0" borderId="0" xfId="40" applyFont="1" applyAlignment="1" applyProtection="1">
      <alignment vertical="top" wrapText="1"/>
      <protection hidden="1"/>
    </xf>
    <xf numFmtId="0" fontId="48" fillId="0" borderId="0" xfId="40" applyFont="1" applyAlignment="1" applyProtection="1">
      <alignment horizontal="justify" vertical="center"/>
      <protection hidden="1"/>
    </xf>
    <xf numFmtId="0" fontId="48" fillId="0" borderId="0" xfId="40" applyFont="1" applyAlignment="1" applyProtection="1">
      <alignment horizontal="center" vertical="center"/>
      <protection hidden="1"/>
    </xf>
    <xf numFmtId="0" fontId="5" fillId="0" borderId="6" xfId="40" applyFont="1" applyBorder="1" applyAlignment="1" applyProtection="1">
      <alignment horizontal="center" vertical="center" wrapText="1"/>
      <protection hidden="1"/>
    </xf>
    <xf numFmtId="0" fontId="5" fillId="0" borderId="20" xfId="40" applyFont="1" applyBorder="1" applyAlignment="1" applyProtection="1">
      <alignment horizontal="center" vertical="top" wrapText="1"/>
      <protection hidden="1"/>
    </xf>
    <xf numFmtId="0" fontId="5" fillId="2" borderId="20" xfId="40" applyFont="1" applyFill="1" applyBorder="1" applyAlignment="1" applyProtection="1">
      <alignment vertical="top" wrapText="1"/>
      <protection hidden="1"/>
    </xf>
    <xf numFmtId="0" fontId="8" fillId="0" borderId="0" xfId="40" applyFont="1" applyAlignment="1" applyProtection="1">
      <alignment horizontal="right" vertical="center" indent="1"/>
      <protection hidden="1"/>
    </xf>
    <xf numFmtId="0" fontId="8" fillId="0" borderId="0" xfId="40" applyFont="1" applyAlignment="1" applyProtection="1">
      <alignment horizontal="left" vertical="center"/>
      <protection hidden="1"/>
    </xf>
    <xf numFmtId="173" fontId="5" fillId="0" borderId="0" xfId="40" applyNumberFormat="1" applyFont="1" applyAlignment="1" applyProtection="1">
      <alignment horizontal="left" vertical="center" indent="1"/>
      <protection hidden="1"/>
    </xf>
    <xf numFmtId="0" fontId="5" fillId="0" borderId="0" xfId="40" applyFont="1" applyAlignment="1" applyProtection="1">
      <alignment horizontal="left" vertical="center"/>
      <protection hidden="1"/>
    </xf>
    <xf numFmtId="0" fontId="5" fillId="0" borderId="0" xfId="40" applyFont="1" applyAlignment="1" applyProtection="1">
      <alignment horizontal="left" vertical="center" indent="1"/>
      <protection hidden="1"/>
    </xf>
    <xf numFmtId="0" fontId="8" fillId="0" borderId="4" xfId="40" applyFont="1" applyBorder="1" applyAlignment="1" applyProtection="1">
      <alignment vertical="center"/>
      <protection hidden="1"/>
    </xf>
    <xf numFmtId="0" fontId="5" fillId="0" borderId="4" xfId="40" applyFont="1" applyBorder="1" applyAlignment="1" applyProtection="1">
      <alignment vertical="center"/>
      <protection hidden="1"/>
    </xf>
    <xf numFmtId="0" fontId="8" fillId="0" borderId="4" xfId="40" applyFont="1" applyBorder="1" applyAlignment="1" applyProtection="1">
      <alignment horizontal="right" vertical="center"/>
      <protection hidden="1"/>
    </xf>
    <xf numFmtId="0" fontId="8" fillId="2" borderId="11" xfId="40" applyFont="1" applyFill="1" applyBorder="1" applyAlignment="1" applyProtection="1">
      <alignment horizontal="center" vertical="center"/>
      <protection locked="0" hidden="1"/>
    </xf>
    <xf numFmtId="0" fontId="8" fillId="2" borderId="11" xfId="40" applyFont="1" applyFill="1" applyBorder="1" applyAlignment="1" applyProtection="1">
      <alignment horizontal="center" vertical="center" wrapText="1"/>
      <protection locked="0" hidden="1"/>
    </xf>
    <xf numFmtId="0" fontId="8" fillId="2" borderId="12" xfId="40" applyFont="1" applyFill="1" applyBorder="1" applyAlignment="1" applyProtection="1">
      <alignment horizontal="center" vertical="center"/>
      <protection locked="0" hidden="1"/>
    </xf>
    <xf numFmtId="0" fontId="8" fillId="2" borderId="12" xfId="40" applyFont="1" applyFill="1" applyBorder="1" applyAlignment="1" applyProtection="1">
      <alignment horizontal="center" vertical="center" wrapText="1"/>
      <protection locked="0" hidden="1"/>
    </xf>
    <xf numFmtId="0" fontId="8" fillId="2" borderId="13" xfId="40" applyFont="1" applyFill="1" applyBorder="1" applyAlignment="1" applyProtection="1">
      <alignment horizontal="center" vertical="center"/>
      <protection locked="0" hidden="1"/>
    </xf>
    <xf numFmtId="0" fontId="8" fillId="2" borderId="13" xfId="40" applyFont="1" applyFill="1" applyBorder="1" applyAlignment="1" applyProtection="1">
      <alignment horizontal="center" vertical="center" wrapText="1"/>
      <protection locked="0" hidden="1"/>
    </xf>
    <xf numFmtId="173" fontId="8" fillId="0" borderId="0" xfId="40" applyNumberFormat="1" applyFont="1" applyAlignment="1" applyProtection="1">
      <alignment horizontal="left" vertical="center" indent="1"/>
      <protection hidden="1"/>
    </xf>
    <xf numFmtId="0" fontId="8" fillId="0" borderId="0" xfId="40" applyFont="1" applyAlignment="1" applyProtection="1">
      <alignment horizontal="left" vertical="center" indent="1"/>
      <protection hidden="1"/>
    </xf>
    <xf numFmtId="0" fontId="2" fillId="0" borderId="0" xfId="40" applyProtection="1">
      <protection hidden="1"/>
    </xf>
    <xf numFmtId="0" fontId="8" fillId="0" borderId="6" xfId="40" applyFont="1" applyBorder="1" applyAlignment="1" applyProtection="1">
      <alignment horizontal="center"/>
      <protection hidden="1"/>
    </xf>
    <xf numFmtId="0" fontId="5" fillId="0" borderId="0" xfId="40" applyFont="1" applyAlignment="1" applyProtection="1">
      <alignment horizontal="justify" vertical="top" wrapText="1"/>
      <protection hidden="1"/>
    </xf>
    <xf numFmtId="0" fontId="56" fillId="0" borderId="0" xfId="40" applyFont="1" applyAlignment="1" applyProtection="1">
      <alignment vertical="top"/>
      <protection hidden="1"/>
    </xf>
    <xf numFmtId="0" fontId="5" fillId="0" borderId="0" xfId="40" applyFont="1" applyAlignment="1" applyProtection="1">
      <alignment vertical="top"/>
      <protection hidden="1"/>
    </xf>
    <xf numFmtId="0" fontId="5" fillId="0" borderId="4" xfId="40" applyFont="1" applyBorder="1" applyProtection="1">
      <protection hidden="1"/>
    </xf>
    <xf numFmtId="0" fontId="9" fillId="0" borderId="26" xfId="55" applyFont="1" applyBorder="1" applyAlignment="1" applyProtection="1">
      <alignment vertical="center"/>
      <protection hidden="1"/>
    </xf>
    <xf numFmtId="0" fontId="9" fillId="0" borderId="22" xfId="55" applyFont="1" applyBorder="1" applyAlignment="1" applyProtection="1">
      <alignment vertical="center"/>
      <protection hidden="1"/>
    </xf>
    <xf numFmtId="0" fontId="2" fillId="0" borderId="0" xfId="55" applyAlignment="1" applyProtection="1">
      <alignment vertical="center"/>
      <protection hidden="1"/>
    </xf>
    <xf numFmtId="0" fontId="11" fillId="0" borderId="0" xfId="55" applyFont="1" applyAlignment="1" applyProtection="1">
      <alignment horizontal="center" vertical="center" wrapText="1"/>
      <protection hidden="1"/>
    </xf>
    <xf numFmtId="0" fontId="38" fillId="0" borderId="0" xfId="55" applyFont="1" applyAlignment="1" applyProtection="1">
      <alignment vertical="center"/>
      <protection hidden="1"/>
    </xf>
    <xf numFmtId="0" fontId="2" fillId="0" borderId="0" xfId="55" applyProtection="1">
      <protection hidden="1"/>
    </xf>
    <xf numFmtId="0" fontId="9" fillId="0" borderId="0" xfId="55" applyFont="1" applyAlignment="1" applyProtection="1">
      <alignment vertical="center"/>
      <protection hidden="1"/>
    </xf>
    <xf numFmtId="0" fontId="2" fillId="0" borderId="0" xfId="55" applyAlignment="1" applyProtection="1">
      <alignment horizontal="center"/>
      <protection hidden="1"/>
    </xf>
    <xf numFmtId="0" fontId="38" fillId="0" borderId="0" xfId="55" applyFont="1" applyProtection="1">
      <protection hidden="1"/>
    </xf>
    <xf numFmtId="0" fontId="10" fillId="0" borderId="0" xfId="55" applyFont="1" applyAlignment="1" applyProtection="1">
      <alignment horizontal="center" vertical="center"/>
      <protection hidden="1"/>
    </xf>
    <xf numFmtId="0" fontId="0" fillId="0" borderId="0" xfId="55" applyFont="1" applyAlignment="1" applyProtection="1">
      <alignment vertical="center"/>
      <protection hidden="1"/>
    </xf>
    <xf numFmtId="0" fontId="9" fillId="0" borderId="0" xfId="55" applyFont="1" applyAlignment="1" applyProtection="1">
      <alignment horizontal="justify" vertical="center"/>
      <protection hidden="1"/>
    </xf>
    <xf numFmtId="0" fontId="9" fillId="0" borderId="21" xfId="55" applyFont="1" applyBorder="1" applyAlignment="1" applyProtection="1">
      <alignment vertical="center" wrapText="1"/>
      <protection hidden="1"/>
    </xf>
    <xf numFmtId="0" fontId="9" fillId="0" borderId="24" xfId="55" applyFont="1" applyBorder="1" applyAlignment="1" applyProtection="1">
      <alignment vertical="center" wrapText="1"/>
      <protection hidden="1"/>
    </xf>
    <xf numFmtId="0" fontId="9" fillId="0" borderId="0" xfId="55" applyFont="1" applyAlignment="1" applyProtection="1">
      <alignment horizontal="center" vertical="center"/>
      <protection hidden="1"/>
    </xf>
    <xf numFmtId="0" fontId="60" fillId="0" borderId="0" xfId="56" applyFont="1" applyProtection="1">
      <protection hidden="1"/>
    </xf>
    <xf numFmtId="0" fontId="35" fillId="0" borderId="0" xfId="55" applyFont="1" applyAlignment="1" applyProtection="1">
      <alignment horizontal="center" vertical="center"/>
      <protection hidden="1"/>
    </xf>
    <xf numFmtId="0" fontId="9" fillId="0" borderId="3" xfId="55" applyFont="1" applyBorder="1" applyAlignment="1" applyProtection="1">
      <alignment vertical="center" wrapText="1"/>
      <protection hidden="1"/>
    </xf>
    <xf numFmtId="0" fontId="9" fillId="0" borderId="0" xfId="55" applyFont="1" applyProtection="1">
      <protection hidden="1"/>
    </xf>
    <xf numFmtId="0" fontId="9" fillId="0" borderId="10" xfId="55" applyFont="1" applyBorder="1" applyAlignment="1" applyProtection="1">
      <alignment vertical="center"/>
      <protection hidden="1"/>
    </xf>
    <xf numFmtId="0" fontId="9" fillId="0" borderId="27" xfId="55" applyFont="1" applyBorder="1" applyAlignment="1" applyProtection="1">
      <alignment vertical="center"/>
      <protection hidden="1"/>
    </xf>
    <xf numFmtId="0" fontId="9" fillId="0" borderId="28" xfId="55" applyFont="1" applyBorder="1" applyAlignment="1" applyProtection="1">
      <alignment vertical="center"/>
      <protection hidden="1"/>
    </xf>
    <xf numFmtId="0" fontId="9" fillId="0" borderId="29" xfId="55" applyFont="1" applyBorder="1" applyAlignment="1" applyProtection="1">
      <alignment vertical="center"/>
      <protection hidden="1"/>
    </xf>
    <xf numFmtId="0" fontId="9" fillId="0" borderId="30" xfId="55" applyFont="1" applyBorder="1" applyAlignment="1" applyProtection="1">
      <alignment vertical="center"/>
      <protection hidden="1"/>
    </xf>
    <xf numFmtId="0" fontId="9" fillId="0" borderId="31" xfId="55" applyFont="1" applyBorder="1" applyAlignment="1" applyProtection="1">
      <alignment vertical="center"/>
      <protection hidden="1"/>
    </xf>
    <xf numFmtId="0" fontId="9" fillId="0" borderId="21" xfId="55" applyFont="1" applyBorder="1" applyAlignment="1" applyProtection="1">
      <alignment horizontal="left" vertical="center"/>
      <protection hidden="1"/>
    </xf>
    <xf numFmtId="0" fontId="9" fillId="0" borderId="24" xfId="55" applyFont="1" applyBorder="1" applyAlignment="1" applyProtection="1">
      <alignment horizontal="left" vertical="center"/>
      <protection hidden="1"/>
    </xf>
    <xf numFmtId="0" fontId="9" fillId="0" borderId="0" xfId="55" applyFont="1" applyAlignment="1" applyProtection="1">
      <alignment horizontal="left" vertical="center"/>
      <protection hidden="1"/>
    </xf>
    <xf numFmtId="1" fontId="9" fillId="2" borderId="7" xfId="55" applyNumberFormat="1" applyFont="1" applyFill="1" applyBorder="1" applyAlignment="1" applyProtection="1">
      <alignment horizontal="center" vertical="center"/>
      <protection locked="0"/>
    </xf>
    <xf numFmtId="173" fontId="9" fillId="2" borderId="7" xfId="55" applyNumberFormat="1" applyFont="1" applyFill="1" applyBorder="1" applyAlignment="1" applyProtection="1">
      <alignment horizontal="center" vertical="center"/>
      <protection locked="0"/>
    </xf>
    <xf numFmtId="0" fontId="44" fillId="0" borderId="0" xfId="55" applyFont="1" applyAlignment="1" applyProtection="1">
      <alignment horizontal="center" vertical="center"/>
      <protection hidden="1"/>
    </xf>
    <xf numFmtId="0" fontId="65" fillId="0" borderId="0" xfId="55" applyFont="1" applyAlignment="1" applyProtection="1">
      <alignment vertical="center"/>
      <protection hidden="1"/>
    </xf>
    <xf numFmtId="0" fontId="64" fillId="0" borderId="32" xfId="57" applyFont="1" applyBorder="1" applyAlignment="1" applyProtection="1">
      <alignment horizontal="left" vertical="center" wrapText="1"/>
      <protection hidden="1"/>
    </xf>
    <xf numFmtId="0" fontId="64" fillId="0" borderId="33" xfId="57" applyFont="1" applyBorder="1" applyAlignment="1" applyProtection="1">
      <alignment horizontal="left" vertical="center" wrapText="1"/>
      <protection hidden="1"/>
    </xf>
    <xf numFmtId="0" fontId="9" fillId="0" borderId="0" xfId="42" applyFont="1" applyProtection="1">
      <protection hidden="1"/>
    </xf>
    <xf numFmtId="0" fontId="11" fillId="0" borderId="0" xfId="42" applyFont="1" applyAlignment="1" applyProtection="1">
      <alignment vertical="center"/>
      <protection hidden="1"/>
    </xf>
    <xf numFmtId="0" fontId="10" fillId="0" borderId="0" xfId="54" applyFont="1" applyAlignment="1" applyProtection="1">
      <alignment horizontal="left" vertical="center" indent="5"/>
      <protection hidden="1"/>
    </xf>
    <xf numFmtId="0" fontId="9" fillId="0" borderId="0" xfId="54" applyAlignment="1" applyProtection="1">
      <alignment horizontal="left" vertical="center" indent="5"/>
      <protection hidden="1"/>
    </xf>
    <xf numFmtId="173" fontId="10" fillId="0" borderId="0" xfId="42" applyNumberFormat="1" applyFont="1" applyAlignment="1" applyProtection="1">
      <alignment horizontal="left" vertical="center"/>
      <protection hidden="1"/>
    </xf>
    <xf numFmtId="0" fontId="9" fillId="0" borderId="0" xfId="0" applyFont="1" applyProtection="1">
      <protection hidden="1"/>
    </xf>
    <xf numFmtId="0" fontId="10" fillId="0" borderId="0" xfId="42" applyFont="1" applyAlignment="1" applyProtection="1">
      <alignment horizontal="left" vertical="center" wrapText="1"/>
      <protection hidden="1"/>
    </xf>
    <xf numFmtId="0" fontId="9" fillId="0" borderId="6" xfId="55" applyFont="1" applyBorder="1" applyAlignment="1" applyProtection="1">
      <alignment horizontal="center" vertical="center"/>
      <protection hidden="1"/>
    </xf>
    <xf numFmtId="0" fontId="60" fillId="0" borderId="6" xfId="56"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4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8" xfId="0" applyFont="1" applyFill="1" applyBorder="1" applyAlignment="1" applyProtection="1">
      <alignment horizontal="left" vertical="top" wrapText="1"/>
      <protection locked="0"/>
    </xf>
    <xf numFmtId="0" fontId="10" fillId="2" borderId="8" xfId="0" applyFont="1" applyFill="1" applyBorder="1" applyAlignment="1" applyProtection="1">
      <alignment horizontal="left" vertical="top" wrapText="1"/>
      <protection locked="0"/>
    </xf>
    <xf numFmtId="0" fontId="10" fillId="0" borderId="9"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8"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40" applyFont="1" applyAlignment="1" applyProtection="1">
      <alignment horizontal="center" vertical="top"/>
      <protection hidden="1"/>
    </xf>
    <xf numFmtId="0" fontId="5" fillId="0" borderId="0" xfId="40" applyFont="1" applyAlignment="1" applyProtection="1">
      <alignment horizontal="center" vertical="top"/>
      <protection hidden="1"/>
    </xf>
    <xf numFmtId="0" fontId="5" fillId="0" borderId="0" xfId="54" applyFont="1" applyAlignment="1" applyProtection="1">
      <alignment horizontal="left" vertical="center" indent="1"/>
      <protection hidden="1"/>
    </xf>
    <xf numFmtId="0" fontId="5" fillId="0" borderId="0" xfId="40" applyFont="1" applyAlignment="1" applyProtection="1">
      <alignment horizontal="right"/>
      <protection hidden="1"/>
    </xf>
    <xf numFmtId="0" fontId="37" fillId="0" borderId="0" xfId="40" applyFont="1" applyProtection="1">
      <protection hidden="1"/>
    </xf>
    <xf numFmtId="0" fontId="37" fillId="0" borderId="0" xfId="40"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40" applyFont="1" applyAlignment="1" applyProtection="1">
      <alignment horizontal="left" vertical="top" indent="5"/>
      <protection hidden="1"/>
    </xf>
    <xf numFmtId="0" fontId="5" fillId="0" borderId="0" xfId="40" applyFont="1" applyAlignment="1" applyProtection="1">
      <alignment horizontal="left" vertical="top" indent="5"/>
      <protection hidden="1"/>
    </xf>
    <xf numFmtId="49" fontId="8" fillId="0" borderId="0" xfId="40" applyNumberFormat="1" applyFont="1" applyAlignment="1" applyProtection="1">
      <alignment horizontal="right" vertical="top" indent="1"/>
      <protection hidden="1"/>
    </xf>
    <xf numFmtId="0" fontId="8" fillId="0" borderId="0" xfId="40" applyFont="1" applyAlignment="1" applyProtection="1">
      <alignment vertical="top"/>
      <protection hidden="1"/>
    </xf>
    <xf numFmtId="0" fontId="8" fillId="0" borderId="0" xfId="40" applyFont="1" applyProtection="1">
      <protection hidden="1"/>
    </xf>
    <xf numFmtId="0" fontId="8" fillId="0" borderId="6" xfId="40" applyFont="1" applyBorder="1" applyAlignment="1" applyProtection="1">
      <alignment horizontal="center" vertical="center" wrapText="1"/>
      <protection hidden="1"/>
    </xf>
    <xf numFmtId="0" fontId="8" fillId="0" borderId="25" xfId="40" applyFont="1" applyBorder="1" applyAlignment="1" applyProtection="1">
      <alignment horizontal="center" vertical="center" wrapText="1"/>
      <protection hidden="1"/>
    </xf>
    <xf numFmtId="0" fontId="5" fillId="0" borderId="6" xfId="40" applyFont="1" applyBorder="1" applyAlignment="1" applyProtection="1">
      <alignment horizontal="center" vertical="top"/>
      <protection hidden="1"/>
    </xf>
    <xf numFmtId="0" fontId="5" fillId="0" borderId="6" xfId="40" applyFont="1" applyBorder="1" applyAlignment="1" applyProtection="1">
      <alignment horizontal="center"/>
      <protection hidden="1"/>
    </xf>
    <xf numFmtId="0" fontId="5" fillId="0" borderId="6" xfId="40" applyFont="1" applyBorder="1" applyAlignment="1" applyProtection="1">
      <alignment vertical="top"/>
      <protection hidden="1"/>
    </xf>
    <xf numFmtId="0" fontId="5" fillId="0" borderId="21" xfId="40" applyFont="1" applyBorder="1" applyAlignment="1" applyProtection="1">
      <alignment vertical="top"/>
      <protection hidden="1"/>
    </xf>
    <xf numFmtId="0" fontId="5" fillId="0" borderId="24" xfId="40" applyFont="1" applyBorder="1" applyAlignment="1" applyProtection="1">
      <alignment vertical="top"/>
      <protection hidden="1"/>
    </xf>
    <xf numFmtId="0" fontId="5" fillId="0" borderId="6" xfId="40" applyFont="1" applyBorder="1" applyProtection="1">
      <protection hidden="1"/>
    </xf>
    <xf numFmtId="0" fontId="5" fillId="0" borderId="24" xfId="40" applyFont="1" applyBorder="1" applyProtection="1">
      <protection hidden="1"/>
    </xf>
    <xf numFmtId="0" fontId="9" fillId="2" borderId="21" xfId="0" applyFont="1" applyFill="1" applyBorder="1" applyAlignment="1" applyProtection="1">
      <alignment horizontal="center" vertical="top" wrapText="1"/>
      <protection locked="0" hidden="1"/>
    </xf>
    <xf numFmtId="0" fontId="5" fillId="0" borderId="34" xfId="40"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34" xfId="0" applyFont="1" applyBorder="1" applyProtection="1">
      <protection hidden="1"/>
    </xf>
    <xf numFmtId="0" fontId="9" fillId="0" borderId="30"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5" xfId="0" applyFont="1" applyFill="1" applyBorder="1" applyAlignment="1" applyProtection="1">
      <alignment vertical="top" wrapText="1"/>
      <protection locked="0" hidden="1"/>
    </xf>
    <xf numFmtId="0" fontId="9" fillId="2" borderId="26"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33" xfId="0" applyFont="1" applyFill="1" applyBorder="1" applyAlignment="1" applyProtection="1">
      <alignment vertical="top" wrapText="1"/>
      <protection locked="0" hidden="1"/>
    </xf>
    <xf numFmtId="0" fontId="9" fillId="2" borderId="7" xfId="0" applyFont="1" applyFill="1" applyBorder="1" applyAlignment="1" applyProtection="1">
      <alignment vertical="top" wrapText="1"/>
      <protection locked="0" hidden="1"/>
    </xf>
    <xf numFmtId="0" fontId="9" fillId="2" borderId="25"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5" fillId="0" borderId="0" xfId="40" applyFont="1" applyAlignment="1" applyProtection="1">
      <alignment horizontal="left" vertical="center" wrapText="1"/>
      <protection hidden="1"/>
    </xf>
    <xf numFmtId="0" fontId="5" fillId="0" borderId="0" xfId="40" applyFont="1" applyAlignment="1" applyProtection="1">
      <alignment horizontal="left" vertical="top"/>
      <protection hidden="1"/>
    </xf>
    <xf numFmtId="0" fontId="48" fillId="0" borderId="0" xfId="40" applyFont="1" applyAlignment="1" applyProtection="1">
      <alignment horizontal="right" vertical="top"/>
      <protection hidden="1"/>
    </xf>
    <xf numFmtId="0" fontId="5" fillId="0" borderId="0" xfId="40" applyFont="1" applyAlignment="1" applyProtection="1">
      <alignment horizontal="right" vertical="top"/>
      <protection hidden="1"/>
    </xf>
    <xf numFmtId="0" fontId="8" fillId="0" borderId="21" xfId="40" applyFont="1" applyBorder="1" applyAlignment="1" applyProtection="1">
      <alignment horizontal="left" vertical="center" wrapText="1"/>
      <protection hidden="1"/>
    </xf>
    <xf numFmtId="0" fontId="8" fillId="0" borderId="3" xfId="40" applyFont="1" applyBorder="1" applyAlignment="1" applyProtection="1">
      <alignment horizontal="left" vertical="center" wrapText="1"/>
      <protection hidden="1"/>
    </xf>
    <xf numFmtId="0" fontId="8" fillId="0" borderId="6" xfId="40" applyFont="1" applyBorder="1" applyAlignment="1" applyProtection="1">
      <alignment horizontal="center" vertical="center"/>
      <protection hidden="1"/>
    </xf>
    <xf numFmtId="0" fontId="8" fillId="0" borderId="6" xfId="40" applyFont="1" applyBorder="1" applyAlignment="1" applyProtection="1">
      <alignment horizontal="justify" vertical="center" wrapText="1"/>
      <protection hidden="1"/>
    </xf>
    <xf numFmtId="0" fontId="5" fillId="0" borderId="6" xfId="40" applyFont="1" applyBorder="1" applyAlignment="1" applyProtection="1">
      <alignment horizontal="right" vertical="top"/>
      <protection hidden="1"/>
    </xf>
    <xf numFmtId="0" fontId="5" fillId="0" borderId="6" xfId="40" applyFont="1" applyBorder="1" applyAlignment="1" applyProtection="1">
      <alignment horizontal="left" vertical="center" wrapText="1"/>
      <protection hidden="1"/>
    </xf>
    <xf numFmtId="0" fontId="5" fillId="2" borderId="7" xfId="40" applyFont="1" applyFill="1" applyBorder="1" applyAlignment="1" applyProtection="1">
      <alignment horizontal="center" vertical="center" wrapText="1"/>
      <protection locked="0"/>
    </xf>
    <xf numFmtId="0" fontId="5" fillId="0" borderId="19" xfId="40" applyFont="1" applyBorder="1" applyAlignment="1" applyProtection="1">
      <alignment vertical="center" wrapText="1"/>
      <protection hidden="1"/>
    </xf>
    <xf numFmtId="0" fontId="5" fillId="0" borderId="33" xfId="40" applyFont="1" applyBorder="1" applyAlignment="1" applyProtection="1">
      <alignment vertical="center" wrapText="1"/>
      <protection hidden="1"/>
    </xf>
    <xf numFmtId="0" fontId="5" fillId="0" borderId="26" xfId="40" applyFont="1" applyBorder="1" applyAlignment="1" applyProtection="1">
      <alignment horizontal="left" vertical="center" wrapText="1"/>
      <protection hidden="1"/>
    </xf>
    <xf numFmtId="0" fontId="5" fillId="2" borderId="6" xfId="40" applyFont="1" applyFill="1" applyBorder="1" applyAlignment="1" applyProtection="1">
      <alignment horizontal="left" vertical="center" wrapText="1"/>
      <protection locked="0"/>
    </xf>
    <xf numFmtId="0" fontId="5" fillId="0" borderId="10" xfId="40" applyFont="1" applyBorder="1" applyAlignment="1" applyProtection="1">
      <alignment horizontal="left" vertical="center" wrapText="1"/>
      <protection hidden="1"/>
    </xf>
    <xf numFmtId="0" fontId="5" fillId="2" borderId="27" xfId="40" applyFont="1" applyFill="1" applyBorder="1" applyAlignment="1" applyProtection="1">
      <alignment horizontal="left" vertical="center" wrapText="1"/>
      <protection locked="0"/>
    </xf>
    <xf numFmtId="0" fontId="5" fillId="2" borderId="36" xfId="40" applyFont="1" applyFill="1" applyBorder="1" applyAlignment="1" applyProtection="1">
      <alignment vertical="center" wrapText="1"/>
      <protection locked="0"/>
    </xf>
    <xf numFmtId="0" fontId="5" fillId="2" borderId="37" xfId="40" applyFont="1" applyFill="1" applyBorder="1" applyAlignment="1" applyProtection="1">
      <alignment vertical="center" wrapText="1"/>
      <protection locked="0"/>
    </xf>
    <xf numFmtId="0" fontId="5" fillId="2" borderId="38" xfId="40" applyFont="1" applyFill="1" applyBorder="1" applyAlignment="1" applyProtection="1">
      <alignment horizontal="left" vertical="center" wrapText="1"/>
      <protection locked="0"/>
    </xf>
    <xf numFmtId="0" fontId="5" fillId="2" borderId="39" xfId="40" applyFont="1" applyFill="1" applyBorder="1" applyAlignment="1" applyProtection="1">
      <alignment vertical="center" wrapText="1"/>
      <protection locked="0"/>
    </xf>
    <xf numFmtId="0" fontId="5" fillId="2" borderId="40" xfId="40" applyFont="1" applyFill="1" applyBorder="1" applyAlignment="1" applyProtection="1">
      <alignment vertical="center" wrapText="1"/>
      <protection locked="0"/>
    </xf>
    <xf numFmtId="0" fontId="8" fillId="0" borderId="32" xfId="40" applyFont="1" applyBorder="1" applyAlignment="1" applyProtection="1">
      <alignment horizontal="justify" vertical="center" wrapText="1"/>
      <protection hidden="1"/>
    </xf>
    <xf numFmtId="0" fontId="5" fillId="0" borderId="41" xfId="40" applyFont="1" applyBorder="1" applyAlignment="1" applyProtection="1">
      <alignment horizontal="left" vertical="center" wrapText="1"/>
      <protection hidden="1"/>
    </xf>
    <xf numFmtId="0" fontId="5" fillId="0" borderId="35" xfId="40" applyFont="1" applyBorder="1" applyAlignment="1" applyProtection="1">
      <alignment horizontal="center" vertical="center" wrapText="1"/>
      <protection hidden="1"/>
    </xf>
    <xf numFmtId="0" fontId="8" fillId="0" borderId="29" xfId="40" applyFont="1" applyBorder="1" applyAlignment="1" applyProtection="1">
      <alignment horizontal="center" vertical="center" wrapText="1"/>
      <protection hidden="1"/>
    </xf>
    <xf numFmtId="0" fontId="8" fillId="0" borderId="33" xfId="40" applyFont="1" applyBorder="1" applyAlignment="1" applyProtection="1">
      <alignment horizontal="justify" vertical="center" wrapText="1"/>
      <protection hidden="1"/>
    </xf>
    <xf numFmtId="0" fontId="8" fillId="0" borderId="10" xfId="40" applyFont="1" applyBorder="1" applyAlignment="1" applyProtection="1">
      <alignment horizontal="center" vertical="center" wrapText="1"/>
      <protection hidden="1"/>
    </xf>
    <xf numFmtId="0" fontId="5" fillId="0" borderId="38" xfId="40" applyFont="1" applyBorder="1" applyAlignment="1" applyProtection="1">
      <alignment horizontal="left" vertical="center" wrapText="1"/>
      <protection hidden="1"/>
    </xf>
    <xf numFmtId="0" fontId="8" fillId="0" borderId="4" xfId="40" applyFont="1" applyBorder="1" applyAlignment="1" applyProtection="1">
      <alignment horizontal="left" vertical="center" wrapText="1"/>
      <protection hidden="1"/>
    </xf>
    <xf numFmtId="0" fontId="8" fillId="0" borderId="19" xfId="40" applyFont="1" applyBorder="1" applyAlignment="1" applyProtection="1">
      <alignment horizontal="justify" vertical="center" wrapText="1"/>
      <protection hidden="1"/>
    </xf>
    <xf numFmtId="0" fontId="5" fillId="0" borderId="42" xfId="40" applyFont="1" applyBorder="1" applyAlignment="1" applyProtection="1">
      <alignment horizontal="left" vertical="center" wrapText="1"/>
      <protection hidden="1"/>
    </xf>
    <xf numFmtId="0" fontId="5" fillId="0" borderId="26" xfId="40" applyFont="1" applyBorder="1" applyAlignment="1" applyProtection="1">
      <alignment horizontal="left" vertical="top" wrapText="1"/>
      <protection hidden="1"/>
    </xf>
    <xf numFmtId="0" fontId="5" fillId="0" borderId="10" xfId="40" applyFont="1" applyBorder="1" applyAlignment="1" applyProtection="1">
      <alignment horizontal="left" vertical="top" wrapText="1"/>
      <protection hidden="1"/>
    </xf>
    <xf numFmtId="0" fontId="5" fillId="2" borderId="35" xfId="40" applyFont="1" applyFill="1" applyBorder="1" applyAlignment="1" applyProtection="1">
      <alignment horizontal="left" vertical="center" wrapText="1"/>
      <protection locked="0"/>
    </xf>
    <xf numFmtId="0" fontId="5" fillId="2" borderId="43" xfId="40" applyFont="1" applyFill="1" applyBorder="1" applyAlignment="1" applyProtection="1">
      <alignment vertical="center" wrapText="1"/>
      <protection locked="0"/>
    </xf>
    <xf numFmtId="0" fontId="5" fillId="2" borderId="35" xfId="40" applyFont="1" applyFill="1" applyBorder="1" applyAlignment="1" applyProtection="1">
      <alignment vertical="center" wrapText="1"/>
      <protection locked="0"/>
    </xf>
    <xf numFmtId="0" fontId="5" fillId="2" borderId="37" xfId="40" applyFont="1" applyFill="1" applyBorder="1" applyAlignment="1" applyProtection="1">
      <alignment horizontal="left" vertical="center" wrapText="1"/>
      <protection locked="0"/>
    </xf>
    <xf numFmtId="0" fontId="5" fillId="2" borderId="40" xfId="40" applyFont="1" applyFill="1" applyBorder="1" applyAlignment="1" applyProtection="1">
      <alignment horizontal="left" vertical="center" wrapText="1"/>
      <protection locked="0"/>
    </xf>
    <xf numFmtId="0" fontId="5" fillId="0" borderId="8" xfId="40" applyFont="1" applyBorder="1" applyAlignment="1" applyProtection="1">
      <alignment horizontal="right" vertical="top"/>
      <protection hidden="1"/>
    </xf>
    <xf numFmtId="0" fontId="5" fillId="0" borderId="0" xfId="40" applyFont="1" applyAlignment="1" applyProtection="1">
      <alignment horizontal="justify" vertical="center" wrapText="1"/>
      <protection hidden="1"/>
    </xf>
    <xf numFmtId="0" fontId="5" fillId="0" borderId="0" xfId="40" applyFont="1" applyAlignment="1" applyProtection="1">
      <alignment horizontal="left" vertical="center" wrapText="1"/>
      <protection locked="0" hidden="1"/>
    </xf>
    <xf numFmtId="0" fontId="5" fillId="2" borderId="10" xfId="40" applyFont="1" applyFill="1" applyBorder="1" applyAlignment="1" applyProtection="1">
      <alignment horizontal="left" vertical="center" wrapText="1"/>
      <protection locked="0"/>
    </xf>
    <xf numFmtId="49" fontId="8" fillId="0" borderId="0" xfId="40" applyNumberFormat="1" applyFont="1" applyAlignment="1" applyProtection="1">
      <alignment horizontal="right" vertical="top" wrapText="1"/>
      <protection hidden="1"/>
    </xf>
    <xf numFmtId="0" fontId="8" fillId="0" borderId="0" xfId="40" applyFont="1" applyAlignment="1" applyProtection="1">
      <alignment horizontal="right" vertical="top"/>
      <protection hidden="1"/>
    </xf>
    <xf numFmtId="0" fontId="48" fillId="0" borderId="0" xfId="40" applyFont="1" applyAlignment="1" applyProtection="1">
      <alignment horizontal="left" vertical="top" wrapText="1"/>
      <protection hidden="1"/>
    </xf>
    <xf numFmtId="0" fontId="48" fillId="0" borderId="17" xfId="40" applyFont="1" applyBorder="1" applyAlignment="1" applyProtection="1">
      <alignment horizontal="right"/>
      <protection hidden="1"/>
    </xf>
    <xf numFmtId="0" fontId="48" fillId="0" borderId="0" xfId="40" applyFont="1" applyAlignment="1" applyProtection="1">
      <alignment horizontal="right"/>
      <protection hidden="1"/>
    </xf>
    <xf numFmtId="0" fontId="48" fillId="0" borderId="0" xfId="40" applyFont="1" applyAlignment="1" applyProtection="1">
      <alignment horizontal="left" vertical="center" wrapText="1"/>
      <protection locked="0" hidden="1"/>
    </xf>
    <xf numFmtId="0" fontId="48" fillId="0" borderId="0" xfId="40" applyFont="1" applyAlignment="1" applyProtection="1">
      <alignment horizontal="justify"/>
      <protection hidden="1"/>
    </xf>
    <xf numFmtId="0" fontId="5" fillId="0" borderId="9" xfId="40" applyFont="1" applyBorder="1" applyAlignment="1" applyProtection="1">
      <alignment horizontal="right" vertical="top"/>
      <protection hidden="1"/>
    </xf>
    <xf numFmtId="0" fontId="8" fillId="0" borderId="6" xfId="40" applyFont="1" applyBorder="1" applyAlignment="1" applyProtection="1">
      <alignment horizontal="center" vertical="top" wrapText="1"/>
      <protection hidden="1"/>
    </xf>
    <xf numFmtId="0" fontId="8" fillId="0" borderId="17" xfId="40" applyFont="1" applyBorder="1" applyAlignment="1" applyProtection="1">
      <alignment horizontal="center" vertical="center"/>
      <protection hidden="1"/>
    </xf>
    <xf numFmtId="0" fontId="5" fillId="0" borderId="17" xfId="40" applyFont="1" applyBorder="1" applyAlignment="1" applyProtection="1">
      <alignment horizontal="right" vertical="top"/>
      <protection hidden="1"/>
    </xf>
    <xf numFmtId="0" fontId="5" fillId="2" borderId="6" xfId="40" applyFont="1" applyFill="1" applyBorder="1" applyAlignment="1" applyProtection="1">
      <alignment vertical="top" wrapText="1"/>
      <protection locked="0"/>
    </xf>
    <xf numFmtId="0" fontId="5" fillId="4" borderId="0" xfId="40" applyFont="1" applyFill="1" applyAlignment="1" applyProtection="1">
      <alignment horizontal="left" vertical="center"/>
      <protection hidden="1"/>
    </xf>
    <xf numFmtId="0" fontId="5" fillId="5" borderId="0" xfId="40" applyFont="1" applyFill="1" applyAlignment="1" applyProtection="1">
      <alignment horizontal="left" vertical="center"/>
      <protection hidden="1"/>
    </xf>
    <xf numFmtId="0" fontId="5" fillId="4" borderId="0" xfId="40" applyFont="1" applyFill="1" applyProtection="1">
      <protection hidden="1"/>
    </xf>
    <xf numFmtId="0" fontId="5" fillId="5" borderId="0" xfId="40" applyFont="1" applyFill="1" applyProtection="1">
      <protection hidden="1"/>
    </xf>
    <xf numFmtId="173" fontId="8" fillId="0" borderId="0" xfId="40" applyNumberFormat="1" applyFont="1" applyAlignment="1" applyProtection="1">
      <alignment horizontal="left" vertical="center"/>
      <protection hidden="1"/>
    </xf>
    <xf numFmtId="0" fontId="5" fillId="2" borderId="21" xfId="40" applyFont="1" applyFill="1" applyBorder="1" applyAlignment="1" applyProtection="1">
      <alignment vertical="center" wrapText="1"/>
      <protection locked="0"/>
    </xf>
    <xf numFmtId="0" fontId="5" fillId="0" borderId="21" xfId="40" applyFont="1" applyBorder="1" applyAlignment="1" applyProtection="1">
      <alignment vertical="center" wrapText="1"/>
      <protection hidden="1"/>
    </xf>
    <xf numFmtId="0" fontId="8" fillId="0" borderId="24" xfId="40"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9" fillId="0" borderId="0" xfId="59" applyFont="1" applyAlignment="1" applyProtection="1">
      <alignment horizontal="center" vertical="top"/>
      <protection hidden="1"/>
    </xf>
    <xf numFmtId="0" fontId="9" fillId="2" borderId="32" xfId="0" applyFont="1" applyFill="1" applyBorder="1" applyAlignment="1" applyProtection="1">
      <alignment vertical="top" wrapText="1"/>
      <protection locked="0" hidden="1"/>
    </xf>
    <xf numFmtId="0" fontId="9" fillId="2" borderId="34" xfId="0" applyFont="1" applyFill="1" applyBorder="1" applyAlignment="1" applyProtection="1">
      <alignment vertical="top" wrapText="1"/>
      <protection locked="0" hidden="1"/>
    </xf>
    <xf numFmtId="0" fontId="9" fillId="2" borderId="31" xfId="0" applyFont="1" applyFill="1" applyBorder="1" applyAlignment="1" applyProtection="1">
      <alignment vertical="top" wrapText="1"/>
      <protection locked="0" hidden="1"/>
    </xf>
    <xf numFmtId="0" fontId="9" fillId="2" borderId="10"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31" xfId="0" applyFont="1" applyFill="1" applyBorder="1" applyAlignment="1" applyProtection="1">
      <alignment vertical="top" wrapText="1"/>
      <protection locked="0" hidden="1"/>
    </xf>
    <xf numFmtId="0" fontId="9" fillId="0" borderId="30"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40" applyFont="1" applyBorder="1" applyAlignment="1" applyProtection="1">
      <alignment horizontal="left" vertical="center" wrapText="1"/>
      <protection hidden="1"/>
    </xf>
    <xf numFmtId="0" fontId="5" fillId="0" borderId="7" xfId="40" applyFont="1" applyBorder="1" applyAlignment="1" applyProtection="1">
      <alignment horizontal="right" vertical="top"/>
      <protection hidden="1"/>
    </xf>
    <xf numFmtId="0" fontId="5" fillId="0" borderId="8" xfId="40" applyFont="1" applyBorder="1" applyAlignment="1" applyProtection="1">
      <alignment horizontal="center" vertical="top"/>
      <protection hidden="1"/>
    </xf>
    <xf numFmtId="0" fontId="5" fillId="0" borderId="19" xfId="40"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4" fillId="0" borderId="4" xfId="0" applyFont="1" applyBorder="1" applyAlignment="1">
      <alignment horizontal="right" vertical="top" wrapText="1"/>
    </xf>
    <xf numFmtId="0" fontId="69" fillId="0" borderId="0" xfId="0" applyFont="1" applyAlignment="1" applyProtection="1">
      <alignment vertical="center"/>
      <protection hidden="1"/>
    </xf>
    <xf numFmtId="0" fontId="69" fillId="0" borderId="0" xfId="0" applyFont="1" applyProtection="1">
      <protection hidden="1"/>
    </xf>
    <xf numFmtId="0" fontId="24" fillId="0" borderId="4" xfId="42" applyFont="1" applyBorder="1" applyAlignment="1" applyProtection="1">
      <alignment vertical="center"/>
      <protection hidden="1"/>
    </xf>
    <xf numFmtId="0" fontId="2" fillId="0" borderId="4" xfId="42" applyBorder="1" applyAlignment="1" applyProtection="1">
      <alignment vertical="center"/>
      <protection hidden="1"/>
    </xf>
    <xf numFmtId="0" fontId="24" fillId="0" borderId="4" xfId="42"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0" fontId="2" fillId="2" borderId="44" xfId="0" applyFont="1" applyFill="1" applyBorder="1" applyAlignment="1" applyProtection="1">
      <alignment horizontal="center" vertical="center" wrapText="1"/>
      <protection locked="0" hidden="1"/>
    </xf>
    <xf numFmtId="0" fontId="2" fillId="2" borderId="45" xfId="0" applyFont="1" applyFill="1" applyBorder="1" applyAlignment="1" applyProtection="1">
      <alignment horizontal="center" vertical="center" wrapText="1"/>
      <protection locked="0" hidden="1"/>
    </xf>
    <xf numFmtId="0" fontId="2" fillId="2" borderId="30"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69" fillId="0" borderId="4" xfId="0" applyFont="1" applyBorder="1" applyAlignment="1" applyProtection="1">
      <alignment vertical="center"/>
      <protection hidden="1"/>
    </xf>
    <xf numFmtId="0" fontId="54" fillId="0" borderId="4" xfId="0" applyFont="1" applyBorder="1" applyAlignment="1" applyProtection="1">
      <alignment horizontal="right" vertical="top" wrapText="1"/>
      <protection hidden="1"/>
    </xf>
    <xf numFmtId="0" fontId="70" fillId="0" borderId="0" xfId="0" applyFont="1" applyAlignment="1" applyProtection="1">
      <alignment vertical="center"/>
      <protection hidden="1"/>
    </xf>
    <xf numFmtId="0" fontId="70" fillId="0" borderId="0" xfId="0" applyFont="1" applyProtection="1">
      <protection hidden="1"/>
    </xf>
    <xf numFmtId="0" fontId="24" fillId="0" borderId="4" xfId="40" applyFont="1" applyBorder="1" applyAlignment="1" applyProtection="1">
      <alignment vertical="top"/>
      <protection hidden="1"/>
    </xf>
    <xf numFmtId="0" fontId="2" fillId="0" borderId="4" xfId="40" applyBorder="1" applyAlignment="1" applyProtection="1">
      <alignment vertical="top"/>
      <protection hidden="1"/>
    </xf>
    <xf numFmtId="0" fontId="24" fillId="0" borderId="4" xfId="40" applyFont="1" applyBorder="1" applyAlignment="1" applyProtection="1">
      <alignment horizontal="right" vertical="top"/>
      <protection hidden="1"/>
    </xf>
    <xf numFmtId="0" fontId="2" fillId="0" borderId="0" xfId="40" applyAlignment="1" applyProtection="1">
      <alignment vertical="center"/>
      <protection hidden="1"/>
    </xf>
    <xf numFmtId="0" fontId="71" fillId="0" borderId="0" xfId="0" applyFont="1" applyAlignment="1" applyProtection="1">
      <alignment horizontal="center"/>
      <protection hidden="1"/>
    </xf>
    <xf numFmtId="0" fontId="8" fillId="0" borderId="8" xfId="40" applyFont="1" applyBorder="1" applyAlignment="1" applyProtection="1">
      <alignment horizontal="center" vertical="center" wrapText="1"/>
      <protection hidden="1"/>
    </xf>
    <xf numFmtId="0" fontId="9" fillId="2" borderId="24"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1"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73" fillId="0" borderId="6" xfId="0" applyFont="1" applyBorder="1" applyAlignment="1" applyProtection="1">
      <alignment horizontal="center" vertical="top" wrapText="1"/>
      <protection hidden="1"/>
    </xf>
    <xf numFmtId="0" fontId="9" fillId="2" borderId="11"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25" xfId="0" applyFont="1" applyBorder="1" applyAlignment="1" applyProtection="1">
      <alignment horizontal="center" vertical="top" wrapText="1"/>
      <protection hidden="1"/>
    </xf>
    <xf numFmtId="0" fontId="9" fillId="2" borderId="46"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8"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24" xfId="0" applyFont="1" applyBorder="1" applyAlignment="1" applyProtection="1">
      <alignment horizontal="center" vertical="top" wrapText="1"/>
      <protection hidden="1"/>
    </xf>
    <xf numFmtId="0" fontId="10" fillId="0" borderId="8" xfId="0" applyFont="1" applyBorder="1" applyAlignment="1" applyProtection="1">
      <alignment horizontal="center" vertical="top"/>
      <protection hidden="1"/>
    </xf>
    <xf numFmtId="0" fontId="2" fillId="2" borderId="8" xfId="0" applyFont="1" applyFill="1" applyBorder="1" applyAlignment="1" applyProtection="1">
      <alignment horizontal="left" vertical="center" wrapText="1"/>
      <protection locked="0" hidden="1"/>
    </xf>
    <xf numFmtId="0" fontId="2" fillId="2" borderId="30" xfId="0" applyFont="1" applyFill="1" applyBorder="1" applyAlignment="1" applyProtection="1">
      <alignment horizontal="left" vertical="center" wrapText="1"/>
      <protection locked="0" hidden="1"/>
    </xf>
    <xf numFmtId="0" fontId="9" fillId="0" borderId="19"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7" xfId="0" applyFont="1" applyBorder="1" applyAlignment="1" applyProtection="1">
      <alignment horizontal="center" vertical="top"/>
      <protection hidden="1"/>
    </xf>
    <xf numFmtId="0" fontId="9" fillId="0" borderId="31"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30"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8" xfId="0" applyFont="1" applyFill="1" applyBorder="1" applyAlignment="1" applyProtection="1">
      <alignment horizontal="left" wrapText="1"/>
      <protection locked="0" hidden="1"/>
    </xf>
    <xf numFmtId="0" fontId="9" fillId="0" borderId="9" xfId="0" applyFont="1" applyBorder="1" applyAlignment="1" applyProtection="1">
      <alignment horizontal="center" vertical="top"/>
      <protection hidden="1"/>
    </xf>
    <xf numFmtId="0" fontId="9" fillId="2" borderId="33" xfId="0" applyFont="1" applyFill="1" applyBorder="1" applyAlignment="1" applyProtection="1">
      <alignment vertical="center" wrapText="1"/>
      <protection hidden="1"/>
    </xf>
    <xf numFmtId="0" fontId="8" fillId="0" borderId="6" xfId="40" applyFont="1" applyBorder="1" applyAlignment="1" applyProtection="1">
      <alignment horizontal="center" vertical="top"/>
      <protection hidden="1"/>
    </xf>
    <xf numFmtId="172" fontId="8" fillId="0" borderId="6" xfId="40" applyNumberFormat="1" applyFont="1" applyBorder="1" applyAlignment="1" applyProtection="1">
      <alignment horizontal="center" vertical="top"/>
      <protection hidden="1"/>
    </xf>
    <xf numFmtId="0" fontId="8" fillId="0" borderId="7" xfId="40" applyFont="1" applyBorder="1" applyAlignment="1" applyProtection="1">
      <alignment horizontal="center"/>
      <protection hidden="1"/>
    </xf>
    <xf numFmtId="0" fontId="5" fillId="0" borderId="3" xfId="40" applyFont="1" applyBorder="1" applyAlignment="1" applyProtection="1">
      <alignment vertical="top"/>
      <protection hidden="1"/>
    </xf>
    <xf numFmtId="0" fontId="5" fillId="0" borderId="3" xfId="40" applyFont="1" applyBorder="1" applyProtection="1">
      <protection hidden="1"/>
    </xf>
    <xf numFmtId="0" fontId="9" fillId="0" borderId="21" xfId="0" applyFont="1" applyBorder="1" applyProtection="1">
      <protection hidden="1"/>
    </xf>
    <xf numFmtId="0" fontId="9" fillId="0" borderId="31"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40" applyNumberFormat="1" applyFont="1" applyAlignment="1" applyProtection="1">
      <alignment horizontal="center" vertical="top" wrapText="1"/>
      <protection hidden="1"/>
    </xf>
    <xf numFmtId="0" fontId="9" fillId="2" borderId="21" xfId="0" applyFont="1" applyFill="1" applyBorder="1" applyAlignment="1" applyProtection="1">
      <alignment vertical="center" wrapText="1"/>
      <protection locked="0" hidden="1"/>
    </xf>
    <xf numFmtId="0" fontId="9" fillId="2" borderId="24" xfId="0" applyFont="1" applyFill="1" applyBorder="1" applyAlignment="1" applyProtection="1">
      <alignment vertical="center" wrapText="1"/>
      <protection locked="0" hidden="1"/>
    </xf>
    <xf numFmtId="0" fontId="8" fillId="0" borderId="8" xfId="40" applyFont="1" applyBorder="1" applyAlignment="1" applyProtection="1">
      <alignment horizontal="center"/>
      <protection hidden="1"/>
    </xf>
    <xf numFmtId="0" fontId="8" fillId="0" borderId="0" xfId="40" applyFont="1" applyAlignment="1" applyProtection="1">
      <alignment horizontal="center"/>
      <protection hidden="1"/>
    </xf>
    <xf numFmtId="0" fontId="9" fillId="0" borderId="0" xfId="40" applyFont="1" applyAlignment="1" applyProtection="1">
      <alignment horizontal="center" vertical="top"/>
      <protection hidden="1"/>
    </xf>
    <xf numFmtId="0" fontId="9" fillId="0" borderId="0" xfId="40" applyFont="1" applyAlignment="1" applyProtection="1">
      <alignment horizontal="left" vertical="center"/>
      <protection hidden="1"/>
    </xf>
    <xf numFmtId="0" fontId="9" fillId="0" borderId="0" xfId="40" applyFont="1" applyAlignment="1" applyProtection="1">
      <alignment vertical="center"/>
      <protection hidden="1"/>
    </xf>
    <xf numFmtId="0" fontId="9" fillId="0" borderId="0" xfId="40" applyFont="1" applyAlignment="1" applyProtection="1">
      <alignment vertical="center" wrapText="1"/>
      <protection hidden="1"/>
    </xf>
    <xf numFmtId="0" fontId="9" fillId="0" borderId="0" xfId="40" applyFont="1" applyAlignment="1" applyProtection="1">
      <alignment horizontal="right" vertical="center"/>
      <protection hidden="1"/>
    </xf>
    <xf numFmtId="0" fontId="9" fillId="0" borderId="0" xfId="40" applyFont="1" applyAlignment="1" applyProtection="1">
      <alignment vertical="top" wrapText="1"/>
      <protection hidden="1"/>
    </xf>
    <xf numFmtId="0" fontId="69" fillId="0" borderId="0" xfId="40" applyFont="1" applyProtection="1">
      <protection hidden="1"/>
    </xf>
    <xf numFmtId="0" fontId="38" fillId="0" borderId="0" xfId="40" applyFont="1" applyAlignment="1" applyProtection="1">
      <alignment horizontal="center" vertical="center"/>
      <protection hidden="1"/>
    </xf>
    <xf numFmtId="0" fontId="10" fillId="0" borderId="0" xfId="40" applyFont="1" applyAlignment="1" applyProtection="1">
      <alignment horizontal="center" vertical="center"/>
      <protection hidden="1"/>
    </xf>
    <xf numFmtId="0" fontId="9" fillId="0" borderId="0" xfId="40" applyFont="1" applyAlignment="1" applyProtection="1">
      <alignment horizontal="justify" vertical="center"/>
      <protection hidden="1"/>
    </xf>
    <xf numFmtId="0" fontId="10" fillId="0" borderId="0" xfId="40" applyFont="1" applyAlignment="1" applyProtection="1">
      <alignment vertical="center"/>
      <protection hidden="1"/>
    </xf>
    <xf numFmtId="172" fontId="9" fillId="0" borderId="0" xfId="40" applyNumberFormat="1" applyFont="1" applyAlignment="1" applyProtection="1">
      <alignment horizontal="center"/>
      <protection hidden="1"/>
    </xf>
    <xf numFmtId="0" fontId="9" fillId="0" borderId="0" xfId="40" applyFont="1" applyAlignment="1" applyProtection="1">
      <alignment horizontal="left"/>
      <protection hidden="1"/>
    </xf>
    <xf numFmtId="0" fontId="9" fillId="0" borderId="0" xfId="40" applyFont="1" applyAlignment="1" applyProtection="1">
      <alignment horizontal="center" vertical="center"/>
      <protection hidden="1"/>
    </xf>
    <xf numFmtId="0" fontId="10" fillId="0" borderId="0" xfId="40" applyFont="1" applyAlignment="1" applyProtection="1">
      <alignment horizontal="justify" vertical="center"/>
      <protection hidden="1"/>
    </xf>
    <xf numFmtId="0" fontId="9" fillId="0" borderId="0" xfId="40" applyFont="1" applyAlignment="1" applyProtection="1">
      <alignment horizontal="justify" vertical="center" wrapText="1"/>
      <protection hidden="1"/>
    </xf>
    <xf numFmtId="0" fontId="9" fillId="0" borderId="0" xfId="40" quotePrefix="1" applyFont="1" applyAlignment="1" applyProtection="1">
      <alignment horizontal="right" vertical="center"/>
      <protection hidden="1"/>
    </xf>
    <xf numFmtId="0" fontId="22" fillId="0" borderId="0" xfId="40" applyFont="1" applyAlignment="1" applyProtection="1">
      <alignment horizontal="justify" vertical="center"/>
      <protection hidden="1"/>
    </xf>
    <xf numFmtId="0" fontId="9" fillId="0" borderId="34" xfId="40" applyFont="1" applyBorder="1" applyAlignment="1" applyProtection="1">
      <alignment horizontal="left" vertical="center" wrapText="1"/>
      <protection hidden="1"/>
    </xf>
    <xf numFmtId="0" fontId="2" fillId="0" borderId="25" xfId="40" applyBorder="1" applyAlignment="1" applyProtection="1">
      <alignment horizontal="left"/>
      <protection hidden="1"/>
    </xf>
    <xf numFmtId="0" fontId="9" fillId="0" borderId="30" xfId="40" applyFont="1" applyBorder="1" applyAlignment="1" applyProtection="1">
      <alignment horizontal="left" vertical="center" wrapText="1"/>
      <protection hidden="1"/>
    </xf>
    <xf numFmtId="0" fontId="2" fillId="0" borderId="31" xfId="40" applyBorder="1" applyAlignment="1" applyProtection="1">
      <alignment horizontal="left"/>
      <protection hidden="1"/>
    </xf>
    <xf numFmtId="0" fontId="9" fillId="0" borderId="0" xfId="40" applyFont="1" applyAlignment="1" applyProtection="1">
      <alignment horizontal="left" vertical="center" wrapText="1"/>
      <protection hidden="1"/>
    </xf>
    <xf numFmtId="0" fontId="9" fillId="0" borderId="0" xfId="40" applyFont="1" applyAlignment="1" applyProtection="1">
      <alignment horizontal="center" vertical="top" wrapText="1"/>
      <protection hidden="1"/>
    </xf>
    <xf numFmtId="0" fontId="9" fillId="0" borderId="0" xfId="40" quotePrefix="1" applyFont="1" applyAlignment="1" applyProtection="1">
      <alignment horizontal="right" vertical="top"/>
      <protection hidden="1"/>
    </xf>
    <xf numFmtId="0" fontId="9" fillId="0" borderId="6" xfId="40" applyFont="1" applyBorder="1" applyAlignment="1" applyProtection="1">
      <alignment horizontal="center" vertical="top" wrapText="1"/>
      <protection hidden="1"/>
    </xf>
    <xf numFmtId="0" fontId="9" fillId="2" borderId="6" xfId="40" applyFont="1" applyFill="1" applyBorder="1" applyAlignment="1" applyProtection="1">
      <alignment horizontal="center" vertical="top" wrapText="1"/>
      <protection locked="0"/>
    </xf>
    <xf numFmtId="0" fontId="10" fillId="0" borderId="0" xfId="40" applyFont="1" applyAlignment="1" applyProtection="1">
      <alignment horizontal="left"/>
      <protection hidden="1"/>
    </xf>
    <xf numFmtId="0" fontId="9" fillId="2" borderId="0" xfId="40" applyFont="1" applyFill="1" applyAlignment="1" applyProtection="1">
      <alignment horizontal="center" vertical="top" wrapText="1"/>
      <protection locked="0"/>
    </xf>
    <xf numFmtId="0" fontId="9" fillId="2" borderId="0" xfId="40" applyFont="1" applyFill="1" applyAlignment="1" applyProtection="1">
      <alignment horizontal="left" vertical="top" wrapText="1"/>
      <protection locked="0"/>
    </xf>
    <xf numFmtId="0" fontId="9" fillId="2" borderId="0" xfId="40" applyFont="1" applyFill="1" applyAlignment="1" applyProtection="1">
      <alignment horizontal="right" vertical="top" wrapText="1"/>
      <protection locked="0"/>
    </xf>
    <xf numFmtId="172" fontId="9" fillId="0" borderId="0" xfId="40" applyNumberFormat="1" applyFont="1" applyAlignment="1" applyProtection="1">
      <alignment horizontal="center" vertical="center"/>
      <protection hidden="1"/>
    </xf>
    <xf numFmtId="0" fontId="10" fillId="2" borderId="6" xfId="40" applyFont="1" applyFill="1" applyBorder="1" applyAlignment="1" applyProtection="1">
      <alignment horizontal="center" vertical="top" wrapText="1"/>
      <protection locked="0"/>
    </xf>
    <xf numFmtId="0" fontId="9" fillId="10" borderId="0" xfId="40" applyFont="1" applyFill="1" applyAlignment="1" applyProtection="1">
      <alignment horizontal="center" vertical="top" wrapText="1"/>
      <protection locked="0"/>
    </xf>
    <xf numFmtId="0" fontId="9" fillId="0" borderId="0" xfId="40" applyFont="1" applyAlignment="1" applyProtection="1">
      <alignment horizontal="center"/>
      <protection hidden="1"/>
    </xf>
    <xf numFmtId="0" fontId="2" fillId="0" borderId="0" xfId="40" applyAlignment="1" applyProtection="1">
      <alignment horizontal="right" vertical="center"/>
      <protection hidden="1"/>
    </xf>
    <xf numFmtId="0" fontId="2" fillId="2" borderId="0" xfId="40" applyFill="1" applyAlignment="1" applyProtection="1">
      <alignment vertical="center"/>
      <protection locked="0"/>
    </xf>
    <xf numFmtId="0" fontId="9" fillId="0" borderId="6" xfId="40" applyFont="1" applyBorder="1" applyAlignment="1" applyProtection="1">
      <alignment horizontal="justify" vertical="center" wrapText="1"/>
      <protection hidden="1"/>
    </xf>
    <xf numFmtId="0" fontId="9" fillId="0" borderId="6" xfId="40" applyFont="1" applyBorder="1" applyAlignment="1" applyProtection="1">
      <alignment horizontal="left" vertical="center" wrapText="1"/>
      <protection hidden="1"/>
    </xf>
    <xf numFmtId="0" fontId="9" fillId="2" borderId="6" xfId="40" applyFont="1" applyFill="1" applyBorder="1" applyAlignment="1" applyProtection="1">
      <alignment horizontal="left" vertical="center" wrapText="1"/>
      <protection locked="0"/>
    </xf>
    <xf numFmtId="0" fontId="2" fillId="0" borderId="0" xfId="40" applyAlignment="1" applyProtection="1">
      <alignment horizontal="left" vertical="center"/>
      <protection hidden="1"/>
    </xf>
    <xf numFmtId="0" fontId="2" fillId="2" borderId="6" xfId="40" applyFill="1" applyBorder="1" applyAlignment="1" applyProtection="1">
      <alignment horizontal="right" vertical="center" wrapText="1"/>
      <protection locked="0"/>
    </xf>
    <xf numFmtId="0" fontId="9" fillId="0" borderId="0" xfId="40" applyFont="1" applyAlignment="1" applyProtection="1">
      <alignment horizontal="justify"/>
      <protection hidden="1"/>
    </xf>
    <xf numFmtId="0" fontId="10" fillId="0" borderId="0" xfId="40" applyFont="1" applyAlignment="1" applyProtection="1">
      <alignment horizontal="right" vertical="center"/>
      <protection hidden="1"/>
    </xf>
    <xf numFmtId="0" fontId="10" fillId="0" borderId="0" xfId="40" applyFont="1" applyAlignment="1" applyProtection="1">
      <alignment horizontal="left" vertical="center"/>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2" xfId="40" quotePrefix="1" applyFont="1" applyBorder="1" applyAlignment="1" applyProtection="1">
      <alignment horizontal="center" vertical="top"/>
      <protection hidden="1"/>
    </xf>
    <xf numFmtId="0" fontId="5" fillId="0" borderId="23" xfId="40" quotePrefix="1" applyFont="1" applyBorder="1" applyAlignment="1" applyProtection="1">
      <alignment horizontal="center" vertical="top"/>
      <protection hidden="1"/>
    </xf>
    <xf numFmtId="0" fontId="24" fillId="0" borderId="6" xfId="40" applyFont="1" applyBorder="1" applyProtection="1">
      <protection hidden="1"/>
    </xf>
    <xf numFmtId="0" fontId="2" fillId="0" borderId="0" xfId="40" applyAlignment="1" applyProtection="1">
      <alignment vertical="top"/>
      <protection hidden="1"/>
    </xf>
    <xf numFmtId="0" fontId="2" fillId="0" borderId="6" xfId="40" applyBorder="1" applyProtection="1">
      <protection hidden="1"/>
    </xf>
    <xf numFmtId="0" fontId="4" fillId="0" borderId="0" xfId="40" applyFont="1" applyAlignment="1" applyProtection="1">
      <alignment horizontal="center" vertical="top"/>
      <protection hidden="1"/>
    </xf>
    <xf numFmtId="0" fontId="77" fillId="0" borderId="0" xfId="43" applyFont="1"/>
    <xf numFmtId="0" fontId="56" fillId="0" borderId="0" xfId="40" applyFont="1" applyAlignment="1" applyProtection="1">
      <alignment horizontal="right" vertical="top"/>
      <protection hidden="1"/>
    </xf>
    <xf numFmtId="0" fontId="5" fillId="0" borderId="0" xfId="40" applyFont="1" applyAlignment="1" applyProtection="1">
      <alignment horizontal="justify"/>
      <protection hidden="1"/>
    </xf>
    <xf numFmtId="0" fontId="8" fillId="0" borderId="0" xfId="40" applyFont="1" applyAlignment="1" applyProtection="1">
      <alignment horizontal="justify"/>
      <protection hidden="1"/>
    </xf>
    <xf numFmtId="0" fontId="5" fillId="0" borderId="0" xfId="40" quotePrefix="1" applyFont="1" applyAlignment="1" applyProtection="1">
      <alignment horizontal="left" vertical="top"/>
      <protection hidden="1"/>
    </xf>
    <xf numFmtId="0" fontId="8" fillId="0" borderId="0" xfId="40" quotePrefix="1" applyFont="1" applyAlignment="1" applyProtection="1">
      <alignment horizontal="left" vertical="top"/>
      <protection hidden="1"/>
    </xf>
    <xf numFmtId="0" fontId="5" fillId="0" borderId="0" xfId="40" quotePrefix="1" applyFont="1" applyAlignment="1" applyProtection="1">
      <alignment vertical="top" wrapText="1"/>
      <protection hidden="1"/>
    </xf>
    <xf numFmtId="0" fontId="5" fillId="0" borderId="0" xfId="40" quotePrefix="1" applyFont="1" applyAlignment="1" applyProtection="1">
      <alignment vertical="top"/>
      <protection hidden="1"/>
    </xf>
    <xf numFmtId="0" fontId="5" fillId="0" borderId="0" xfId="40" applyFont="1" applyAlignment="1" applyProtection="1">
      <alignment horizontal="justify" vertical="top"/>
      <protection hidden="1"/>
    </xf>
    <xf numFmtId="0" fontId="5" fillId="0" borderId="0" xfId="40" quotePrefix="1" applyFont="1" applyAlignment="1" applyProtection="1">
      <alignment horizontal="left" vertical="top" wrapText="1"/>
      <protection hidden="1"/>
    </xf>
    <xf numFmtId="0" fontId="8" fillId="0" borderId="0" xfId="40" applyFont="1" applyAlignment="1" applyProtection="1">
      <alignment horizontal="justify" vertical="top" wrapText="1"/>
      <protection hidden="1"/>
    </xf>
    <xf numFmtId="0" fontId="8" fillId="0" borderId="0" xfId="40" applyFont="1" applyAlignment="1" applyProtection="1">
      <alignment vertical="top" wrapText="1"/>
      <protection hidden="1"/>
    </xf>
    <xf numFmtId="15" fontId="5" fillId="0" borderId="0" xfId="40" applyNumberFormat="1" applyFont="1" applyAlignment="1" applyProtection="1">
      <alignment vertical="top"/>
      <protection hidden="1"/>
    </xf>
    <xf numFmtId="0" fontId="44" fillId="11" borderId="21" xfId="0" applyFont="1" applyFill="1" applyBorder="1" applyAlignment="1" applyProtection="1">
      <alignment vertical="center"/>
      <protection hidden="1"/>
    </xf>
    <xf numFmtId="0" fontId="44" fillId="11" borderId="3" xfId="0" applyFont="1" applyFill="1" applyBorder="1" applyAlignment="1" applyProtection="1">
      <alignment vertical="center"/>
      <protection hidden="1"/>
    </xf>
    <xf numFmtId="0" fontId="0" fillId="11" borderId="0" xfId="0" applyFill="1" applyProtection="1">
      <protection hidden="1"/>
    </xf>
    <xf numFmtId="0" fontId="86" fillId="0" borderId="0" xfId="0" applyFont="1" applyAlignment="1" applyProtection="1">
      <alignment horizontal="left" vertical="top" wrapText="1" indent="1"/>
      <protection hidden="1"/>
    </xf>
    <xf numFmtId="0" fontId="9" fillId="0" borderId="21"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87" fillId="0" borderId="0" xfId="59" applyFont="1" applyAlignment="1" applyProtection="1">
      <alignment vertical="center"/>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1" borderId="4" xfId="0" applyFont="1" applyFill="1" applyBorder="1" applyAlignment="1" applyProtection="1">
      <alignment vertical="center"/>
      <protection hidden="1"/>
    </xf>
    <xf numFmtId="0" fontId="9" fillId="0" borderId="0" xfId="60"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60"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53" applyFont="1" applyAlignment="1" applyProtection="1">
      <alignment horizontal="center" vertical="center"/>
      <protection hidden="1"/>
    </xf>
    <xf numFmtId="0" fontId="2" fillId="0" borderId="0" xfId="53" applyFont="1" applyProtection="1">
      <protection hidden="1"/>
    </xf>
    <xf numFmtId="0" fontId="2" fillId="0" borderId="0" xfId="53" applyFont="1" applyAlignment="1" applyProtection="1">
      <alignment horizontal="center"/>
      <protection hidden="1"/>
    </xf>
    <xf numFmtId="0" fontId="2" fillId="0" borderId="0" xfId="53"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8" fillId="0" borderId="6" xfId="0" applyFont="1" applyBorder="1" applyAlignment="1" applyProtection="1">
      <alignment horizontal="center" vertical="center" wrapText="1"/>
      <protection hidden="1"/>
    </xf>
    <xf numFmtId="0" fontId="38"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9" fillId="0" borderId="6" xfId="42" applyFont="1" applyBorder="1" applyAlignment="1" applyProtection="1">
      <alignment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61" fillId="15" borderId="7" xfId="59" applyFont="1" applyFill="1" applyBorder="1" applyAlignment="1" applyProtection="1">
      <alignment horizontal="center" vertical="center" textRotation="90"/>
      <protection hidden="1"/>
    </xf>
    <xf numFmtId="0" fontId="61" fillId="15" borderId="9" xfId="59" applyFont="1" applyFill="1" applyBorder="1" applyAlignment="1" applyProtection="1">
      <alignment horizontal="center" vertical="center" textRotation="90"/>
      <protection hidden="1"/>
    </xf>
    <xf numFmtId="0" fontId="61" fillId="15" borderId="8" xfId="59" applyFont="1" applyFill="1" applyBorder="1" applyAlignment="1" applyProtection="1">
      <alignment horizontal="center" vertical="center" textRotation="90"/>
      <protection hidden="1"/>
    </xf>
    <xf numFmtId="0" fontId="10" fillId="3" borderId="3" xfId="59" applyFont="1" applyFill="1" applyBorder="1" applyAlignment="1" applyProtection="1">
      <alignment horizontal="center" vertical="center"/>
      <protection hidden="1"/>
    </xf>
    <xf numFmtId="0" fontId="31" fillId="12" borderId="32" xfId="59" applyFont="1" applyFill="1" applyBorder="1" applyAlignment="1" applyProtection="1">
      <alignment horizontal="center" vertical="top" wrapText="1"/>
      <protection hidden="1"/>
    </xf>
    <xf numFmtId="0" fontId="31" fillId="12" borderId="19" xfId="59" applyFont="1" applyFill="1" applyBorder="1" applyAlignment="1" applyProtection="1">
      <alignment horizontal="center" vertical="top" wrapText="1"/>
      <protection hidden="1"/>
    </xf>
    <xf numFmtId="0" fontId="31" fillId="12" borderId="33" xfId="59" applyFont="1" applyFill="1" applyBorder="1" applyAlignment="1" applyProtection="1">
      <alignment horizontal="center" vertical="top" wrapText="1"/>
      <protection hidden="1"/>
    </xf>
    <xf numFmtId="0" fontId="59" fillId="0" borderId="14" xfId="59" applyFont="1" applyBorder="1" applyAlignment="1" applyProtection="1">
      <alignment horizontal="justify" vertical="center"/>
      <protection hidden="1"/>
    </xf>
    <xf numFmtId="0" fontId="59" fillId="0" borderId="5" xfId="59" applyFont="1" applyBorder="1" applyAlignment="1" applyProtection="1">
      <alignment horizontal="justify" vertical="top"/>
      <protection hidden="1"/>
    </xf>
    <xf numFmtId="0" fontId="59" fillId="0" borderId="27" xfId="59" applyFont="1" applyBorder="1" applyAlignment="1" applyProtection="1">
      <alignment horizontal="justify" vertical="top"/>
      <protection hidden="1"/>
    </xf>
    <xf numFmtId="0" fontId="31" fillId="0" borderId="32" xfId="59" applyFont="1" applyBorder="1" applyAlignment="1" applyProtection="1">
      <alignment horizontal="center" vertical="center"/>
      <protection hidden="1"/>
    </xf>
    <xf numFmtId="0" fontId="31" fillId="0" borderId="19" xfId="59" applyFont="1" applyBorder="1" applyAlignment="1" applyProtection="1">
      <alignment horizontal="center" vertical="center"/>
      <protection hidden="1"/>
    </xf>
    <xf numFmtId="0" fontId="31" fillId="0" borderId="33" xfId="59" applyFont="1" applyBorder="1" applyAlignment="1" applyProtection="1">
      <alignment horizontal="center" vertical="center"/>
      <protection hidden="1"/>
    </xf>
    <xf numFmtId="0" fontId="31" fillId="0" borderId="34" xfId="59" applyFont="1" applyBorder="1" applyAlignment="1" applyProtection="1">
      <alignment horizontal="center" vertical="center"/>
      <protection hidden="1"/>
    </xf>
    <xf numFmtId="0" fontId="31" fillId="0" borderId="0" xfId="59" applyFont="1" applyAlignment="1" applyProtection="1">
      <alignment horizontal="center" vertical="center"/>
      <protection hidden="1"/>
    </xf>
    <xf numFmtId="0" fontId="31" fillId="0" borderId="25" xfId="59" applyFont="1" applyBorder="1" applyAlignment="1" applyProtection="1">
      <alignment horizontal="center" vertical="center"/>
      <protection hidden="1"/>
    </xf>
    <xf numFmtId="0" fontId="31" fillId="0" borderId="30" xfId="59" applyFont="1" applyBorder="1" applyAlignment="1" applyProtection="1">
      <alignment horizontal="center" vertical="center"/>
      <protection hidden="1"/>
    </xf>
    <xf numFmtId="0" fontId="31" fillId="0" borderId="4" xfId="59" applyFont="1" applyBorder="1" applyAlignment="1" applyProtection="1">
      <alignment horizontal="center" vertical="center"/>
      <protection hidden="1"/>
    </xf>
    <xf numFmtId="0" fontId="31" fillId="0" borderId="31" xfId="59" applyFont="1" applyBorder="1" applyAlignment="1" applyProtection="1">
      <alignment horizontal="center" vertical="center"/>
      <protection hidden="1"/>
    </xf>
    <xf numFmtId="0" fontId="88" fillId="15" borderId="7" xfId="59" applyFont="1" applyFill="1" applyBorder="1" applyAlignment="1" applyProtection="1">
      <alignment horizontal="center" vertical="center" textRotation="90"/>
      <protection hidden="1"/>
    </xf>
    <xf numFmtId="0" fontId="88" fillId="15" borderId="9" xfId="59" applyFont="1" applyFill="1" applyBorder="1" applyAlignment="1" applyProtection="1">
      <alignment horizontal="center" vertical="center" textRotation="90"/>
      <protection hidden="1"/>
    </xf>
    <xf numFmtId="0" fontId="88" fillId="15" borderId="8" xfId="59" applyFont="1" applyFill="1" applyBorder="1" applyAlignment="1" applyProtection="1">
      <alignment horizontal="center" vertical="center" textRotation="90"/>
      <protection hidden="1"/>
    </xf>
    <xf numFmtId="0" fontId="60" fillId="0" borderId="0" xfId="59" applyFont="1"/>
    <xf numFmtId="0" fontId="59" fillId="0" borderId="5" xfId="59" applyFont="1" applyBorder="1" applyAlignment="1" applyProtection="1">
      <alignment horizontal="justify" vertical="center"/>
      <protection hidden="1"/>
    </xf>
    <xf numFmtId="0" fontId="43" fillId="13" borderId="0" xfId="59" applyFont="1" applyFill="1" applyAlignment="1" applyProtection="1">
      <alignment horizontal="center" vertical="center"/>
      <protection hidden="1"/>
    </xf>
    <xf numFmtId="0" fontId="84" fillId="8" borderId="3" xfId="59" applyFont="1" applyFill="1" applyBorder="1" applyAlignment="1" applyProtection="1">
      <alignment horizontal="justify" vertical="center"/>
      <protection hidden="1"/>
    </xf>
    <xf numFmtId="0" fontId="84" fillId="8" borderId="24" xfId="59" applyFont="1" applyFill="1" applyBorder="1" applyAlignment="1" applyProtection="1">
      <alignment horizontal="justify" vertical="center"/>
      <protection hidden="1"/>
    </xf>
    <xf numFmtId="0" fontId="2" fillId="2" borderId="26" xfId="55" applyFill="1" applyBorder="1" applyAlignment="1" applyProtection="1">
      <alignment horizontal="center" vertical="center"/>
      <protection locked="0"/>
    </xf>
    <xf numFmtId="0" fontId="2" fillId="2" borderId="47" xfId="55" applyFill="1" applyBorder="1" applyAlignment="1" applyProtection="1">
      <alignment horizontal="center" vertical="center"/>
      <protection locked="0"/>
    </xf>
    <xf numFmtId="0" fontId="2" fillId="2" borderId="10" xfId="55" applyFill="1" applyBorder="1" applyAlignment="1" applyProtection="1">
      <alignment horizontal="center" vertical="center"/>
      <protection locked="0"/>
    </xf>
    <xf numFmtId="0" fontId="2" fillId="2" borderId="26" xfId="55" applyFill="1" applyBorder="1" applyAlignment="1" applyProtection="1">
      <alignment horizontal="left" vertical="center"/>
      <protection locked="0"/>
    </xf>
    <xf numFmtId="0" fontId="9" fillId="2" borderId="47" xfId="55" applyFont="1" applyFill="1" applyBorder="1" applyAlignment="1" applyProtection="1">
      <alignment horizontal="left" vertical="center"/>
      <protection locked="0"/>
    </xf>
    <xf numFmtId="0" fontId="9" fillId="2" borderId="10" xfId="55" applyFont="1" applyFill="1" applyBorder="1" applyAlignment="1" applyProtection="1">
      <alignment horizontal="left" vertical="center"/>
      <protection locked="0"/>
    </xf>
    <xf numFmtId="0" fontId="62" fillId="12" borderId="32" xfId="59" applyFont="1" applyFill="1" applyBorder="1" applyAlignment="1" applyProtection="1">
      <alignment horizontal="center" vertical="top" wrapText="1"/>
      <protection hidden="1"/>
    </xf>
    <xf numFmtId="0" fontId="62" fillId="12" borderId="19" xfId="59" applyFont="1" applyFill="1" applyBorder="1" applyAlignment="1" applyProtection="1">
      <alignment horizontal="center" vertical="top" wrapText="1"/>
      <protection hidden="1"/>
    </xf>
    <xf numFmtId="0" fontId="10" fillId="13" borderId="0" xfId="55" applyFont="1" applyFill="1" applyAlignment="1" applyProtection="1">
      <alignment horizontal="center" vertical="center"/>
      <protection hidden="1"/>
    </xf>
    <xf numFmtId="0" fontId="36" fillId="7" borderId="0" xfId="55" applyFont="1" applyFill="1" applyAlignment="1" applyProtection="1">
      <alignment horizontal="center" vertical="center"/>
      <protection hidden="1"/>
    </xf>
    <xf numFmtId="0" fontId="5" fillId="2" borderId="21" xfId="55" applyFont="1" applyFill="1" applyBorder="1" applyAlignment="1" applyProtection="1">
      <alignment horizontal="center" vertical="center"/>
      <protection locked="0"/>
    </xf>
    <xf numFmtId="0" fontId="5" fillId="2" borderId="3" xfId="55" applyFont="1" applyFill="1" applyBorder="1" applyAlignment="1" applyProtection="1">
      <alignment horizontal="center" vertical="center"/>
      <protection locked="0"/>
    </xf>
    <xf numFmtId="0" fontId="5" fillId="2" borderId="24" xfId="55" applyFont="1" applyFill="1" applyBorder="1" applyAlignment="1" applyProtection="1">
      <alignment horizontal="center" vertical="center"/>
      <protection locked="0"/>
    </xf>
    <xf numFmtId="0" fontId="9" fillId="2" borderId="21" xfId="55" applyFont="1" applyFill="1" applyBorder="1" applyAlignment="1" applyProtection="1">
      <alignment horizontal="center" vertical="center" wrapText="1"/>
      <protection locked="0"/>
    </xf>
    <xf numFmtId="0" fontId="9" fillId="2" borderId="3" xfId="55" applyFont="1" applyFill="1" applyBorder="1" applyAlignment="1" applyProtection="1">
      <alignment horizontal="center" vertical="center" wrapText="1"/>
      <protection locked="0"/>
    </xf>
    <xf numFmtId="0" fontId="9" fillId="2" borderId="24" xfId="55" applyFont="1" applyFill="1" applyBorder="1" applyAlignment="1" applyProtection="1">
      <alignment horizontal="center" vertical="center" wrapText="1"/>
      <protection locked="0"/>
    </xf>
    <xf numFmtId="0" fontId="64" fillId="0" borderId="6" xfId="57" applyFont="1" applyBorder="1" applyAlignment="1" applyProtection="1">
      <alignment horizontal="left" vertical="center" wrapText="1"/>
      <protection hidden="1"/>
    </xf>
    <xf numFmtId="0" fontId="60" fillId="2" borderId="6" xfId="56" applyFont="1" applyFill="1" applyBorder="1" applyAlignment="1" applyProtection="1">
      <alignment horizontal="center" vertical="center"/>
      <protection locked="0" hidden="1"/>
    </xf>
    <xf numFmtId="0" fontId="9" fillId="0" borderId="0" xfId="60" applyAlignment="1" applyProtection="1">
      <alignment horizontal="left" vertical="center" wrapText="1"/>
      <protection hidden="1"/>
    </xf>
    <xf numFmtId="0" fontId="4" fillId="0" borderId="0" xfId="0" applyFont="1" applyAlignment="1" applyProtection="1">
      <alignment horizontal="center" vertical="center"/>
      <protection hidden="1"/>
    </xf>
    <xf numFmtId="0" fontId="2" fillId="0" borderId="0" xfId="0" applyFont="1" applyAlignment="1" applyProtection="1">
      <alignment horizontal="justify" vertical="center" wrapText="1"/>
      <protection hidden="1"/>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wrapText="1"/>
      <protection hidden="1"/>
    </xf>
    <xf numFmtId="0" fontId="62" fillId="12" borderId="32" xfId="59" applyFont="1" applyFill="1" applyBorder="1" applyAlignment="1" applyProtection="1">
      <alignment horizontal="center" vertical="center" wrapText="1"/>
      <protection hidden="1"/>
    </xf>
    <xf numFmtId="0" fontId="62" fillId="12" borderId="19" xfId="59" applyFont="1" applyFill="1" applyBorder="1" applyAlignment="1" applyProtection="1">
      <alignment horizontal="center" vertical="center" wrapText="1"/>
      <protection hidden="1"/>
    </xf>
    <xf numFmtId="0" fontId="10" fillId="13" borderId="0" xfId="0" applyFont="1" applyFill="1" applyAlignment="1" applyProtection="1">
      <alignment horizontal="center" vertical="center"/>
      <protection hidden="1"/>
    </xf>
    <xf numFmtId="0" fontId="10" fillId="0" borderId="0" xfId="60" applyFont="1" applyAlignment="1" applyProtection="1">
      <alignment horizontal="left" vertical="center" wrapText="1"/>
      <protection hidden="1"/>
    </xf>
    <xf numFmtId="0" fontId="62" fillId="12" borderId="0" xfId="0" applyFont="1" applyFill="1" applyAlignment="1" applyProtection="1">
      <alignment horizontal="center" vertical="center" wrapText="1"/>
      <protection hidden="1"/>
    </xf>
    <xf numFmtId="0" fontId="8" fillId="0" borderId="0" xfId="40" applyFont="1" applyAlignment="1" applyProtection="1">
      <alignment horizontal="center" vertical="center"/>
      <protection hidden="1"/>
    </xf>
    <xf numFmtId="0" fontId="8" fillId="0" borderId="0" xfId="40" applyFont="1" applyAlignment="1" applyProtection="1">
      <alignment horizontal="left" vertical="top" wrapText="1"/>
      <protection hidden="1"/>
    </xf>
    <xf numFmtId="0" fontId="8" fillId="0" borderId="0" xfId="40" applyFont="1" applyAlignment="1" applyProtection="1">
      <alignment horizontal="left" vertical="center" wrapText="1"/>
      <protection hidden="1"/>
    </xf>
    <xf numFmtId="0" fontId="5" fillId="0" borderId="0" xfId="40" applyFont="1" applyAlignment="1" applyProtection="1">
      <alignment horizontal="left" vertical="center" wrapText="1"/>
      <protection hidden="1"/>
    </xf>
    <xf numFmtId="0" fontId="5" fillId="0" borderId="0" xfId="40" applyFont="1" applyAlignment="1" applyProtection="1">
      <alignment horizontal="left" vertical="top" wrapText="1"/>
      <protection hidden="1"/>
    </xf>
    <xf numFmtId="0" fontId="37" fillId="0" borderId="0" xfId="40" applyFont="1" applyAlignment="1" applyProtection="1">
      <alignment horizontal="left"/>
      <protection hidden="1"/>
    </xf>
    <xf numFmtId="0" fontId="5" fillId="0" borderId="0" xfId="40" applyFont="1" applyAlignment="1" applyProtection="1">
      <alignment vertical="top"/>
      <protection hidden="1"/>
    </xf>
    <xf numFmtId="0" fontId="5" fillId="0" borderId="0" xfId="40" applyFont="1" applyAlignment="1" applyProtection="1">
      <alignment horizontal="justify" vertical="top" wrapText="1"/>
      <protection hidden="1"/>
    </xf>
    <xf numFmtId="0" fontId="5" fillId="0" borderId="0" xfId="40" applyFont="1" applyAlignment="1" applyProtection="1">
      <alignment vertical="top" wrapText="1"/>
      <protection hidden="1"/>
    </xf>
    <xf numFmtId="0" fontId="8" fillId="0" borderId="7" xfId="40" applyFont="1" applyBorder="1" applyAlignment="1" applyProtection="1">
      <alignment horizontal="center" vertical="center" wrapText="1"/>
      <protection hidden="1"/>
    </xf>
    <xf numFmtId="0" fontId="8" fillId="0" borderId="9" xfId="40" applyFont="1" applyBorder="1" applyAlignment="1" applyProtection="1">
      <alignment horizontal="center" vertical="center" wrapText="1"/>
      <protection hidden="1"/>
    </xf>
    <xf numFmtId="0" fontId="8" fillId="0" borderId="8" xfId="40" applyFont="1" applyBorder="1" applyAlignment="1" applyProtection="1">
      <alignment horizontal="center" vertical="center" wrapText="1"/>
      <protection hidden="1"/>
    </xf>
    <xf numFmtId="0" fontId="8" fillId="0" borderId="32" xfId="40" applyFont="1" applyBorder="1" applyAlignment="1" applyProtection="1">
      <alignment horizontal="center" vertical="center" wrapText="1"/>
      <protection hidden="1"/>
    </xf>
    <xf numFmtId="0" fontId="8" fillId="0" borderId="33" xfId="40" applyFont="1" applyBorder="1" applyAlignment="1" applyProtection="1">
      <alignment horizontal="center" vertical="center" wrapText="1"/>
      <protection hidden="1"/>
    </xf>
    <xf numFmtId="0" fontId="8" fillId="0" borderId="34" xfId="40" applyFont="1" applyBorder="1" applyAlignment="1" applyProtection="1">
      <alignment horizontal="center" vertical="center" wrapText="1"/>
      <protection hidden="1"/>
    </xf>
    <xf numFmtId="0" fontId="8" fillId="0" borderId="25" xfId="40" applyFont="1" applyBorder="1" applyAlignment="1" applyProtection="1">
      <alignment horizontal="center" vertical="center" wrapText="1"/>
      <protection hidden="1"/>
    </xf>
    <xf numFmtId="0" fontId="8" fillId="0" borderId="30" xfId="40" applyFont="1" applyBorder="1" applyAlignment="1" applyProtection="1">
      <alignment horizontal="center" vertical="center" wrapText="1"/>
      <protection hidden="1"/>
    </xf>
    <xf numFmtId="0" fontId="8" fillId="0" borderId="31" xfId="40" applyFont="1" applyBorder="1" applyAlignment="1" applyProtection="1">
      <alignment horizontal="center" vertical="center" wrapText="1"/>
      <protection hidden="1"/>
    </xf>
    <xf numFmtId="0" fontId="8" fillId="0" borderId="6" xfId="40" applyFont="1" applyBorder="1" applyAlignment="1" applyProtection="1">
      <alignment horizontal="center" vertical="center" wrapText="1"/>
      <protection hidden="1"/>
    </xf>
    <xf numFmtId="0" fontId="5" fillId="0" borderId="7" xfId="40" applyFont="1" applyBorder="1" applyAlignment="1" applyProtection="1">
      <alignment horizontal="center" vertical="center"/>
      <protection hidden="1"/>
    </xf>
    <xf numFmtId="0" fontId="5" fillId="0" borderId="9" xfId="40" applyFont="1" applyBorder="1" applyAlignment="1" applyProtection="1">
      <alignment horizontal="center" vertical="center"/>
      <protection hidden="1"/>
    </xf>
    <xf numFmtId="0" fontId="5" fillId="0" borderId="8" xfId="40" applyFont="1" applyBorder="1" applyAlignment="1" applyProtection="1">
      <alignment horizontal="center" vertical="center"/>
      <protection hidden="1"/>
    </xf>
    <xf numFmtId="0" fontId="5" fillId="0" borderId="32" xfId="40" applyFont="1" applyBorder="1" applyAlignment="1" applyProtection="1">
      <alignment horizontal="left" vertical="center" wrapText="1"/>
      <protection hidden="1"/>
    </xf>
    <xf numFmtId="0" fontId="5" fillId="0" borderId="33" xfId="40" applyFont="1" applyBorder="1" applyAlignment="1" applyProtection="1">
      <alignment horizontal="left" vertical="center" wrapText="1"/>
      <protection hidden="1"/>
    </xf>
    <xf numFmtId="0" fontId="5" fillId="0" borderId="34" xfId="40" applyFont="1" applyBorder="1" applyAlignment="1" applyProtection="1">
      <alignment horizontal="left" vertical="center" wrapText="1"/>
      <protection hidden="1"/>
    </xf>
    <xf numFmtId="0" fontId="5" fillId="0" borderId="25" xfId="40" applyFont="1" applyBorder="1" applyAlignment="1" applyProtection="1">
      <alignment horizontal="left" vertical="center" wrapText="1"/>
      <protection hidden="1"/>
    </xf>
    <xf numFmtId="0" fontId="5" fillId="0" borderId="30" xfId="40" applyFont="1" applyBorder="1" applyAlignment="1" applyProtection="1">
      <alignment horizontal="left" vertical="center" wrapText="1"/>
      <protection hidden="1"/>
    </xf>
    <xf numFmtId="0" fontId="5" fillId="0" borderId="31" xfId="40" applyFont="1" applyBorder="1" applyAlignment="1" applyProtection="1">
      <alignment horizontal="left" vertical="center" wrapText="1"/>
      <protection hidden="1"/>
    </xf>
    <xf numFmtId="0" fontId="8" fillId="0" borderId="0" xfId="40" applyFont="1" applyAlignment="1" applyProtection="1">
      <alignment vertical="top"/>
      <protection hidden="1"/>
    </xf>
    <xf numFmtId="0" fontId="5" fillId="2" borderId="21" xfId="40" applyFont="1" applyFill="1" applyBorder="1" applyAlignment="1" applyProtection="1">
      <alignment horizontal="center" vertical="center" wrapText="1"/>
      <protection locked="0"/>
    </xf>
    <xf numFmtId="0" fontId="5" fillId="2" borderId="3" xfId="40" applyFont="1" applyFill="1" applyBorder="1" applyAlignment="1" applyProtection="1">
      <alignment horizontal="center" vertical="center" wrapText="1"/>
      <protection locked="0"/>
    </xf>
    <xf numFmtId="0" fontId="5" fillId="2" borderId="24" xfId="40" applyFont="1" applyFill="1" applyBorder="1" applyAlignment="1" applyProtection="1">
      <alignment horizontal="center" vertical="center" wrapText="1"/>
      <protection locked="0"/>
    </xf>
    <xf numFmtId="0" fontId="68" fillId="0" borderId="0" xfId="0" applyFont="1" applyAlignment="1" applyProtection="1">
      <alignment horizontal="left" vertical="top" wrapText="1"/>
      <protection hidden="1"/>
    </xf>
    <xf numFmtId="0" fontId="5" fillId="0" borderId="6" xfId="40" applyFont="1" applyBorder="1" applyAlignment="1" applyProtection="1">
      <alignment horizontal="left" vertical="center" wrapText="1"/>
      <protection hidden="1"/>
    </xf>
    <xf numFmtId="0" fontId="5" fillId="0" borderId="21" xfId="40" applyFont="1" applyBorder="1" applyAlignment="1" applyProtection="1">
      <alignment horizontal="center" vertical="center" wrapText="1"/>
      <protection hidden="1"/>
    </xf>
    <xf numFmtId="0" fontId="5" fillId="0" borderId="3" xfId="40" applyFont="1" applyBorder="1" applyAlignment="1" applyProtection="1">
      <alignment horizontal="center" vertical="center" wrapText="1"/>
      <protection hidden="1"/>
    </xf>
    <xf numFmtId="0" fontId="5" fillId="0" borderId="24" xfId="40" applyFont="1" applyBorder="1" applyAlignment="1" applyProtection="1">
      <alignment horizontal="center" vertical="center" wrapText="1"/>
      <protection hidden="1"/>
    </xf>
    <xf numFmtId="0" fontId="5" fillId="0" borderId="21" xfId="40" applyFont="1" applyBorder="1" applyAlignment="1" applyProtection="1">
      <alignment horizontal="left" vertical="top" wrapText="1"/>
      <protection hidden="1"/>
    </xf>
    <xf numFmtId="0" fontId="5" fillId="0" borderId="3" xfId="40" applyFont="1" applyBorder="1" applyAlignment="1" applyProtection="1">
      <alignment horizontal="left" vertical="top" wrapText="1"/>
      <protection hidden="1"/>
    </xf>
    <xf numFmtId="0" fontId="5" fillId="0" borderId="24" xfId="40"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73" fillId="0" borderId="6" xfId="0" applyFont="1" applyBorder="1" applyAlignment="1" applyProtection="1">
      <alignment horizontal="left" vertical="center" wrapText="1"/>
      <protection hidden="1"/>
    </xf>
    <xf numFmtId="0" fontId="73" fillId="0" borderId="6" xfId="0" applyFont="1" applyBorder="1" applyAlignment="1" applyProtection="1">
      <alignment horizontal="left" vertical="top" wrapText="1"/>
      <protection hidden="1"/>
    </xf>
    <xf numFmtId="0" fontId="9" fillId="2" borderId="2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1"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hidden="1"/>
    </xf>
    <xf numFmtId="0" fontId="9" fillId="2" borderId="21" xfId="0" applyFont="1" applyFill="1" applyBorder="1" applyAlignment="1" applyProtection="1">
      <alignment horizontal="center" vertical="center" wrapText="1"/>
      <protection locked="0" hidden="1"/>
    </xf>
    <xf numFmtId="0" fontId="9" fillId="2" borderId="24" xfId="0" applyFont="1" applyFill="1" applyBorder="1" applyAlignment="1" applyProtection="1">
      <alignment horizontal="center" vertical="center" wrapText="1"/>
      <protection locked="0" hidden="1"/>
    </xf>
    <xf numFmtId="0" fontId="22" fillId="14" borderId="0" xfId="0" applyFont="1" applyFill="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6" xfId="0" applyFont="1" applyBorder="1" applyAlignment="1" applyProtection="1">
      <alignment vertical="center" wrapText="1"/>
      <protection hidden="1"/>
    </xf>
    <xf numFmtId="0" fontId="9" fillId="0" borderId="47" xfId="0" applyFont="1" applyBorder="1" applyAlignment="1" applyProtection="1">
      <alignment vertical="center" wrapText="1"/>
      <protection hidden="1"/>
    </xf>
    <xf numFmtId="0" fontId="9" fillId="2" borderId="48"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24" xfId="0" applyFont="1" applyFill="1" applyBorder="1" applyAlignment="1" applyProtection="1">
      <alignment horizontal="left" vertical="center" wrapText="1"/>
      <protection locked="0" hidden="1"/>
    </xf>
    <xf numFmtId="0" fontId="9" fillId="0" borderId="32" xfId="0" applyFont="1" applyBorder="1" applyAlignment="1" applyProtection="1">
      <alignment vertical="top" wrapText="1"/>
      <protection hidden="1"/>
    </xf>
    <xf numFmtId="0" fontId="9" fillId="0" borderId="19" xfId="0" applyFont="1" applyBorder="1" applyAlignment="1" applyProtection="1">
      <alignment vertical="top" wrapText="1"/>
      <protection hidden="1"/>
    </xf>
    <xf numFmtId="0" fontId="9" fillId="0" borderId="30"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31"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10" fillId="0" borderId="30"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2" borderId="24" xfId="0" applyFont="1" applyFill="1" applyBorder="1" applyAlignment="1" applyProtection="1">
      <alignment horizontal="center" vertical="top" wrapText="1"/>
      <protection locked="0" hidden="1"/>
    </xf>
    <xf numFmtId="0" fontId="8" fillId="0" borderId="21" xfId="40" applyFont="1" applyBorder="1" applyAlignment="1" applyProtection="1">
      <alignment horizontal="left" vertical="center" wrapText="1"/>
      <protection hidden="1"/>
    </xf>
    <xf numFmtId="0" fontId="8" fillId="0" borderId="3" xfId="40" applyFont="1" applyBorder="1" applyAlignment="1" applyProtection="1">
      <alignment horizontal="left" vertical="center" wrapText="1"/>
      <protection hidden="1"/>
    </xf>
    <xf numFmtId="0" fontId="8" fillId="0" borderId="21" xfId="40" applyFont="1" applyBorder="1" applyAlignment="1" applyProtection="1">
      <alignment horizontal="left" vertical="top" wrapText="1"/>
      <protection hidden="1"/>
    </xf>
    <xf numFmtId="0" fontId="8" fillId="0" borderId="3" xfId="40" applyFont="1" applyBorder="1" applyAlignment="1" applyProtection="1">
      <alignment horizontal="left" vertical="top" wrapText="1"/>
      <protection hidden="1"/>
    </xf>
    <xf numFmtId="0" fontId="8" fillId="0" borderId="30" xfId="40" applyFont="1" applyBorder="1" applyAlignment="1" applyProtection="1">
      <alignment horizontal="left" vertical="center" wrapText="1"/>
      <protection hidden="1"/>
    </xf>
    <xf numFmtId="0" fontId="8" fillId="0" borderId="4" xfId="40" applyFont="1" applyBorder="1" applyAlignment="1" applyProtection="1">
      <alignment horizontal="left" vertical="center" wrapText="1"/>
      <protection hidden="1"/>
    </xf>
    <xf numFmtId="0" fontId="9" fillId="2" borderId="44"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31" xfId="0" applyFont="1" applyFill="1" applyBorder="1" applyAlignment="1" applyProtection="1">
      <alignment horizontal="center" vertical="top" wrapText="1"/>
      <protection locked="0" hidden="1"/>
    </xf>
    <xf numFmtId="0" fontId="63"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5" fillId="0" borderId="21" xfId="40" applyFont="1" applyBorder="1" applyAlignment="1" applyProtection="1">
      <alignment horizontal="left" vertical="center" wrapText="1"/>
      <protection hidden="1"/>
    </xf>
    <xf numFmtId="0" fontId="5" fillId="0" borderId="3" xfId="40" applyFont="1" applyBorder="1" applyAlignment="1" applyProtection="1">
      <alignment horizontal="left" vertical="center" wrapText="1"/>
      <protection hidden="1"/>
    </xf>
    <xf numFmtId="0" fontId="5" fillId="0" borderId="26" xfId="40" applyFont="1" applyBorder="1" applyAlignment="1" applyProtection="1">
      <alignment horizontal="left" vertical="center" wrapText="1"/>
      <protection hidden="1"/>
    </xf>
    <xf numFmtId="0" fontId="5" fillId="0" borderId="47" xfId="40" applyFont="1" applyBorder="1" applyAlignment="1" applyProtection="1">
      <alignment horizontal="left" vertical="center" wrapText="1"/>
      <protection hidden="1"/>
    </xf>
    <xf numFmtId="0" fontId="5" fillId="0" borderId="7" xfId="40" applyFont="1" applyBorder="1" applyAlignment="1" applyProtection="1">
      <alignment horizontal="left" vertical="center" wrapText="1"/>
      <protection hidden="1"/>
    </xf>
    <xf numFmtId="0" fontId="5" fillId="0" borderId="9" xfId="40" applyFont="1" applyBorder="1" applyAlignment="1" applyProtection="1">
      <alignment horizontal="left" vertical="center" wrapText="1"/>
      <protection hidden="1"/>
    </xf>
    <xf numFmtId="0" fontId="9" fillId="10" borderId="21" xfId="0" applyFont="1" applyFill="1" applyBorder="1" applyAlignment="1" applyProtection="1">
      <alignment horizontal="left" vertical="center" wrapText="1"/>
      <protection hidden="1"/>
    </xf>
    <xf numFmtId="0" fontId="9" fillId="10" borderId="3" xfId="0" applyFont="1" applyFill="1" applyBorder="1" applyAlignment="1" applyProtection="1">
      <alignment horizontal="left" vertical="center" wrapText="1"/>
      <protection hidden="1"/>
    </xf>
    <xf numFmtId="0" fontId="9" fillId="10" borderId="24"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8" fillId="0" borderId="24" xfId="40" applyFont="1" applyBorder="1" applyAlignment="1" applyProtection="1">
      <alignment horizontal="left" vertical="center" wrapText="1"/>
      <protection hidden="1"/>
    </xf>
    <xf numFmtId="0" fontId="5" fillId="0" borderId="24" xfId="40" applyFont="1" applyBorder="1" applyAlignment="1" applyProtection="1">
      <alignment horizontal="justify" vertical="center" wrapText="1"/>
      <protection hidden="1"/>
    </xf>
    <xf numFmtId="0" fontId="5" fillId="0" borderId="6" xfId="40" applyFont="1" applyBorder="1" applyAlignment="1" applyProtection="1">
      <alignment horizontal="justify" vertical="center" wrapText="1"/>
      <protection hidden="1"/>
    </xf>
    <xf numFmtId="0" fontId="5" fillId="0" borderId="24" xfId="40" applyFont="1" applyBorder="1" applyAlignment="1" applyProtection="1">
      <alignment horizontal="left" vertical="center" wrapText="1"/>
      <protection hidden="1"/>
    </xf>
    <xf numFmtId="0" fontId="5" fillId="0" borderId="49" xfId="40" applyFont="1" applyBorder="1" applyAlignment="1" applyProtection="1">
      <alignment horizontal="left" vertical="center" wrapText="1"/>
      <protection hidden="1"/>
    </xf>
    <xf numFmtId="0" fontId="5" fillId="0" borderId="41" xfId="40" applyFont="1" applyBorder="1" applyAlignment="1" applyProtection="1">
      <alignment horizontal="left" vertical="center" wrapText="1"/>
      <protection hidden="1"/>
    </xf>
    <xf numFmtId="0" fontId="8" fillId="0" borderId="19" xfId="40" applyFont="1" applyBorder="1" applyAlignment="1" applyProtection="1">
      <alignment horizontal="center" vertical="center" wrapText="1"/>
      <protection hidden="1"/>
    </xf>
    <xf numFmtId="0" fontId="8" fillId="0" borderId="4" xfId="40" applyFont="1" applyBorder="1" applyAlignment="1" applyProtection="1">
      <alignment horizontal="center" vertical="center" wrapText="1"/>
      <protection hidden="1"/>
    </xf>
    <xf numFmtId="0" fontId="8" fillId="0" borderId="50" xfId="40" applyFont="1" applyBorder="1" applyAlignment="1" applyProtection="1">
      <alignment horizontal="center" vertical="center" wrapText="1"/>
      <protection hidden="1"/>
    </xf>
    <xf numFmtId="0" fontId="8" fillId="0" borderId="46" xfId="40" applyFont="1" applyBorder="1" applyAlignment="1" applyProtection="1">
      <alignment horizontal="center" vertical="center" wrapText="1"/>
      <protection hidden="1"/>
    </xf>
    <xf numFmtId="0" fontId="5" fillId="0" borderId="23" xfId="40" applyFont="1" applyBorder="1" applyAlignment="1" applyProtection="1">
      <alignment horizontal="left" vertical="center" wrapText="1"/>
      <protection hidden="1"/>
    </xf>
    <xf numFmtId="0" fontId="5" fillId="0" borderId="38" xfId="40" applyFont="1" applyBorder="1" applyAlignment="1" applyProtection="1">
      <alignment horizontal="left" vertical="center" wrapText="1"/>
      <protection hidden="1"/>
    </xf>
    <xf numFmtId="0" fontId="5" fillId="0" borderId="10" xfId="40" applyFont="1" applyBorder="1" applyAlignment="1" applyProtection="1">
      <alignment horizontal="left" vertical="center" wrapText="1"/>
      <protection hidden="1"/>
    </xf>
    <xf numFmtId="0" fontId="5" fillId="2" borderId="22" xfId="40" applyFont="1" applyFill="1" applyBorder="1" applyAlignment="1" applyProtection="1">
      <alignment horizontal="left" vertical="center" wrapText="1"/>
      <protection locked="0"/>
    </xf>
    <xf numFmtId="0" fontId="5" fillId="2" borderId="27" xfId="40" applyFont="1" applyFill="1" applyBorder="1" applyAlignment="1" applyProtection="1">
      <alignment horizontal="left" vertical="center" wrapText="1"/>
      <protection locked="0"/>
    </xf>
    <xf numFmtId="0" fontId="5" fillId="2" borderId="23" xfId="40" applyFont="1" applyFill="1" applyBorder="1" applyAlignment="1" applyProtection="1">
      <alignment horizontal="left" vertical="center" wrapText="1"/>
      <protection locked="0"/>
    </xf>
    <xf numFmtId="0" fontId="5" fillId="2" borderId="38" xfId="40" applyFont="1" applyFill="1" applyBorder="1" applyAlignment="1" applyProtection="1">
      <alignment horizontal="left" vertical="center" wrapText="1"/>
      <protection locked="0"/>
    </xf>
    <xf numFmtId="0" fontId="48" fillId="0" borderId="3" xfId="40" applyFont="1" applyBorder="1" applyAlignment="1" applyProtection="1">
      <alignment horizontal="left" vertical="top" wrapText="1"/>
      <protection hidden="1"/>
    </xf>
    <xf numFmtId="0" fontId="48" fillId="0" borderId="24" xfId="40" applyFont="1" applyBorder="1" applyAlignment="1" applyProtection="1">
      <alignment horizontal="left" vertical="top" wrapText="1"/>
      <protection hidden="1"/>
    </xf>
    <xf numFmtId="0" fontId="5" fillId="0" borderId="51" xfId="40" applyFont="1" applyBorder="1" applyAlignment="1" applyProtection="1">
      <alignment horizontal="left" vertical="center" wrapText="1"/>
      <protection hidden="1"/>
    </xf>
    <xf numFmtId="0" fontId="5" fillId="0" borderId="42" xfId="40" applyFont="1" applyBorder="1" applyAlignment="1" applyProtection="1">
      <alignment horizontal="left" vertical="center" wrapText="1"/>
      <protection hidden="1"/>
    </xf>
    <xf numFmtId="0" fontId="5" fillId="0" borderId="26" xfId="40" applyFont="1" applyBorder="1" applyAlignment="1" applyProtection="1">
      <alignment horizontal="left" vertical="top" wrapText="1"/>
      <protection hidden="1"/>
    </xf>
    <xf numFmtId="0" fontId="5" fillId="0" borderId="10" xfId="40" applyFont="1" applyBorder="1" applyAlignment="1" applyProtection="1">
      <alignment horizontal="left" vertical="top" wrapText="1"/>
      <protection hidden="1"/>
    </xf>
    <xf numFmtId="0" fontId="5" fillId="2" borderId="43" xfId="40" applyFont="1" applyFill="1" applyBorder="1" applyAlignment="1" applyProtection="1">
      <alignment horizontal="left" vertical="center" wrapText="1"/>
      <protection locked="0"/>
    </xf>
    <xf numFmtId="0" fontId="5" fillId="2" borderId="35" xfId="40" applyFont="1" applyFill="1" applyBorder="1" applyAlignment="1" applyProtection="1">
      <alignment horizontal="left" vertical="center" wrapText="1"/>
      <protection locked="0"/>
    </xf>
    <xf numFmtId="0" fontId="5" fillId="2" borderId="36" xfId="40" applyFont="1" applyFill="1" applyBorder="1" applyAlignment="1" applyProtection="1">
      <alignment horizontal="left" vertical="center" wrapText="1"/>
      <protection locked="0"/>
    </xf>
    <xf numFmtId="0" fontId="5" fillId="2" borderId="37" xfId="40" applyFont="1" applyFill="1" applyBorder="1" applyAlignment="1" applyProtection="1">
      <alignment horizontal="left" vertical="center" wrapText="1"/>
      <protection locked="0"/>
    </xf>
    <xf numFmtId="0" fontId="5" fillId="2" borderId="39" xfId="40" applyFont="1" applyFill="1" applyBorder="1" applyAlignment="1" applyProtection="1">
      <alignment horizontal="left" vertical="center" wrapText="1"/>
      <protection locked="0"/>
    </xf>
    <xf numFmtId="0" fontId="5" fillId="2" borderId="40" xfId="40" applyFont="1" applyFill="1" applyBorder="1" applyAlignment="1" applyProtection="1">
      <alignment horizontal="left" vertical="center" wrapText="1"/>
      <protection locked="0"/>
    </xf>
    <xf numFmtId="0" fontId="48" fillId="0" borderId="21" xfId="40" applyFont="1" applyBorder="1" applyAlignment="1" applyProtection="1">
      <alignment horizontal="left" vertical="top" wrapText="1"/>
      <protection hidden="1"/>
    </xf>
    <xf numFmtId="0" fontId="8" fillId="0" borderId="6" xfId="40" applyFont="1" applyBorder="1" applyAlignment="1" applyProtection="1">
      <alignment horizontal="left" vertical="center" wrapText="1"/>
      <protection hidden="1"/>
    </xf>
    <xf numFmtId="0" fontId="5" fillId="0" borderId="26" xfId="40" applyFont="1" applyBorder="1" applyAlignment="1" applyProtection="1">
      <alignment horizontal="center" vertical="center" wrapText="1"/>
      <protection hidden="1"/>
    </xf>
    <xf numFmtId="0" fontId="5" fillId="0" borderId="10" xfId="40" applyFont="1" applyBorder="1" applyAlignment="1" applyProtection="1">
      <alignment horizontal="center" vertical="center" wrapText="1"/>
      <protection hidden="1"/>
    </xf>
    <xf numFmtId="0" fontId="5" fillId="0" borderId="43" xfId="40" applyFont="1" applyBorder="1" applyAlignment="1" applyProtection="1">
      <alignment horizontal="center" vertical="center" wrapText="1"/>
      <protection hidden="1"/>
    </xf>
    <xf numFmtId="0" fontId="5" fillId="0" borderId="35" xfId="40" applyFont="1" applyBorder="1" applyAlignment="1" applyProtection="1">
      <alignment horizontal="center" vertical="center" wrapText="1"/>
      <protection hidden="1"/>
    </xf>
    <xf numFmtId="0" fontId="8" fillId="0" borderId="23" xfId="40" applyFont="1" applyBorder="1" applyAlignment="1" applyProtection="1">
      <alignment horizontal="center" vertical="center" wrapText="1"/>
      <protection hidden="1"/>
    </xf>
    <xf numFmtId="0" fontId="8" fillId="0" borderId="38" xfId="40" applyFont="1" applyBorder="1" applyAlignment="1" applyProtection="1">
      <alignment horizontal="center" vertical="center" wrapText="1"/>
      <protection hidden="1"/>
    </xf>
    <xf numFmtId="0" fontId="8" fillId="0" borderId="28" xfId="40" applyFont="1" applyBorder="1" applyAlignment="1" applyProtection="1">
      <alignment horizontal="center" vertical="center" wrapText="1"/>
      <protection hidden="1"/>
    </xf>
    <xf numFmtId="0" fontId="8" fillId="0" borderId="29" xfId="40" applyFont="1" applyBorder="1" applyAlignment="1" applyProtection="1">
      <alignment horizontal="center" vertical="center" wrapText="1"/>
      <protection hidden="1"/>
    </xf>
    <xf numFmtId="0" fontId="5" fillId="2" borderId="21" xfId="40" applyFont="1" applyFill="1" applyBorder="1" applyAlignment="1" applyProtection="1">
      <alignment horizontal="left" vertical="center" wrapText="1"/>
      <protection locked="0"/>
    </xf>
    <xf numFmtId="0" fontId="5" fillId="2" borderId="24" xfId="40" applyFont="1" applyFill="1" applyBorder="1" applyAlignment="1" applyProtection="1">
      <alignment horizontal="left" vertical="center" wrapText="1"/>
      <protection locked="0"/>
    </xf>
    <xf numFmtId="0" fontId="5" fillId="2" borderId="6" xfId="40" applyFont="1" applyFill="1" applyBorder="1" applyAlignment="1" applyProtection="1">
      <alignment horizontal="left" vertical="center" wrapText="1"/>
      <protection locked="0"/>
    </xf>
    <xf numFmtId="0" fontId="5" fillId="2" borderId="26" xfId="40" applyFont="1" applyFill="1" applyBorder="1" applyAlignment="1" applyProtection="1">
      <alignment horizontal="left" vertical="center" wrapText="1"/>
      <protection locked="0"/>
    </xf>
    <xf numFmtId="0" fontId="5" fillId="2" borderId="10" xfId="40" applyFont="1" applyFill="1" applyBorder="1" applyAlignment="1" applyProtection="1">
      <alignment horizontal="left" vertical="center" wrapText="1"/>
      <protection locked="0"/>
    </xf>
    <xf numFmtId="0" fontId="5" fillId="0" borderId="52" xfId="40" applyFont="1" applyBorder="1" applyAlignment="1" applyProtection="1">
      <alignment horizontal="justify" vertical="top" wrapText="1"/>
      <protection hidden="1"/>
    </xf>
    <xf numFmtId="0" fontId="48" fillId="0" borderId="19" xfId="40" applyFont="1" applyBorder="1" applyAlignment="1" applyProtection="1">
      <alignment horizontal="left" vertical="top" wrapText="1"/>
      <protection hidden="1"/>
    </xf>
    <xf numFmtId="0" fontId="48" fillId="0" borderId="33" xfId="40" applyFont="1" applyBorder="1" applyAlignment="1" applyProtection="1">
      <alignment horizontal="left" vertical="top" wrapText="1"/>
      <protection hidden="1"/>
    </xf>
    <xf numFmtId="0" fontId="8" fillId="0" borderId="0" xfId="40" applyFont="1" applyAlignment="1" applyProtection="1">
      <alignment vertical="top" wrapText="1"/>
      <protection hidden="1"/>
    </xf>
    <xf numFmtId="0" fontId="48" fillId="0" borderId="0" xfId="40" applyFont="1" applyAlignment="1" applyProtection="1">
      <alignment horizontal="justify" vertical="top"/>
      <protection hidden="1"/>
    </xf>
    <xf numFmtId="0" fontId="48" fillId="0" borderId="0" xfId="40" applyFont="1" applyAlignment="1" applyProtection="1">
      <alignment horizontal="justify" vertical="top" wrapText="1"/>
      <protection hidden="1"/>
    </xf>
    <xf numFmtId="0" fontId="48" fillId="0" borderId="0" xfId="40" applyFont="1" applyAlignment="1" applyProtection="1">
      <alignment horizontal="left" vertical="top"/>
      <protection hidden="1"/>
    </xf>
    <xf numFmtId="0" fontId="8" fillId="0" borderId="53" xfId="40" applyFont="1" applyBorder="1" applyAlignment="1" applyProtection="1">
      <alignment horizontal="left" vertical="top"/>
      <protection hidden="1"/>
    </xf>
    <xf numFmtId="0" fontId="48" fillId="2" borderId="54" xfId="40" applyFont="1" applyFill="1" applyBorder="1" applyAlignment="1" applyProtection="1">
      <alignment horizontal="left" vertical="center" wrapText="1"/>
      <protection locked="0"/>
    </xf>
    <xf numFmtId="0" fontId="48" fillId="2" borderId="5" xfId="40" applyFont="1" applyFill="1" applyBorder="1" applyAlignment="1" applyProtection="1">
      <alignment horizontal="left" vertical="center" wrapText="1"/>
      <protection locked="0"/>
    </xf>
    <xf numFmtId="0" fontId="48" fillId="2" borderId="55" xfId="40" applyFont="1" applyFill="1" applyBorder="1" applyAlignment="1" applyProtection="1">
      <alignment horizontal="left" vertical="center" wrapText="1"/>
      <protection locked="0"/>
    </xf>
    <xf numFmtId="0" fontId="5" fillId="0" borderId="21" xfId="40" applyFont="1" applyBorder="1" applyAlignment="1" applyProtection="1">
      <alignment horizontal="left" vertical="top"/>
      <protection hidden="1"/>
    </xf>
    <xf numFmtId="0" fontId="5" fillId="0" borderId="24" xfId="40" applyFont="1" applyBorder="1" applyAlignment="1" applyProtection="1">
      <alignment horizontal="left" vertical="top"/>
      <protection hidden="1"/>
    </xf>
    <xf numFmtId="0" fontId="8" fillId="0" borderId="34" xfId="40" applyFont="1" applyBorder="1" applyAlignment="1" applyProtection="1">
      <alignment horizontal="center" vertical="top" wrapText="1"/>
      <protection hidden="1"/>
    </xf>
    <xf numFmtId="0" fontId="8" fillId="0" borderId="0" xfId="40" applyFont="1" applyAlignment="1" applyProtection="1">
      <alignment horizontal="center" vertical="top" wrapText="1"/>
      <protection hidden="1"/>
    </xf>
    <xf numFmtId="0" fontId="5" fillId="0" borderId="32" xfId="40" applyFont="1" applyBorder="1" applyAlignment="1" applyProtection="1">
      <alignment horizontal="center" vertical="center" wrapText="1"/>
      <protection hidden="1"/>
    </xf>
    <xf numFmtId="0" fontId="5" fillId="0" borderId="33" xfId="40" applyFont="1" applyBorder="1" applyAlignment="1" applyProtection="1">
      <alignment horizontal="center" vertical="center" wrapText="1"/>
      <protection hidden="1"/>
    </xf>
    <xf numFmtId="0" fontId="9" fillId="0" borderId="56" xfId="0" applyFont="1" applyBorder="1" applyAlignment="1" applyProtection="1">
      <alignment horizontal="left" vertical="top" wrapText="1"/>
      <protection hidden="1"/>
    </xf>
    <xf numFmtId="0" fontId="9" fillId="0" borderId="32" xfId="0" applyFont="1" applyBorder="1" applyAlignment="1" applyProtection="1">
      <alignment horizontal="left" vertical="top" wrapText="1"/>
      <protection hidden="1"/>
    </xf>
    <xf numFmtId="0" fontId="9" fillId="0" borderId="19" xfId="0" applyFont="1" applyBorder="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8" xfId="0" applyFont="1" applyBorder="1" applyAlignment="1" applyProtection="1">
      <alignment horizontal="left" vertical="top"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73" fillId="0" borderId="6" xfId="0" applyFont="1" applyBorder="1" applyAlignment="1" applyProtection="1">
      <alignment horizontal="center" vertical="top" wrapText="1"/>
      <protection hidden="1"/>
    </xf>
    <xf numFmtId="0" fontId="9" fillId="0" borderId="7" xfId="0" applyFont="1" applyBorder="1" applyAlignment="1" applyProtection="1">
      <alignment horizontal="left" vertical="top" wrapText="1"/>
      <protection hidden="1"/>
    </xf>
    <xf numFmtId="0" fontId="9" fillId="0" borderId="7"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8"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8"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3" xfId="0" applyFont="1" applyBorder="1" applyAlignment="1" applyProtection="1">
      <alignment vertical="top" wrapText="1"/>
      <protection hidden="1"/>
    </xf>
    <xf numFmtId="0" fontId="9" fillId="0" borderId="52" xfId="0" applyFont="1" applyBorder="1" applyAlignment="1" applyProtection="1">
      <alignment vertical="top" wrapText="1"/>
      <protection hidden="1"/>
    </xf>
    <xf numFmtId="0" fontId="9" fillId="0" borderId="59" xfId="0" applyFont="1" applyBorder="1" applyAlignment="1" applyProtection="1">
      <alignment vertical="top" wrapText="1"/>
      <protection hidden="1"/>
    </xf>
    <xf numFmtId="0" fontId="63" fillId="0" borderId="32" xfId="0" applyFont="1" applyBorder="1" applyAlignment="1" applyProtection="1">
      <alignment horizontal="left" vertical="center" wrapText="1"/>
      <protection hidden="1"/>
    </xf>
    <xf numFmtId="0" fontId="63" fillId="0" borderId="19" xfId="0" applyFont="1" applyBorder="1" applyAlignment="1" applyProtection="1">
      <alignment horizontal="left" vertical="center" wrapText="1"/>
      <protection hidden="1"/>
    </xf>
    <xf numFmtId="0" fontId="9" fillId="0" borderId="8" xfId="0" applyFont="1" applyBorder="1" applyAlignment="1" applyProtection="1">
      <alignment horizontal="left" vertical="top" wrapText="1"/>
      <protection hidden="1"/>
    </xf>
    <xf numFmtId="0" fontId="9" fillId="0" borderId="33" xfId="0" applyFont="1" applyBorder="1" applyAlignment="1" applyProtection="1">
      <alignment horizontal="center" vertical="top"/>
      <protection hidden="1"/>
    </xf>
    <xf numFmtId="0" fontId="9" fillId="0" borderId="25" xfId="0" applyFont="1" applyBorder="1" applyAlignment="1" applyProtection="1">
      <alignment horizontal="center" vertical="top"/>
      <protection hidden="1"/>
    </xf>
    <xf numFmtId="0" fontId="9" fillId="0" borderId="31"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24" xfId="0" applyFont="1" applyBorder="1" applyAlignment="1" applyProtection="1">
      <alignment horizontal="left" vertical="top" wrapText="1"/>
      <protection hidden="1"/>
    </xf>
    <xf numFmtId="0" fontId="10" fillId="0" borderId="21"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60" xfId="0" applyFont="1" applyBorder="1" applyAlignment="1" applyProtection="1">
      <alignment horizontal="right" vertical="center"/>
      <protection hidden="1"/>
    </xf>
    <xf numFmtId="0" fontId="9" fillId="0" borderId="0" xfId="0" applyFont="1" applyAlignment="1" applyProtection="1">
      <alignment horizontal="center" vertical="top" wrapText="1"/>
      <protection hidden="1"/>
    </xf>
    <xf numFmtId="0" fontId="9" fillId="0" borderId="21"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24" xfId="0" applyFont="1" applyBorder="1" applyAlignment="1" applyProtection="1">
      <alignment horizontal="center" vertical="top"/>
      <protection hidden="1"/>
    </xf>
    <xf numFmtId="0" fontId="9" fillId="0" borderId="33"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24"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8"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1"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24" xfId="0" applyFont="1" applyBorder="1" applyAlignment="1" applyProtection="1">
      <alignment horizontal="justify" vertical="top" wrapText="1"/>
      <protection hidden="1"/>
    </xf>
    <xf numFmtId="0" fontId="8" fillId="0" borderId="52" xfId="40" applyFont="1" applyBorder="1" applyAlignment="1" applyProtection="1">
      <alignment horizontal="center" vertical="center" wrapText="1"/>
      <protection hidden="1"/>
    </xf>
    <xf numFmtId="0" fontId="5" fillId="0" borderId="23" xfId="40" applyFont="1" applyBorder="1" applyAlignment="1" applyProtection="1">
      <alignment horizontal="justify" vertical="top" wrapText="1"/>
      <protection hidden="1"/>
    </xf>
    <xf numFmtId="0" fontId="67" fillId="12" borderId="32" xfId="59" applyFont="1" applyFill="1" applyBorder="1" applyAlignment="1" applyProtection="1">
      <alignment horizontal="center" vertical="center" wrapText="1"/>
      <protection hidden="1"/>
    </xf>
    <xf numFmtId="0" fontId="67" fillId="12" borderId="19" xfId="59"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60" applyAlignment="1" applyProtection="1">
      <alignment horizontal="left" vertical="top" wrapText="1"/>
      <protection hidden="1"/>
    </xf>
    <xf numFmtId="0" fontId="8" fillId="0" borderId="0" xfId="40" applyFont="1" applyAlignment="1" applyProtection="1">
      <alignment horizontal="center" vertical="center" wrapText="1"/>
      <protection hidden="1"/>
    </xf>
    <xf numFmtId="0" fontId="75" fillId="12" borderId="0" xfId="40" applyFont="1" applyFill="1" applyAlignment="1" applyProtection="1">
      <alignment horizontal="center" vertical="top" wrapText="1"/>
      <protection hidden="1"/>
    </xf>
    <xf numFmtId="0" fontId="8" fillId="13" borderId="0" xfId="40" applyFont="1" applyFill="1" applyAlignment="1" applyProtection="1">
      <alignment horizontal="center" vertical="center"/>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4" fillId="0" borderId="4" xfId="0" applyFont="1" applyBorder="1" applyAlignment="1" applyProtection="1">
      <alignment horizontal="left" vertical="top" wrapText="1"/>
      <protection hidden="1"/>
    </xf>
    <xf numFmtId="0" fontId="75" fillId="12" borderId="32" xfId="59" applyFont="1" applyFill="1" applyBorder="1" applyAlignment="1" applyProtection="1">
      <alignment horizontal="center" vertical="top" wrapText="1"/>
      <protection hidden="1"/>
    </xf>
    <xf numFmtId="0" fontId="75" fillId="12" borderId="19" xfId="59" applyFont="1" applyFill="1" applyBorder="1" applyAlignment="1" applyProtection="1">
      <alignment horizontal="center"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9" fillId="0" borderId="4" xfId="0" applyFont="1" applyBorder="1" applyAlignment="1" applyProtection="1">
      <alignment horizontal="justify" vertical="center" wrapText="1"/>
      <protection hidden="1"/>
    </xf>
    <xf numFmtId="0" fontId="9" fillId="0" borderId="7"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10" fillId="0" borderId="21" xfId="0" applyFont="1" applyBorder="1" applyAlignment="1" applyProtection="1">
      <alignment horizontal="center" vertical="center" wrapText="1"/>
      <protection hidden="1"/>
    </xf>
    <xf numFmtId="0" fontId="10" fillId="0" borderId="24" xfId="0" applyFont="1" applyBorder="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8"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wrapText="1"/>
      <protection hidden="1"/>
    </xf>
    <xf numFmtId="0" fontId="0" fillId="0" borderId="8" xfId="0" applyBorder="1" applyAlignment="1">
      <alignment horizontal="center" vertical="center" wrapText="1"/>
    </xf>
    <xf numFmtId="0" fontId="9" fillId="0" borderId="21" xfId="0" applyFont="1" applyBorder="1" applyAlignment="1" applyProtection="1">
      <alignment horizontal="center" vertical="center" wrapText="1"/>
      <protection hidden="1"/>
    </xf>
    <xf numFmtId="0" fontId="9" fillId="0" borderId="24" xfId="0" applyFont="1" applyBorder="1" applyAlignment="1" applyProtection="1">
      <alignment horizontal="center"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8" fillId="13" borderId="0" xfId="40" applyFont="1" applyFill="1" applyAlignment="1" applyProtection="1">
      <alignment horizontal="center" vertical="center" wrapText="1"/>
      <protection hidden="1"/>
    </xf>
    <xf numFmtId="0" fontId="8" fillId="0" borderId="0" xfId="40" applyFont="1" applyAlignment="1" applyProtection="1">
      <alignment horizontal="justify" vertical="center" wrapText="1"/>
      <protection hidden="1"/>
    </xf>
    <xf numFmtId="0" fontId="8" fillId="0" borderId="0" xfId="60" applyFont="1" applyAlignment="1" applyProtection="1">
      <alignment horizontal="left" vertical="center" wrapText="1"/>
      <protection hidden="1"/>
    </xf>
    <xf numFmtId="0" fontId="5" fillId="0" borderId="0" xfId="60" applyFont="1" applyAlignment="1" applyProtection="1">
      <alignment horizontal="left" vertical="center" wrapText="1"/>
      <protection hidden="1"/>
    </xf>
    <xf numFmtId="0" fontId="5" fillId="0" borderId="4" xfId="40" applyFont="1" applyBorder="1" applyAlignment="1" applyProtection="1">
      <alignment horizontal="justify" vertical="top" wrapText="1"/>
      <protection hidden="1"/>
    </xf>
    <xf numFmtId="0" fontId="10" fillId="0" borderId="7" xfId="40" applyFont="1" applyBorder="1" applyAlignment="1" applyProtection="1">
      <alignment horizontal="center" vertical="center" wrapText="1"/>
      <protection hidden="1"/>
    </xf>
    <xf numFmtId="0" fontId="10" fillId="0" borderId="8" xfId="40" applyFont="1" applyBorder="1" applyAlignment="1" applyProtection="1">
      <alignment horizontal="center" vertical="center" wrapText="1"/>
      <protection hidden="1"/>
    </xf>
    <xf numFmtId="0" fontId="10" fillId="0" borderId="21" xfId="40" applyFont="1" applyBorder="1" applyAlignment="1" applyProtection="1">
      <alignment horizontal="center" vertical="center" wrapText="1"/>
      <protection hidden="1"/>
    </xf>
    <xf numFmtId="0" fontId="10" fillId="0" borderId="24" xfId="40" applyFont="1" applyBorder="1" applyAlignment="1" applyProtection="1">
      <alignment horizontal="center" vertical="center" wrapText="1"/>
      <protection hidden="1"/>
    </xf>
    <xf numFmtId="0" fontId="5" fillId="0" borderId="19" xfId="40" applyFont="1" applyBorder="1" applyAlignment="1" applyProtection="1">
      <alignment horizontal="justify" vertical="top"/>
      <protection hidden="1"/>
    </xf>
    <xf numFmtId="0" fontId="5" fillId="0" borderId="4" xfId="40" applyFont="1" applyBorder="1" applyAlignment="1" applyProtection="1">
      <alignment horizontal="justify" vertical="center" wrapText="1"/>
      <protection hidden="1"/>
    </xf>
    <xf numFmtId="0" fontId="5" fillId="0" borderId="7" xfId="40" applyFont="1" applyBorder="1" applyAlignment="1" applyProtection="1">
      <alignment horizontal="center" vertical="center" wrapText="1"/>
      <protection hidden="1"/>
    </xf>
    <xf numFmtId="0" fontId="5" fillId="0" borderId="8" xfId="40" applyFont="1" applyBorder="1" applyAlignment="1" applyProtection="1">
      <alignment horizontal="center" vertical="center" wrapText="1"/>
      <protection hidden="1"/>
    </xf>
    <xf numFmtId="0" fontId="8" fillId="0" borderId="0" xfId="40" applyFont="1" applyAlignment="1" applyProtection="1">
      <alignment horizontal="left" vertical="center"/>
      <protection hidden="1"/>
    </xf>
    <xf numFmtId="0" fontId="63" fillId="0" borderId="0" xfId="40" applyFont="1" applyAlignment="1" applyProtection="1">
      <alignment horizontal="center" vertical="center"/>
      <protection hidden="1"/>
    </xf>
    <xf numFmtId="0" fontId="8" fillId="0" borderId="7" xfId="40" applyFont="1" applyBorder="1" applyAlignment="1" applyProtection="1">
      <alignment horizontal="center" vertical="center"/>
      <protection hidden="1"/>
    </xf>
    <xf numFmtId="0" fontId="8" fillId="0" borderId="21" xfId="40" applyFont="1" applyBorder="1" applyAlignment="1" applyProtection="1">
      <alignment horizontal="center" vertical="center" wrapText="1"/>
      <protection hidden="1"/>
    </xf>
    <xf numFmtId="0" fontId="8" fillId="0" borderId="24" xfId="40" applyFont="1" applyBorder="1" applyAlignment="1" applyProtection="1">
      <alignment horizontal="center" vertical="center" wrapText="1"/>
      <protection hidden="1"/>
    </xf>
    <xf numFmtId="0" fontId="9" fillId="2" borderId="21" xfId="0" applyFont="1" applyFill="1" applyBorder="1" applyAlignment="1" applyProtection="1">
      <alignment horizontal="center" vertical="center" wrapText="1"/>
      <protection locked="0"/>
    </xf>
    <xf numFmtId="0" fontId="9" fillId="2" borderId="24"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0" xfId="0" applyFont="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5" fillId="0" borderId="27" xfId="0" applyFont="1" applyBorder="1" applyAlignment="1" applyProtection="1">
      <alignment horizontal="left" vertical="top" wrapText="1"/>
      <protection hidden="1"/>
    </xf>
    <xf numFmtId="0" fontId="5" fillId="0" borderId="12" xfId="0" applyFont="1" applyBorder="1" applyAlignment="1" applyProtection="1">
      <alignment horizontal="left" vertical="top" wrapText="1"/>
      <protection hidden="1"/>
    </xf>
    <xf numFmtId="0" fontId="5" fillId="0" borderId="22" xfId="0" applyFont="1" applyBorder="1" applyAlignment="1" applyProtection="1">
      <alignment horizontal="left" vertical="top" wrapText="1"/>
      <protection hidden="1"/>
    </xf>
    <xf numFmtId="0" fontId="5" fillId="0" borderId="13" xfId="0" applyFont="1" applyBorder="1" applyAlignment="1" applyProtection="1">
      <alignment horizontal="left" vertical="top" wrapText="1"/>
      <protection hidden="1"/>
    </xf>
    <xf numFmtId="0" fontId="5" fillId="0" borderId="23"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1" xfId="0" applyFont="1" applyBorder="1" applyAlignment="1" applyProtection="1">
      <alignment horizontal="left" vertical="top" wrapText="1"/>
      <protection hidden="1"/>
    </xf>
    <xf numFmtId="0" fontId="5" fillId="0" borderId="10" xfId="0" applyFont="1" applyBorder="1" applyAlignment="1" applyProtection="1">
      <alignment horizontal="left" vertical="top" wrapText="1"/>
      <protection hidden="1"/>
    </xf>
    <xf numFmtId="0" fontId="5" fillId="0" borderId="11"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5" fillId="0" borderId="1" xfId="0" applyFont="1" applyBorder="1" applyAlignment="1" applyProtection="1">
      <alignment horizontal="left" vertical="top" wrapText="1"/>
      <protection hidden="1"/>
    </xf>
    <xf numFmtId="0" fontId="5" fillId="0" borderId="50" xfId="0" applyFont="1" applyBorder="1" applyAlignment="1" applyProtection="1">
      <alignment horizontal="left" vertical="top" wrapText="1"/>
      <protection hidden="1"/>
    </xf>
    <xf numFmtId="0" fontId="5" fillId="0" borderId="32" xfId="0" applyFont="1" applyBorder="1" applyAlignment="1" applyProtection="1">
      <alignment horizontal="center" vertical="center" wrapText="1"/>
      <protection hidden="1"/>
    </xf>
    <xf numFmtId="0" fontId="5" fillId="0" borderId="34" xfId="0" applyFont="1" applyBorder="1" applyAlignment="1" applyProtection="1">
      <alignment horizontal="center" vertical="center" wrapText="1"/>
      <protection hidden="1"/>
    </xf>
    <xf numFmtId="0" fontId="5" fillId="0" borderId="30"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32" xfId="0" applyFont="1" applyBorder="1" applyAlignment="1" applyProtection="1">
      <alignment horizontal="center" vertical="center" wrapText="1"/>
      <protection hidden="1"/>
    </xf>
    <xf numFmtId="0" fontId="8" fillId="0" borderId="19" xfId="0" applyFont="1" applyBorder="1" applyAlignment="1" applyProtection="1">
      <alignment horizontal="center" vertical="center" wrapText="1"/>
      <protection hidden="1"/>
    </xf>
    <xf numFmtId="0" fontId="8" fillId="0" borderId="33" xfId="0" applyFont="1" applyBorder="1" applyAlignment="1" applyProtection="1">
      <alignment horizontal="center" vertical="center" wrapText="1"/>
      <protection hidden="1"/>
    </xf>
    <xf numFmtId="0" fontId="8" fillId="0" borderId="30"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5" fillId="0" borderId="20"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31" fillId="12" borderId="34" xfId="59" applyFont="1" applyFill="1" applyBorder="1" applyAlignment="1" applyProtection="1">
      <alignment horizontal="center" vertical="top" wrapText="1"/>
      <protection hidden="1"/>
    </xf>
    <xf numFmtId="0" fontId="31" fillId="12" borderId="0" xfId="59" applyFont="1" applyFill="1" applyAlignment="1" applyProtection="1">
      <alignment horizontal="center" vertical="top" wrapText="1"/>
      <protection hidden="1"/>
    </xf>
    <xf numFmtId="0" fontId="10" fillId="0" borderId="0" xfId="0" applyFont="1" applyAlignment="1">
      <alignment horizontal="justify" vertical="center" wrapText="1"/>
    </xf>
    <xf numFmtId="0" fontId="9" fillId="0" borderId="0" xfId="0" applyFont="1" applyAlignment="1">
      <alignment horizontal="justify" vertical="center" wrapText="1"/>
    </xf>
    <xf numFmtId="0" fontId="75" fillId="12" borderId="34" xfId="59" applyFont="1" applyFill="1" applyBorder="1" applyAlignment="1" applyProtection="1">
      <alignment horizontal="center" vertical="top" wrapText="1"/>
      <protection hidden="1"/>
    </xf>
    <xf numFmtId="0" fontId="75" fillId="12" borderId="0" xfId="59" applyFont="1" applyFill="1" applyAlignment="1" applyProtection="1">
      <alignment horizontal="center" vertical="top" wrapText="1"/>
      <protection hidden="1"/>
    </xf>
    <xf numFmtId="0" fontId="10" fillId="13"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0" borderId="0" xfId="0" applyFont="1" applyAlignment="1" applyProtection="1">
      <alignment horizontal="left" vertical="center" wrapText="1"/>
      <protection hidden="1"/>
    </xf>
    <xf numFmtId="0" fontId="11" fillId="0" borderId="0" xfId="0" applyFont="1" applyAlignment="1" applyProtection="1">
      <alignment horizontal="center" vertical="center" wrapText="1"/>
      <protection hidden="1"/>
    </xf>
    <xf numFmtId="0" fontId="9" fillId="2" borderId="6" xfId="0" applyFont="1" applyFill="1" applyBorder="1" applyAlignment="1" applyProtection="1">
      <alignment horizontal="left" vertical="top" wrapText="1"/>
      <protection locked="0" hidden="1"/>
    </xf>
    <xf numFmtId="0" fontId="9" fillId="2" borderId="6" xfId="0" applyFont="1" applyFill="1" applyBorder="1" applyAlignment="1" applyProtection="1">
      <alignment horizontal="left" vertical="top" wrapText="1"/>
      <protection locked="0"/>
    </xf>
    <xf numFmtId="0" fontId="62" fillId="12" borderId="34" xfId="59" applyFont="1" applyFill="1" applyBorder="1" applyAlignment="1" applyProtection="1">
      <alignment horizontal="center" vertical="center" wrapText="1"/>
      <protection hidden="1"/>
    </xf>
    <xf numFmtId="0" fontId="62" fillId="12" borderId="0" xfId="59" applyFont="1" applyFill="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79" fillId="0" borderId="21" xfId="0" applyFont="1" applyBorder="1" applyAlignment="1" applyProtection="1">
      <alignment horizontal="center" vertical="top" wrapText="1"/>
      <protection hidden="1"/>
    </xf>
    <xf numFmtId="0" fontId="79" fillId="0" borderId="3" xfId="0" applyFont="1" applyBorder="1" applyAlignment="1" applyProtection="1">
      <alignment horizontal="center" vertical="top" wrapText="1"/>
      <protection hidden="1"/>
    </xf>
    <xf numFmtId="0" fontId="79" fillId="0" borderId="24" xfId="0" applyFont="1" applyBorder="1" applyAlignment="1" applyProtection="1">
      <alignment horizontal="center" vertical="top" wrapText="1"/>
      <protection hidden="1"/>
    </xf>
    <xf numFmtId="0" fontId="10" fillId="13" borderId="0" xfId="42" applyFont="1" applyFill="1" applyAlignment="1" applyProtection="1">
      <alignment horizontal="center" vertical="center"/>
      <protection hidden="1"/>
    </xf>
    <xf numFmtId="0" fontId="10" fillId="0" borderId="0" xfId="42"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8"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89" fillId="0" borderId="26" xfId="38" applyFont="1" applyBorder="1" applyAlignment="1" applyProtection="1">
      <alignment horizontal="center" vertical="center"/>
      <protection hidden="1"/>
    </xf>
    <xf numFmtId="0" fontId="89" fillId="0" borderId="47" xfId="38" applyFont="1" applyBorder="1" applyAlignment="1" applyProtection="1">
      <alignment horizontal="center" vertical="center"/>
      <protection hidden="1"/>
    </xf>
    <xf numFmtId="0" fontId="89" fillId="0" borderId="10" xfId="38" applyFont="1" applyBorder="1" applyAlignment="1" applyProtection="1">
      <alignment horizontal="center" vertical="center"/>
      <protection hidden="1"/>
    </xf>
    <xf numFmtId="0" fontId="5" fillId="0" borderId="5" xfId="38" applyFont="1" applyBorder="1" applyAlignment="1" applyProtection="1">
      <alignment horizontal="justify" vertical="top" wrapText="1"/>
      <protection hidden="1"/>
    </xf>
    <xf numFmtId="0" fontId="5" fillId="0" borderId="27" xfId="38" applyFont="1" applyBorder="1" applyAlignment="1" applyProtection="1">
      <alignment horizontal="justify" vertical="top" wrapText="1"/>
      <protection hidden="1"/>
    </xf>
    <xf numFmtId="0" fontId="5" fillId="0" borderId="52" xfId="38" applyFont="1" applyBorder="1" applyAlignment="1" applyProtection="1">
      <alignment horizontal="justify" vertical="top" wrapText="1"/>
      <protection hidden="1"/>
    </xf>
    <xf numFmtId="0" fontId="5" fillId="0" borderId="38" xfId="38"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6" borderId="0" xfId="0" applyFont="1" applyFill="1" applyAlignment="1" applyProtection="1">
      <alignment horizontal="center" vertical="top"/>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2" xfId="0" applyFont="1" applyBorder="1" applyAlignment="1" applyProtection="1">
      <alignment horizontal="left" vertical="top" wrapText="1"/>
      <protection hidden="1"/>
    </xf>
    <xf numFmtId="0" fontId="10" fillId="0" borderId="19" xfId="0" applyFont="1" applyBorder="1" applyAlignment="1" applyProtection="1">
      <alignment horizontal="left" vertical="top" wrapText="1"/>
      <protection hidden="1"/>
    </xf>
    <xf numFmtId="0" fontId="10" fillId="0" borderId="33" xfId="0" applyFont="1" applyBorder="1" applyAlignment="1" applyProtection="1">
      <alignment horizontal="left" vertical="top" wrapText="1"/>
      <protection hidden="1"/>
    </xf>
    <xf numFmtId="0" fontId="10" fillId="0" borderId="31"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2" xfId="0" applyFont="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9" fillId="0" borderId="52" xfId="0" applyFont="1" applyBorder="1" applyAlignment="1" applyProtection="1">
      <alignment horizontal="left" vertical="center" wrapText="1"/>
      <protection hidden="1"/>
    </xf>
    <xf numFmtId="0" fontId="9" fillId="0" borderId="38" xfId="0" applyFont="1" applyBorder="1" applyAlignment="1" applyProtection="1">
      <alignment horizontal="left" vertical="center" wrapText="1"/>
      <protection hidden="1"/>
    </xf>
    <xf numFmtId="0" fontId="48" fillId="0" borderId="0" xfId="0" applyFont="1" applyAlignment="1">
      <alignment horizontal="left"/>
    </xf>
    <xf numFmtId="0" fontId="48" fillId="0" borderId="19" xfId="0" applyFont="1" applyBorder="1" applyAlignment="1">
      <alignment horizontal="left"/>
    </xf>
    <xf numFmtId="0" fontId="9" fillId="0" borderId="0" xfId="0" applyFont="1" applyAlignment="1" applyProtection="1">
      <alignment vertical="top" wrapText="1"/>
      <protection hidden="1"/>
    </xf>
    <xf numFmtId="0" fontId="9" fillId="0" borderId="21"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24" xfId="0" applyFont="1" applyBorder="1" applyAlignment="1" applyProtection="1">
      <alignment horizontal="left" vertical="top"/>
      <protection hidden="1"/>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43" fillId="0" borderId="0" xfId="0" applyFont="1" applyAlignment="1" applyProtection="1">
      <alignment horizontal="left" vertical="top" wrapText="1"/>
      <protection hidden="1"/>
    </xf>
    <xf numFmtId="0" fontId="9" fillId="0" borderId="7" xfId="0" applyFont="1" applyBorder="1" applyAlignment="1" applyProtection="1">
      <alignment horizontal="left" vertical="center" wrapText="1"/>
      <protection hidden="1"/>
    </xf>
    <xf numFmtId="0" fontId="62" fillId="12" borderId="34" xfId="59" applyFont="1" applyFill="1" applyBorder="1" applyAlignment="1" applyProtection="1">
      <alignment horizontal="center" vertical="top" wrapText="1"/>
      <protection hidden="1"/>
    </xf>
    <xf numFmtId="0" fontId="62" fillId="12" borderId="0" xfId="59" applyFont="1" applyFill="1" applyAlignment="1" applyProtection="1">
      <alignment horizontal="center" vertical="top" wrapText="1"/>
      <protection hidden="1"/>
    </xf>
    <xf numFmtId="0" fontId="10" fillId="13" borderId="0" xfId="0" applyFont="1" applyFill="1" applyAlignment="1" applyProtection="1">
      <alignment horizontal="center" vertical="center" wrapText="1"/>
      <protection hidden="1"/>
    </xf>
    <xf numFmtId="0" fontId="9" fillId="0" borderId="0" xfId="60" applyAlignment="1" applyProtection="1">
      <alignment horizontal="left" vertical="center"/>
      <protection hidden="1"/>
    </xf>
    <xf numFmtId="0" fontId="9" fillId="0" borderId="6"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8" fillId="0" borderId="6" xfId="42"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26" xfId="0" applyFont="1" applyBorder="1" applyAlignment="1" applyProtection="1">
      <alignment horizontal="left" vertical="center"/>
      <protection hidden="1"/>
    </xf>
    <xf numFmtId="0" fontId="9" fillId="0" borderId="47" xfId="0" applyFont="1" applyBorder="1" applyAlignment="1" applyProtection="1">
      <alignment horizontal="left" vertical="center"/>
      <protection hidden="1"/>
    </xf>
    <xf numFmtId="0" fontId="9" fillId="0" borderId="10" xfId="0" applyFont="1" applyBorder="1" applyAlignment="1" applyProtection="1">
      <alignment horizontal="left" vertical="center"/>
      <protection hidden="1"/>
    </xf>
    <xf numFmtId="0" fontId="9" fillId="0" borderId="1" xfId="0" applyFont="1" applyBorder="1" applyAlignment="1" applyProtection="1">
      <alignment horizontal="left" vertical="center" wrapText="1"/>
      <protection hidden="1"/>
    </xf>
    <xf numFmtId="0" fontId="9" fillId="0" borderId="30"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31" xfId="0" applyFont="1" applyBorder="1" applyAlignment="1" applyProtection="1">
      <alignment horizontal="justify" vertical="top" wrapText="1"/>
      <protection hidden="1"/>
    </xf>
    <xf numFmtId="0" fontId="9" fillId="0" borderId="21"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24" xfId="0" applyFont="1" applyBorder="1" applyAlignment="1" applyProtection="1">
      <alignment horizontal="left" vertical="center" wrapText="1"/>
      <protection hidden="1"/>
    </xf>
    <xf numFmtId="0" fontId="9" fillId="0" borderId="0" xfId="40" applyFont="1" applyAlignment="1" applyProtection="1">
      <alignment horizontal="justify" vertical="center" wrapText="1"/>
      <protection hidden="1"/>
    </xf>
    <xf numFmtId="0" fontId="22" fillId="0" borderId="0" xfId="40" applyFont="1" applyAlignment="1" applyProtection="1">
      <alignment horizontal="justify" vertical="center" wrapText="1"/>
      <protection hidden="1"/>
    </xf>
    <xf numFmtId="0" fontId="22" fillId="0" borderId="4" xfId="40" applyFont="1" applyBorder="1" applyAlignment="1" applyProtection="1">
      <alignment horizontal="justify" vertical="top" wrapText="1"/>
      <protection hidden="1"/>
    </xf>
    <xf numFmtId="0" fontId="9" fillId="0" borderId="32" xfId="40" applyFont="1" applyBorder="1" applyAlignment="1" applyProtection="1">
      <alignment horizontal="left" vertical="center" wrapText="1"/>
      <protection hidden="1"/>
    </xf>
    <xf numFmtId="0" fontId="9" fillId="0" borderId="33" xfId="40" applyFont="1" applyBorder="1" applyAlignment="1" applyProtection="1">
      <alignment horizontal="left" vertical="center" wrapText="1"/>
      <protection hidden="1"/>
    </xf>
    <xf numFmtId="0" fontId="9" fillId="2" borderId="11" xfId="40" applyFont="1" applyFill="1" applyBorder="1" applyAlignment="1" applyProtection="1">
      <alignment horizontal="left" vertical="top" wrapText="1"/>
      <protection locked="0"/>
    </xf>
    <xf numFmtId="0" fontId="54" fillId="0" borderId="4" xfId="40" applyFont="1" applyBorder="1" applyAlignment="1" applyProtection="1">
      <alignment horizontal="left" vertical="top" wrapText="1"/>
      <protection hidden="1"/>
    </xf>
    <xf numFmtId="0" fontId="54" fillId="0" borderId="4" xfId="40" applyFont="1" applyBorder="1" applyAlignment="1" applyProtection="1">
      <alignment horizontal="right" vertical="top" wrapText="1"/>
      <protection hidden="1"/>
    </xf>
    <xf numFmtId="0" fontId="10" fillId="13" borderId="0" xfId="40" applyFont="1" applyFill="1" applyAlignment="1" applyProtection="1">
      <alignment horizontal="center" vertical="center"/>
      <protection hidden="1"/>
    </xf>
    <xf numFmtId="0" fontId="10" fillId="0" borderId="0" xfId="40" applyFont="1" applyAlignment="1" applyProtection="1">
      <alignment horizontal="justify" vertical="center" wrapText="1"/>
      <protection hidden="1"/>
    </xf>
    <xf numFmtId="0" fontId="9" fillId="0" borderId="6" xfId="40" applyFont="1" applyBorder="1" applyAlignment="1" applyProtection="1">
      <alignment horizontal="justify" vertical="center" wrapText="1"/>
      <protection hidden="1"/>
    </xf>
    <xf numFmtId="0" fontId="9" fillId="0" borderId="6" xfId="40" applyFont="1" applyBorder="1" applyAlignment="1" applyProtection="1">
      <alignment horizontal="left" vertical="center" wrapText="1"/>
      <protection hidden="1"/>
    </xf>
    <xf numFmtId="0" fontId="9" fillId="2" borderId="6" xfId="40" applyFont="1" applyFill="1" applyBorder="1" applyAlignment="1" applyProtection="1">
      <alignment horizontal="left" vertical="center" wrapText="1"/>
      <protection locked="0"/>
    </xf>
    <xf numFmtId="0" fontId="22" fillId="0" borderId="0" xfId="40" applyFont="1" applyAlignment="1" applyProtection="1">
      <alignment horizontal="justify" vertical="top" wrapText="1"/>
      <protection hidden="1"/>
    </xf>
    <xf numFmtId="0" fontId="9" fillId="2" borderId="6" xfId="40" applyFont="1" applyFill="1" applyBorder="1" applyAlignment="1" applyProtection="1">
      <alignment horizontal="left" vertical="top" wrapText="1"/>
      <protection locked="0"/>
    </xf>
    <xf numFmtId="0" fontId="9" fillId="2" borderId="12" xfId="40" applyFont="1" applyFill="1" applyBorder="1" applyAlignment="1" applyProtection="1">
      <alignment horizontal="left" vertical="top" wrapText="1"/>
      <protection locked="0"/>
    </xf>
    <xf numFmtId="0" fontId="9" fillId="2" borderId="13" xfId="40" applyFont="1" applyFill="1" applyBorder="1" applyAlignment="1" applyProtection="1">
      <alignment horizontal="left" vertical="top" wrapText="1"/>
      <protection locked="0"/>
    </xf>
    <xf numFmtId="0" fontId="9" fillId="2" borderId="6" xfId="40" applyFont="1" applyFill="1" applyBorder="1" applyAlignment="1" applyProtection="1">
      <alignment horizontal="center" vertical="top" wrapText="1"/>
      <protection locked="0"/>
    </xf>
    <xf numFmtId="0" fontId="9" fillId="0" borderId="6" xfId="40" applyFont="1" applyBorder="1" applyAlignment="1" applyProtection="1">
      <alignment horizontal="center" vertical="top" wrapText="1"/>
      <protection hidden="1"/>
    </xf>
    <xf numFmtId="0" fontId="9" fillId="2" borderId="6" xfId="40" applyFont="1" applyFill="1" applyBorder="1" applyAlignment="1" applyProtection="1">
      <alignment horizontal="right" vertical="top" wrapText="1"/>
      <protection locked="0"/>
    </xf>
    <xf numFmtId="0" fontId="9" fillId="0" borderId="0" xfId="40" applyFont="1" applyAlignment="1" applyProtection="1">
      <alignment horizontal="left" vertical="center"/>
      <protection hidden="1"/>
    </xf>
    <xf numFmtId="0" fontId="10" fillId="2" borderId="6" xfId="40" applyFont="1" applyFill="1" applyBorder="1" applyAlignment="1" applyProtection="1">
      <alignment horizontal="center" vertical="top" wrapText="1"/>
      <protection locked="0"/>
    </xf>
    <xf numFmtId="0" fontId="9" fillId="2" borderId="21" xfId="40" applyFont="1" applyFill="1" applyBorder="1" applyAlignment="1" applyProtection="1">
      <alignment horizontal="center" vertical="top" wrapText="1"/>
      <protection locked="0"/>
    </xf>
    <xf numFmtId="0" fontId="9" fillId="2" borderId="3" xfId="40" applyFont="1" applyFill="1" applyBorder="1" applyAlignment="1" applyProtection="1">
      <alignment horizontal="center" vertical="top" wrapText="1"/>
      <protection locked="0"/>
    </xf>
    <xf numFmtId="0" fontId="9" fillId="2" borderId="24" xfId="40" applyFont="1" applyFill="1" applyBorder="1" applyAlignment="1" applyProtection="1">
      <alignment horizontal="center" vertical="top" wrapText="1"/>
      <protection locked="0"/>
    </xf>
    <xf numFmtId="0" fontId="10" fillId="0" borderId="0" xfId="40" applyFont="1" applyAlignment="1" applyProtection="1">
      <alignment horizontal="left" vertical="center"/>
      <protection hidden="1"/>
    </xf>
    <xf numFmtId="0" fontId="9" fillId="0" borderId="0" xfId="40" applyFont="1" applyAlignment="1" applyProtection="1">
      <alignment vertical="top" wrapText="1"/>
      <protection hidden="1"/>
    </xf>
    <xf numFmtId="0" fontId="9" fillId="0" borderId="0" xfId="40" applyFont="1" applyAlignment="1" applyProtection="1">
      <alignment horizontal="left"/>
      <protection hidden="1"/>
    </xf>
    <xf numFmtId="0" fontId="9" fillId="0" borderId="6" xfId="40" applyFont="1" applyBorder="1" applyAlignment="1" applyProtection="1">
      <alignment horizontal="center" vertical="center" wrapText="1"/>
      <protection hidden="1"/>
    </xf>
    <xf numFmtId="0" fontId="9" fillId="0" borderId="21" xfId="40" applyFont="1" applyBorder="1" applyAlignment="1" applyProtection="1">
      <alignment horizontal="center" vertical="center" wrapText="1"/>
      <protection hidden="1"/>
    </xf>
    <xf numFmtId="0" fontId="9" fillId="0" borderId="3" xfId="40" applyFont="1" applyBorder="1" applyAlignment="1" applyProtection="1">
      <alignment horizontal="center" vertical="center" wrapText="1"/>
      <protection hidden="1"/>
    </xf>
    <xf numFmtId="0" fontId="9" fillId="0" borderId="24" xfId="40" applyFont="1" applyBorder="1" applyAlignment="1" applyProtection="1">
      <alignment horizontal="center" vertical="center" wrapText="1"/>
      <protection hidden="1"/>
    </xf>
    <xf numFmtId="173" fontId="10" fillId="0" borderId="0" xfId="40" applyNumberFormat="1" applyFont="1" applyAlignment="1" applyProtection="1">
      <alignment horizontal="left" vertical="center"/>
      <protection hidden="1"/>
    </xf>
    <xf numFmtId="0" fontId="10" fillId="0" borderId="0" xfId="40" applyFont="1" applyAlignment="1" applyProtection="1">
      <alignment vertical="center" wrapText="1"/>
      <protection hidden="1"/>
    </xf>
    <xf numFmtId="0" fontId="2" fillId="0" borderId="0" xfId="40" applyAlignment="1">
      <alignment wrapText="1"/>
    </xf>
    <xf numFmtId="0" fontId="10" fillId="0" borderId="0" xfId="40" applyFont="1" applyAlignment="1" applyProtection="1">
      <alignment horizontal="left" vertical="center" wrapText="1"/>
      <protection hidden="1"/>
    </xf>
    <xf numFmtId="0" fontId="9" fillId="2" borderId="6" xfId="42" applyFont="1" applyFill="1" applyBorder="1" applyAlignment="1" applyProtection="1">
      <alignment horizontal="left" vertical="top" wrapText="1"/>
      <protection hidden="1"/>
    </xf>
    <xf numFmtId="0" fontId="9" fillId="0" borderId="0" xfId="42" applyFont="1" applyAlignment="1" applyProtection="1">
      <alignment horizontal="justify" vertical="center"/>
      <protection hidden="1"/>
    </xf>
    <xf numFmtId="0" fontId="9" fillId="0" borderId="6" xfId="42" applyFont="1" applyBorder="1" applyAlignment="1" applyProtection="1">
      <alignment horizontal="center" vertical="center" wrapText="1"/>
      <protection hidden="1"/>
    </xf>
    <xf numFmtId="0" fontId="11" fillId="0" borderId="0" xfId="42" applyFont="1" applyAlignment="1" applyProtection="1">
      <alignment horizontal="center" vertical="center" wrapText="1"/>
      <protection hidden="1"/>
    </xf>
    <xf numFmtId="0" fontId="10" fillId="0" borderId="0" xfId="42" applyFont="1" applyAlignment="1" applyProtection="1">
      <alignment horizontal="center" vertical="center"/>
      <protection hidden="1"/>
    </xf>
    <xf numFmtId="0" fontId="24" fillId="0" borderId="4" xfId="42" applyFont="1" applyBorder="1" applyAlignment="1" applyProtection="1">
      <alignment horizontal="right" vertical="top" wrapText="1"/>
      <protection hidden="1"/>
    </xf>
    <xf numFmtId="0" fontId="24" fillId="0" borderId="4" xfId="42" applyFont="1" applyBorder="1" applyAlignment="1" applyProtection="1">
      <alignment horizontal="left" vertical="top" wrapText="1"/>
      <protection hidden="1"/>
    </xf>
    <xf numFmtId="0" fontId="9" fillId="0" borderId="0" xfId="42" applyFont="1" applyAlignment="1" applyProtection="1">
      <alignment horizontal="justify" vertical="top"/>
      <protection hidden="1"/>
    </xf>
    <xf numFmtId="0" fontId="22" fillId="0" borderId="0" xfId="42" applyFont="1" applyAlignment="1" applyProtection="1">
      <alignment horizontal="left" vertical="center" wrapText="1"/>
      <protection hidden="1"/>
    </xf>
    <xf numFmtId="0" fontId="5" fillId="0" borderId="0" xfId="40" applyFont="1" applyAlignment="1" applyProtection="1">
      <alignment horizontal="left" vertical="top" wrapText="1" indent="5"/>
      <protection hidden="1"/>
    </xf>
    <xf numFmtId="0" fontId="5" fillId="0" borderId="4" xfId="40" applyFont="1" applyBorder="1" applyAlignment="1" applyProtection="1">
      <alignment horizontal="left" vertical="top" wrapText="1" indent="5"/>
      <protection hidden="1"/>
    </xf>
    <xf numFmtId="0" fontId="5" fillId="0" borderId="0" xfId="40" applyFont="1" applyAlignment="1" applyProtection="1">
      <alignment horizontal="left" vertical="top"/>
      <protection hidden="1"/>
    </xf>
    <xf numFmtId="0" fontId="5" fillId="0" borderId="0" xfId="40" applyFont="1" applyAlignment="1" applyProtection="1">
      <alignment horizontal="justify" vertical="top"/>
      <protection hidden="1"/>
    </xf>
    <xf numFmtId="0" fontId="8" fillId="0" borderId="0" xfId="40" applyFont="1" applyAlignment="1" applyProtection="1">
      <alignment horizontal="justify" vertical="top" wrapText="1"/>
      <protection hidden="1"/>
    </xf>
    <xf numFmtId="0" fontId="5" fillId="0" borderId="0" xfId="40" quotePrefix="1" applyFont="1" applyAlignment="1" applyProtection="1">
      <alignment horizontal="left" vertical="top" wrapText="1"/>
      <protection hidden="1"/>
    </xf>
    <xf numFmtId="0" fontId="8" fillId="0" borderId="0" xfId="40" applyFont="1" applyAlignment="1" applyProtection="1">
      <alignment horizontal="justify"/>
      <protection hidden="1"/>
    </xf>
    <xf numFmtId="0" fontId="9" fillId="0" borderId="0" xfId="40" applyFont="1" applyAlignment="1" applyProtection="1">
      <alignment horizontal="justify" vertical="top" wrapText="1"/>
      <protection hidden="1"/>
    </xf>
    <xf numFmtId="0" fontId="9" fillId="0" borderId="0" xfId="40" applyFont="1" applyAlignment="1" applyProtection="1">
      <alignment horizontal="left" vertical="top" wrapText="1" indent="5"/>
      <protection hidden="1"/>
    </xf>
    <xf numFmtId="0" fontId="9" fillId="0" borderId="4" xfId="40" applyFont="1" applyBorder="1" applyAlignment="1" applyProtection="1">
      <alignment horizontal="justify" vertical="top" wrapText="1"/>
      <protection hidden="1"/>
    </xf>
    <xf numFmtId="0" fontId="5" fillId="0" borderId="0" xfId="40" applyFont="1" applyAlignment="1" applyProtection="1">
      <alignment horizontal="justify"/>
      <protection hidden="1"/>
    </xf>
    <xf numFmtId="0" fontId="9" fillId="0" borderId="4" xfId="40" applyFont="1" applyBorder="1" applyAlignment="1" applyProtection="1">
      <alignment horizontal="left" vertical="top" wrapText="1" indent="5"/>
      <protection hidden="1"/>
    </xf>
    <xf numFmtId="0" fontId="5" fillId="0" borderId="0" xfId="40" applyFont="1" applyAlignment="1" applyProtection="1">
      <alignment horizontal="center" vertical="top"/>
      <protection hidden="1"/>
    </xf>
    <xf numFmtId="0" fontId="8" fillId="0" borderId="0" xfId="40" applyFont="1" applyAlignment="1" applyProtection="1">
      <alignment horizontal="center" vertical="top"/>
      <protection hidden="1"/>
    </xf>
    <xf numFmtId="0" fontId="5" fillId="0" borderId="0" xfId="40" applyFont="1" applyAlignment="1" applyProtection="1">
      <alignment horizontal="center" vertical="top" wrapText="1"/>
      <protection hidden="1"/>
    </xf>
    <xf numFmtId="0" fontId="5" fillId="0" borderId="38" xfId="40" applyFont="1" applyBorder="1" applyAlignment="1" applyProtection="1">
      <alignment horizontal="justify" vertical="top" wrapText="1"/>
      <protection hidden="1"/>
    </xf>
    <xf numFmtId="0" fontId="4" fillId="0" borderId="0" xfId="40" applyFont="1" applyAlignment="1" applyProtection="1">
      <alignment horizontal="center" vertical="top"/>
      <protection hidden="1"/>
    </xf>
    <xf numFmtId="0" fontId="76" fillId="0" borderId="26" xfId="40" applyFont="1" applyBorder="1" applyAlignment="1" applyProtection="1">
      <alignment horizontal="center" vertical="center"/>
      <protection hidden="1"/>
    </xf>
    <xf numFmtId="0" fontId="76" fillId="0" borderId="47" xfId="40" applyFont="1" applyBorder="1" applyAlignment="1" applyProtection="1">
      <alignment horizontal="center" vertical="center"/>
      <protection hidden="1"/>
    </xf>
    <xf numFmtId="0" fontId="76" fillId="0" borderId="10" xfId="40" applyFont="1" applyBorder="1" applyAlignment="1" applyProtection="1">
      <alignment horizontal="center" vertical="center"/>
      <protection hidden="1"/>
    </xf>
    <xf numFmtId="0" fontId="5" fillId="0" borderId="5" xfId="40" applyFont="1" applyBorder="1" applyAlignment="1" applyProtection="1">
      <alignment horizontal="justify" vertical="top" wrapText="1"/>
      <protection hidden="1"/>
    </xf>
    <xf numFmtId="0" fontId="5" fillId="0" borderId="27" xfId="40" applyFont="1" applyBorder="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3" xfId="0" applyFont="1" applyBorder="1" applyAlignment="1" applyProtection="1">
      <alignment horizontal="left" vertical="center" indent="2"/>
      <protection hidden="1"/>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0" fontId="9" fillId="0" borderId="0" xfId="0" applyFont="1" applyAlignment="1" applyProtection="1">
      <alignment horizontal="justify" vertical="top"/>
      <protection hidden="1"/>
    </xf>
    <xf numFmtId="0" fontId="9" fillId="0" borderId="14"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protection hidden="1"/>
    </xf>
    <xf numFmtId="0" fontId="86" fillId="0" borderId="19" xfId="0" applyFont="1" applyBorder="1" applyAlignment="1" applyProtection="1">
      <alignment horizontal="left" vertical="top" wrapText="1" indent="1"/>
      <protection hidden="1"/>
    </xf>
    <xf numFmtId="0" fontId="9" fillId="0" borderId="0" xfId="37" applyFont="1" applyAlignment="1" applyProtection="1">
      <alignment horizontal="left" vertical="top" wrapText="1"/>
      <protection hidden="1"/>
    </xf>
    <xf numFmtId="0" fontId="10" fillId="10" borderId="4" xfId="0" applyFont="1" applyFill="1" applyBorder="1" applyAlignment="1" applyProtection="1">
      <alignment horizontal="justify" vertical="top" wrapText="1"/>
      <protection hidden="1"/>
    </xf>
    <xf numFmtId="0" fontId="9" fillId="0" borderId="19" xfId="53"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24" xfId="0" applyFont="1" applyFill="1" applyBorder="1" applyAlignment="1" applyProtection="1">
      <alignment horizontal="center" vertical="center" wrapText="1"/>
      <protection locked="0"/>
    </xf>
    <xf numFmtId="172" fontId="10" fillId="0" borderId="0" xfId="0" applyNumberFormat="1" applyFont="1" applyAlignment="1" applyProtection="1">
      <alignment horizontal="left" vertical="top" wrapText="1"/>
      <protection hidden="1"/>
    </xf>
    <xf numFmtId="0" fontId="9" fillId="0" borderId="0" xfId="53" applyFont="1" applyAlignment="1" applyProtection="1">
      <alignment horizontal="justify" vertical="top" wrapText="1"/>
      <protection hidden="1"/>
    </xf>
    <xf numFmtId="0" fontId="9" fillId="0" borderId="0" xfId="53" applyFont="1" applyAlignment="1" applyProtection="1">
      <alignment horizontal="left" vertical="top"/>
      <protection hidden="1"/>
    </xf>
    <xf numFmtId="0" fontId="28"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2" borderId="6" xfId="34" applyFont="1" applyFill="1" applyBorder="1" applyAlignment="1" applyProtection="1">
      <alignment horizontal="left" vertical="center" wrapText="1"/>
      <protection locked="0"/>
    </xf>
    <xf numFmtId="0" fontId="9" fillId="10" borderId="0" xfId="35" applyFont="1" applyFill="1" applyAlignment="1" applyProtection="1">
      <alignment horizontal="left" vertical="top" wrapText="1"/>
      <protection hidden="1"/>
    </xf>
    <xf numFmtId="0" fontId="62" fillId="12" borderId="0" xfId="59" applyFont="1" applyFill="1" applyAlignment="1" applyProtection="1">
      <alignment horizontal="justify" vertical="top" wrapText="1"/>
      <protection hidden="1"/>
    </xf>
    <xf numFmtId="2" fontId="30" fillId="0" borderId="0" xfId="58"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33" xr:uid="{00000000-0005-0000-0000-000021000000}"/>
    <cellStyle name="Normal 11" xfId="34" xr:uid="{00000000-0005-0000-0000-000022000000}"/>
    <cellStyle name="Normal 12" xfId="35" xr:uid="{00000000-0005-0000-0000-000023000000}"/>
    <cellStyle name="Normal 13" xfId="36" xr:uid="{00000000-0005-0000-0000-000024000000}"/>
    <cellStyle name="Normal 14" xfId="37" xr:uid="{00000000-0005-0000-0000-000025000000}"/>
    <cellStyle name="Normal 2" xfId="38" xr:uid="{00000000-0005-0000-0000-000026000000}"/>
    <cellStyle name="Normal 2 2" xfId="39" xr:uid="{00000000-0005-0000-0000-000027000000}"/>
    <cellStyle name="Normal 2 3" xfId="40" xr:uid="{00000000-0005-0000-0000-000028000000}"/>
    <cellStyle name="Normal 2_20 Price Schedule VOL III Rev-2" xfId="41" xr:uid="{00000000-0005-0000-0000-000029000000}"/>
    <cellStyle name="Normal 3" xfId="42" xr:uid="{00000000-0005-0000-0000-00002A000000}"/>
    <cellStyle name="Normal 3 2" xfId="43" xr:uid="{00000000-0005-0000-0000-00002B000000}"/>
    <cellStyle name="Normal 3 3" xfId="44" xr:uid="{00000000-0005-0000-0000-00002C000000}"/>
    <cellStyle name="Normal 3_29_First Envelope - R2_Vol-III" xfId="45" xr:uid="{00000000-0005-0000-0000-00002D000000}"/>
    <cellStyle name="Normal 4" xfId="46" xr:uid="{00000000-0005-0000-0000-00002E000000}"/>
    <cellStyle name="Normal 5" xfId="47" xr:uid="{00000000-0005-0000-0000-00002F000000}"/>
    <cellStyle name="Normal 5 2" xfId="48" xr:uid="{00000000-0005-0000-0000-000030000000}"/>
    <cellStyle name="Normal 6" xfId="49" xr:uid="{00000000-0005-0000-0000-000031000000}"/>
    <cellStyle name="Normal 7" xfId="50" xr:uid="{00000000-0005-0000-0000-000032000000}"/>
    <cellStyle name="Normal 8" xfId="51" xr:uid="{00000000-0005-0000-0000-000033000000}"/>
    <cellStyle name="Normal 9" xfId="52" xr:uid="{00000000-0005-0000-0000-000034000000}"/>
    <cellStyle name="Normal_Annexures TW 04 2" xfId="53" xr:uid="{00000000-0005-0000-0000-000035000000}"/>
    <cellStyle name="Normal_Attach 3(JV)" xfId="54" xr:uid="{00000000-0005-0000-0000-000036000000}"/>
    <cellStyle name="Normal_Attacments TW 04" xfId="55" xr:uid="{00000000-0005-0000-0000-000037000000}"/>
    <cellStyle name="Normal_Attacments TW 04_11_Attachments and Bid Form Vol.III" xfId="56" xr:uid="{00000000-0005-0000-0000-000038000000}"/>
    <cellStyle name="Normal_Attacments TW 04_SE-Vol-III" xfId="57" xr:uid="{00000000-0005-0000-0000-000039000000}"/>
    <cellStyle name="Normal_Entertainment Form" xfId="58" xr:uid="{00000000-0005-0000-0000-00003A000000}"/>
    <cellStyle name="Normal_Price_Schedules for Insulator Package Rev-01" xfId="59" xr:uid="{00000000-0005-0000-0000-00003B000000}"/>
    <cellStyle name="Normal_PRICE-SCHE Bihar-Rev-2-corrections" xfId="60" xr:uid="{00000000-0005-0000-0000-00003C000000}"/>
    <cellStyle name="Normal_Sheet1" xfId="61" xr:uid="{00000000-0005-0000-0000-00003D000000}"/>
    <cellStyle name="Percent 2" xfId="62" xr:uid="{00000000-0005-0000-0000-00003E000000}"/>
    <cellStyle name="Popis" xfId="63" xr:uid="{00000000-0005-0000-0000-00003F000000}"/>
    <cellStyle name="Sledovaný hypertextový odkaz" xfId="64" xr:uid="{00000000-0005-0000-0000-000040000000}"/>
    <cellStyle name="Standard_BS14" xfId="65" xr:uid="{00000000-0005-0000-0000-000041000000}"/>
  </cellStyles>
  <dxfs count="66">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H$20" lockText="1" noThreeD="1"/>
</file>

<file path=xl/ctrlProps/ctrlProp74.xml><?xml version="1.0" encoding="utf-8"?>
<formControlPr xmlns="http://schemas.microsoft.com/office/spreadsheetml/2009/9/main" objectType="CheckBox" fmlaLink="$H$21" lockText="1" noThreeD="1"/>
</file>

<file path=xl/ctrlProps/ctrlProp75.xml><?xml version="1.0" encoding="utf-8"?>
<formControlPr xmlns="http://schemas.microsoft.com/office/spreadsheetml/2009/9/main" objectType="CheckBox" fmlaLink="$H$20" lockText="1" noThreeD="1"/>
</file>

<file path=xl/ctrlProps/ctrlProp76.xml><?xml version="1.0" encoding="utf-8"?>
<formControlPr xmlns="http://schemas.microsoft.com/office/spreadsheetml/2009/9/main" objectType="Radio" firstButton="1" fmlaLink="$H$73" lockText="1" noThreeD="1"/>
</file>

<file path=xl/ctrlProps/ctrlProp77.xml><?xml version="1.0" encoding="utf-8"?>
<formControlPr xmlns="http://schemas.microsoft.com/office/spreadsheetml/2009/9/main" objectType="Radio"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457200</xdr:colOff>
      <xdr:row>25</xdr:row>
      <xdr:rowOff>114300</xdr:rowOff>
    </xdr:from>
    <xdr:to>
      <xdr:col>2</xdr:col>
      <xdr:colOff>2295525</xdr:colOff>
      <xdr:row>28</xdr:row>
      <xdr:rowOff>171450</xdr:rowOff>
    </xdr:to>
    <xdr:pic>
      <xdr:nvPicPr>
        <xdr:cNvPr id="1089" name="Picture 9">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4425" y="8334375"/>
          <a:ext cx="2686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581025</xdr:colOff>
      <xdr:row>25</xdr:row>
      <xdr:rowOff>95250</xdr:rowOff>
    </xdr:from>
    <xdr:to>
      <xdr:col>4</xdr:col>
      <xdr:colOff>752475</xdr:colOff>
      <xdr:row>28</xdr:row>
      <xdr:rowOff>171450</xdr:rowOff>
    </xdr:to>
    <xdr:pic>
      <xdr:nvPicPr>
        <xdr:cNvPr id="1090" name="Picture 10">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29200" y="8315325"/>
          <a:ext cx="42100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320" name="Group 1">
          <a:hlinkClick xmlns:r="http://schemas.openxmlformats.org/officeDocument/2006/relationships" r:id="rId1" tooltip="Click for Next Attachment"/>
          <a:extLst>
            <a:ext uri="{FF2B5EF4-FFF2-40B4-BE49-F238E27FC236}">
              <a16:creationId xmlns:a16="http://schemas.microsoft.com/office/drawing/2014/main" id="{00000000-0008-0000-0A00-000068240000}"/>
            </a:ext>
          </a:extLst>
        </xdr:cNvPr>
        <xdr:cNvGrpSpPr>
          <a:grpSpLocks/>
        </xdr:cNvGrpSpPr>
      </xdr:nvGrpSpPr>
      <xdr:grpSpPr bwMode="auto">
        <a:xfrm>
          <a:off x="8277225" y="47625"/>
          <a:ext cx="1109133" cy="855133"/>
          <a:chOff x="738" y="5"/>
          <a:chExt cx="116" cy="73"/>
        </a:xfrm>
      </xdr:grpSpPr>
      <xdr:sp macro="" textlink="">
        <xdr:nvSpPr>
          <xdr:cNvPr id="9322" name="AutoShape 2">
            <a:extLst>
              <a:ext uri="{FF2B5EF4-FFF2-40B4-BE49-F238E27FC236}">
                <a16:creationId xmlns:a16="http://schemas.microsoft.com/office/drawing/2014/main" id="{00000000-0008-0000-0A00-00006A24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889715</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4838" name="Group 1">
          <a:hlinkClick xmlns:r="http://schemas.openxmlformats.org/officeDocument/2006/relationships" r:id="rId1" tooltip="Click for Next Attachment"/>
          <a:extLst>
            <a:ext uri="{FF2B5EF4-FFF2-40B4-BE49-F238E27FC236}">
              <a16:creationId xmlns:a16="http://schemas.microsoft.com/office/drawing/2014/main" id="{00000000-0008-0000-0B00-000056240100}"/>
            </a:ext>
          </a:extLst>
        </xdr:cNvPr>
        <xdr:cNvGrpSpPr>
          <a:grpSpLocks/>
        </xdr:cNvGrpSpPr>
      </xdr:nvGrpSpPr>
      <xdr:grpSpPr bwMode="auto">
        <a:xfrm>
          <a:off x="7981950" y="47625"/>
          <a:ext cx="1104900" cy="809625"/>
          <a:chOff x="738" y="5"/>
          <a:chExt cx="116" cy="73"/>
        </a:xfrm>
      </xdr:grpSpPr>
      <xdr:sp macro="" textlink="">
        <xdr:nvSpPr>
          <xdr:cNvPr id="74840" name="AutoShape 2">
            <a:extLst>
              <a:ext uri="{FF2B5EF4-FFF2-40B4-BE49-F238E27FC236}">
                <a16:creationId xmlns:a16="http://schemas.microsoft.com/office/drawing/2014/main" id="{00000000-0008-0000-0B00-0000582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339" name="Group 1">
          <a:hlinkClick xmlns:r="http://schemas.openxmlformats.org/officeDocument/2006/relationships" r:id="rId1" tooltip="Click for Next Attachment"/>
          <a:extLst>
            <a:ext uri="{FF2B5EF4-FFF2-40B4-BE49-F238E27FC236}">
              <a16:creationId xmlns:a16="http://schemas.microsoft.com/office/drawing/2014/main" id="{00000000-0008-0000-0C00-000063280000}"/>
            </a:ext>
          </a:extLst>
        </xdr:cNvPr>
        <xdr:cNvGrpSpPr>
          <a:grpSpLocks/>
        </xdr:cNvGrpSpPr>
      </xdr:nvGrpSpPr>
      <xdr:grpSpPr bwMode="auto">
        <a:xfrm>
          <a:off x="7292487" y="47625"/>
          <a:ext cx="1103434" cy="701187"/>
          <a:chOff x="738" y="5"/>
          <a:chExt cx="116" cy="73"/>
        </a:xfrm>
      </xdr:grpSpPr>
      <xdr:sp macro="" textlink="">
        <xdr:nvSpPr>
          <xdr:cNvPr id="10341" name="AutoShape 2">
            <a:extLst>
              <a:ext uri="{FF2B5EF4-FFF2-40B4-BE49-F238E27FC236}">
                <a16:creationId xmlns:a16="http://schemas.microsoft.com/office/drawing/2014/main" id="{00000000-0008-0000-0C00-00006528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2242064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104512" name="Group 1">
          <a:hlinkClick xmlns:r="http://schemas.openxmlformats.org/officeDocument/2006/relationships" r:id="rId1" tooltip="Click for Next Attachment"/>
          <a:extLst>
            <a:ext uri="{FF2B5EF4-FFF2-40B4-BE49-F238E27FC236}">
              <a16:creationId xmlns:a16="http://schemas.microsoft.com/office/drawing/2014/main" id="{00000000-0008-0000-0D00-000040980100}"/>
            </a:ext>
          </a:extLst>
        </xdr:cNvPr>
        <xdr:cNvGrpSpPr>
          <a:grpSpLocks/>
        </xdr:cNvGrpSpPr>
      </xdr:nvGrpSpPr>
      <xdr:grpSpPr bwMode="auto">
        <a:xfrm>
          <a:off x="7239000" y="47625"/>
          <a:ext cx="1104900" cy="666750"/>
          <a:chOff x="738" y="5"/>
          <a:chExt cx="116" cy="73"/>
        </a:xfrm>
      </xdr:grpSpPr>
      <xdr:sp macro="" textlink="">
        <xdr:nvSpPr>
          <xdr:cNvPr id="104513" name="AutoShape 2">
            <a:extLst>
              <a:ext uri="{FF2B5EF4-FFF2-40B4-BE49-F238E27FC236}">
                <a16:creationId xmlns:a16="http://schemas.microsoft.com/office/drawing/2014/main" id="{00000000-0008-0000-0D00-0000419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105536" name="Group 1">
          <a:hlinkClick xmlns:r="http://schemas.openxmlformats.org/officeDocument/2006/relationships" r:id="rId1" tooltip="Click for Next Attachment"/>
          <a:extLst>
            <a:ext uri="{FF2B5EF4-FFF2-40B4-BE49-F238E27FC236}">
              <a16:creationId xmlns:a16="http://schemas.microsoft.com/office/drawing/2014/main" id="{00000000-0008-0000-0F00-0000409C0100}"/>
            </a:ext>
          </a:extLst>
        </xdr:cNvPr>
        <xdr:cNvGrpSpPr>
          <a:grpSpLocks/>
        </xdr:cNvGrpSpPr>
      </xdr:nvGrpSpPr>
      <xdr:grpSpPr bwMode="auto">
        <a:xfrm>
          <a:off x="8539692" y="9525"/>
          <a:ext cx="3154891" cy="773642"/>
          <a:chOff x="738" y="5"/>
          <a:chExt cx="116" cy="73"/>
        </a:xfrm>
      </xdr:grpSpPr>
      <xdr:sp macro="" textlink="">
        <xdr:nvSpPr>
          <xdr:cNvPr id="105537" name="AutoShape 2">
            <a:extLst>
              <a:ext uri="{FF2B5EF4-FFF2-40B4-BE49-F238E27FC236}">
                <a16:creationId xmlns:a16="http://schemas.microsoft.com/office/drawing/2014/main" id="{00000000-0008-0000-0F00-0000419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106560" name="Group 1">
          <a:hlinkClick xmlns:r="http://schemas.openxmlformats.org/officeDocument/2006/relationships" r:id="rId1" tooltip="Click for Next Attachment"/>
          <a:extLst>
            <a:ext uri="{FF2B5EF4-FFF2-40B4-BE49-F238E27FC236}">
              <a16:creationId xmlns:a16="http://schemas.microsoft.com/office/drawing/2014/main" id="{00000000-0008-0000-1000-000040A00100}"/>
            </a:ext>
          </a:extLst>
        </xdr:cNvPr>
        <xdr:cNvGrpSpPr>
          <a:grpSpLocks/>
        </xdr:cNvGrpSpPr>
      </xdr:nvGrpSpPr>
      <xdr:grpSpPr bwMode="auto">
        <a:xfrm>
          <a:off x="8343900" y="57150"/>
          <a:ext cx="1104900" cy="742950"/>
          <a:chOff x="738" y="5"/>
          <a:chExt cx="116" cy="73"/>
        </a:xfrm>
      </xdr:grpSpPr>
      <xdr:sp macro="" textlink="">
        <xdr:nvSpPr>
          <xdr:cNvPr id="106561" name="AutoShape 2">
            <a:extLst>
              <a:ext uri="{FF2B5EF4-FFF2-40B4-BE49-F238E27FC236}">
                <a16:creationId xmlns:a16="http://schemas.microsoft.com/office/drawing/2014/main" id="{00000000-0008-0000-1000-000041A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107584" name="Group 1">
          <a:hlinkClick xmlns:r="http://schemas.openxmlformats.org/officeDocument/2006/relationships" r:id="rId1" tooltip="Click for Next Attachment"/>
          <a:extLst>
            <a:ext uri="{FF2B5EF4-FFF2-40B4-BE49-F238E27FC236}">
              <a16:creationId xmlns:a16="http://schemas.microsoft.com/office/drawing/2014/main" id="{00000000-0008-0000-1100-000040A40100}"/>
            </a:ext>
          </a:extLst>
        </xdr:cNvPr>
        <xdr:cNvGrpSpPr>
          <a:grpSpLocks/>
        </xdr:cNvGrpSpPr>
      </xdr:nvGrpSpPr>
      <xdr:grpSpPr bwMode="auto">
        <a:xfrm>
          <a:off x="8705850" y="66675"/>
          <a:ext cx="2038350" cy="847725"/>
          <a:chOff x="919" y="4"/>
          <a:chExt cx="116" cy="73"/>
        </a:xfrm>
      </xdr:grpSpPr>
      <xdr:sp macro="" textlink="">
        <xdr:nvSpPr>
          <xdr:cNvPr id="107585" name="AutoShape 2">
            <a:extLst>
              <a:ext uri="{FF2B5EF4-FFF2-40B4-BE49-F238E27FC236}">
                <a16:creationId xmlns:a16="http://schemas.microsoft.com/office/drawing/2014/main" id="{00000000-0008-0000-1100-000041A4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52388</xdr:rowOff>
    </xdr:from>
    <xdr:to>
      <xdr:col>7</xdr:col>
      <xdr:colOff>38100</xdr:colOff>
      <xdr:row>2</xdr:row>
      <xdr:rowOff>323850</xdr:rowOff>
    </xdr:to>
    <xdr:grpSp>
      <xdr:nvGrpSpPr>
        <xdr:cNvPr id="108608" name="Group 1">
          <a:hlinkClick xmlns:r="http://schemas.openxmlformats.org/officeDocument/2006/relationships" r:id="rId1" tooltip="Click for Next Attachment"/>
          <a:extLst>
            <a:ext uri="{FF2B5EF4-FFF2-40B4-BE49-F238E27FC236}">
              <a16:creationId xmlns:a16="http://schemas.microsoft.com/office/drawing/2014/main" id="{00000000-0008-0000-1200-000040A80100}"/>
            </a:ext>
          </a:extLst>
        </xdr:cNvPr>
        <xdr:cNvGrpSpPr>
          <a:grpSpLocks/>
        </xdr:cNvGrpSpPr>
      </xdr:nvGrpSpPr>
      <xdr:grpSpPr bwMode="auto">
        <a:xfrm>
          <a:off x="8028842" y="52388"/>
          <a:ext cx="1101970" cy="674443"/>
          <a:chOff x="738" y="5"/>
          <a:chExt cx="116" cy="73"/>
        </a:xfrm>
      </xdr:grpSpPr>
      <xdr:sp macro="" textlink="">
        <xdr:nvSpPr>
          <xdr:cNvPr id="108609" name="AutoShape 2">
            <a:extLst>
              <a:ext uri="{FF2B5EF4-FFF2-40B4-BE49-F238E27FC236}">
                <a16:creationId xmlns:a16="http://schemas.microsoft.com/office/drawing/2014/main" id="{00000000-0008-0000-1200-000041A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41"/>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52388</xdr:rowOff>
    </xdr:from>
    <xdr:to>
      <xdr:col>7</xdr:col>
      <xdr:colOff>38100</xdr:colOff>
      <xdr:row>2</xdr:row>
      <xdr:rowOff>323850</xdr:rowOff>
    </xdr:to>
    <xdr:grpSp>
      <xdr:nvGrpSpPr>
        <xdr:cNvPr id="109632" name="Group 1">
          <a:hlinkClick xmlns:r="http://schemas.openxmlformats.org/officeDocument/2006/relationships" r:id="rId1" tooltip="Click for Next Attachment"/>
          <a:extLst>
            <a:ext uri="{FF2B5EF4-FFF2-40B4-BE49-F238E27FC236}">
              <a16:creationId xmlns:a16="http://schemas.microsoft.com/office/drawing/2014/main" id="{00000000-0008-0000-1300-000040AC0100}"/>
            </a:ext>
          </a:extLst>
        </xdr:cNvPr>
        <xdr:cNvGrpSpPr>
          <a:grpSpLocks/>
        </xdr:cNvGrpSpPr>
      </xdr:nvGrpSpPr>
      <xdr:grpSpPr bwMode="auto">
        <a:xfrm>
          <a:off x="7886700" y="52388"/>
          <a:ext cx="1104900" cy="671512"/>
          <a:chOff x="738" y="5"/>
          <a:chExt cx="116" cy="73"/>
        </a:xfrm>
      </xdr:grpSpPr>
      <xdr:sp macro="" textlink="">
        <xdr:nvSpPr>
          <xdr:cNvPr id="109633" name="AutoShape 2">
            <a:extLst>
              <a:ext uri="{FF2B5EF4-FFF2-40B4-BE49-F238E27FC236}">
                <a16:creationId xmlns:a16="http://schemas.microsoft.com/office/drawing/2014/main" id="{00000000-0008-0000-1300-000041A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110656" name="Group 1">
          <a:hlinkClick xmlns:r="http://schemas.openxmlformats.org/officeDocument/2006/relationships" r:id="rId1" tooltip="Click for Next Attachment"/>
          <a:extLst>
            <a:ext uri="{FF2B5EF4-FFF2-40B4-BE49-F238E27FC236}">
              <a16:creationId xmlns:a16="http://schemas.microsoft.com/office/drawing/2014/main" id="{00000000-0008-0000-1400-000040B00100}"/>
            </a:ext>
          </a:extLst>
        </xdr:cNvPr>
        <xdr:cNvGrpSpPr>
          <a:grpSpLocks/>
        </xdr:cNvGrpSpPr>
      </xdr:nvGrpSpPr>
      <xdr:grpSpPr bwMode="auto">
        <a:xfrm>
          <a:off x="7696857" y="448332"/>
          <a:ext cx="1107527" cy="695982"/>
          <a:chOff x="738" y="5"/>
          <a:chExt cx="116" cy="73"/>
        </a:xfrm>
      </xdr:grpSpPr>
      <xdr:sp macro="" textlink="">
        <xdr:nvSpPr>
          <xdr:cNvPr id="110657" name="AutoShape 2">
            <a:extLst>
              <a:ext uri="{FF2B5EF4-FFF2-40B4-BE49-F238E27FC236}">
                <a16:creationId xmlns:a16="http://schemas.microsoft.com/office/drawing/2014/main" id="{00000000-0008-0000-1400-000041B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114" name="Group 6">
          <a:hlinkClick xmlns:r="http://schemas.openxmlformats.org/officeDocument/2006/relationships" r:id="rId1" tooltip="Click for Sch-1"/>
          <a:extLst>
            <a:ext uri="{FF2B5EF4-FFF2-40B4-BE49-F238E27FC236}">
              <a16:creationId xmlns:a16="http://schemas.microsoft.com/office/drawing/2014/main" id="{00000000-0008-0000-0200-000042080000}"/>
            </a:ext>
          </a:extLst>
        </xdr:cNvPr>
        <xdr:cNvGrpSpPr>
          <a:grpSpLocks/>
        </xdr:cNvGrpSpPr>
      </xdr:nvGrpSpPr>
      <xdr:grpSpPr bwMode="auto">
        <a:xfrm>
          <a:off x="7477125" y="47625"/>
          <a:ext cx="0" cy="695325"/>
          <a:chOff x="804" y="5"/>
          <a:chExt cx="116" cy="73"/>
        </a:xfrm>
      </xdr:grpSpPr>
      <xdr:sp macro="" textlink="">
        <xdr:nvSpPr>
          <xdr:cNvPr id="2115" name="AutoShape 2">
            <a:extLst>
              <a:ext uri="{FF2B5EF4-FFF2-40B4-BE49-F238E27FC236}">
                <a16:creationId xmlns:a16="http://schemas.microsoft.com/office/drawing/2014/main" id="{00000000-0008-0000-0200-0000430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42863"/>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643" name="Group 2">
          <a:hlinkClick xmlns:r="http://schemas.openxmlformats.org/officeDocument/2006/relationships" r:id="rId1" tooltip="Click for Next Attachment"/>
          <a:extLst>
            <a:ext uri="{FF2B5EF4-FFF2-40B4-BE49-F238E27FC236}">
              <a16:creationId xmlns:a16="http://schemas.microsoft.com/office/drawing/2014/main" id="{00000000-0008-0000-1500-000043600000}"/>
            </a:ext>
          </a:extLst>
        </xdr:cNvPr>
        <xdr:cNvGrpSpPr>
          <a:grpSpLocks/>
        </xdr:cNvGrpSpPr>
      </xdr:nvGrpSpPr>
      <xdr:grpSpPr bwMode="auto">
        <a:xfrm>
          <a:off x="7932860" y="57150"/>
          <a:ext cx="1197219" cy="890221"/>
          <a:chOff x="738" y="5"/>
          <a:chExt cx="116" cy="73"/>
        </a:xfrm>
      </xdr:grpSpPr>
      <xdr:sp macro="" textlink="">
        <xdr:nvSpPr>
          <xdr:cNvPr id="24644" name="AutoShape 3">
            <a:extLst>
              <a:ext uri="{FF2B5EF4-FFF2-40B4-BE49-F238E27FC236}">
                <a16:creationId xmlns:a16="http://schemas.microsoft.com/office/drawing/2014/main" id="{00000000-0008-0000-1500-0000446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112704" name="Group 1">
          <a:hlinkClick xmlns:r="http://schemas.openxmlformats.org/officeDocument/2006/relationships" r:id="rId1" tooltip="Click for Next Attachment"/>
          <a:extLst>
            <a:ext uri="{FF2B5EF4-FFF2-40B4-BE49-F238E27FC236}">
              <a16:creationId xmlns:a16="http://schemas.microsoft.com/office/drawing/2014/main" id="{00000000-0008-0000-1600-000040B80100}"/>
            </a:ext>
          </a:extLst>
        </xdr:cNvPr>
        <xdr:cNvGrpSpPr>
          <a:grpSpLocks/>
        </xdr:cNvGrpSpPr>
      </xdr:nvGrpSpPr>
      <xdr:grpSpPr bwMode="auto">
        <a:xfrm>
          <a:off x="7123834" y="444211"/>
          <a:ext cx="1097973" cy="681471"/>
          <a:chOff x="738" y="5"/>
          <a:chExt cx="116" cy="73"/>
        </a:xfrm>
      </xdr:grpSpPr>
      <xdr:sp macro="" textlink="">
        <xdr:nvSpPr>
          <xdr:cNvPr id="112705" name="AutoShape 2">
            <a:extLst>
              <a:ext uri="{FF2B5EF4-FFF2-40B4-BE49-F238E27FC236}">
                <a16:creationId xmlns:a16="http://schemas.microsoft.com/office/drawing/2014/main" id="{00000000-0008-0000-1600-000041B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113728" name="Group 1">
          <a:hlinkClick xmlns:r="http://schemas.openxmlformats.org/officeDocument/2006/relationships" r:id="rId1" tooltip="Click for Next Attachment"/>
          <a:extLst>
            <a:ext uri="{FF2B5EF4-FFF2-40B4-BE49-F238E27FC236}">
              <a16:creationId xmlns:a16="http://schemas.microsoft.com/office/drawing/2014/main" id="{00000000-0008-0000-1700-000040BC0100}"/>
            </a:ext>
          </a:extLst>
        </xdr:cNvPr>
        <xdr:cNvGrpSpPr>
          <a:grpSpLocks/>
        </xdr:cNvGrpSpPr>
      </xdr:nvGrpSpPr>
      <xdr:grpSpPr bwMode="auto">
        <a:xfrm>
          <a:off x="7553325" y="57150"/>
          <a:ext cx="1104900" cy="800100"/>
          <a:chOff x="738" y="5"/>
          <a:chExt cx="116" cy="73"/>
        </a:xfrm>
      </xdr:grpSpPr>
      <xdr:sp macro="" textlink="">
        <xdr:nvSpPr>
          <xdr:cNvPr id="113729" name="AutoShape 2">
            <a:extLst>
              <a:ext uri="{FF2B5EF4-FFF2-40B4-BE49-F238E27FC236}">
                <a16:creationId xmlns:a16="http://schemas.microsoft.com/office/drawing/2014/main" id="{00000000-0008-0000-1700-000041B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114752" name="Group 1">
          <a:hlinkClick xmlns:r="http://schemas.openxmlformats.org/officeDocument/2006/relationships" r:id="rId1" tooltip="Click for Next Attachment"/>
          <a:extLst>
            <a:ext uri="{FF2B5EF4-FFF2-40B4-BE49-F238E27FC236}">
              <a16:creationId xmlns:a16="http://schemas.microsoft.com/office/drawing/2014/main" id="{00000000-0008-0000-1800-000040C00100}"/>
            </a:ext>
          </a:extLst>
        </xdr:cNvPr>
        <xdr:cNvGrpSpPr>
          <a:grpSpLocks/>
        </xdr:cNvGrpSpPr>
      </xdr:nvGrpSpPr>
      <xdr:grpSpPr bwMode="auto">
        <a:xfrm>
          <a:off x="7002117" y="47625"/>
          <a:ext cx="1111526" cy="665508"/>
          <a:chOff x="738" y="5"/>
          <a:chExt cx="116" cy="73"/>
        </a:xfrm>
      </xdr:grpSpPr>
      <xdr:sp macro="" textlink="">
        <xdr:nvSpPr>
          <xdr:cNvPr id="114753" name="AutoShape 2">
            <a:extLst>
              <a:ext uri="{FF2B5EF4-FFF2-40B4-BE49-F238E27FC236}">
                <a16:creationId xmlns:a16="http://schemas.microsoft.com/office/drawing/2014/main" id="{00000000-0008-0000-1800-000041C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115776" name="Group 1">
          <a:hlinkClick xmlns:r="http://schemas.openxmlformats.org/officeDocument/2006/relationships" r:id="rId1" tooltip="Click for Next Attachment"/>
          <a:extLst>
            <a:ext uri="{FF2B5EF4-FFF2-40B4-BE49-F238E27FC236}">
              <a16:creationId xmlns:a16="http://schemas.microsoft.com/office/drawing/2014/main" id="{00000000-0008-0000-1900-000040C40100}"/>
            </a:ext>
          </a:extLst>
        </xdr:cNvPr>
        <xdr:cNvGrpSpPr>
          <a:grpSpLocks/>
        </xdr:cNvGrpSpPr>
      </xdr:nvGrpSpPr>
      <xdr:grpSpPr bwMode="auto">
        <a:xfrm>
          <a:off x="7133897" y="209550"/>
          <a:ext cx="0" cy="694668"/>
          <a:chOff x="738" y="5"/>
          <a:chExt cx="116" cy="73"/>
        </a:xfrm>
      </xdr:grpSpPr>
      <xdr:sp macro="" textlink="">
        <xdr:nvSpPr>
          <xdr:cNvPr id="115777" name="AutoShape 2">
            <a:extLst>
              <a:ext uri="{FF2B5EF4-FFF2-40B4-BE49-F238E27FC236}">
                <a16:creationId xmlns:a16="http://schemas.microsoft.com/office/drawing/2014/main" id="{00000000-0008-0000-1900-000041C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124700" y="-1829483013957"/>
            <a:ext cx="0"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116800" name="Group 1">
          <a:hlinkClick xmlns:r="http://schemas.openxmlformats.org/officeDocument/2006/relationships" r:id="rId1" tooltip="Click for Next Attachment"/>
          <a:extLst>
            <a:ext uri="{FF2B5EF4-FFF2-40B4-BE49-F238E27FC236}">
              <a16:creationId xmlns:a16="http://schemas.microsoft.com/office/drawing/2014/main" id="{00000000-0008-0000-1A00-000040C80100}"/>
            </a:ext>
          </a:extLst>
        </xdr:cNvPr>
        <xdr:cNvGrpSpPr>
          <a:grpSpLocks/>
        </xdr:cNvGrpSpPr>
      </xdr:nvGrpSpPr>
      <xdr:grpSpPr bwMode="auto">
        <a:xfrm>
          <a:off x="7502801" y="57150"/>
          <a:ext cx="1111526" cy="690355"/>
          <a:chOff x="738" y="5"/>
          <a:chExt cx="116" cy="73"/>
        </a:xfrm>
      </xdr:grpSpPr>
      <xdr:sp macro="" textlink="">
        <xdr:nvSpPr>
          <xdr:cNvPr id="116801" name="AutoShape 2">
            <a:extLst>
              <a:ext uri="{FF2B5EF4-FFF2-40B4-BE49-F238E27FC236}">
                <a16:creationId xmlns:a16="http://schemas.microsoft.com/office/drawing/2014/main" id="{00000000-0008-0000-1A00-000041C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122004" name="Group 14">
          <a:hlinkClick xmlns:r="http://schemas.openxmlformats.org/officeDocument/2006/relationships" r:id="rId1" tooltip="Back to Cover"/>
          <a:extLst>
            <a:ext uri="{FF2B5EF4-FFF2-40B4-BE49-F238E27FC236}">
              <a16:creationId xmlns:a16="http://schemas.microsoft.com/office/drawing/2014/main" id="{00000000-0008-0000-1B00-000094DC0100}"/>
            </a:ext>
          </a:extLst>
        </xdr:cNvPr>
        <xdr:cNvGrpSpPr>
          <a:grpSpLocks/>
        </xdr:cNvGrpSpPr>
      </xdr:nvGrpSpPr>
      <xdr:grpSpPr bwMode="auto">
        <a:xfrm>
          <a:off x="9042888" y="57150"/>
          <a:ext cx="745881" cy="841863"/>
          <a:chOff x="711" y="6"/>
          <a:chExt cx="125" cy="73"/>
        </a:xfrm>
      </xdr:grpSpPr>
      <xdr:sp macro="" textlink="">
        <xdr:nvSpPr>
          <xdr:cNvPr id="122009" name="AutoShape 8">
            <a:extLst>
              <a:ext uri="{FF2B5EF4-FFF2-40B4-BE49-F238E27FC236}">
                <a16:creationId xmlns:a16="http://schemas.microsoft.com/office/drawing/2014/main" id="{00000000-0008-0000-1B00-000099DC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106628</xdr:rowOff>
    </xdr:from>
    <xdr:to>
      <xdr:col>7</xdr:col>
      <xdr:colOff>0</xdr:colOff>
      <xdr:row>25</xdr:row>
      <xdr:rowOff>304455</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832886</xdr:colOff>
      <xdr:row>25</xdr:row>
      <xdr:rowOff>98345</xdr:rowOff>
    </xdr:from>
    <xdr:to>
      <xdr:col>40</xdr:col>
      <xdr:colOff>54631</xdr:colOff>
      <xdr:row>25</xdr:row>
      <xdr:rowOff>383851</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281233</xdr:colOff>
      <xdr:row>25</xdr:row>
      <xdr:rowOff>81201</xdr:rowOff>
    </xdr:from>
    <xdr:to>
      <xdr:col>5</xdr:col>
      <xdr:colOff>1194239</xdr:colOff>
      <xdr:row>25</xdr:row>
      <xdr:rowOff>296314</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1117138</xdr:colOff>
      <xdr:row>25</xdr:row>
      <xdr:rowOff>72917</xdr:rowOff>
    </xdr:from>
    <xdr:to>
      <xdr:col>6</xdr:col>
      <xdr:colOff>203041</xdr:colOff>
      <xdr:row>25</xdr:row>
      <xdr:rowOff>278437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136" name="Group 3">
          <a:hlinkClick xmlns:r="http://schemas.openxmlformats.org/officeDocument/2006/relationships" r:id="rId1" tooltip="Click for Next Attachment"/>
          <a:extLst>
            <a:ext uri="{FF2B5EF4-FFF2-40B4-BE49-F238E27FC236}">
              <a16:creationId xmlns:a16="http://schemas.microsoft.com/office/drawing/2014/main" id="{00000000-0008-0000-0300-0000400C0000}"/>
            </a:ext>
          </a:extLst>
        </xdr:cNvPr>
        <xdr:cNvGrpSpPr>
          <a:grpSpLocks/>
        </xdr:cNvGrpSpPr>
      </xdr:nvGrpSpPr>
      <xdr:grpSpPr bwMode="auto">
        <a:xfrm>
          <a:off x="8268566" y="47625"/>
          <a:ext cx="676275" cy="762000"/>
          <a:chOff x="738" y="5"/>
          <a:chExt cx="116" cy="73"/>
        </a:xfrm>
      </xdr:grpSpPr>
      <xdr:sp macro="" textlink="">
        <xdr:nvSpPr>
          <xdr:cNvPr id="3137" name="AutoShape 1">
            <a:extLst>
              <a:ext uri="{FF2B5EF4-FFF2-40B4-BE49-F238E27FC236}">
                <a16:creationId xmlns:a16="http://schemas.microsoft.com/office/drawing/2014/main" id="{00000000-0008-0000-0300-0000410C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936" name="Group 1">
          <a:hlinkClick xmlns:r="http://schemas.openxmlformats.org/officeDocument/2006/relationships" r:id="rId1" tooltip="Click for Next Attachment"/>
          <a:extLst>
            <a:ext uri="{FF2B5EF4-FFF2-40B4-BE49-F238E27FC236}">
              <a16:creationId xmlns:a16="http://schemas.microsoft.com/office/drawing/2014/main" id="{00000000-0008-0000-0400-0000C0760100}"/>
            </a:ext>
          </a:extLst>
        </xdr:cNvPr>
        <xdr:cNvGrpSpPr>
          <a:grpSpLocks/>
        </xdr:cNvGrpSpPr>
      </xdr:nvGrpSpPr>
      <xdr:grpSpPr bwMode="auto">
        <a:xfrm>
          <a:off x="11092962" y="200025"/>
          <a:ext cx="0" cy="877033"/>
          <a:chOff x="738" y="5"/>
          <a:chExt cx="116" cy="73"/>
        </a:xfrm>
      </xdr:grpSpPr>
      <xdr:sp macro="" textlink="">
        <xdr:nvSpPr>
          <xdr:cNvPr id="95954" name="AutoShape 2">
            <a:extLst>
              <a:ext uri="{FF2B5EF4-FFF2-40B4-BE49-F238E27FC236}">
                <a16:creationId xmlns:a16="http://schemas.microsoft.com/office/drawing/2014/main" id="{00000000-0008-0000-0400-0000D276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108710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219075</xdr:colOff>
          <xdr:row>87</xdr:row>
          <xdr:rowOff>228600</xdr:rowOff>
        </xdr:from>
        <xdr:to>
          <xdr:col>7</xdr:col>
          <xdr:colOff>28575</xdr:colOff>
          <xdr:row>162</xdr:row>
          <xdr:rowOff>152400</xdr:rowOff>
        </xdr:to>
        <xdr:grpSp>
          <xdr:nvGrpSpPr>
            <xdr:cNvPr id="95937" name="Group 225">
              <a:extLst>
                <a:ext uri="{FF2B5EF4-FFF2-40B4-BE49-F238E27FC236}">
                  <a16:creationId xmlns:a16="http://schemas.microsoft.com/office/drawing/2014/main" id="{00000000-0008-0000-0400-0000C1760100}"/>
                </a:ext>
              </a:extLst>
            </xdr:cNvPr>
            <xdr:cNvGrpSpPr>
              <a:grpSpLocks/>
            </xdr:cNvGrpSpPr>
          </xdr:nvGrpSpPr>
          <xdr:grpSpPr bwMode="auto">
            <a:xfrm>
              <a:off x="5677633" y="32620927"/>
              <a:ext cx="2842846" cy="32755742"/>
              <a:chOff x="403" y="0"/>
              <a:chExt cx="8287875"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5" y="3270738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3"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36"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0" y="32707385"/>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3" y="32707385"/>
                <a:ext cx="1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304800</xdr:colOff>
          <xdr:row>87</xdr:row>
          <xdr:rowOff>228600</xdr:rowOff>
        </xdr:from>
        <xdr:to>
          <xdr:col>28</xdr:col>
          <xdr:colOff>323850</xdr:colOff>
          <xdr:row>162</xdr:row>
          <xdr:rowOff>152400</xdr:rowOff>
        </xdr:to>
        <xdr:grpSp>
          <xdr:nvGrpSpPr>
            <xdr:cNvPr id="95938" name="Group 232">
              <a:extLst>
                <a:ext uri="{FF2B5EF4-FFF2-40B4-BE49-F238E27FC236}">
                  <a16:creationId xmlns:a16="http://schemas.microsoft.com/office/drawing/2014/main" id="{00000000-0008-0000-0400-0000C2760100}"/>
                </a:ext>
              </a:extLst>
            </xdr:cNvPr>
            <xdr:cNvGrpSpPr>
              <a:grpSpLocks/>
            </xdr:cNvGrpSpPr>
          </xdr:nvGrpSpPr>
          <xdr:grpSpPr bwMode="auto">
            <a:xfrm>
              <a:off x="8796704" y="32620927"/>
              <a:ext cx="2620108" cy="32755742"/>
              <a:chOff x="445" y="0"/>
              <a:chExt cx="11092611"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20" y="32707385"/>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911" y="32707385"/>
                <a:ext cx="8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15" y="32707385"/>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907" y="32707385"/>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57" y="3270738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45"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228600</xdr:colOff>
          <xdr:row>93</xdr:row>
          <xdr:rowOff>438150</xdr:rowOff>
        </xdr:from>
        <xdr:to>
          <xdr:col>5</xdr:col>
          <xdr:colOff>1847850</xdr:colOff>
          <xdr:row>95</xdr:row>
          <xdr:rowOff>295275</xdr:rowOff>
        </xdr:to>
        <xdr:grpSp>
          <xdr:nvGrpSpPr>
            <xdr:cNvPr id="95939" name="Group 1">
              <a:extLst>
                <a:ext uri="{FF2B5EF4-FFF2-40B4-BE49-F238E27FC236}">
                  <a16:creationId xmlns:a16="http://schemas.microsoft.com/office/drawing/2014/main" id="{00000000-0008-0000-0400-0000C3760100}"/>
                </a:ext>
              </a:extLst>
            </xdr:cNvPr>
            <xdr:cNvGrpSpPr>
              <a:grpSpLocks/>
            </xdr:cNvGrpSpPr>
          </xdr:nvGrpSpPr>
          <xdr:grpSpPr bwMode="auto">
            <a:xfrm>
              <a:off x="5687158" y="35372919"/>
              <a:ext cx="1619250" cy="692394"/>
              <a:chOff x="5519172" y="35863312"/>
              <a:chExt cx="1619250" cy="694291"/>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312"/>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42"/>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342900</xdr:colOff>
          <xdr:row>93</xdr:row>
          <xdr:rowOff>428625</xdr:rowOff>
        </xdr:from>
        <xdr:to>
          <xdr:col>7</xdr:col>
          <xdr:colOff>800100</xdr:colOff>
          <xdr:row>95</xdr:row>
          <xdr:rowOff>285750</xdr:rowOff>
        </xdr:to>
        <xdr:grpSp>
          <xdr:nvGrpSpPr>
            <xdr:cNvPr id="95940" name="Group 2">
              <a:extLst>
                <a:ext uri="{FF2B5EF4-FFF2-40B4-BE49-F238E27FC236}">
                  <a16:creationId xmlns:a16="http://schemas.microsoft.com/office/drawing/2014/main" id="{00000000-0008-0000-0400-0000C4760100}"/>
                </a:ext>
              </a:extLst>
            </xdr:cNvPr>
            <xdr:cNvGrpSpPr>
              <a:grpSpLocks/>
            </xdr:cNvGrpSpPr>
          </xdr:nvGrpSpPr>
          <xdr:grpSpPr bwMode="auto">
            <a:xfrm>
              <a:off x="7735765" y="35363394"/>
              <a:ext cx="1556239" cy="692394"/>
              <a:chOff x="7272344" y="35845973"/>
              <a:chExt cx="1523227" cy="70774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73"/>
                <a:ext cx="425619"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44"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68" y="36208514"/>
                <a:ext cx="925403" cy="3452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352425</xdr:colOff>
          <xdr:row>93</xdr:row>
          <xdr:rowOff>409575</xdr:rowOff>
        </xdr:from>
        <xdr:to>
          <xdr:col>28</xdr:col>
          <xdr:colOff>161925</xdr:colOff>
          <xdr:row>95</xdr:row>
          <xdr:rowOff>285750</xdr:rowOff>
        </xdr:to>
        <xdr:grpSp>
          <xdr:nvGrpSpPr>
            <xdr:cNvPr id="95941" name="Group 4">
              <a:extLst>
                <a:ext uri="{FF2B5EF4-FFF2-40B4-BE49-F238E27FC236}">
                  <a16:creationId xmlns:a16="http://schemas.microsoft.com/office/drawing/2014/main" id="{00000000-0008-0000-0400-0000C5760100}"/>
                </a:ext>
              </a:extLst>
            </xdr:cNvPr>
            <xdr:cNvGrpSpPr>
              <a:grpSpLocks/>
            </xdr:cNvGrpSpPr>
          </xdr:nvGrpSpPr>
          <xdr:grpSpPr bwMode="auto">
            <a:xfrm>
              <a:off x="9730887" y="35344344"/>
              <a:ext cx="1524000" cy="711444"/>
              <a:chOff x="9197286" y="35837300"/>
              <a:chExt cx="1524009" cy="707805"/>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300"/>
                <a:ext cx="425805" cy="3405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6" y="36199895"/>
                <a:ext cx="9258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304800</xdr:colOff>
          <xdr:row>119</xdr:row>
          <xdr:rowOff>495300</xdr:rowOff>
        </xdr:from>
        <xdr:to>
          <xdr:col>5</xdr:col>
          <xdr:colOff>1914525</xdr:colOff>
          <xdr:row>121</xdr:row>
          <xdr:rowOff>133350</xdr:rowOff>
        </xdr:to>
        <xdr:grpSp>
          <xdr:nvGrpSpPr>
            <xdr:cNvPr id="95942" name="Group 57">
              <a:extLst>
                <a:ext uri="{FF2B5EF4-FFF2-40B4-BE49-F238E27FC236}">
                  <a16:creationId xmlns:a16="http://schemas.microsoft.com/office/drawing/2014/main" id="{00000000-0008-0000-0400-0000C6760100}"/>
                </a:ext>
              </a:extLst>
            </xdr:cNvPr>
            <xdr:cNvGrpSpPr>
              <a:grpSpLocks/>
            </xdr:cNvGrpSpPr>
          </xdr:nvGrpSpPr>
          <xdr:grpSpPr bwMode="auto">
            <a:xfrm>
              <a:off x="5763358" y="46662242"/>
              <a:ext cx="1609725" cy="553916"/>
              <a:chOff x="5519165" y="35863487"/>
              <a:chExt cx="1619248" cy="694086"/>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87"/>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65" y="36213200"/>
                <a:ext cx="568950"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41" y="36218916"/>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409575</xdr:colOff>
          <xdr:row>120</xdr:row>
          <xdr:rowOff>0</xdr:rowOff>
        </xdr:from>
        <xdr:to>
          <xdr:col>8</xdr:col>
          <xdr:colOff>76200</xdr:colOff>
          <xdr:row>121</xdr:row>
          <xdr:rowOff>142875</xdr:rowOff>
        </xdr:to>
        <xdr:grpSp>
          <xdr:nvGrpSpPr>
            <xdr:cNvPr id="95943" name="Group 62">
              <a:extLst>
                <a:ext uri="{FF2B5EF4-FFF2-40B4-BE49-F238E27FC236}">
                  <a16:creationId xmlns:a16="http://schemas.microsoft.com/office/drawing/2014/main" id="{00000000-0008-0000-0400-0000C7760100}"/>
                </a:ext>
              </a:extLst>
            </xdr:cNvPr>
            <xdr:cNvGrpSpPr>
              <a:grpSpLocks/>
            </xdr:cNvGrpSpPr>
          </xdr:nvGrpSpPr>
          <xdr:grpSpPr bwMode="auto">
            <a:xfrm>
              <a:off x="7802440" y="46709135"/>
              <a:ext cx="1652222" cy="516548"/>
              <a:chOff x="5519180" y="35863655"/>
              <a:chExt cx="1619238" cy="694057"/>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55"/>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71"/>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80" y="36213197"/>
                <a:ext cx="568952"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2" y="36219051"/>
                <a:ext cx="983666"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381000</xdr:colOff>
          <xdr:row>120</xdr:row>
          <xdr:rowOff>19050</xdr:rowOff>
        </xdr:from>
        <xdr:to>
          <xdr:col>28</xdr:col>
          <xdr:colOff>285750</xdr:colOff>
          <xdr:row>121</xdr:row>
          <xdr:rowOff>133350</xdr:rowOff>
        </xdr:to>
        <xdr:grpSp>
          <xdr:nvGrpSpPr>
            <xdr:cNvPr id="95944" name="Group 67">
              <a:extLst>
                <a:ext uri="{FF2B5EF4-FFF2-40B4-BE49-F238E27FC236}">
                  <a16:creationId xmlns:a16="http://schemas.microsoft.com/office/drawing/2014/main" id="{00000000-0008-0000-0400-0000C8760100}"/>
                </a:ext>
              </a:extLst>
            </xdr:cNvPr>
            <xdr:cNvGrpSpPr>
              <a:grpSpLocks/>
            </xdr:cNvGrpSpPr>
          </xdr:nvGrpSpPr>
          <xdr:grpSpPr bwMode="auto">
            <a:xfrm>
              <a:off x="9759462" y="46728185"/>
              <a:ext cx="1619250" cy="487973"/>
              <a:chOff x="5519173" y="35863174"/>
              <a:chExt cx="1619254" cy="694788"/>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74"/>
                <a:ext cx="452417"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1"/>
                <a:ext cx="56895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299"/>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131</xdr:row>
          <xdr:rowOff>381000</xdr:rowOff>
        </xdr:from>
        <xdr:to>
          <xdr:col>6</xdr:col>
          <xdr:colOff>66675</xdr:colOff>
          <xdr:row>133</xdr:row>
          <xdr:rowOff>142875</xdr:rowOff>
        </xdr:to>
        <xdr:grpSp>
          <xdr:nvGrpSpPr>
            <xdr:cNvPr id="95945" name="Group 81">
              <a:extLst>
                <a:ext uri="{FF2B5EF4-FFF2-40B4-BE49-F238E27FC236}">
                  <a16:creationId xmlns:a16="http://schemas.microsoft.com/office/drawing/2014/main" id="{00000000-0008-0000-0400-0000C9760100}"/>
                </a:ext>
              </a:extLst>
            </xdr:cNvPr>
            <xdr:cNvGrpSpPr>
              <a:grpSpLocks/>
            </xdr:cNvGrpSpPr>
          </xdr:nvGrpSpPr>
          <xdr:grpSpPr bwMode="auto">
            <a:xfrm>
              <a:off x="5830033" y="51303115"/>
              <a:ext cx="1629507" cy="641106"/>
              <a:chOff x="5519193" y="35863083"/>
              <a:chExt cx="1619220" cy="694618"/>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083"/>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93" y="36213205"/>
                <a:ext cx="56895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42" y="36219047"/>
                <a:ext cx="983671" cy="33865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428625</xdr:colOff>
          <xdr:row>131</xdr:row>
          <xdr:rowOff>381000</xdr:rowOff>
        </xdr:from>
        <xdr:to>
          <xdr:col>8</xdr:col>
          <xdr:colOff>171450</xdr:colOff>
          <xdr:row>133</xdr:row>
          <xdr:rowOff>142875</xdr:rowOff>
        </xdr:to>
        <xdr:grpSp>
          <xdr:nvGrpSpPr>
            <xdr:cNvPr id="95946" name="Group 86">
              <a:extLst>
                <a:ext uri="{FF2B5EF4-FFF2-40B4-BE49-F238E27FC236}">
                  <a16:creationId xmlns:a16="http://schemas.microsoft.com/office/drawing/2014/main" id="{00000000-0008-0000-0400-0000CA760100}"/>
                </a:ext>
              </a:extLst>
            </xdr:cNvPr>
            <xdr:cNvGrpSpPr>
              <a:grpSpLocks/>
            </xdr:cNvGrpSpPr>
          </xdr:nvGrpSpPr>
          <xdr:grpSpPr bwMode="auto">
            <a:xfrm>
              <a:off x="7821490" y="51303115"/>
              <a:ext cx="1728422" cy="641106"/>
              <a:chOff x="5519160" y="35863083"/>
              <a:chExt cx="1619290" cy="694618"/>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083"/>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0" y="36213205"/>
                <a:ext cx="568941"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8" y="36219047"/>
                <a:ext cx="983672" cy="33865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495300</xdr:colOff>
          <xdr:row>131</xdr:row>
          <xdr:rowOff>381000</xdr:rowOff>
        </xdr:from>
        <xdr:to>
          <xdr:col>28</xdr:col>
          <xdr:colOff>323850</xdr:colOff>
          <xdr:row>133</xdr:row>
          <xdr:rowOff>142875</xdr:rowOff>
        </xdr:to>
        <xdr:grpSp>
          <xdr:nvGrpSpPr>
            <xdr:cNvPr id="95947" name="Group 91">
              <a:extLst>
                <a:ext uri="{FF2B5EF4-FFF2-40B4-BE49-F238E27FC236}">
                  <a16:creationId xmlns:a16="http://schemas.microsoft.com/office/drawing/2014/main" id="{00000000-0008-0000-0400-0000CB760100}"/>
                </a:ext>
              </a:extLst>
            </xdr:cNvPr>
            <xdr:cNvGrpSpPr>
              <a:grpSpLocks/>
            </xdr:cNvGrpSpPr>
          </xdr:nvGrpSpPr>
          <xdr:grpSpPr bwMode="auto">
            <a:xfrm>
              <a:off x="9873762" y="51303115"/>
              <a:ext cx="1543050" cy="641106"/>
              <a:chOff x="5519173" y="35863083"/>
              <a:chExt cx="1619249" cy="694618"/>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6"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083"/>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3" y="36213205"/>
                <a:ext cx="56895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2" y="36219047"/>
                <a:ext cx="983670" cy="33865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371475</xdr:colOff>
          <xdr:row>176</xdr:row>
          <xdr:rowOff>276225</xdr:rowOff>
        </xdr:from>
        <xdr:to>
          <xdr:col>6</xdr:col>
          <xdr:colOff>66675</xdr:colOff>
          <xdr:row>178</xdr:row>
          <xdr:rowOff>57150</xdr:rowOff>
        </xdr:to>
        <xdr:grpSp>
          <xdr:nvGrpSpPr>
            <xdr:cNvPr id="95948" name="Group 134">
              <a:extLst>
                <a:ext uri="{FF2B5EF4-FFF2-40B4-BE49-F238E27FC236}">
                  <a16:creationId xmlns:a16="http://schemas.microsoft.com/office/drawing/2014/main" id="{00000000-0008-0000-0400-0000CC760100}"/>
                </a:ext>
              </a:extLst>
            </xdr:cNvPr>
            <xdr:cNvGrpSpPr>
              <a:grpSpLocks/>
            </xdr:cNvGrpSpPr>
          </xdr:nvGrpSpPr>
          <xdr:grpSpPr bwMode="auto">
            <a:xfrm>
              <a:off x="5830033" y="71633129"/>
              <a:ext cx="1629507" cy="674809"/>
              <a:chOff x="5519193" y="35863669"/>
              <a:chExt cx="1619220" cy="694001"/>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69"/>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69"/>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4" name="Check Box 262" hidden="1">
                <a:extLst>
                  <a:ext uri="{63B3BB69-23CF-44E3-9099-C40C66FF867C}">
                    <a14:compatExt spid="_x0000_s95494"/>
                  </a:ext>
                  <a:ext uri="{FF2B5EF4-FFF2-40B4-BE49-F238E27FC236}">
                    <a16:creationId xmlns:a16="http://schemas.microsoft.com/office/drawing/2014/main" id="{00000000-0008-0000-0400-000006750100}"/>
                  </a:ext>
                </a:extLst>
              </xdr:cNvPr>
              <xdr:cNvSpPr/>
            </xdr:nvSpPr>
            <xdr:spPr bwMode="auto">
              <a:xfrm>
                <a:off x="5519193" y="36213202"/>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42" y="36219015"/>
                <a:ext cx="983671"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428625</xdr:colOff>
          <xdr:row>176</xdr:row>
          <xdr:rowOff>276225</xdr:rowOff>
        </xdr:from>
        <xdr:to>
          <xdr:col>8</xdr:col>
          <xdr:colOff>161925</xdr:colOff>
          <xdr:row>178</xdr:row>
          <xdr:rowOff>57150</xdr:rowOff>
        </xdr:to>
        <xdr:grpSp>
          <xdr:nvGrpSpPr>
            <xdr:cNvPr id="95949" name="Group 140">
              <a:extLst>
                <a:ext uri="{FF2B5EF4-FFF2-40B4-BE49-F238E27FC236}">
                  <a16:creationId xmlns:a16="http://schemas.microsoft.com/office/drawing/2014/main" id="{00000000-0008-0000-0400-0000CD760100}"/>
                </a:ext>
              </a:extLst>
            </xdr:cNvPr>
            <xdr:cNvGrpSpPr>
              <a:grpSpLocks/>
            </xdr:cNvGrpSpPr>
          </xdr:nvGrpSpPr>
          <xdr:grpSpPr bwMode="auto">
            <a:xfrm>
              <a:off x="7821490" y="71633129"/>
              <a:ext cx="1718897" cy="674809"/>
              <a:chOff x="5519168" y="35863669"/>
              <a:chExt cx="1619257" cy="694001"/>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69"/>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69"/>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68"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1" y="36219015"/>
                <a:ext cx="983674"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495300</xdr:colOff>
          <xdr:row>176</xdr:row>
          <xdr:rowOff>276225</xdr:rowOff>
        </xdr:from>
        <xdr:to>
          <xdr:col>28</xdr:col>
          <xdr:colOff>323850</xdr:colOff>
          <xdr:row>178</xdr:row>
          <xdr:rowOff>57150</xdr:rowOff>
        </xdr:to>
        <xdr:grpSp>
          <xdr:nvGrpSpPr>
            <xdr:cNvPr id="95950" name="Group 144">
              <a:extLst>
                <a:ext uri="{FF2B5EF4-FFF2-40B4-BE49-F238E27FC236}">
                  <a16:creationId xmlns:a16="http://schemas.microsoft.com/office/drawing/2014/main" id="{00000000-0008-0000-0400-0000CE760100}"/>
                </a:ext>
              </a:extLst>
            </xdr:cNvPr>
            <xdr:cNvGrpSpPr>
              <a:grpSpLocks/>
            </xdr:cNvGrpSpPr>
          </xdr:nvGrpSpPr>
          <xdr:grpSpPr bwMode="auto">
            <a:xfrm>
              <a:off x="9873762" y="71633129"/>
              <a:ext cx="1543050" cy="674809"/>
              <a:chOff x="5519173" y="35863669"/>
              <a:chExt cx="1619249" cy="694001"/>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69"/>
                <a:ext cx="452416"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69"/>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3" y="36213202"/>
                <a:ext cx="568952"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2" y="36219015"/>
                <a:ext cx="983670" cy="33865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314325</xdr:colOff>
          <xdr:row>165</xdr:row>
          <xdr:rowOff>352425</xdr:rowOff>
        </xdr:from>
        <xdr:to>
          <xdr:col>5</xdr:col>
          <xdr:colOff>1924050</xdr:colOff>
          <xdr:row>166</xdr:row>
          <xdr:rowOff>419100</xdr:rowOff>
        </xdr:to>
        <xdr:grpSp>
          <xdr:nvGrpSpPr>
            <xdr:cNvPr id="95951" name="Group 149">
              <a:extLst>
                <a:ext uri="{FF2B5EF4-FFF2-40B4-BE49-F238E27FC236}">
                  <a16:creationId xmlns:a16="http://schemas.microsoft.com/office/drawing/2014/main" id="{00000000-0008-0000-0400-0000CF760100}"/>
                </a:ext>
              </a:extLst>
            </xdr:cNvPr>
            <xdr:cNvGrpSpPr>
              <a:grpSpLocks/>
            </xdr:cNvGrpSpPr>
          </xdr:nvGrpSpPr>
          <xdr:grpSpPr bwMode="auto">
            <a:xfrm>
              <a:off x="5772883" y="67027425"/>
              <a:ext cx="1609725" cy="572233"/>
              <a:chOff x="5519165" y="35863295"/>
              <a:chExt cx="1619248" cy="694406"/>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5"/>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65"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41" y="36219038"/>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419100</xdr:colOff>
          <xdr:row>165</xdr:row>
          <xdr:rowOff>390525</xdr:rowOff>
        </xdr:from>
        <xdr:to>
          <xdr:col>8</xdr:col>
          <xdr:colOff>85725</xdr:colOff>
          <xdr:row>166</xdr:row>
          <xdr:rowOff>457200</xdr:rowOff>
        </xdr:to>
        <xdr:grpSp>
          <xdr:nvGrpSpPr>
            <xdr:cNvPr id="95952" name="Group 154">
              <a:extLst>
                <a:ext uri="{FF2B5EF4-FFF2-40B4-BE49-F238E27FC236}">
                  <a16:creationId xmlns:a16="http://schemas.microsoft.com/office/drawing/2014/main" id="{00000000-0008-0000-0400-0000D0760100}"/>
                </a:ext>
              </a:extLst>
            </xdr:cNvPr>
            <xdr:cNvGrpSpPr>
              <a:grpSpLocks/>
            </xdr:cNvGrpSpPr>
          </xdr:nvGrpSpPr>
          <xdr:grpSpPr bwMode="auto">
            <a:xfrm>
              <a:off x="7811965" y="67065525"/>
              <a:ext cx="1652222" cy="572233"/>
              <a:chOff x="5519180" y="35863295"/>
              <a:chExt cx="1619238" cy="694406"/>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5"/>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80" y="36213201"/>
                <a:ext cx="568952"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2" y="36219038"/>
                <a:ext cx="983666"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342900</xdr:colOff>
          <xdr:row>165</xdr:row>
          <xdr:rowOff>390525</xdr:rowOff>
        </xdr:from>
        <xdr:to>
          <xdr:col>28</xdr:col>
          <xdr:colOff>247650</xdr:colOff>
          <xdr:row>166</xdr:row>
          <xdr:rowOff>457200</xdr:rowOff>
        </xdr:to>
        <xdr:grpSp>
          <xdr:nvGrpSpPr>
            <xdr:cNvPr id="95953" name="Group 159">
              <a:extLst>
                <a:ext uri="{FF2B5EF4-FFF2-40B4-BE49-F238E27FC236}">
                  <a16:creationId xmlns:a16="http://schemas.microsoft.com/office/drawing/2014/main" id="{00000000-0008-0000-0400-0000D1760100}"/>
                </a:ext>
              </a:extLst>
            </xdr:cNvPr>
            <xdr:cNvGrpSpPr>
              <a:grpSpLocks/>
            </xdr:cNvGrpSpPr>
          </xdr:nvGrpSpPr>
          <xdr:grpSpPr bwMode="auto">
            <a:xfrm>
              <a:off x="9721362" y="67065525"/>
              <a:ext cx="1619250" cy="572233"/>
              <a:chOff x="5519217" y="35863295"/>
              <a:chExt cx="1619273" cy="694406"/>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5"/>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17" y="36213201"/>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805" y="36219038"/>
                <a:ext cx="983685"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96320" name="Group 1">
          <a:hlinkClick xmlns:r="http://schemas.openxmlformats.org/officeDocument/2006/relationships" r:id="rId1" tooltip="Click for Next Attachment"/>
          <a:extLst>
            <a:ext uri="{FF2B5EF4-FFF2-40B4-BE49-F238E27FC236}">
              <a16:creationId xmlns:a16="http://schemas.microsoft.com/office/drawing/2014/main" id="{00000000-0008-0000-0500-000040780100}"/>
            </a:ext>
          </a:extLst>
        </xdr:cNvPr>
        <xdr:cNvGrpSpPr>
          <a:grpSpLocks/>
        </xdr:cNvGrpSpPr>
      </xdr:nvGrpSpPr>
      <xdr:grpSpPr bwMode="auto">
        <a:xfrm>
          <a:off x="7042439" y="28575"/>
          <a:ext cx="1097972" cy="743816"/>
          <a:chOff x="738" y="5"/>
          <a:chExt cx="116" cy="73"/>
        </a:xfrm>
      </xdr:grpSpPr>
      <xdr:sp macro="" textlink="">
        <xdr:nvSpPr>
          <xdr:cNvPr id="96321" name="AutoShape 2">
            <a:extLst>
              <a:ext uri="{FF2B5EF4-FFF2-40B4-BE49-F238E27FC236}">
                <a16:creationId xmlns:a16="http://schemas.microsoft.com/office/drawing/2014/main" id="{00000000-0008-0000-0500-0000417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7344" name="Group 1">
          <a:hlinkClick xmlns:r="http://schemas.openxmlformats.org/officeDocument/2006/relationships" r:id="rId1" tooltip="Click for Next Attachment"/>
          <a:extLst>
            <a:ext uri="{FF2B5EF4-FFF2-40B4-BE49-F238E27FC236}">
              <a16:creationId xmlns:a16="http://schemas.microsoft.com/office/drawing/2014/main" id="{00000000-0008-0000-0600-0000407C0100}"/>
            </a:ext>
          </a:extLst>
        </xdr:cNvPr>
        <xdr:cNvGrpSpPr>
          <a:grpSpLocks/>
        </xdr:cNvGrpSpPr>
      </xdr:nvGrpSpPr>
      <xdr:grpSpPr bwMode="auto">
        <a:xfrm>
          <a:off x="10915650" y="200025"/>
          <a:ext cx="0" cy="752475"/>
          <a:chOff x="738" y="5"/>
          <a:chExt cx="116" cy="73"/>
        </a:xfrm>
      </xdr:grpSpPr>
      <xdr:sp macro="" textlink="">
        <xdr:nvSpPr>
          <xdr:cNvPr id="97345" name="AutoShape 2">
            <a:extLst>
              <a:ext uri="{FF2B5EF4-FFF2-40B4-BE49-F238E27FC236}">
                <a16:creationId xmlns:a16="http://schemas.microsoft.com/office/drawing/2014/main" id="{00000000-0008-0000-0600-0000417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98368" name="Group 1">
          <a:hlinkClick xmlns:r="http://schemas.openxmlformats.org/officeDocument/2006/relationships" r:id="rId1" tooltip="Click for Next Attachment"/>
          <a:extLst>
            <a:ext uri="{FF2B5EF4-FFF2-40B4-BE49-F238E27FC236}">
              <a16:creationId xmlns:a16="http://schemas.microsoft.com/office/drawing/2014/main" id="{00000000-0008-0000-0700-000040800100}"/>
            </a:ext>
          </a:extLst>
        </xdr:cNvPr>
        <xdr:cNvGrpSpPr>
          <a:grpSpLocks/>
        </xdr:cNvGrpSpPr>
      </xdr:nvGrpSpPr>
      <xdr:grpSpPr bwMode="auto">
        <a:xfrm>
          <a:off x="10194131" y="0"/>
          <a:ext cx="1100138" cy="785813"/>
          <a:chOff x="738" y="5"/>
          <a:chExt cx="116" cy="73"/>
        </a:xfrm>
      </xdr:grpSpPr>
      <xdr:sp macro="" textlink="">
        <xdr:nvSpPr>
          <xdr:cNvPr id="98369" name="AutoShape 2">
            <a:extLst>
              <a:ext uri="{FF2B5EF4-FFF2-40B4-BE49-F238E27FC236}">
                <a16:creationId xmlns:a16="http://schemas.microsoft.com/office/drawing/2014/main" id="{00000000-0008-0000-0700-00004180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99392" name="Group 1">
          <a:hlinkClick xmlns:r="http://schemas.openxmlformats.org/officeDocument/2006/relationships" r:id="rId1" tooltip="Click for Next Attachment"/>
          <a:extLst>
            <a:ext uri="{FF2B5EF4-FFF2-40B4-BE49-F238E27FC236}">
              <a16:creationId xmlns:a16="http://schemas.microsoft.com/office/drawing/2014/main" id="{00000000-0008-0000-0800-000040840100}"/>
            </a:ext>
          </a:extLst>
        </xdr:cNvPr>
        <xdr:cNvGrpSpPr>
          <a:grpSpLocks/>
        </xdr:cNvGrpSpPr>
      </xdr:nvGrpSpPr>
      <xdr:grpSpPr bwMode="auto">
        <a:xfrm>
          <a:off x="6877050" y="57150"/>
          <a:ext cx="1104900" cy="676275"/>
          <a:chOff x="738" y="5"/>
          <a:chExt cx="116" cy="73"/>
        </a:xfrm>
      </xdr:grpSpPr>
      <xdr:sp macro="" textlink="">
        <xdr:nvSpPr>
          <xdr:cNvPr id="99393" name="AutoShape 2">
            <a:extLst>
              <a:ext uri="{FF2B5EF4-FFF2-40B4-BE49-F238E27FC236}">
                <a16:creationId xmlns:a16="http://schemas.microsoft.com/office/drawing/2014/main" id="{00000000-0008-0000-0800-000041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100416" name="Group 1">
          <a:hlinkClick xmlns:r="http://schemas.openxmlformats.org/officeDocument/2006/relationships" r:id="rId1" tooltip="Click for Next Attachment"/>
          <a:extLst>
            <a:ext uri="{FF2B5EF4-FFF2-40B4-BE49-F238E27FC236}">
              <a16:creationId xmlns:a16="http://schemas.microsoft.com/office/drawing/2014/main" id="{00000000-0008-0000-0900-000040880100}"/>
            </a:ext>
          </a:extLst>
        </xdr:cNvPr>
        <xdr:cNvGrpSpPr>
          <a:grpSpLocks/>
        </xdr:cNvGrpSpPr>
      </xdr:nvGrpSpPr>
      <xdr:grpSpPr bwMode="auto">
        <a:xfrm>
          <a:off x="7439025" y="47625"/>
          <a:ext cx="1104900" cy="733425"/>
          <a:chOff x="738" y="5"/>
          <a:chExt cx="116" cy="73"/>
        </a:xfrm>
      </xdr:grpSpPr>
      <xdr:sp macro="" textlink="">
        <xdr:nvSpPr>
          <xdr:cNvPr id="100417" name="AutoShape 2">
            <a:extLst>
              <a:ext uri="{FF2B5EF4-FFF2-40B4-BE49-F238E27FC236}">
                <a16:creationId xmlns:a16="http://schemas.microsoft.com/office/drawing/2014/main" id="{00000000-0008-0000-0900-000041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row r="7">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73.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2.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74.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75.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4.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printerSettings" Target="../printerSettings/printerSettings627.bin"/><Relationship Id="rId39" Type="http://schemas.openxmlformats.org/officeDocument/2006/relationships/printerSettings" Target="../printerSettings/printerSettings640.bin"/><Relationship Id="rId21" Type="http://schemas.openxmlformats.org/officeDocument/2006/relationships/printerSettings" Target="../printerSettings/printerSettings622.bin"/><Relationship Id="rId34" Type="http://schemas.openxmlformats.org/officeDocument/2006/relationships/printerSettings" Target="../printerSettings/printerSettings635.bin"/><Relationship Id="rId42" Type="http://schemas.openxmlformats.org/officeDocument/2006/relationships/printerSettings" Target="../printerSettings/printerSettings643.bin"/><Relationship Id="rId47" Type="http://schemas.openxmlformats.org/officeDocument/2006/relationships/drawing" Target="../drawings/drawing14.xml"/><Relationship Id="rId7" Type="http://schemas.openxmlformats.org/officeDocument/2006/relationships/printerSettings" Target="../printerSettings/printerSettings608.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9" Type="http://schemas.openxmlformats.org/officeDocument/2006/relationships/printerSettings" Target="../printerSettings/printerSettings630.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32" Type="http://schemas.openxmlformats.org/officeDocument/2006/relationships/printerSettings" Target="../printerSettings/printerSettings633.bin"/><Relationship Id="rId37" Type="http://schemas.openxmlformats.org/officeDocument/2006/relationships/printerSettings" Target="../printerSettings/printerSettings638.bin"/><Relationship Id="rId40" Type="http://schemas.openxmlformats.org/officeDocument/2006/relationships/printerSettings" Target="../printerSettings/printerSettings641.bin"/><Relationship Id="rId45" Type="http://schemas.openxmlformats.org/officeDocument/2006/relationships/printerSettings" Target="../printerSettings/printerSettings646.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28" Type="http://schemas.openxmlformats.org/officeDocument/2006/relationships/printerSettings" Target="../printerSettings/printerSettings629.bin"/><Relationship Id="rId36" Type="http://schemas.openxmlformats.org/officeDocument/2006/relationships/printerSettings" Target="../printerSettings/printerSettings637.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31" Type="http://schemas.openxmlformats.org/officeDocument/2006/relationships/printerSettings" Target="../printerSettings/printerSettings632.bin"/><Relationship Id="rId44" Type="http://schemas.openxmlformats.org/officeDocument/2006/relationships/printerSettings" Target="../printerSettings/printerSettings645.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 Id="rId27" Type="http://schemas.openxmlformats.org/officeDocument/2006/relationships/printerSettings" Target="../printerSettings/printerSettings628.bin"/><Relationship Id="rId30" Type="http://schemas.openxmlformats.org/officeDocument/2006/relationships/printerSettings" Target="../printerSettings/printerSettings631.bin"/><Relationship Id="rId35" Type="http://schemas.openxmlformats.org/officeDocument/2006/relationships/printerSettings" Target="../printerSettings/printerSettings636.bin"/><Relationship Id="rId43" Type="http://schemas.openxmlformats.org/officeDocument/2006/relationships/printerSettings" Target="../printerSettings/printerSettings644.bin"/><Relationship Id="rId8" Type="http://schemas.openxmlformats.org/officeDocument/2006/relationships/printerSettings" Target="../printerSettings/printerSettings609.bin"/><Relationship Id="rId3" Type="http://schemas.openxmlformats.org/officeDocument/2006/relationships/printerSettings" Target="../printerSettings/printerSettings604.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33" Type="http://schemas.openxmlformats.org/officeDocument/2006/relationships/printerSettings" Target="../printerSettings/printerSettings634.bin"/><Relationship Id="rId38" Type="http://schemas.openxmlformats.org/officeDocument/2006/relationships/printerSettings" Target="../printerSettings/printerSettings639.bin"/><Relationship Id="rId46" Type="http://schemas.openxmlformats.org/officeDocument/2006/relationships/printerSettings" Target="../printerSettings/printerSettings647.bin"/><Relationship Id="rId20" Type="http://schemas.openxmlformats.org/officeDocument/2006/relationships/printerSettings" Target="../printerSettings/printerSettings621.bin"/><Relationship Id="rId41" Type="http://schemas.openxmlformats.org/officeDocument/2006/relationships/printerSettings" Target="../printerSettings/printerSettings64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printerSettings" Target="../printerSettings/printerSettings673.bin"/><Relationship Id="rId39" Type="http://schemas.openxmlformats.org/officeDocument/2006/relationships/printerSettings" Target="../printerSettings/printerSettings686.bin"/><Relationship Id="rId21" Type="http://schemas.openxmlformats.org/officeDocument/2006/relationships/printerSettings" Target="../printerSettings/printerSettings668.bin"/><Relationship Id="rId34" Type="http://schemas.openxmlformats.org/officeDocument/2006/relationships/printerSettings" Target="../printerSettings/printerSettings681.bin"/><Relationship Id="rId42" Type="http://schemas.openxmlformats.org/officeDocument/2006/relationships/printerSettings" Target="../printerSettings/printerSettings689.bin"/><Relationship Id="rId47" Type="http://schemas.openxmlformats.org/officeDocument/2006/relationships/drawing" Target="../drawings/drawing15.xml"/><Relationship Id="rId7" Type="http://schemas.openxmlformats.org/officeDocument/2006/relationships/printerSettings" Target="../printerSettings/printerSettings654.bin"/><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9" Type="http://schemas.openxmlformats.org/officeDocument/2006/relationships/printerSettings" Target="../printerSettings/printerSettings676.bin"/><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printerSettings" Target="../printerSettings/printerSettings671.bin"/><Relationship Id="rId32" Type="http://schemas.openxmlformats.org/officeDocument/2006/relationships/printerSettings" Target="../printerSettings/printerSettings679.bin"/><Relationship Id="rId37" Type="http://schemas.openxmlformats.org/officeDocument/2006/relationships/printerSettings" Target="../printerSettings/printerSettings684.bin"/><Relationship Id="rId40" Type="http://schemas.openxmlformats.org/officeDocument/2006/relationships/printerSettings" Target="../printerSettings/printerSettings687.bin"/><Relationship Id="rId45" Type="http://schemas.openxmlformats.org/officeDocument/2006/relationships/printerSettings" Target="../printerSettings/printerSettings692.bin"/><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70.bin"/><Relationship Id="rId28" Type="http://schemas.openxmlformats.org/officeDocument/2006/relationships/printerSettings" Target="../printerSettings/printerSettings675.bin"/><Relationship Id="rId36" Type="http://schemas.openxmlformats.org/officeDocument/2006/relationships/printerSettings" Target="../printerSettings/printerSettings683.bin"/><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31" Type="http://schemas.openxmlformats.org/officeDocument/2006/relationships/printerSettings" Target="../printerSettings/printerSettings678.bin"/><Relationship Id="rId44" Type="http://schemas.openxmlformats.org/officeDocument/2006/relationships/printerSettings" Target="../printerSettings/printerSettings691.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printerSettings" Target="../printerSettings/printerSettings669.bin"/><Relationship Id="rId27" Type="http://schemas.openxmlformats.org/officeDocument/2006/relationships/printerSettings" Target="../printerSettings/printerSettings674.bin"/><Relationship Id="rId30" Type="http://schemas.openxmlformats.org/officeDocument/2006/relationships/printerSettings" Target="../printerSettings/printerSettings677.bin"/><Relationship Id="rId35" Type="http://schemas.openxmlformats.org/officeDocument/2006/relationships/printerSettings" Target="../printerSettings/printerSettings682.bin"/><Relationship Id="rId43" Type="http://schemas.openxmlformats.org/officeDocument/2006/relationships/printerSettings" Target="../printerSettings/printerSettings690.bin"/><Relationship Id="rId8" Type="http://schemas.openxmlformats.org/officeDocument/2006/relationships/printerSettings" Target="../printerSettings/printerSettings655.bin"/><Relationship Id="rId3" Type="http://schemas.openxmlformats.org/officeDocument/2006/relationships/printerSettings" Target="../printerSettings/printerSettings650.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printerSettings" Target="../printerSettings/printerSettings672.bin"/><Relationship Id="rId33" Type="http://schemas.openxmlformats.org/officeDocument/2006/relationships/printerSettings" Target="../printerSettings/printerSettings680.bin"/><Relationship Id="rId38" Type="http://schemas.openxmlformats.org/officeDocument/2006/relationships/printerSettings" Target="../printerSettings/printerSettings685.bin"/><Relationship Id="rId46" Type="http://schemas.openxmlformats.org/officeDocument/2006/relationships/printerSettings" Target="../printerSettings/printerSettings693.bin"/><Relationship Id="rId20" Type="http://schemas.openxmlformats.org/officeDocument/2006/relationships/printerSettings" Target="../printerSettings/printerSettings667.bin"/><Relationship Id="rId41" Type="http://schemas.openxmlformats.org/officeDocument/2006/relationships/printerSettings" Target="../printerSettings/printerSettings68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drawing" Target="../drawings/drawing16.xml"/><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printerSettings" Target="../printerSettings/printerSettings744.bin"/><Relationship Id="rId39" Type="http://schemas.openxmlformats.org/officeDocument/2006/relationships/printerSettings" Target="../printerSettings/printerSettings757.bin"/><Relationship Id="rId21" Type="http://schemas.openxmlformats.org/officeDocument/2006/relationships/printerSettings" Target="../printerSettings/printerSettings739.bin"/><Relationship Id="rId34" Type="http://schemas.openxmlformats.org/officeDocument/2006/relationships/printerSettings" Target="../printerSettings/printerSettings752.bin"/><Relationship Id="rId42" Type="http://schemas.openxmlformats.org/officeDocument/2006/relationships/printerSettings" Target="../printerSettings/printerSettings760.bin"/><Relationship Id="rId47" Type="http://schemas.openxmlformats.org/officeDocument/2006/relationships/drawing" Target="../drawings/drawing17.xml"/><Relationship Id="rId7" Type="http://schemas.openxmlformats.org/officeDocument/2006/relationships/printerSettings" Target="../printerSettings/printerSettings725.bin"/><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9" Type="http://schemas.openxmlformats.org/officeDocument/2006/relationships/printerSettings" Target="../printerSettings/printerSettings747.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32" Type="http://schemas.openxmlformats.org/officeDocument/2006/relationships/printerSettings" Target="../printerSettings/printerSettings750.bin"/><Relationship Id="rId37" Type="http://schemas.openxmlformats.org/officeDocument/2006/relationships/printerSettings" Target="../printerSettings/printerSettings755.bin"/><Relationship Id="rId40" Type="http://schemas.openxmlformats.org/officeDocument/2006/relationships/printerSettings" Target="../printerSettings/printerSettings758.bin"/><Relationship Id="rId45" Type="http://schemas.openxmlformats.org/officeDocument/2006/relationships/printerSettings" Target="../printerSettings/printerSettings763.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printerSettings" Target="../printerSettings/printerSettings746.bin"/><Relationship Id="rId36" Type="http://schemas.openxmlformats.org/officeDocument/2006/relationships/printerSettings" Target="../printerSettings/printerSettings754.bin"/><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31" Type="http://schemas.openxmlformats.org/officeDocument/2006/relationships/printerSettings" Target="../printerSettings/printerSettings749.bin"/><Relationship Id="rId44" Type="http://schemas.openxmlformats.org/officeDocument/2006/relationships/printerSettings" Target="../printerSettings/printerSettings762.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printerSettings" Target="../printerSettings/printerSettings745.bin"/><Relationship Id="rId30" Type="http://schemas.openxmlformats.org/officeDocument/2006/relationships/printerSettings" Target="../printerSettings/printerSettings748.bin"/><Relationship Id="rId35" Type="http://schemas.openxmlformats.org/officeDocument/2006/relationships/printerSettings" Target="../printerSettings/printerSettings753.bin"/><Relationship Id="rId43" Type="http://schemas.openxmlformats.org/officeDocument/2006/relationships/printerSettings" Target="../printerSettings/printerSettings761.bin"/><Relationship Id="rId8" Type="http://schemas.openxmlformats.org/officeDocument/2006/relationships/printerSettings" Target="../printerSettings/printerSettings726.bin"/><Relationship Id="rId3" Type="http://schemas.openxmlformats.org/officeDocument/2006/relationships/printerSettings" Target="../printerSettings/printerSettings721.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printerSettings" Target="../printerSettings/printerSettings743.bin"/><Relationship Id="rId33" Type="http://schemas.openxmlformats.org/officeDocument/2006/relationships/printerSettings" Target="../printerSettings/printerSettings751.bin"/><Relationship Id="rId38" Type="http://schemas.openxmlformats.org/officeDocument/2006/relationships/printerSettings" Target="../printerSettings/printerSettings756.bin"/><Relationship Id="rId46" Type="http://schemas.openxmlformats.org/officeDocument/2006/relationships/printerSettings" Target="../printerSettings/printerSettings764.bin"/><Relationship Id="rId20" Type="http://schemas.openxmlformats.org/officeDocument/2006/relationships/printerSettings" Target="../printerSettings/printerSettings738.bin"/><Relationship Id="rId41" Type="http://schemas.openxmlformats.org/officeDocument/2006/relationships/printerSettings" Target="../printerSettings/printerSettings75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77.bin"/><Relationship Id="rId18" Type="http://schemas.openxmlformats.org/officeDocument/2006/relationships/printerSettings" Target="../printerSettings/printerSettings782.bin"/><Relationship Id="rId26" Type="http://schemas.openxmlformats.org/officeDocument/2006/relationships/printerSettings" Target="../printerSettings/printerSettings790.bin"/><Relationship Id="rId39" Type="http://schemas.openxmlformats.org/officeDocument/2006/relationships/printerSettings" Target="../printerSettings/printerSettings803.bin"/><Relationship Id="rId21" Type="http://schemas.openxmlformats.org/officeDocument/2006/relationships/printerSettings" Target="../printerSettings/printerSettings785.bin"/><Relationship Id="rId34" Type="http://schemas.openxmlformats.org/officeDocument/2006/relationships/printerSettings" Target="../printerSettings/printerSettings798.bin"/><Relationship Id="rId42" Type="http://schemas.openxmlformats.org/officeDocument/2006/relationships/drawing" Target="../drawings/drawing18.xml"/><Relationship Id="rId7" Type="http://schemas.openxmlformats.org/officeDocument/2006/relationships/printerSettings" Target="../printerSettings/printerSettings771.bin"/><Relationship Id="rId2" Type="http://schemas.openxmlformats.org/officeDocument/2006/relationships/printerSettings" Target="../printerSettings/printerSettings766.bin"/><Relationship Id="rId16" Type="http://schemas.openxmlformats.org/officeDocument/2006/relationships/printerSettings" Target="../printerSettings/printerSettings780.bin"/><Relationship Id="rId20" Type="http://schemas.openxmlformats.org/officeDocument/2006/relationships/printerSettings" Target="../printerSettings/printerSettings784.bin"/><Relationship Id="rId29" Type="http://schemas.openxmlformats.org/officeDocument/2006/relationships/printerSettings" Target="../printerSettings/printerSettings793.bin"/><Relationship Id="rId41" Type="http://schemas.openxmlformats.org/officeDocument/2006/relationships/printerSettings" Target="../printerSettings/printerSettings805.bin"/><Relationship Id="rId1" Type="http://schemas.openxmlformats.org/officeDocument/2006/relationships/printerSettings" Target="../printerSettings/printerSettings765.bin"/><Relationship Id="rId6" Type="http://schemas.openxmlformats.org/officeDocument/2006/relationships/printerSettings" Target="../printerSettings/printerSettings770.bin"/><Relationship Id="rId11" Type="http://schemas.openxmlformats.org/officeDocument/2006/relationships/printerSettings" Target="../printerSettings/printerSettings775.bin"/><Relationship Id="rId24" Type="http://schemas.openxmlformats.org/officeDocument/2006/relationships/printerSettings" Target="../printerSettings/printerSettings788.bin"/><Relationship Id="rId32" Type="http://schemas.openxmlformats.org/officeDocument/2006/relationships/printerSettings" Target="../printerSettings/printerSettings796.bin"/><Relationship Id="rId37" Type="http://schemas.openxmlformats.org/officeDocument/2006/relationships/printerSettings" Target="../printerSettings/printerSettings801.bin"/><Relationship Id="rId40" Type="http://schemas.openxmlformats.org/officeDocument/2006/relationships/printerSettings" Target="../printerSettings/printerSettings804.bin"/><Relationship Id="rId5" Type="http://schemas.openxmlformats.org/officeDocument/2006/relationships/printerSettings" Target="../printerSettings/printerSettings769.bin"/><Relationship Id="rId15" Type="http://schemas.openxmlformats.org/officeDocument/2006/relationships/printerSettings" Target="../printerSettings/printerSettings779.bin"/><Relationship Id="rId23" Type="http://schemas.openxmlformats.org/officeDocument/2006/relationships/printerSettings" Target="../printerSettings/printerSettings787.bin"/><Relationship Id="rId28" Type="http://schemas.openxmlformats.org/officeDocument/2006/relationships/printerSettings" Target="../printerSettings/printerSettings792.bin"/><Relationship Id="rId36" Type="http://schemas.openxmlformats.org/officeDocument/2006/relationships/printerSettings" Target="../printerSettings/printerSettings800.bin"/><Relationship Id="rId10" Type="http://schemas.openxmlformats.org/officeDocument/2006/relationships/printerSettings" Target="../printerSettings/printerSettings774.bin"/><Relationship Id="rId19" Type="http://schemas.openxmlformats.org/officeDocument/2006/relationships/printerSettings" Target="../printerSettings/printerSettings783.bin"/><Relationship Id="rId31" Type="http://schemas.openxmlformats.org/officeDocument/2006/relationships/printerSettings" Target="../printerSettings/printerSettings795.bin"/><Relationship Id="rId4" Type="http://schemas.openxmlformats.org/officeDocument/2006/relationships/printerSettings" Target="../printerSettings/printerSettings768.bin"/><Relationship Id="rId9" Type="http://schemas.openxmlformats.org/officeDocument/2006/relationships/printerSettings" Target="../printerSettings/printerSettings773.bin"/><Relationship Id="rId14" Type="http://schemas.openxmlformats.org/officeDocument/2006/relationships/printerSettings" Target="../printerSettings/printerSettings778.bin"/><Relationship Id="rId22" Type="http://schemas.openxmlformats.org/officeDocument/2006/relationships/printerSettings" Target="../printerSettings/printerSettings786.bin"/><Relationship Id="rId27" Type="http://schemas.openxmlformats.org/officeDocument/2006/relationships/printerSettings" Target="../printerSettings/printerSettings791.bin"/><Relationship Id="rId30" Type="http://schemas.openxmlformats.org/officeDocument/2006/relationships/printerSettings" Target="../printerSettings/printerSettings794.bin"/><Relationship Id="rId35" Type="http://schemas.openxmlformats.org/officeDocument/2006/relationships/printerSettings" Target="../printerSettings/printerSettings799.bin"/><Relationship Id="rId8" Type="http://schemas.openxmlformats.org/officeDocument/2006/relationships/printerSettings" Target="../printerSettings/printerSettings772.bin"/><Relationship Id="rId3" Type="http://schemas.openxmlformats.org/officeDocument/2006/relationships/printerSettings" Target="../printerSettings/printerSettings767.bin"/><Relationship Id="rId12" Type="http://schemas.openxmlformats.org/officeDocument/2006/relationships/printerSettings" Target="../printerSettings/printerSettings776.bin"/><Relationship Id="rId17" Type="http://schemas.openxmlformats.org/officeDocument/2006/relationships/printerSettings" Target="../printerSettings/printerSettings781.bin"/><Relationship Id="rId25" Type="http://schemas.openxmlformats.org/officeDocument/2006/relationships/printerSettings" Target="../printerSettings/printerSettings789.bin"/><Relationship Id="rId33" Type="http://schemas.openxmlformats.org/officeDocument/2006/relationships/printerSettings" Target="../printerSettings/printerSettings797.bin"/><Relationship Id="rId38" Type="http://schemas.openxmlformats.org/officeDocument/2006/relationships/printerSettings" Target="../printerSettings/printerSettings80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printerSettings" Target="../printerSettings/printerSettings831.bin"/><Relationship Id="rId39" Type="http://schemas.openxmlformats.org/officeDocument/2006/relationships/printerSettings" Target="../printerSettings/printerSettings844.bin"/><Relationship Id="rId21" Type="http://schemas.openxmlformats.org/officeDocument/2006/relationships/printerSettings" Target="../printerSettings/printerSettings826.bin"/><Relationship Id="rId34" Type="http://schemas.openxmlformats.org/officeDocument/2006/relationships/printerSettings" Target="../printerSettings/printerSettings839.bin"/><Relationship Id="rId42" Type="http://schemas.openxmlformats.org/officeDocument/2006/relationships/drawing" Target="../drawings/drawing19.xml"/><Relationship Id="rId7" Type="http://schemas.openxmlformats.org/officeDocument/2006/relationships/printerSettings" Target="../printerSettings/printerSettings812.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29" Type="http://schemas.openxmlformats.org/officeDocument/2006/relationships/printerSettings" Target="../printerSettings/printerSettings834.bin"/><Relationship Id="rId41" Type="http://schemas.openxmlformats.org/officeDocument/2006/relationships/printerSettings" Target="../printerSettings/printerSettings846.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32" Type="http://schemas.openxmlformats.org/officeDocument/2006/relationships/printerSettings" Target="../printerSettings/printerSettings837.bin"/><Relationship Id="rId37" Type="http://schemas.openxmlformats.org/officeDocument/2006/relationships/printerSettings" Target="../printerSettings/printerSettings842.bin"/><Relationship Id="rId40" Type="http://schemas.openxmlformats.org/officeDocument/2006/relationships/printerSettings" Target="../printerSettings/printerSettings845.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28" Type="http://schemas.openxmlformats.org/officeDocument/2006/relationships/printerSettings" Target="../printerSettings/printerSettings833.bin"/><Relationship Id="rId36" Type="http://schemas.openxmlformats.org/officeDocument/2006/relationships/printerSettings" Target="../printerSettings/printerSettings841.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31" Type="http://schemas.openxmlformats.org/officeDocument/2006/relationships/printerSettings" Target="../printerSettings/printerSettings836.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 Id="rId27" Type="http://schemas.openxmlformats.org/officeDocument/2006/relationships/printerSettings" Target="../printerSettings/printerSettings832.bin"/><Relationship Id="rId30" Type="http://schemas.openxmlformats.org/officeDocument/2006/relationships/printerSettings" Target="../printerSettings/printerSettings835.bin"/><Relationship Id="rId35" Type="http://schemas.openxmlformats.org/officeDocument/2006/relationships/printerSettings" Target="../printerSettings/printerSettings840.bin"/><Relationship Id="rId8" Type="http://schemas.openxmlformats.org/officeDocument/2006/relationships/printerSettings" Target="../printerSettings/printerSettings813.bin"/><Relationship Id="rId3" Type="http://schemas.openxmlformats.org/officeDocument/2006/relationships/printerSettings" Target="../printerSettings/printerSettings808.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33" Type="http://schemas.openxmlformats.org/officeDocument/2006/relationships/printerSettings" Target="../printerSettings/printerSettings838.bin"/><Relationship Id="rId38" Type="http://schemas.openxmlformats.org/officeDocument/2006/relationships/printerSettings" Target="../printerSettings/printerSettings843.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26" Type="http://schemas.openxmlformats.org/officeDocument/2006/relationships/printerSettings" Target="../printerSettings/printerSettings872.bin"/><Relationship Id="rId39" Type="http://schemas.openxmlformats.org/officeDocument/2006/relationships/printerSettings" Target="../printerSettings/printerSettings885.bin"/><Relationship Id="rId21" Type="http://schemas.openxmlformats.org/officeDocument/2006/relationships/printerSettings" Target="../printerSettings/printerSettings867.bin"/><Relationship Id="rId34" Type="http://schemas.openxmlformats.org/officeDocument/2006/relationships/printerSettings" Target="../printerSettings/printerSettings880.bin"/><Relationship Id="rId42" Type="http://schemas.openxmlformats.org/officeDocument/2006/relationships/printerSettings" Target="../printerSettings/printerSettings888.bin"/><Relationship Id="rId47" Type="http://schemas.openxmlformats.org/officeDocument/2006/relationships/ctrlProp" Target="../ctrlProps/ctrlProp77.xml"/><Relationship Id="rId7" Type="http://schemas.openxmlformats.org/officeDocument/2006/relationships/printerSettings" Target="../printerSettings/printerSettings853.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9" Type="http://schemas.openxmlformats.org/officeDocument/2006/relationships/printerSettings" Target="../printerSettings/printerSettings875.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24" Type="http://schemas.openxmlformats.org/officeDocument/2006/relationships/printerSettings" Target="../printerSettings/printerSettings870.bin"/><Relationship Id="rId32" Type="http://schemas.openxmlformats.org/officeDocument/2006/relationships/printerSettings" Target="../printerSettings/printerSettings878.bin"/><Relationship Id="rId37" Type="http://schemas.openxmlformats.org/officeDocument/2006/relationships/printerSettings" Target="../printerSettings/printerSettings883.bin"/><Relationship Id="rId40" Type="http://schemas.openxmlformats.org/officeDocument/2006/relationships/printerSettings" Target="../printerSettings/printerSettings886.bin"/><Relationship Id="rId45" Type="http://schemas.openxmlformats.org/officeDocument/2006/relationships/vmlDrawing" Target="../drawings/vmlDrawing5.vml"/><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23" Type="http://schemas.openxmlformats.org/officeDocument/2006/relationships/printerSettings" Target="../printerSettings/printerSettings869.bin"/><Relationship Id="rId28" Type="http://schemas.openxmlformats.org/officeDocument/2006/relationships/printerSettings" Target="../printerSettings/printerSettings874.bin"/><Relationship Id="rId36" Type="http://schemas.openxmlformats.org/officeDocument/2006/relationships/printerSettings" Target="../printerSettings/printerSettings882.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31" Type="http://schemas.openxmlformats.org/officeDocument/2006/relationships/printerSettings" Target="../printerSettings/printerSettings877.bin"/><Relationship Id="rId44" Type="http://schemas.openxmlformats.org/officeDocument/2006/relationships/drawing" Target="../drawings/drawing20.xml"/><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 Id="rId22" Type="http://schemas.openxmlformats.org/officeDocument/2006/relationships/printerSettings" Target="../printerSettings/printerSettings868.bin"/><Relationship Id="rId27" Type="http://schemas.openxmlformats.org/officeDocument/2006/relationships/printerSettings" Target="../printerSettings/printerSettings873.bin"/><Relationship Id="rId30" Type="http://schemas.openxmlformats.org/officeDocument/2006/relationships/printerSettings" Target="../printerSettings/printerSettings876.bin"/><Relationship Id="rId35" Type="http://schemas.openxmlformats.org/officeDocument/2006/relationships/printerSettings" Target="../printerSettings/printerSettings881.bin"/><Relationship Id="rId43" Type="http://schemas.openxmlformats.org/officeDocument/2006/relationships/printerSettings" Target="../printerSettings/printerSettings889.bin"/><Relationship Id="rId8" Type="http://schemas.openxmlformats.org/officeDocument/2006/relationships/printerSettings" Target="../printerSettings/printerSettings854.bin"/><Relationship Id="rId3" Type="http://schemas.openxmlformats.org/officeDocument/2006/relationships/printerSettings" Target="../printerSettings/printerSettings849.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5" Type="http://schemas.openxmlformats.org/officeDocument/2006/relationships/printerSettings" Target="../printerSettings/printerSettings871.bin"/><Relationship Id="rId33" Type="http://schemas.openxmlformats.org/officeDocument/2006/relationships/printerSettings" Target="../printerSettings/printerSettings879.bin"/><Relationship Id="rId38" Type="http://schemas.openxmlformats.org/officeDocument/2006/relationships/printerSettings" Target="../printerSettings/printerSettings884.bin"/><Relationship Id="rId46" Type="http://schemas.openxmlformats.org/officeDocument/2006/relationships/ctrlProp" Target="../ctrlProps/ctrlProp76.xml"/><Relationship Id="rId20" Type="http://schemas.openxmlformats.org/officeDocument/2006/relationships/printerSettings" Target="../printerSettings/printerSettings866.bin"/><Relationship Id="rId41" Type="http://schemas.openxmlformats.org/officeDocument/2006/relationships/printerSettings" Target="../printerSettings/printerSettings88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drawing" Target="../drawings/drawing21.xml"/><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24.bin"/><Relationship Id="rId18" Type="http://schemas.openxmlformats.org/officeDocument/2006/relationships/printerSettings" Target="../printerSettings/printerSettings929.bin"/><Relationship Id="rId26" Type="http://schemas.openxmlformats.org/officeDocument/2006/relationships/printerSettings" Target="../printerSettings/printerSettings937.bin"/><Relationship Id="rId39" Type="http://schemas.openxmlformats.org/officeDocument/2006/relationships/printerSettings" Target="../printerSettings/printerSettings950.bin"/><Relationship Id="rId21" Type="http://schemas.openxmlformats.org/officeDocument/2006/relationships/printerSettings" Target="../printerSettings/printerSettings932.bin"/><Relationship Id="rId34" Type="http://schemas.openxmlformats.org/officeDocument/2006/relationships/printerSettings" Target="../printerSettings/printerSettings945.bin"/><Relationship Id="rId7" Type="http://schemas.openxmlformats.org/officeDocument/2006/relationships/printerSettings" Target="../printerSettings/printerSettings918.bin"/><Relationship Id="rId2" Type="http://schemas.openxmlformats.org/officeDocument/2006/relationships/printerSettings" Target="../printerSettings/printerSettings913.bin"/><Relationship Id="rId16" Type="http://schemas.openxmlformats.org/officeDocument/2006/relationships/printerSettings" Target="../printerSettings/printerSettings927.bin"/><Relationship Id="rId20" Type="http://schemas.openxmlformats.org/officeDocument/2006/relationships/printerSettings" Target="../printerSettings/printerSettings931.bin"/><Relationship Id="rId29" Type="http://schemas.openxmlformats.org/officeDocument/2006/relationships/printerSettings" Target="../printerSettings/printerSettings940.bin"/><Relationship Id="rId41" Type="http://schemas.openxmlformats.org/officeDocument/2006/relationships/drawing" Target="../drawings/drawing22.xml"/><Relationship Id="rId1" Type="http://schemas.openxmlformats.org/officeDocument/2006/relationships/printerSettings" Target="../printerSettings/printerSettings912.bin"/><Relationship Id="rId6" Type="http://schemas.openxmlformats.org/officeDocument/2006/relationships/printerSettings" Target="../printerSettings/printerSettings917.bin"/><Relationship Id="rId11" Type="http://schemas.openxmlformats.org/officeDocument/2006/relationships/printerSettings" Target="../printerSettings/printerSettings922.bin"/><Relationship Id="rId24" Type="http://schemas.openxmlformats.org/officeDocument/2006/relationships/printerSettings" Target="../printerSettings/printerSettings935.bin"/><Relationship Id="rId32" Type="http://schemas.openxmlformats.org/officeDocument/2006/relationships/printerSettings" Target="../printerSettings/printerSettings943.bin"/><Relationship Id="rId37" Type="http://schemas.openxmlformats.org/officeDocument/2006/relationships/printerSettings" Target="../printerSettings/printerSettings948.bin"/><Relationship Id="rId40" Type="http://schemas.openxmlformats.org/officeDocument/2006/relationships/printerSettings" Target="../printerSettings/printerSettings951.bin"/><Relationship Id="rId5" Type="http://schemas.openxmlformats.org/officeDocument/2006/relationships/printerSettings" Target="../printerSettings/printerSettings916.bin"/><Relationship Id="rId15" Type="http://schemas.openxmlformats.org/officeDocument/2006/relationships/printerSettings" Target="../printerSettings/printerSettings926.bin"/><Relationship Id="rId23" Type="http://schemas.openxmlformats.org/officeDocument/2006/relationships/printerSettings" Target="../printerSettings/printerSettings934.bin"/><Relationship Id="rId28" Type="http://schemas.openxmlformats.org/officeDocument/2006/relationships/printerSettings" Target="../printerSettings/printerSettings939.bin"/><Relationship Id="rId36" Type="http://schemas.openxmlformats.org/officeDocument/2006/relationships/printerSettings" Target="../printerSettings/printerSettings947.bin"/><Relationship Id="rId10" Type="http://schemas.openxmlformats.org/officeDocument/2006/relationships/printerSettings" Target="../printerSettings/printerSettings921.bin"/><Relationship Id="rId19" Type="http://schemas.openxmlformats.org/officeDocument/2006/relationships/printerSettings" Target="../printerSettings/printerSettings930.bin"/><Relationship Id="rId31" Type="http://schemas.openxmlformats.org/officeDocument/2006/relationships/printerSettings" Target="../printerSettings/printerSettings942.bin"/><Relationship Id="rId4" Type="http://schemas.openxmlformats.org/officeDocument/2006/relationships/printerSettings" Target="../printerSettings/printerSettings915.bin"/><Relationship Id="rId9" Type="http://schemas.openxmlformats.org/officeDocument/2006/relationships/printerSettings" Target="../printerSettings/printerSettings920.bin"/><Relationship Id="rId14" Type="http://schemas.openxmlformats.org/officeDocument/2006/relationships/printerSettings" Target="../printerSettings/printerSettings925.bin"/><Relationship Id="rId22" Type="http://schemas.openxmlformats.org/officeDocument/2006/relationships/printerSettings" Target="../printerSettings/printerSettings933.bin"/><Relationship Id="rId27" Type="http://schemas.openxmlformats.org/officeDocument/2006/relationships/printerSettings" Target="../printerSettings/printerSettings938.bin"/><Relationship Id="rId30" Type="http://schemas.openxmlformats.org/officeDocument/2006/relationships/printerSettings" Target="../printerSettings/printerSettings941.bin"/><Relationship Id="rId35" Type="http://schemas.openxmlformats.org/officeDocument/2006/relationships/printerSettings" Target="../printerSettings/printerSettings946.bin"/><Relationship Id="rId8" Type="http://schemas.openxmlformats.org/officeDocument/2006/relationships/printerSettings" Target="../printerSettings/printerSettings919.bin"/><Relationship Id="rId3" Type="http://schemas.openxmlformats.org/officeDocument/2006/relationships/printerSettings" Target="../printerSettings/printerSettings914.bin"/><Relationship Id="rId12" Type="http://schemas.openxmlformats.org/officeDocument/2006/relationships/printerSettings" Target="../printerSettings/printerSettings923.bin"/><Relationship Id="rId17" Type="http://schemas.openxmlformats.org/officeDocument/2006/relationships/printerSettings" Target="../printerSettings/printerSettings928.bin"/><Relationship Id="rId25" Type="http://schemas.openxmlformats.org/officeDocument/2006/relationships/printerSettings" Target="../printerSettings/printerSettings936.bin"/><Relationship Id="rId33" Type="http://schemas.openxmlformats.org/officeDocument/2006/relationships/printerSettings" Target="../printerSettings/printerSettings944.bin"/><Relationship Id="rId38" Type="http://schemas.openxmlformats.org/officeDocument/2006/relationships/printerSettings" Target="../printerSettings/printerSettings9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59.bin"/><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 Type="http://schemas.openxmlformats.org/officeDocument/2006/relationships/printerSettings" Target="../printerSettings/printerSettings954.bin"/><Relationship Id="rId21" Type="http://schemas.openxmlformats.org/officeDocument/2006/relationships/printerSettings" Target="../printerSettings/printerSettings972.bin"/><Relationship Id="rId7" Type="http://schemas.openxmlformats.org/officeDocument/2006/relationships/printerSettings" Target="../printerSettings/printerSettings958.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0" Type="http://schemas.openxmlformats.org/officeDocument/2006/relationships/printerSettings" Target="../printerSettings/printerSettings971.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drawing" Target="../drawings/drawing23.xml"/><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90.bin"/><Relationship Id="rId13" Type="http://schemas.openxmlformats.org/officeDocument/2006/relationships/printerSettings" Target="../printerSettings/printerSettings995.bin"/><Relationship Id="rId3" Type="http://schemas.openxmlformats.org/officeDocument/2006/relationships/printerSettings" Target="../printerSettings/printerSettings985.bin"/><Relationship Id="rId7" Type="http://schemas.openxmlformats.org/officeDocument/2006/relationships/printerSettings" Target="../printerSettings/printerSettings989.bin"/><Relationship Id="rId12" Type="http://schemas.openxmlformats.org/officeDocument/2006/relationships/printerSettings" Target="../printerSettings/printerSettings994.bin"/><Relationship Id="rId2" Type="http://schemas.openxmlformats.org/officeDocument/2006/relationships/printerSettings" Target="../printerSettings/printerSettings984.bin"/><Relationship Id="rId1" Type="http://schemas.openxmlformats.org/officeDocument/2006/relationships/printerSettings" Target="../printerSettings/printerSettings983.bin"/><Relationship Id="rId6" Type="http://schemas.openxmlformats.org/officeDocument/2006/relationships/printerSettings" Target="../printerSettings/printerSettings988.bin"/><Relationship Id="rId11" Type="http://schemas.openxmlformats.org/officeDocument/2006/relationships/printerSettings" Target="../printerSettings/printerSettings993.bin"/><Relationship Id="rId5" Type="http://schemas.openxmlformats.org/officeDocument/2006/relationships/printerSettings" Target="../printerSettings/printerSettings987.bin"/><Relationship Id="rId15" Type="http://schemas.openxmlformats.org/officeDocument/2006/relationships/drawing" Target="../drawings/drawing24.xml"/><Relationship Id="rId10" Type="http://schemas.openxmlformats.org/officeDocument/2006/relationships/printerSettings" Target="../printerSettings/printerSettings992.bin"/><Relationship Id="rId4" Type="http://schemas.openxmlformats.org/officeDocument/2006/relationships/printerSettings" Target="../printerSettings/printerSettings986.bin"/><Relationship Id="rId9" Type="http://schemas.openxmlformats.org/officeDocument/2006/relationships/printerSettings" Target="../printerSettings/printerSettings991.bin"/><Relationship Id="rId14" Type="http://schemas.openxmlformats.org/officeDocument/2006/relationships/printerSettings" Target="../printerSettings/printerSettings99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009.bin"/><Relationship Id="rId18" Type="http://schemas.openxmlformats.org/officeDocument/2006/relationships/printerSettings" Target="../printerSettings/printerSettings1014.bin"/><Relationship Id="rId26" Type="http://schemas.openxmlformats.org/officeDocument/2006/relationships/printerSettings" Target="../printerSettings/printerSettings1022.bin"/><Relationship Id="rId39" Type="http://schemas.openxmlformats.org/officeDocument/2006/relationships/printerSettings" Target="../printerSettings/printerSettings1035.bin"/><Relationship Id="rId21" Type="http://schemas.openxmlformats.org/officeDocument/2006/relationships/printerSettings" Target="../printerSettings/printerSettings1017.bin"/><Relationship Id="rId34" Type="http://schemas.openxmlformats.org/officeDocument/2006/relationships/printerSettings" Target="../printerSettings/printerSettings1030.bin"/><Relationship Id="rId42" Type="http://schemas.openxmlformats.org/officeDocument/2006/relationships/printerSettings" Target="../printerSettings/printerSettings1038.bin"/><Relationship Id="rId47" Type="http://schemas.openxmlformats.org/officeDocument/2006/relationships/drawing" Target="../drawings/drawing25.xml"/><Relationship Id="rId7" Type="http://schemas.openxmlformats.org/officeDocument/2006/relationships/printerSettings" Target="../printerSettings/printerSettings1003.bin"/><Relationship Id="rId2" Type="http://schemas.openxmlformats.org/officeDocument/2006/relationships/printerSettings" Target="../printerSettings/printerSettings998.bin"/><Relationship Id="rId16" Type="http://schemas.openxmlformats.org/officeDocument/2006/relationships/printerSettings" Target="../printerSettings/printerSettings1012.bin"/><Relationship Id="rId29" Type="http://schemas.openxmlformats.org/officeDocument/2006/relationships/printerSettings" Target="../printerSettings/printerSettings1025.bin"/><Relationship Id="rId1" Type="http://schemas.openxmlformats.org/officeDocument/2006/relationships/printerSettings" Target="../printerSettings/printerSettings997.bin"/><Relationship Id="rId6" Type="http://schemas.openxmlformats.org/officeDocument/2006/relationships/printerSettings" Target="../printerSettings/printerSettings1002.bin"/><Relationship Id="rId11" Type="http://schemas.openxmlformats.org/officeDocument/2006/relationships/printerSettings" Target="../printerSettings/printerSettings1007.bin"/><Relationship Id="rId24" Type="http://schemas.openxmlformats.org/officeDocument/2006/relationships/printerSettings" Target="../printerSettings/printerSettings1020.bin"/><Relationship Id="rId32" Type="http://schemas.openxmlformats.org/officeDocument/2006/relationships/printerSettings" Target="../printerSettings/printerSettings1028.bin"/><Relationship Id="rId37" Type="http://schemas.openxmlformats.org/officeDocument/2006/relationships/printerSettings" Target="../printerSettings/printerSettings1033.bin"/><Relationship Id="rId40" Type="http://schemas.openxmlformats.org/officeDocument/2006/relationships/printerSettings" Target="../printerSettings/printerSettings1036.bin"/><Relationship Id="rId45" Type="http://schemas.openxmlformats.org/officeDocument/2006/relationships/printerSettings" Target="../printerSettings/printerSettings1041.bin"/><Relationship Id="rId5" Type="http://schemas.openxmlformats.org/officeDocument/2006/relationships/printerSettings" Target="../printerSettings/printerSettings1001.bin"/><Relationship Id="rId15" Type="http://schemas.openxmlformats.org/officeDocument/2006/relationships/printerSettings" Target="../printerSettings/printerSettings1011.bin"/><Relationship Id="rId23" Type="http://schemas.openxmlformats.org/officeDocument/2006/relationships/printerSettings" Target="../printerSettings/printerSettings1019.bin"/><Relationship Id="rId28" Type="http://schemas.openxmlformats.org/officeDocument/2006/relationships/printerSettings" Target="../printerSettings/printerSettings1024.bin"/><Relationship Id="rId36" Type="http://schemas.openxmlformats.org/officeDocument/2006/relationships/printerSettings" Target="../printerSettings/printerSettings1032.bin"/><Relationship Id="rId10" Type="http://schemas.openxmlformats.org/officeDocument/2006/relationships/printerSettings" Target="../printerSettings/printerSettings1006.bin"/><Relationship Id="rId19" Type="http://schemas.openxmlformats.org/officeDocument/2006/relationships/printerSettings" Target="../printerSettings/printerSettings1015.bin"/><Relationship Id="rId31" Type="http://schemas.openxmlformats.org/officeDocument/2006/relationships/printerSettings" Target="../printerSettings/printerSettings1027.bin"/><Relationship Id="rId44" Type="http://schemas.openxmlformats.org/officeDocument/2006/relationships/printerSettings" Target="../printerSettings/printerSettings1040.bin"/><Relationship Id="rId4" Type="http://schemas.openxmlformats.org/officeDocument/2006/relationships/printerSettings" Target="../printerSettings/printerSettings1000.bin"/><Relationship Id="rId9" Type="http://schemas.openxmlformats.org/officeDocument/2006/relationships/printerSettings" Target="../printerSettings/printerSettings1005.bin"/><Relationship Id="rId14" Type="http://schemas.openxmlformats.org/officeDocument/2006/relationships/printerSettings" Target="../printerSettings/printerSettings1010.bin"/><Relationship Id="rId22" Type="http://schemas.openxmlformats.org/officeDocument/2006/relationships/printerSettings" Target="../printerSettings/printerSettings1018.bin"/><Relationship Id="rId27" Type="http://schemas.openxmlformats.org/officeDocument/2006/relationships/printerSettings" Target="../printerSettings/printerSettings1023.bin"/><Relationship Id="rId30" Type="http://schemas.openxmlformats.org/officeDocument/2006/relationships/printerSettings" Target="../printerSettings/printerSettings1026.bin"/><Relationship Id="rId35" Type="http://schemas.openxmlformats.org/officeDocument/2006/relationships/printerSettings" Target="../printerSettings/printerSettings1031.bin"/><Relationship Id="rId43" Type="http://schemas.openxmlformats.org/officeDocument/2006/relationships/printerSettings" Target="../printerSettings/printerSettings1039.bin"/><Relationship Id="rId8" Type="http://schemas.openxmlformats.org/officeDocument/2006/relationships/printerSettings" Target="../printerSettings/printerSettings1004.bin"/><Relationship Id="rId3" Type="http://schemas.openxmlformats.org/officeDocument/2006/relationships/printerSettings" Target="../printerSettings/printerSettings999.bin"/><Relationship Id="rId12" Type="http://schemas.openxmlformats.org/officeDocument/2006/relationships/printerSettings" Target="../printerSettings/printerSettings1008.bin"/><Relationship Id="rId17" Type="http://schemas.openxmlformats.org/officeDocument/2006/relationships/printerSettings" Target="../printerSettings/printerSettings1013.bin"/><Relationship Id="rId25" Type="http://schemas.openxmlformats.org/officeDocument/2006/relationships/printerSettings" Target="../printerSettings/printerSettings1021.bin"/><Relationship Id="rId33" Type="http://schemas.openxmlformats.org/officeDocument/2006/relationships/printerSettings" Target="../printerSettings/printerSettings1029.bin"/><Relationship Id="rId38" Type="http://schemas.openxmlformats.org/officeDocument/2006/relationships/printerSettings" Target="../printerSettings/printerSettings1034.bin"/><Relationship Id="rId46" Type="http://schemas.openxmlformats.org/officeDocument/2006/relationships/printerSettings" Target="../printerSettings/printerSettings1042.bin"/><Relationship Id="rId20" Type="http://schemas.openxmlformats.org/officeDocument/2006/relationships/printerSettings" Target="../printerSettings/printerSettings1016.bin"/><Relationship Id="rId41" Type="http://schemas.openxmlformats.org/officeDocument/2006/relationships/printerSettings" Target="../printerSettings/printerSettings1037.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1055.bin"/><Relationship Id="rId18" Type="http://schemas.openxmlformats.org/officeDocument/2006/relationships/printerSettings" Target="../printerSettings/printerSettings1060.bin"/><Relationship Id="rId26" Type="http://schemas.openxmlformats.org/officeDocument/2006/relationships/printerSettings" Target="../printerSettings/printerSettings1068.bin"/><Relationship Id="rId39" Type="http://schemas.openxmlformats.org/officeDocument/2006/relationships/printerSettings" Target="../printerSettings/printerSettings1081.bin"/><Relationship Id="rId21" Type="http://schemas.openxmlformats.org/officeDocument/2006/relationships/printerSettings" Target="../printerSettings/printerSettings1063.bin"/><Relationship Id="rId34" Type="http://schemas.openxmlformats.org/officeDocument/2006/relationships/printerSettings" Target="../printerSettings/printerSettings1076.bin"/><Relationship Id="rId42" Type="http://schemas.openxmlformats.org/officeDocument/2006/relationships/printerSettings" Target="../printerSettings/printerSettings1084.bin"/><Relationship Id="rId7" Type="http://schemas.openxmlformats.org/officeDocument/2006/relationships/printerSettings" Target="../printerSettings/printerSettings1049.bin"/><Relationship Id="rId2" Type="http://schemas.openxmlformats.org/officeDocument/2006/relationships/printerSettings" Target="../printerSettings/printerSettings1044.bin"/><Relationship Id="rId16" Type="http://schemas.openxmlformats.org/officeDocument/2006/relationships/printerSettings" Target="../printerSettings/printerSettings1058.bin"/><Relationship Id="rId20" Type="http://schemas.openxmlformats.org/officeDocument/2006/relationships/printerSettings" Target="../printerSettings/printerSettings1062.bin"/><Relationship Id="rId29" Type="http://schemas.openxmlformats.org/officeDocument/2006/relationships/printerSettings" Target="../printerSettings/printerSettings1071.bin"/><Relationship Id="rId41" Type="http://schemas.openxmlformats.org/officeDocument/2006/relationships/printerSettings" Target="../printerSettings/printerSettings1083.bin"/><Relationship Id="rId1" Type="http://schemas.openxmlformats.org/officeDocument/2006/relationships/printerSettings" Target="../printerSettings/printerSettings1043.bin"/><Relationship Id="rId6" Type="http://schemas.openxmlformats.org/officeDocument/2006/relationships/printerSettings" Target="../printerSettings/printerSettings1048.bin"/><Relationship Id="rId11" Type="http://schemas.openxmlformats.org/officeDocument/2006/relationships/printerSettings" Target="../printerSettings/printerSettings1053.bin"/><Relationship Id="rId24" Type="http://schemas.openxmlformats.org/officeDocument/2006/relationships/printerSettings" Target="../printerSettings/printerSettings1066.bin"/><Relationship Id="rId32" Type="http://schemas.openxmlformats.org/officeDocument/2006/relationships/printerSettings" Target="../printerSettings/printerSettings1074.bin"/><Relationship Id="rId37" Type="http://schemas.openxmlformats.org/officeDocument/2006/relationships/printerSettings" Target="../printerSettings/printerSettings1079.bin"/><Relationship Id="rId40" Type="http://schemas.openxmlformats.org/officeDocument/2006/relationships/printerSettings" Target="../printerSettings/printerSettings1082.bin"/><Relationship Id="rId5" Type="http://schemas.openxmlformats.org/officeDocument/2006/relationships/printerSettings" Target="../printerSettings/printerSettings1047.bin"/><Relationship Id="rId15" Type="http://schemas.openxmlformats.org/officeDocument/2006/relationships/printerSettings" Target="../printerSettings/printerSettings1057.bin"/><Relationship Id="rId23" Type="http://schemas.openxmlformats.org/officeDocument/2006/relationships/printerSettings" Target="../printerSettings/printerSettings1065.bin"/><Relationship Id="rId28" Type="http://schemas.openxmlformats.org/officeDocument/2006/relationships/printerSettings" Target="../printerSettings/printerSettings1070.bin"/><Relationship Id="rId36" Type="http://schemas.openxmlformats.org/officeDocument/2006/relationships/printerSettings" Target="../printerSettings/printerSettings1078.bin"/><Relationship Id="rId10" Type="http://schemas.openxmlformats.org/officeDocument/2006/relationships/printerSettings" Target="../printerSettings/printerSettings1052.bin"/><Relationship Id="rId19" Type="http://schemas.openxmlformats.org/officeDocument/2006/relationships/printerSettings" Target="../printerSettings/printerSettings1061.bin"/><Relationship Id="rId31" Type="http://schemas.openxmlformats.org/officeDocument/2006/relationships/printerSettings" Target="../printerSettings/printerSettings1073.bin"/><Relationship Id="rId4" Type="http://schemas.openxmlformats.org/officeDocument/2006/relationships/printerSettings" Target="../printerSettings/printerSettings1046.bin"/><Relationship Id="rId9" Type="http://schemas.openxmlformats.org/officeDocument/2006/relationships/printerSettings" Target="../printerSettings/printerSettings1051.bin"/><Relationship Id="rId14" Type="http://schemas.openxmlformats.org/officeDocument/2006/relationships/printerSettings" Target="../printerSettings/printerSettings1056.bin"/><Relationship Id="rId22" Type="http://schemas.openxmlformats.org/officeDocument/2006/relationships/printerSettings" Target="../printerSettings/printerSettings1064.bin"/><Relationship Id="rId27" Type="http://schemas.openxmlformats.org/officeDocument/2006/relationships/printerSettings" Target="../printerSettings/printerSettings1069.bin"/><Relationship Id="rId30" Type="http://schemas.openxmlformats.org/officeDocument/2006/relationships/printerSettings" Target="../printerSettings/printerSettings1072.bin"/><Relationship Id="rId35" Type="http://schemas.openxmlformats.org/officeDocument/2006/relationships/printerSettings" Target="../printerSettings/printerSettings1077.bin"/><Relationship Id="rId43" Type="http://schemas.openxmlformats.org/officeDocument/2006/relationships/drawing" Target="../drawings/drawing26.xml"/><Relationship Id="rId8" Type="http://schemas.openxmlformats.org/officeDocument/2006/relationships/printerSettings" Target="../printerSettings/printerSettings1050.bin"/><Relationship Id="rId3" Type="http://schemas.openxmlformats.org/officeDocument/2006/relationships/printerSettings" Target="../printerSettings/printerSettings1045.bin"/><Relationship Id="rId12" Type="http://schemas.openxmlformats.org/officeDocument/2006/relationships/printerSettings" Target="../printerSettings/printerSettings1054.bin"/><Relationship Id="rId17" Type="http://schemas.openxmlformats.org/officeDocument/2006/relationships/printerSettings" Target="../printerSettings/printerSettings1059.bin"/><Relationship Id="rId25" Type="http://schemas.openxmlformats.org/officeDocument/2006/relationships/printerSettings" Target="../printerSettings/printerSettings1067.bin"/><Relationship Id="rId33" Type="http://schemas.openxmlformats.org/officeDocument/2006/relationships/printerSettings" Target="../printerSettings/printerSettings1075.bin"/><Relationship Id="rId38" Type="http://schemas.openxmlformats.org/officeDocument/2006/relationships/printerSettings" Target="../printerSettings/printerSettings108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1097.bin"/><Relationship Id="rId18" Type="http://schemas.openxmlformats.org/officeDocument/2006/relationships/printerSettings" Target="../printerSettings/printerSettings1102.bin"/><Relationship Id="rId26" Type="http://schemas.openxmlformats.org/officeDocument/2006/relationships/printerSettings" Target="../printerSettings/printerSettings1110.bin"/><Relationship Id="rId39" Type="http://schemas.openxmlformats.org/officeDocument/2006/relationships/printerSettings" Target="../printerSettings/printerSettings1123.bin"/><Relationship Id="rId21" Type="http://schemas.openxmlformats.org/officeDocument/2006/relationships/printerSettings" Target="../printerSettings/printerSettings1105.bin"/><Relationship Id="rId34" Type="http://schemas.openxmlformats.org/officeDocument/2006/relationships/printerSettings" Target="../printerSettings/printerSettings1118.bin"/><Relationship Id="rId42" Type="http://schemas.openxmlformats.org/officeDocument/2006/relationships/printerSettings" Target="../printerSettings/printerSettings1126.bin"/><Relationship Id="rId7" Type="http://schemas.openxmlformats.org/officeDocument/2006/relationships/printerSettings" Target="../printerSettings/printerSettings1091.bin"/><Relationship Id="rId2" Type="http://schemas.openxmlformats.org/officeDocument/2006/relationships/printerSettings" Target="../printerSettings/printerSettings1086.bin"/><Relationship Id="rId16" Type="http://schemas.openxmlformats.org/officeDocument/2006/relationships/printerSettings" Target="../printerSettings/printerSettings1100.bin"/><Relationship Id="rId20" Type="http://schemas.openxmlformats.org/officeDocument/2006/relationships/printerSettings" Target="../printerSettings/printerSettings1104.bin"/><Relationship Id="rId29" Type="http://schemas.openxmlformats.org/officeDocument/2006/relationships/printerSettings" Target="../printerSettings/printerSettings1113.bin"/><Relationship Id="rId41" Type="http://schemas.openxmlformats.org/officeDocument/2006/relationships/printerSettings" Target="../printerSettings/printerSettings1125.bin"/><Relationship Id="rId1" Type="http://schemas.openxmlformats.org/officeDocument/2006/relationships/printerSettings" Target="../printerSettings/printerSettings1085.bin"/><Relationship Id="rId6" Type="http://schemas.openxmlformats.org/officeDocument/2006/relationships/printerSettings" Target="../printerSettings/printerSettings1090.bin"/><Relationship Id="rId11" Type="http://schemas.openxmlformats.org/officeDocument/2006/relationships/printerSettings" Target="../printerSettings/printerSettings1095.bin"/><Relationship Id="rId24" Type="http://schemas.openxmlformats.org/officeDocument/2006/relationships/printerSettings" Target="../printerSettings/printerSettings1108.bin"/><Relationship Id="rId32" Type="http://schemas.openxmlformats.org/officeDocument/2006/relationships/printerSettings" Target="../printerSettings/printerSettings1116.bin"/><Relationship Id="rId37" Type="http://schemas.openxmlformats.org/officeDocument/2006/relationships/printerSettings" Target="../printerSettings/printerSettings1121.bin"/><Relationship Id="rId40" Type="http://schemas.openxmlformats.org/officeDocument/2006/relationships/printerSettings" Target="../printerSettings/printerSettings1124.bin"/><Relationship Id="rId5" Type="http://schemas.openxmlformats.org/officeDocument/2006/relationships/printerSettings" Target="../printerSettings/printerSettings1089.bin"/><Relationship Id="rId15" Type="http://schemas.openxmlformats.org/officeDocument/2006/relationships/printerSettings" Target="../printerSettings/printerSettings1099.bin"/><Relationship Id="rId23" Type="http://schemas.openxmlformats.org/officeDocument/2006/relationships/printerSettings" Target="../printerSettings/printerSettings1107.bin"/><Relationship Id="rId28" Type="http://schemas.openxmlformats.org/officeDocument/2006/relationships/printerSettings" Target="../printerSettings/printerSettings1112.bin"/><Relationship Id="rId36" Type="http://schemas.openxmlformats.org/officeDocument/2006/relationships/printerSettings" Target="../printerSettings/printerSettings1120.bin"/><Relationship Id="rId10" Type="http://schemas.openxmlformats.org/officeDocument/2006/relationships/printerSettings" Target="../printerSettings/printerSettings1094.bin"/><Relationship Id="rId19" Type="http://schemas.openxmlformats.org/officeDocument/2006/relationships/printerSettings" Target="../printerSettings/printerSettings1103.bin"/><Relationship Id="rId31" Type="http://schemas.openxmlformats.org/officeDocument/2006/relationships/printerSettings" Target="../printerSettings/printerSettings1115.bin"/><Relationship Id="rId4" Type="http://schemas.openxmlformats.org/officeDocument/2006/relationships/printerSettings" Target="../printerSettings/printerSettings1088.bin"/><Relationship Id="rId9" Type="http://schemas.openxmlformats.org/officeDocument/2006/relationships/printerSettings" Target="../printerSettings/printerSettings1093.bin"/><Relationship Id="rId14" Type="http://schemas.openxmlformats.org/officeDocument/2006/relationships/printerSettings" Target="../printerSettings/printerSettings1098.bin"/><Relationship Id="rId22" Type="http://schemas.openxmlformats.org/officeDocument/2006/relationships/printerSettings" Target="../printerSettings/printerSettings1106.bin"/><Relationship Id="rId27" Type="http://schemas.openxmlformats.org/officeDocument/2006/relationships/printerSettings" Target="../printerSettings/printerSettings1111.bin"/><Relationship Id="rId30" Type="http://schemas.openxmlformats.org/officeDocument/2006/relationships/printerSettings" Target="../printerSettings/printerSettings1114.bin"/><Relationship Id="rId35" Type="http://schemas.openxmlformats.org/officeDocument/2006/relationships/printerSettings" Target="../printerSettings/printerSettings1119.bin"/><Relationship Id="rId8" Type="http://schemas.openxmlformats.org/officeDocument/2006/relationships/printerSettings" Target="../printerSettings/printerSettings1092.bin"/><Relationship Id="rId3" Type="http://schemas.openxmlformats.org/officeDocument/2006/relationships/printerSettings" Target="../printerSettings/printerSettings1087.bin"/><Relationship Id="rId12" Type="http://schemas.openxmlformats.org/officeDocument/2006/relationships/printerSettings" Target="../printerSettings/printerSettings1096.bin"/><Relationship Id="rId17" Type="http://schemas.openxmlformats.org/officeDocument/2006/relationships/printerSettings" Target="../printerSettings/printerSettings1101.bin"/><Relationship Id="rId25" Type="http://schemas.openxmlformats.org/officeDocument/2006/relationships/printerSettings" Target="../printerSettings/printerSettings1109.bin"/><Relationship Id="rId33" Type="http://schemas.openxmlformats.org/officeDocument/2006/relationships/printerSettings" Target="../printerSettings/printerSettings1117.bin"/><Relationship Id="rId38" Type="http://schemas.openxmlformats.org/officeDocument/2006/relationships/printerSettings" Target="../printerSettings/printerSettings1122.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41.bin"/><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 Type="http://schemas.openxmlformats.org/officeDocument/2006/relationships/printerSettings" Target="../printerSettings/printerSettings236.bin"/><Relationship Id="rId21" Type="http://schemas.openxmlformats.org/officeDocument/2006/relationships/printerSettings" Target="../printerSettings/printerSettings254.bin"/><Relationship Id="rId7" Type="http://schemas.openxmlformats.org/officeDocument/2006/relationships/printerSettings" Target="../printerSettings/printerSettings240.bin"/><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2" Type="http://schemas.openxmlformats.org/officeDocument/2006/relationships/printerSettings" Target="../printerSettings/printerSettings235.bin"/><Relationship Id="rId16" Type="http://schemas.openxmlformats.org/officeDocument/2006/relationships/printerSettings" Target="../printerSettings/printerSettings249.bin"/><Relationship Id="rId20" Type="http://schemas.openxmlformats.org/officeDocument/2006/relationships/printerSettings" Target="../printerSettings/printerSettings253.bin"/><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11" Type="http://schemas.openxmlformats.org/officeDocument/2006/relationships/printerSettings" Target="../printerSettings/printerSettings244.bin"/><Relationship Id="rId5" Type="http://schemas.openxmlformats.org/officeDocument/2006/relationships/printerSettings" Target="../printerSettings/printerSettings238.bin"/><Relationship Id="rId15" Type="http://schemas.openxmlformats.org/officeDocument/2006/relationships/printerSettings" Target="../printerSettings/printerSettings248.bin"/><Relationship Id="rId23" Type="http://schemas.openxmlformats.org/officeDocument/2006/relationships/drawing" Target="../drawings/drawing6.xml"/><Relationship Id="rId10" Type="http://schemas.openxmlformats.org/officeDocument/2006/relationships/printerSettings" Target="../printerSettings/printerSettings243.bin"/><Relationship Id="rId19" Type="http://schemas.openxmlformats.org/officeDocument/2006/relationships/printerSettings" Target="../printerSettings/printerSettings252.bin"/><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14" Type="http://schemas.openxmlformats.org/officeDocument/2006/relationships/printerSettings" Target="../printerSettings/printerSettings247.bin"/><Relationship Id="rId22" Type="http://schemas.openxmlformats.org/officeDocument/2006/relationships/printerSettings" Target="../printerSettings/printerSettings255.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B6" sqref="B6"/>
    </sheetView>
  </sheetViews>
  <sheetFormatPr defaultRowHeight="15.75"/>
  <cols>
    <col min="1" max="1" width="27.5703125" style="61" customWidth="1"/>
    <col min="2" max="2" width="14.85546875" style="61" customWidth="1"/>
    <col min="3" max="7" width="9.140625" style="61"/>
    <col min="8" max="8" width="43.140625" style="61" customWidth="1"/>
    <col min="9" max="16384" width="9.140625" style="25"/>
  </cols>
  <sheetData>
    <row r="1" spans="1:8" s="24" customFormat="1" ht="57.75" customHeight="1">
      <c r="A1" s="656" t="s">
        <v>0</v>
      </c>
      <c r="B1" s="677" t="s">
        <v>940</v>
      </c>
      <c r="C1" s="678"/>
      <c r="D1" s="678"/>
      <c r="E1" s="678"/>
      <c r="F1" s="678"/>
      <c r="G1" s="678"/>
      <c r="H1" s="678"/>
    </row>
    <row r="2" spans="1:8" s="24" customFormat="1" ht="30.75" customHeight="1">
      <c r="A2" s="656" t="s">
        <v>1</v>
      </c>
      <c r="B2" s="34" t="s">
        <v>941</v>
      </c>
      <c r="C2" s="34"/>
      <c r="D2" s="34"/>
      <c r="E2" s="34"/>
      <c r="F2" s="34"/>
      <c r="G2" s="34"/>
      <c r="H2" s="34"/>
    </row>
    <row r="3" spans="1:8" s="24" customFormat="1" ht="30" customHeight="1">
      <c r="A3" s="656" t="s">
        <v>2</v>
      </c>
      <c r="B3" s="680" t="s">
        <v>942</v>
      </c>
      <c r="C3" s="677"/>
      <c r="D3" s="677"/>
      <c r="E3" s="677"/>
      <c r="F3" s="677"/>
      <c r="G3" s="677"/>
      <c r="H3" s="34"/>
    </row>
    <row r="4" spans="1:8" s="24" customFormat="1">
      <c r="A4" s="34"/>
      <c r="B4" s="679"/>
      <c r="C4" s="679"/>
      <c r="D4" s="34"/>
      <c r="E4" s="34"/>
      <c r="F4" s="34"/>
      <c r="G4" s="34"/>
      <c r="H4" s="34"/>
    </row>
    <row r="5" spans="1:8" s="24" customFormat="1" ht="16.5">
      <c r="A5" s="656" t="s">
        <v>3</v>
      </c>
      <c r="B5" s="660">
        <v>10</v>
      </c>
      <c r="C5" s="486" t="s">
        <v>4</v>
      </c>
      <c r="D5" s="34"/>
      <c r="E5" s="34"/>
      <c r="F5" s="34"/>
      <c r="G5" s="34"/>
      <c r="H5" s="34"/>
    </row>
    <row r="6" spans="1:8">
      <c r="A6" s="34"/>
      <c r="B6" s="660"/>
      <c r="C6" s="486"/>
      <c r="D6" s="34"/>
      <c r="E6" s="34"/>
      <c r="F6" s="34"/>
      <c r="G6" s="34"/>
      <c r="H6" s="34"/>
    </row>
    <row r="7" spans="1:8" ht="16.5">
      <c r="A7" s="132"/>
      <c r="B7" s="34"/>
      <c r="C7" s="34"/>
      <c r="D7" s="34"/>
      <c r="E7" s="34"/>
      <c r="F7" s="34"/>
      <c r="G7" s="34"/>
      <c r="H7" s="34"/>
    </row>
    <row r="9" spans="1:8">
      <c r="A9" s="34"/>
      <c r="B9" s="387"/>
      <c r="C9" s="34"/>
      <c r="D9" s="34"/>
      <c r="E9" s="34"/>
      <c r="F9" s="34"/>
      <c r="G9" s="34"/>
      <c r="H9" s="34"/>
    </row>
  </sheetData>
  <sheetProtection algorithmName="SHA-512" hashValue="/f07r2GOrjTnKByOwyeb/fFAnKxyhav244sJ0xfJqHQzPIm9gA9ErWpwBYd1g8VF8lOiGbqcpTNjZqwWrnwe2g==" saltValue="8Dw/SnTHRLNwW9w7pFWksg==" spinCount="100000" sheet="1" formatColumns="0" formatRows="0" selectLockedCells="1"/>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08" customFormat="1" ht="19.5" customHeight="1">
      <c r="A1" s="955" t="str">
        <f>'Attach 3(JV)'!A1</f>
        <v>Specification No.:CC/NT/W-TELE/DOM/A10/24/09318</v>
      </c>
      <c r="B1" s="955"/>
      <c r="C1" s="955"/>
      <c r="D1" s="955"/>
      <c r="E1" s="521" t="str">
        <f>"Attachment-4(B) "&amp; 'Attach 3(JV)'!AT1</f>
        <v xml:space="preserve">Attachment-4(B) </v>
      </c>
      <c r="F1" s="507"/>
      <c r="G1" s="507"/>
      <c r="H1" s="507"/>
    </row>
    <row r="3" spans="1:9" ht="43.5" customHeight="1">
      <c r="A3" s="956" t="str">
        <f>'Attach 3(JV)'!A3</f>
        <v>Package: Wi-Fi Deployment in Switchyard &amp; Control Room of POWERGRID Substations.</v>
      </c>
      <c r="B3" s="957"/>
      <c r="C3" s="957"/>
      <c r="D3" s="957"/>
      <c r="E3" s="957"/>
      <c r="F3" s="26"/>
      <c r="G3" s="27"/>
      <c r="H3" s="26"/>
    </row>
    <row r="4" spans="1:9" ht="20.100000000000001" customHeight="1">
      <c r="A4" s="28"/>
      <c r="H4" s="30"/>
      <c r="I4" s="11"/>
    </row>
    <row r="5" spans="1:9" ht="20.100000000000001" customHeight="1">
      <c r="A5" s="733" t="s">
        <v>287</v>
      </c>
      <c r="B5" s="733"/>
      <c r="C5" s="733"/>
      <c r="D5" s="733"/>
      <c r="E5" s="73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29" t="str">
        <f>'Attach 3(JV)'!A8</f>
        <v/>
      </c>
      <c r="B8" s="729"/>
      <c r="C8" s="729"/>
      <c r="D8" s="729"/>
      <c r="E8" s="12" t="str">
        <f>'Attach 3(JV)'!E8</f>
        <v>Contract Services</v>
      </c>
      <c r="H8" s="30"/>
      <c r="I8" s="11"/>
    </row>
    <row r="9" spans="1:9" ht="20.100000000000001" customHeight="1">
      <c r="A9" s="13" t="s">
        <v>53</v>
      </c>
      <c r="B9" s="726">
        <f>'Attach 3(JV)'!B9</f>
        <v>0</v>
      </c>
      <c r="C9" s="726"/>
      <c r="D9" s="726"/>
      <c r="E9" s="12" t="str">
        <f>'Attach 3(JV)'!E9</f>
        <v>Power Grid Corporation of India Ltd.,</v>
      </c>
      <c r="H9" s="30"/>
      <c r="I9" s="11"/>
    </row>
    <row r="10" spans="1:9" ht="20.100000000000001" customHeight="1">
      <c r="A10" s="13" t="s">
        <v>55</v>
      </c>
      <c r="B10" s="726">
        <f>'Attach 3(JV)'!B10</f>
        <v>0</v>
      </c>
      <c r="C10" s="726"/>
      <c r="D10" s="726"/>
      <c r="E10" s="12" t="str">
        <f>'Attach 3(JV)'!E10</f>
        <v>"Saudamini", Plot No. 2, Sector 29</v>
      </c>
      <c r="H10" s="30"/>
      <c r="I10" s="11"/>
    </row>
    <row r="11" spans="1:9" ht="20.100000000000001" customHeight="1">
      <c r="B11" s="726">
        <f>'Attach 3(JV)'!B11</f>
        <v>0</v>
      </c>
      <c r="C11" s="726"/>
      <c r="D11" s="726"/>
      <c r="E11" s="12" t="str">
        <f>'Attach 3(JV)'!E11</f>
        <v>Gurugram (Haryana) - 122001</v>
      </c>
    </row>
    <row r="12" spans="1:9" ht="20.100000000000001" customHeight="1">
      <c r="A12" s="32"/>
      <c r="B12" s="726">
        <f>'Attach 3(JV)'!B12</f>
        <v>0</v>
      </c>
      <c r="C12" s="726"/>
      <c r="D12" s="726"/>
      <c r="E12" s="12"/>
    </row>
    <row r="13" spans="1:9" ht="20.100000000000001" customHeight="1">
      <c r="A13" s="29" t="s">
        <v>58</v>
      </c>
    </row>
    <row r="14" spans="1:9" ht="20.100000000000001" customHeight="1">
      <c r="A14" s="32"/>
    </row>
    <row r="15" spans="1:9" ht="87.75" customHeight="1">
      <c r="A15" s="958" t="s">
        <v>295</v>
      </c>
      <c r="B15" s="958"/>
      <c r="C15" s="958"/>
      <c r="D15" s="958"/>
      <c r="E15" s="958"/>
    </row>
    <row r="16" spans="1:9" ht="30" customHeight="1">
      <c r="A16" s="79" t="s">
        <v>252</v>
      </c>
      <c r="B16" s="960"/>
      <c r="C16" s="960"/>
      <c r="D16" s="960"/>
      <c r="E16" s="960"/>
    </row>
    <row r="17" spans="1:5" ht="30" customHeight="1">
      <c r="A17" s="79" t="s">
        <v>254</v>
      </c>
      <c r="B17" s="960"/>
      <c r="C17" s="960"/>
      <c r="D17" s="960"/>
      <c r="E17" s="960"/>
    </row>
    <row r="18" spans="1:5" ht="30" customHeight="1">
      <c r="A18" s="79" t="s">
        <v>256</v>
      </c>
      <c r="B18" s="960"/>
      <c r="C18" s="960"/>
      <c r="D18" s="960"/>
      <c r="E18" s="960"/>
    </row>
    <row r="19" spans="1:5" ht="30" customHeight="1">
      <c r="A19" s="42" t="s">
        <v>258</v>
      </c>
      <c r="B19" s="960"/>
      <c r="C19" s="960"/>
      <c r="D19" s="960"/>
      <c r="E19" s="960"/>
    </row>
    <row r="20" spans="1:5" ht="30" customHeight="1">
      <c r="A20" s="42" t="s">
        <v>296</v>
      </c>
      <c r="B20" s="960"/>
      <c r="C20" s="960"/>
      <c r="D20" s="960"/>
      <c r="E20" s="960"/>
    </row>
    <row r="21" spans="1:5" ht="30" customHeight="1">
      <c r="A21" s="42" t="s">
        <v>297</v>
      </c>
      <c r="B21" s="960"/>
      <c r="C21" s="960"/>
      <c r="D21" s="960"/>
      <c r="E21" s="960"/>
    </row>
    <row r="22" spans="1:5" ht="16.5" customHeight="1">
      <c r="A22" s="103"/>
    </row>
    <row r="23" spans="1:5" ht="27.95" customHeight="1">
      <c r="D23" s="37"/>
    </row>
    <row r="24" spans="1:5" ht="27.95" customHeight="1">
      <c r="A24" s="36" t="s">
        <v>59</v>
      </c>
      <c r="B24" s="62" t="str">
        <f>'Attach 3(JV)'!B19</f>
        <v>--</v>
      </c>
      <c r="D24" s="37" t="s">
        <v>60</v>
      </c>
      <c r="E24" s="197" t="str">
        <f>'Attach 3(JV)'!E19</f>
        <v/>
      </c>
    </row>
    <row r="25" spans="1:5" ht="27.95" customHeight="1">
      <c r="A25" s="36" t="s">
        <v>61</v>
      </c>
      <c r="B25" s="197" t="str">
        <f>'Attach 3(JV)'!B20</f>
        <v/>
      </c>
      <c r="D25" s="37" t="s">
        <v>62</v>
      </c>
      <c r="E25" s="197" t="str">
        <f>'Attach 3(JV)'!E20</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NwKb9/ACdd+T/xWqJgfxdR82yR/WnH4V7n+2O64Ka6nF428s6E4xQ6Y/XiuzkK4wNivgmz2ReGFLHShFhJ4CCg==" saltValue="bPgicfo9CBgnTqT9fDO+lg==" spinCount="100000" sheet="1" formatColumns="0" formatRows="0" selectLockedCell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19:E19"/>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08" customFormat="1" ht="27" customHeight="1">
      <c r="A1" s="804" t="str">
        <f>'Attach 3(JV)'!A1:D1</f>
        <v>Specification No.:CC/NT/W-TELE/DOM/A10/24/09318</v>
      </c>
      <c r="B1" s="804"/>
      <c r="C1" s="804"/>
      <c r="D1" s="974" t="str">
        <f>"Attachment-5 " &amp; 'Attach 3(JV)'!AT1</f>
        <v xml:space="preserve">Attachment-5 </v>
      </c>
      <c r="E1" s="974"/>
      <c r="F1" s="507"/>
      <c r="G1" s="507"/>
      <c r="H1" s="507"/>
    </row>
    <row r="3" spans="1:9" ht="27.75" customHeight="1">
      <c r="A3" s="956" t="str">
        <f>'Attach 3(JV)'!A3</f>
        <v>Package: Wi-Fi Deployment in Switchyard &amp; Control Room of POWERGRID Substations.</v>
      </c>
      <c r="B3" s="957"/>
      <c r="C3" s="957"/>
      <c r="D3" s="957"/>
      <c r="E3" s="957"/>
      <c r="F3" s="26"/>
      <c r="G3" s="27"/>
      <c r="H3" s="26"/>
    </row>
    <row r="4" spans="1:9" ht="42" hidden="1" customHeight="1">
      <c r="A4" s="28"/>
      <c r="H4" s="30"/>
      <c r="I4" s="11"/>
    </row>
    <row r="5" spans="1:9" ht="26.25" customHeight="1">
      <c r="A5" s="733" t="s">
        <v>298</v>
      </c>
      <c r="B5" s="733"/>
      <c r="C5" s="733"/>
      <c r="D5" s="733"/>
      <c r="E5" s="733"/>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729" t="str">
        <f>'Attach 3(JV)'!A8</f>
        <v/>
      </c>
      <c r="B8" s="729"/>
      <c r="C8" s="729"/>
      <c r="D8" s="12" t="str">
        <f>'Attach 3(JV)'!E8</f>
        <v>Contract Services</v>
      </c>
      <c r="H8" s="30"/>
      <c r="I8" s="11"/>
    </row>
    <row r="9" spans="1:9" ht="20.100000000000001" customHeight="1">
      <c r="A9" s="13" t="s">
        <v>53</v>
      </c>
      <c r="B9" s="726">
        <f>'Attach 3(JV)'!B9</f>
        <v>0</v>
      </c>
      <c r="C9" s="726"/>
      <c r="D9" s="12" t="str">
        <f>'Attach 3(JV)'!E9</f>
        <v>Power Grid Corporation of India Ltd.,</v>
      </c>
      <c r="H9" s="30"/>
      <c r="I9" s="11"/>
    </row>
    <row r="10" spans="1:9" ht="20.100000000000001" customHeight="1">
      <c r="A10" s="13" t="s">
        <v>55</v>
      </c>
      <c r="B10" s="726">
        <f>'Attach 3(JV)'!B10</f>
        <v>0</v>
      </c>
      <c r="C10" s="726"/>
      <c r="D10" s="12" t="str">
        <f>'Attach 3(JV)'!E10</f>
        <v>"Saudamini", Plot No. 2, Sector 29</v>
      </c>
      <c r="H10" s="30"/>
      <c r="I10" s="11"/>
    </row>
    <row r="11" spans="1:9" ht="20.100000000000001" customHeight="1">
      <c r="B11" s="726">
        <f>'Attach 3(JV)'!B11</f>
        <v>0</v>
      </c>
      <c r="C11" s="726"/>
      <c r="D11" s="12" t="str">
        <f>'Attach 3(JV)'!E11</f>
        <v>Gurugram (Haryana) - 122001</v>
      </c>
    </row>
    <row r="12" spans="1:9" ht="17.25" customHeight="1">
      <c r="A12" s="32"/>
      <c r="B12" s="726">
        <f>'Attach 3(JV)'!B12</f>
        <v>0</v>
      </c>
      <c r="C12" s="726"/>
      <c r="D12" s="12"/>
    </row>
    <row r="13" spans="1:9" ht="20.100000000000001" customHeight="1">
      <c r="A13" s="29" t="s">
        <v>58</v>
      </c>
    </row>
    <row r="14" spans="1:9" ht="45.75" customHeight="1">
      <c r="A14" s="947" t="s">
        <v>299</v>
      </c>
      <c r="B14" s="947"/>
      <c r="C14" s="947"/>
      <c r="D14" s="947"/>
      <c r="E14" s="947"/>
      <c r="F14" s="34"/>
      <c r="G14" s="34"/>
      <c r="H14" s="34"/>
    </row>
    <row r="15" spans="1:9" ht="32.1" customHeight="1">
      <c r="A15" s="962" t="s">
        <v>300</v>
      </c>
      <c r="B15" s="962" t="s">
        <v>291</v>
      </c>
      <c r="C15" s="962" t="s">
        <v>301</v>
      </c>
      <c r="D15" s="972" t="s">
        <v>302</v>
      </c>
      <c r="E15" s="973"/>
      <c r="F15" s="34"/>
      <c r="G15" s="34"/>
      <c r="H15" s="34"/>
    </row>
    <row r="16" spans="1:9" ht="19.5" customHeight="1">
      <c r="A16" s="963"/>
      <c r="B16" s="963"/>
      <c r="C16" s="963"/>
      <c r="D16" s="46" t="s">
        <v>303</v>
      </c>
      <c r="E16" s="46" t="s">
        <v>304</v>
      </c>
      <c r="F16" s="34"/>
      <c r="G16" s="34"/>
      <c r="H16" s="34"/>
    </row>
    <row r="17" spans="1:8" ht="21.95" customHeight="1">
      <c r="A17" s="99">
        <v>1</v>
      </c>
      <c r="B17" s="210"/>
      <c r="C17" s="210"/>
      <c r="D17" s="210"/>
      <c r="E17" s="210"/>
      <c r="F17" s="34"/>
      <c r="G17" s="34"/>
      <c r="H17" s="34"/>
    </row>
    <row r="18" spans="1:8" ht="21.95" customHeight="1">
      <c r="A18" s="100">
        <v>2</v>
      </c>
      <c r="B18" s="210"/>
      <c r="C18" s="210"/>
      <c r="D18" s="210"/>
      <c r="E18" s="210"/>
      <c r="F18" s="34"/>
      <c r="G18" s="34"/>
      <c r="H18" s="34"/>
    </row>
    <row r="19" spans="1:8" ht="21.95" customHeight="1">
      <c r="A19" s="100">
        <v>3</v>
      </c>
      <c r="B19" s="210"/>
      <c r="C19" s="210"/>
      <c r="D19" s="210"/>
      <c r="E19" s="210"/>
      <c r="F19" s="34"/>
      <c r="G19" s="34"/>
      <c r="H19" s="34"/>
    </row>
    <row r="20" spans="1:8" ht="21.95" customHeight="1">
      <c r="A20" s="100">
        <v>4</v>
      </c>
      <c r="B20" s="210"/>
      <c r="C20" s="210"/>
      <c r="D20" s="210"/>
      <c r="E20" s="210"/>
      <c r="F20" s="150"/>
      <c r="G20" s="150"/>
      <c r="H20" s="662" t="b">
        <v>0</v>
      </c>
    </row>
    <row r="21" spans="1:8" ht="21.95" customHeight="1">
      <c r="A21" s="101">
        <v>5</v>
      </c>
      <c r="B21" s="210"/>
      <c r="C21" s="210"/>
      <c r="D21" s="210"/>
      <c r="E21" s="210"/>
      <c r="F21" s="150"/>
      <c r="G21" s="150"/>
      <c r="H21" s="151"/>
    </row>
    <row r="22" spans="1:8" ht="18" customHeight="1">
      <c r="A22" s="148"/>
      <c r="B22" s="149"/>
      <c r="C22" s="149"/>
      <c r="D22" s="149"/>
      <c r="E22" s="149"/>
      <c r="F22" s="143"/>
      <c r="G22" s="143"/>
      <c r="H22" s="144"/>
    </row>
    <row r="23" spans="1:8" ht="9" customHeight="1">
      <c r="A23" s="82"/>
      <c r="B23" s="263"/>
      <c r="C23" s="263"/>
      <c r="D23" s="263"/>
      <c r="E23" s="263"/>
      <c r="F23" s="143"/>
      <c r="G23" s="143"/>
      <c r="H23" s="144"/>
    </row>
    <row r="24" spans="1:8" ht="38.25" customHeight="1">
      <c r="A24" s="975" t="s">
        <v>305</v>
      </c>
      <c r="B24" s="976"/>
      <c r="C24" s="976"/>
      <c r="D24" s="976"/>
      <c r="E24" s="976"/>
      <c r="F24" s="143"/>
      <c r="G24" s="143"/>
      <c r="H24" s="144"/>
    </row>
    <row r="25" spans="1:8" ht="54.75" customHeight="1">
      <c r="A25" s="961" t="s">
        <v>306</v>
      </c>
      <c r="B25" s="961"/>
      <c r="C25" s="961"/>
      <c r="D25" s="961"/>
      <c r="E25" s="961"/>
      <c r="F25" s="143"/>
      <c r="G25" s="143"/>
      <c r="H25" s="144"/>
    </row>
    <row r="26" spans="1:8" ht="32.1" customHeight="1">
      <c r="A26" s="962" t="s">
        <v>300</v>
      </c>
      <c r="B26" s="962" t="s">
        <v>291</v>
      </c>
      <c r="C26" s="962" t="s">
        <v>307</v>
      </c>
      <c r="D26" s="972" t="s">
        <v>308</v>
      </c>
      <c r="E26" s="973"/>
      <c r="F26" s="34"/>
      <c r="G26" s="34"/>
      <c r="H26" s="34"/>
    </row>
    <row r="27" spans="1:8" ht="22.5" customHeight="1">
      <c r="A27" s="963"/>
      <c r="B27" s="963"/>
      <c r="C27" s="963"/>
      <c r="D27" s="46" t="s">
        <v>309</v>
      </c>
      <c r="E27" s="46" t="s">
        <v>310</v>
      </c>
      <c r="F27" s="34"/>
      <c r="G27" s="34"/>
      <c r="H27" s="34"/>
    </row>
    <row r="28" spans="1:8" ht="21.95" customHeight="1">
      <c r="A28" s="142">
        <v>1</v>
      </c>
      <c r="B28" s="209"/>
      <c r="C28" s="209"/>
      <c r="D28" s="209"/>
      <c r="E28" s="209"/>
      <c r="F28" s="34"/>
      <c r="G28" s="34"/>
      <c r="H28" s="34"/>
    </row>
    <row r="29" spans="1:8" ht="21.95" customHeight="1">
      <c r="A29" s="142">
        <v>2</v>
      </c>
      <c r="B29" s="209"/>
      <c r="C29" s="209"/>
      <c r="D29" s="209"/>
      <c r="E29" s="209"/>
    </row>
    <row r="30" spans="1:8" ht="21.95" customHeight="1">
      <c r="A30" s="101">
        <v>3</v>
      </c>
      <c r="B30" s="209"/>
      <c r="C30" s="209"/>
      <c r="D30" s="209"/>
      <c r="E30" s="209"/>
    </row>
    <row r="31" spans="1:8" ht="3.75" customHeight="1">
      <c r="A31" s="125"/>
      <c r="B31" s="125"/>
      <c r="C31" s="125"/>
      <c r="D31" s="125"/>
      <c r="E31" s="125"/>
      <c r="F31" s="34"/>
      <c r="G31" s="34"/>
      <c r="H31" s="34"/>
    </row>
    <row r="32" spans="1:8" ht="11.25" customHeight="1">
      <c r="C32" s="37"/>
      <c r="F32" s="34"/>
      <c r="G32" s="34"/>
      <c r="H32" s="34"/>
    </row>
    <row r="33" spans="1:5" ht="15.95" customHeight="1">
      <c r="A33" s="36" t="s">
        <v>59</v>
      </c>
      <c r="B33" s="62" t="str">
        <f>'Attach 3(JV)'!B19</f>
        <v>--</v>
      </c>
      <c r="D33" s="37" t="s">
        <v>60</v>
      </c>
      <c r="E33" s="197" t="str">
        <f>'Attach 3(JV)'!E19</f>
        <v/>
      </c>
    </row>
    <row r="34" spans="1:5" ht="15.95" customHeight="1">
      <c r="A34" s="36" t="s">
        <v>61</v>
      </c>
      <c r="B34" s="197" t="str">
        <f>'Attach 3(JV)'!B20</f>
        <v/>
      </c>
      <c r="D34" s="37" t="s">
        <v>62</v>
      </c>
      <c r="E34" s="197" t="str">
        <f>'Attach 3(JV)'!E20</f>
        <v/>
      </c>
    </row>
    <row r="35" spans="1:5" ht="15.95" customHeight="1">
      <c r="A35" s="25"/>
      <c r="B35" s="25"/>
      <c r="C35" s="37"/>
      <c r="D35" s="25"/>
      <c r="E35" s="25"/>
    </row>
    <row r="36" spans="1:5" ht="20.100000000000001" customHeight="1">
      <c r="A36" s="21" t="str">
        <f>A1</f>
        <v>Specification No.:CC/NT/W-TELE/DOM/A10/24/09318</v>
      </c>
      <c r="B36" s="22"/>
      <c r="C36" s="22"/>
      <c r="D36" s="22"/>
      <c r="E36" s="41" t="str">
        <f>"Annexure I to " &amp;D1</f>
        <v xml:space="preserve">Annexure I to Attachment-5 </v>
      </c>
    </row>
    <row r="37" spans="1:5" ht="18" customHeight="1">
      <c r="A37" s="38"/>
    </row>
    <row r="38" spans="1:5" ht="18" customHeight="1">
      <c r="A38" s="966" t="s">
        <v>311</v>
      </c>
      <c r="B38" s="966"/>
      <c r="C38" s="966"/>
      <c r="D38" s="966"/>
      <c r="E38" s="966"/>
    </row>
    <row r="39" spans="1:5" ht="18" customHeight="1"/>
    <row r="40" spans="1:5" ht="42" customHeight="1">
      <c r="A40" s="967" t="s">
        <v>300</v>
      </c>
      <c r="B40" s="969" t="s">
        <v>291</v>
      </c>
      <c r="C40" s="969" t="s">
        <v>301</v>
      </c>
      <c r="D40" s="972" t="s">
        <v>302</v>
      </c>
      <c r="E40" s="973"/>
    </row>
    <row r="41" spans="1:5" ht="23.25" customHeight="1">
      <c r="A41" s="968"/>
      <c r="B41" s="970"/>
      <c r="C41" s="970"/>
      <c r="D41" s="46" t="s">
        <v>303</v>
      </c>
      <c r="E41" s="46" t="s">
        <v>304</v>
      </c>
    </row>
    <row r="42" spans="1:5" ht="18" customHeight="1">
      <c r="A42" s="126"/>
      <c r="B42" s="126"/>
      <c r="C42" s="126"/>
      <c r="D42" s="126"/>
      <c r="E42" s="126"/>
    </row>
    <row r="43" spans="1:5" ht="18" customHeight="1">
      <c r="A43" s="126"/>
      <c r="B43" s="126"/>
      <c r="C43" s="126"/>
      <c r="D43" s="126"/>
      <c r="E43" s="126"/>
    </row>
    <row r="44" spans="1:5" ht="18" customHeight="1">
      <c r="A44" s="126"/>
      <c r="B44" s="126"/>
      <c r="C44" s="126"/>
      <c r="D44" s="126"/>
      <c r="E44" s="126"/>
    </row>
    <row r="45" spans="1:5" ht="18" customHeight="1">
      <c r="A45" s="126"/>
      <c r="B45" s="126"/>
      <c r="C45" s="126"/>
      <c r="D45" s="126"/>
      <c r="E45" s="126"/>
    </row>
    <row r="46" spans="1:5" ht="18" customHeight="1">
      <c r="A46" s="126"/>
      <c r="B46" s="126"/>
      <c r="C46" s="126"/>
      <c r="D46" s="126"/>
      <c r="E46" s="126"/>
    </row>
    <row r="47" spans="1:5" ht="18" customHeight="1">
      <c r="A47" s="126"/>
      <c r="B47" s="126"/>
      <c r="C47" s="126"/>
      <c r="D47" s="126"/>
      <c r="E47" s="126"/>
    </row>
    <row r="48" spans="1:5" ht="18" customHeight="1">
      <c r="A48" s="126"/>
      <c r="B48" s="126"/>
      <c r="C48" s="126"/>
      <c r="D48" s="126"/>
      <c r="E48" s="126"/>
    </row>
    <row r="49" spans="1:5" ht="18" customHeight="1">
      <c r="A49" s="126"/>
      <c r="B49" s="126"/>
      <c r="C49" s="126"/>
      <c r="D49" s="126"/>
      <c r="E49" s="126"/>
    </row>
    <row r="50" spans="1:5" ht="18" customHeight="1">
      <c r="A50" s="126"/>
      <c r="B50" s="126"/>
      <c r="C50" s="126"/>
      <c r="D50" s="126"/>
      <c r="E50" s="126"/>
    </row>
    <row r="51" spans="1:5" ht="18" customHeight="1">
      <c r="A51" s="126"/>
      <c r="B51" s="126"/>
      <c r="C51" s="126"/>
      <c r="D51" s="126"/>
      <c r="E51" s="126"/>
    </row>
    <row r="52" spans="1:5" ht="18" customHeight="1">
      <c r="A52" s="126"/>
      <c r="B52" s="126"/>
      <c r="C52" s="126"/>
      <c r="D52" s="126"/>
      <c r="E52" s="126"/>
    </row>
    <row r="53" spans="1:5" ht="18" customHeight="1">
      <c r="A53" s="126"/>
      <c r="B53" s="126"/>
      <c r="C53" s="126"/>
      <c r="D53" s="126"/>
      <c r="E53" s="126"/>
    </row>
    <row r="54" spans="1:5" ht="18" customHeight="1">
      <c r="A54" s="126"/>
      <c r="B54" s="126"/>
      <c r="C54" s="126"/>
      <c r="D54" s="126"/>
      <c r="E54" s="126"/>
    </row>
    <row r="55" spans="1:5" ht="18" customHeight="1">
      <c r="A55" s="126"/>
      <c r="B55" s="126"/>
      <c r="C55" s="126"/>
      <c r="D55" s="126"/>
      <c r="E55" s="126"/>
    </row>
    <row r="56" spans="1:5" ht="18" customHeight="1">
      <c r="A56" s="126"/>
      <c r="B56" s="126"/>
      <c r="C56" s="126"/>
      <c r="D56" s="126"/>
      <c r="E56" s="126"/>
    </row>
    <row r="57" spans="1:5" ht="18" customHeight="1">
      <c r="A57" s="126"/>
      <c r="B57" s="126"/>
      <c r="C57" s="126"/>
      <c r="D57" s="126"/>
      <c r="E57" s="126"/>
    </row>
    <row r="58" spans="1:5" ht="18" customHeight="1">
      <c r="A58" s="126"/>
      <c r="B58" s="126"/>
      <c r="C58" s="126"/>
      <c r="D58" s="126"/>
      <c r="E58" s="126"/>
    </row>
    <row r="59" spans="1:5" ht="18" customHeight="1">
      <c r="A59" s="126"/>
      <c r="B59" s="126"/>
      <c r="C59" s="126"/>
      <c r="D59" s="126"/>
      <c r="E59" s="126"/>
    </row>
    <row r="60" spans="1:5" ht="18" customHeight="1">
      <c r="A60" s="126"/>
      <c r="B60" s="126"/>
      <c r="C60" s="126"/>
      <c r="D60" s="126"/>
      <c r="E60" s="126"/>
    </row>
    <row r="61" spans="1:5" ht="18" customHeight="1">
      <c r="A61" s="126"/>
      <c r="B61" s="126"/>
      <c r="C61" s="126"/>
      <c r="D61" s="126"/>
      <c r="E61" s="126"/>
    </row>
    <row r="62" spans="1:5" ht="18" customHeight="1">
      <c r="A62" s="126"/>
      <c r="B62" s="126"/>
      <c r="C62" s="126"/>
      <c r="D62" s="126"/>
      <c r="E62" s="126"/>
    </row>
    <row r="63" spans="1:5" ht="18" customHeight="1">
      <c r="A63" s="126"/>
      <c r="B63" s="126"/>
      <c r="C63" s="126"/>
      <c r="D63" s="126"/>
      <c r="E63" s="126"/>
    </row>
    <row r="64" spans="1:5" ht="18" customHeight="1">
      <c r="A64" s="126"/>
      <c r="B64" s="126"/>
      <c r="C64" s="126"/>
      <c r="D64" s="126"/>
      <c r="E64" s="126"/>
    </row>
    <row r="65" spans="1:5" ht="18" customHeight="1">
      <c r="A65" s="126"/>
      <c r="B65" s="126"/>
      <c r="C65" s="126"/>
      <c r="D65" s="126"/>
      <c r="E65" s="126"/>
    </row>
    <row r="66" spans="1:5" ht="18" customHeight="1">
      <c r="A66" s="126"/>
      <c r="B66" s="126"/>
      <c r="C66" s="126"/>
      <c r="D66" s="126"/>
      <c r="E66" s="126"/>
    </row>
    <row r="67" spans="1:5" ht="18" customHeight="1">
      <c r="A67" s="127"/>
      <c r="B67" s="127"/>
      <c r="C67" s="127"/>
      <c r="D67" s="127"/>
      <c r="E67" s="127"/>
    </row>
    <row r="68" spans="1:5" ht="18" customHeight="1"/>
    <row r="69" spans="1:5" ht="24" customHeight="1">
      <c r="C69" s="37"/>
    </row>
    <row r="70" spans="1:5" ht="24" customHeight="1">
      <c r="A70" s="36" t="s">
        <v>59</v>
      </c>
      <c r="B70" s="62" t="str">
        <f>B33</f>
        <v>--</v>
      </c>
      <c r="C70" s="37" t="s">
        <v>60</v>
      </c>
      <c r="D70" s="197" t="str">
        <f>E33</f>
        <v/>
      </c>
    </row>
    <row r="71" spans="1:5" ht="24" customHeight="1">
      <c r="A71" s="36" t="s">
        <v>61</v>
      </c>
      <c r="B71" s="202" t="str">
        <f>B34</f>
        <v/>
      </c>
      <c r="C71" s="37" t="s">
        <v>62</v>
      </c>
      <c r="D71" s="197" t="str">
        <f>E34</f>
        <v/>
      </c>
    </row>
    <row r="72" spans="1:5" ht="24" customHeight="1">
      <c r="A72" s="36"/>
      <c r="B72" s="62"/>
      <c r="C72" s="37"/>
      <c r="D72" s="39"/>
    </row>
    <row r="73" spans="1:5" ht="20.100000000000001" customHeight="1">
      <c r="A73" s="21" t="str">
        <f>A1</f>
        <v>Specification No.:CC/NT/W-TELE/DOM/A10/24/09318</v>
      </c>
      <c r="B73" s="22"/>
      <c r="C73" s="22"/>
      <c r="D73" s="22"/>
      <c r="E73" s="41" t="str">
        <f>E36</f>
        <v xml:space="preserve">Annexure I to Attachment-5 </v>
      </c>
    </row>
    <row r="74" spans="1:5" ht="18" customHeight="1">
      <c r="A74" s="38"/>
    </row>
    <row r="75" spans="1:5" ht="18" customHeight="1">
      <c r="A75" s="966" t="s">
        <v>311</v>
      </c>
      <c r="B75" s="966"/>
      <c r="C75" s="966"/>
      <c r="D75" s="966"/>
      <c r="E75" s="966"/>
    </row>
    <row r="76" spans="1:5" ht="18" customHeight="1"/>
    <row r="77" spans="1:5" ht="37.5" customHeight="1">
      <c r="A77" s="967" t="s">
        <v>300</v>
      </c>
      <c r="B77" s="969" t="s">
        <v>291</v>
      </c>
      <c r="C77" s="969" t="s">
        <v>302</v>
      </c>
      <c r="D77" s="964" t="s">
        <v>302</v>
      </c>
      <c r="E77" s="965"/>
    </row>
    <row r="78" spans="1:5" ht="24" customHeight="1">
      <c r="A78" s="968"/>
      <c r="B78" s="971"/>
      <c r="C78" s="971"/>
      <c r="D78" s="47" t="s">
        <v>303</v>
      </c>
      <c r="E78" s="47" t="s">
        <v>304</v>
      </c>
    </row>
    <row r="79" spans="1:5" ht="18" customHeight="1">
      <c r="A79" s="126"/>
      <c r="B79" s="126"/>
      <c r="C79" s="126"/>
      <c r="D79" s="126"/>
      <c r="E79" s="126"/>
    </row>
    <row r="80" spans="1:5" ht="18" customHeight="1">
      <c r="A80" s="126"/>
      <c r="B80" s="126"/>
      <c r="C80" s="126"/>
      <c r="D80" s="126"/>
      <c r="E80" s="126"/>
    </row>
    <row r="81" spans="1:5" ht="18" customHeight="1">
      <c r="A81" s="126"/>
      <c r="B81" s="126"/>
      <c r="C81" s="126"/>
      <c r="D81" s="126"/>
      <c r="E81" s="126"/>
    </row>
    <row r="82" spans="1:5" ht="18" customHeight="1">
      <c r="A82" s="126"/>
      <c r="B82" s="126"/>
      <c r="C82" s="126"/>
      <c r="D82" s="126"/>
      <c r="E82" s="126"/>
    </row>
    <row r="83" spans="1:5" ht="18" customHeight="1">
      <c r="A83" s="126"/>
      <c r="B83" s="126"/>
      <c r="C83" s="126"/>
      <c r="D83" s="126"/>
      <c r="E83" s="126"/>
    </row>
    <row r="84" spans="1:5" ht="18" customHeight="1">
      <c r="A84" s="126"/>
      <c r="B84" s="126"/>
      <c r="C84" s="126"/>
      <c r="D84" s="126"/>
      <c r="E84" s="126"/>
    </row>
    <row r="85" spans="1:5" ht="18" customHeight="1">
      <c r="A85" s="126"/>
      <c r="B85" s="126"/>
      <c r="C85" s="126"/>
      <c r="D85" s="126"/>
      <c r="E85" s="126"/>
    </row>
    <row r="86" spans="1:5" ht="18" customHeight="1">
      <c r="A86" s="126"/>
      <c r="B86" s="126"/>
      <c r="C86" s="126"/>
      <c r="D86" s="126"/>
      <c r="E86" s="126"/>
    </row>
    <row r="87" spans="1:5" ht="18" customHeight="1">
      <c r="A87" s="126"/>
      <c r="B87" s="126"/>
      <c r="C87" s="126"/>
      <c r="D87" s="126"/>
      <c r="E87" s="126"/>
    </row>
    <row r="88" spans="1:5" ht="18" customHeight="1">
      <c r="A88" s="126"/>
      <c r="B88" s="126"/>
      <c r="C88" s="126"/>
      <c r="D88" s="126"/>
      <c r="E88" s="126"/>
    </row>
    <row r="89" spans="1:5" ht="18" customHeight="1">
      <c r="A89" s="126"/>
      <c r="B89" s="126"/>
      <c r="C89" s="126"/>
      <c r="D89" s="126"/>
      <c r="E89" s="126"/>
    </row>
    <row r="90" spans="1:5" ht="18" customHeight="1">
      <c r="A90" s="126"/>
      <c r="B90" s="126"/>
      <c r="C90" s="126"/>
      <c r="D90" s="126"/>
      <c r="E90" s="126"/>
    </row>
    <row r="91" spans="1:5" ht="18" customHeight="1">
      <c r="A91" s="126"/>
      <c r="B91" s="126"/>
      <c r="C91" s="126"/>
      <c r="D91" s="126"/>
      <c r="E91" s="126"/>
    </row>
    <row r="92" spans="1:5" ht="18" customHeight="1">
      <c r="A92" s="126"/>
      <c r="B92" s="126"/>
      <c r="C92" s="126"/>
      <c r="D92" s="126"/>
      <c r="E92" s="126"/>
    </row>
    <row r="93" spans="1:5" ht="18" customHeight="1">
      <c r="A93" s="126"/>
      <c r="B93" s="126"/>
      <c r="C93" s="126"/>
      <c r="D93" s="126"/>
      <c r="E93" s="126"/>
    </row>
    <row r="94" spans="1:5" ht="18" customHeight="1">
      <c r="A94" s="126"/>
      <c r="B94" s="126"/>
      <c r="C94" s="126"/>
      <c r="D94" s="126"/>
      <c r="E94" s="126"/>
    </row>
    <row r="95" spans="1:5" ht="18" customHeight="1">
      <c r="A95" s="126"/>
      <c r="B95" s="126"/>
      <c r="C95" s="126"/>
      <c r="D95" s="126"/>
      <c r="E95" s="126"/>
    </row>
    <row r="96" spans="1:5" ht="18" customHeight="1">
      <c r="A96" s="126"/>
      <c r="B96" s="126"/>
      <c r="C96" s="126"/>
      <c r="D96" s="126"/>
      <c r="E96" s="126"/>
    </row>
    <row r="97" spans="1:5" ht="18" customHeight="1">
      <c r="A97" s="126"/>
      <c r="B97" s="126"/>
      <c r="C97" s="126"/>
      <c r="D97" s="126"/>
      <c r="E97" s="126"/>
    </row>
    <row r="98" spans="1:5" ht="18" customHeight="1">
      <c r="A98" s="126"/>
      <c r="B98" s="126"/>
      <c r="C98" s="126"/>
      <c r="D98" s="126"/>
      <c r="E98" s="126"/>
    </row>
    <row r="99" spans="1:5" ht="18" customHeight="1">
      <c r="A99" s="126"/>
      <c r="B99" s="126"/>
      <c r="C99" s="126"/>
      <c r="D99" s="126"/>
      <c r="E99" s="126"/>
    </row>
    <row r="100" spans="1:5" ht="18" customHeight="1">
      <c r="A100" s="126"/>
      <c r="B100" s="126"/>
      <c r="C100" s="126"/>
      <c r="D100" s="126"/>
      <c r="E100" s="126"/>
    </row>
    <row r="101" spans="1:5" ht="18" customHeight="1">
      <c r="A101" s="126"/>
      <c r="B101" s="126"/>
      <c r="C101" s="126"/>
      <c r="D101" s="126"/>
      <c r="E101" s="126"/>
    </row>
    <row r="102" spans="1:5" ht="18" customHeight="1">
      <c r="A102" s="126"/>
      <c r="B102" s="126"/>
      <c r="C102" s="126"/>
      <c r="D102" s="126"/>
      <c r="E102" s="126"/>
    </row>
    <row r="103" spans="1:5" ht="18" customHeight="1">
      <c r="A103" s="126"/>
      <c r="B103" s="126"/>
      <c r="C103" s="126"/>
      <c r="D103" s="126"/>
      <c r="E103" s="126"/>
    </row>
    <row r="104" spans="1:5" ht="18" customHeight="1">
      <c r="A104" s="127"/>
      <c r="B104" s="127"/>
      <c r="C104" s="127"/>
      <c r="D104" s="127"/>
      <c r="E104" s="127"/>
    </row>
    <row r="105" spans="1:5" ht="18" customHeight="1"/>
    <row r="106" spans="1:5" ht="24" customHeight="1">
      <c r="C106" s="37"/>
    </row>
    <row r="107" spans="1:5" ht="24" customHeight="1">
      <c r="A107" s="36" t="s">
        <v>59</v>
      </c>
      <c r="B107" s="62" t="str">
        <f>B70</f>
        <v>--</v>
      </c>
      <c r="C107" s="37" t="s">
        <v>60</v>
      </c>
      <c r="D107" s="197" t="str">
        <f>D70</f>
        <v/>
      </c>
    </row>
    <row r="108" spans="1:5" ht="24" customHeight="1">
      <c r="A108" s="36" t="s">
        <v>61</v>
      </c>
      <c r="B108" s="202" t="str">
        <f>B71</f>
        <v/>
      </c>
      <c r="C108" s="37" t="s">
        <v>62</v>
      </c>
      <c r="D108" s="197" t="str">
        <f>D71</f>
        <v/>
      </c>
    </row>
    <row r="109" spans="1:5" ht="24" customHeight="1">
      <c r="A109" s="25"/>
      <c r="B109" s="25"/>
      <c r="C109" s="37"/>
      <c r="D109" s="25"/>
      <c r="E109" s="25"/>
    </row>
    <row r="110" spans="1:5" ht="33" customHeight="1">
      <c r="D110" s="37"/>
    </row>
  </sheetData>
  <sheetProtection algorithmName="SHA-512" hashValue="OmvZgHsgKXKnaNZUp4uZ8PG67uk4AKPZGImsX6k7gQkWC5ReinC4lGRkeBmbaztlINOSHz6UJHothKiWZXQhMw==" saltValue="QzfDVe3QS9d7u0UhzezPKQ==" spinCount="100000" sheet="1" formatColumns="0" formatRows="0" selectLockedCell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A38:E38"/>
    <mergeCell ref="A26:A27"/>
    <mergeCell ref="B15:B16"/>
    <mergeCell ref="D15:E15"/>
    <mergeCell ref="A1:C1"/>
    <mergeCell ref="D1:E1"/>
    <mergeCell ref="A24:E24"/>
    <mergeCell ref="C15:C16"/>
    <mergeCell ref="B26:B27"/>
    <mergeCell ref="C26:C27"/>
    <mergeCell ref="D26:E26"/>
    <mergeCell ref="A3:E3"/>
    <mergeCell ref="A5:E5"/>
    <mergeCell ref="B9:C9"/>
    <mergeCell ref="B10:C10"/>
    <mergeCell ref="A8:C8"/>
    <mergeCell ref="D77:E77"/>
    <mergeCell ref="A75:E75"/>
    <mergeCell ref="A40:A41"/>
    <mergeCell ref="B40:B41"/>
    <mergeCell ref="C40:C41"/>
    <mergeCell ref="A77:A78"/>
    <mergeCell ref="B77:B78"/>
    <mergeCell ref="C77:C78"/>
    <mergeCell ref="D40:E40"/>
    <mergeCell ref="A25:E25"/>
    <mergeCell ref="A15:A16"/>
    <mergeCell ref="B11:C11"/>
    <mergeCell ref="B12:C12"/>
    <mergeCell ref="A14:E14"/>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18" sqref="C18"/>
    </sheetView>
  </sheetViews>
  <sheetFormatPr defaultRowHeight="15.75"/>
  <cols>
    <col min="1" max="1" width="12.140625" style="275" customWidth="1"/>
    <col min="2" max="2" width="28.5703125" style="275" customWidth="1"/>
    <col min="3" max="3" width="36.7109375" style="275" customWidth="1"/>
    <col min="4" max="4" width="15" style="275" customWidth="1"/>
    <col min="5" max="5" width="26" style="275" customWidth="1"/>
    <col min="6" max="7" width="9.140625" style="275"/>
    <col min="8" max="8" width="10.42578125" style="275" hidden="1" customWidth="1"/>
    <col min="9" max="16384" width="9.140625" style="276"/>
  </cols>
  <sheetData>
    <row r="1" spans="1:9" s="320" customFormat="1" ht="24.75" customHeight="1">
      <c r="A1" s="524" t="str">
        <f>'Attach 3(JV)'!A1</f>
        <v>Specification No.:CC/NT/W-TELE/DOM/A10/24/09318</v>
      </c>
      <c r="B1" s="525"/>
      <c r="C1" s="525"/>
      <c r="D1" s="525"/>
      <c r="E1" s="526" t="s">
        <v>312</v>
      </c>
      <c r="F1" s="527"/>
      <c r="G1" s="527"/>
      <c r="H1" s="527"/>
    </row>
    <row r="2" spans="1:9" ht="8.1" customHeight="1"/>
    <row r="3" spans="1:9" ht="35.25" customHeight="1">
      <c r="A3" s="731" t="str">
        <f>'Attach 3(JV)'!A3</f>
        <v>Package: Wi-Fi Deployment in Switchyard &amp; Control Room of POWERGRID Substations.</v>
      </c>
      <c r="B3" s="732"/>
      <c r="C3" s="732"/>
      <c r="D3" s="732"/>
      <c r="E3" s="732"/>
      <c r="F3" s="277"/>
      <c r="G3" s="277"/>
      <c r="H3" s="277"/>
    </row>
    <row r="4" spans="1:9" ht="8.1" customHeight="1">
      <c r="A4" s="278"/>
      <c r="H4" s="279"/>
      <c r="I4" s="280"/>
    </row>
    <row r="5" spans="1:9" ht="27.75" customHeight="1">
      <c r="A5" s="977" t="s">
        <v>313</v>
      </c>
      <c r="B5" s="977"/>
      <c r="C5" s="977"/>
      <c r="D5" s="977"/>
      <c r="E5" s="977"/>
      <c r="F5" s="281"/>
      <c r="H5" s="279"/>
      <c r="I5" s="280"/>
    </row>
    <row r="6" spans="1:9" ht="8.1" customHeight="1">
      <c r="A6" s="282"/>
      <c r="H6" s="279"/>
      <c r="I6" s="280"/>
    </row>
    <row r="7" spans="1:9" ht="20.100000000000001" customHeight="1">
      <c r="A7" s="281"/>
      <c r="B7" s="282"/>
      <c r="C7" s="282"/>
      <c r="H7" s="279"/>
      <c r="I7" s="280"/>
    </row>
    <row r="8" spans="1:9" ht="26.25" customHeight="1">
      <c r="A8" s="978" t="str">
        <f>'[17]Attach 3(QR)'!A8:D8</f>
        <v>Bidder's Name and Address:</v>
      </c>
      <c r="B8" s="978"/>
      <c r="C8" s="978"/>
      <c r="D8" s="283" t="str">
        <f>'[17]Attach 3(JV)'!E7</f>
        <v>To:</v>
      </c>
      <c r="H8" s="279"/>
      <c r="I8" s="280"/>
    </row>
    <row r="9" spans="1:9" ht="23.25" customHeight="1">
      <c r="A9" s="738" t="str">
        <f>'Attach 3(JV)'!A8</f>
        <v/>
      </c>
      <c r="B9" s="738"/>
      <c r="C9" s="371"/>
      <c r="D9" s="284" t="str">
        <f>'[17]Attach 3(JV)'!E8</f>
        <v>Contract Services</v>
      </c>
      <c r="H9" s="279"/>
      <c r="I9" s="280"/>
    </row>
    <row r="10" spans="1:9" ht="26.25" customHeight="1">
      <c r="A10" s="285" t="s">
        <v>53</v>
      </c>
      <c r="B10" s="979">
        <f>'Attach 3(JV)'!B9</f>
        <v>0</v>
      </c>
      <c r="C10" s="979"/>
      <c r="D10" s="284" t="str">
        <f>'[17]Attach 3(JV)'!E9</f>
        <v>Power Grid Corporation of India Ltd.,</v>
      </c>
      <c r="F10" s="286"/>
      <c r="H10" s="279"/>
      <c r="I10" s="280"/>
    </row>
    <row r="11" spans="1:9" ht="16.5">
      <c r="A11" s="285" t="s">
        <v>55</v>
      </c>
      <c r="B11" s="980">
        <f>'Attach 3(JV)'!B10</f>
        <v>0</v>
      </c>
      <c r="C11" s="980"/>
      <c r="D11" s="284" t="str">
        <f>'[17]Attach 3(JV)'!E10</f>
        <v>"Saudamini", Plot No. 2, Sector 29</v>
      </c>
      <c r="H11" s="279"/>
      <c r="I11" s="280"/>
    </row>
    <row r="12" spans="1:9">
      <c r="B12" s="980">
        <f>'Attach 3(JV)'!B11</f>
        <v>0</v>
      </c>
      <c r="C12" s="980"/>
      <c r="D12" s="284" t="str">
        <f>'Attach 3(JV)'!E11</f>
        <v>Gurugram (Haryana) - 122001</v>
      </c>
    </row>
    <row r="13" spans="1:9" ht="21" customHeight="1">
      <c r="A13" s="282"/>
      <c r="B13" s="980">
        <f>'Attach 3(JV)'!B12</f>
        <v>0</v>
      </c>
      <c r="C13" s="980"/>
      <c r="D13" s="284"/>
    </row>
    <row r="14" spans="1:9" ht="20.100000000000001" customHeight="1">
      <c r="A14" s="275" t="s">
        <v>58</v>
      </c>
    </row>
    <row r="15" spans="1:9" ht="63" customHeight="1">
      <c r="A15" s="287">
        <v>1</v>
      </c>
      <c r="B15" s="981" t="s">
        <v>314</v>
      </c>
      <c r="C15" s="981"/>
      <c r="D15" s="981"/>
      <c r="E15" s="981"/>
    </row>
    <row r="16" spans="1:9" ht="32.1" customHeight="1">
      <c r="A16" s="982" t="s">
        <v>300</v>
      </c>
      <c r="B16" s="982" t="s">
        <v>291</v>
      </c>
      <c r="C16" s="982" t="s">
        <v>301</v>
      </c>
      <c r="D16" s="984" t="s">
        <v>315</v>
      </c>
      <c r="E16" s="985"/>
    </row>
    <row r="17" spans="1:8" ht="41.25" customHeight="1">
      <c r="A17" s="983"/>
      <c r="B17" s="983"/>
      <c r="C17" s="983"/>
      <c r="D17" s="288" t="s">
        <v>303</v>
      </c>
      <c r="E17" s="288" t="s">
        <v>316</v>
      </c>
    </row>
    <row r="18" spans="1:8" ht="21.75" customHeight="1">
      <c r="A18" s="289">
        <v>1</v>
      </c>
      <c r="B18" s="290"/>
      <c r="C18" s="290"/>
      <c r="D18" s="290"/>
      <c r="E18" s="290"/>
    </row>
    <row r="19" spans="1:8" ht="21.95" customHeight="1">
      <c r="A19" s="291">
        <v>2</v>
      </c>
      <c r="B19" s="292"/>
      <c r="C19" s="292"/>
      <c r="D19" s="292"/>
      <c r="E19" s="292"/>
    </row>
    <row r="20" spans="1:8" ht="21.95" customHeight="1">
      <c r="A20" s="291">
        <v>3</v>
      </c>
      <c r="B20" s="292"/>
      <c r="C20" s="292"/>
      <c r="D20" s="292"/>
      <c r="E20" s="292"/>
    </row>
    <row r="21" spans="1:8" ht="21.95" customHeight="1">
      <c r="A21" s="291">
        <v>4</v>
      </c>
      <c r="B21" s="292"/>
      <c r="C21" s="292"/>
      <c r="D21" s="292"/>
      <c r="E21" s="292"/>
      <c r="F21" s="293"/>
      <c r="G21" s="293"/>
      <c r="H21" s="275" t="b">
        <v>0</v>
      </c>
    </row>
    <row r="22" spans="1:8" ht="24.75" customHeight="1">
      <c r="A22" s="294">
        <v>5</v>
      </c>
      <c r="B22" s="295"/>
      <c r="C22" s="295"/>
      <c r="D22" s="295"/>
      <c r="E22" s="295"/>
      <c r="F22" s="293"/>
      <c r="G22" s="293"/>
      <c r="H22" s="293"/>
    </row>
    <row r="23" spans="1:8" ht="107.25" customHeight="1">
      <c r="A23" s="296">
        <v>2</v>
      </c>
      <c r="B23" s="986" t="s">
        <v>317</v>
      </c>
      <c r="C23" s="986"/>
      <c r="D23" s="986"/>
      <c r="E23" s="986"/>
      <c r="F23" s="293"/>
      <c r="G23" s="293"/>
      <c r="H23" s="293"/>
    </row>
    <row r="24" spans="1:8" ht="18" customHeight="1">
      <c r="A24" s="297"/>
      <c r="B24" s="298"/>
      <c r="C24" s="298"/>
      <c r="D24" s="298"/>
      <c r="E24" s="298"/>
      <c r="F24" s="299"/>
      <c r="G24" s="299"/>
      <c r="H24" s="300"/>
    </row>
    <row r="25" spans="1:8" ht="54.75" hidden="1" customHeight="1">
      <c r="A25" s="987" t="s">
        <v>318</v>
      </c>
      <c r="B25" s="987"/>
      <c r="C25" s="987"/>
      <c r="D25" s="987"/>
      <c r="E25" s="987"/>
      <c r="F25" s="299"/>
      <c r="G25" s="299"/>
      <c r="H25" s="300"/>
    </row>
    <row r="26" spans="1:8" ht="32.1" hidden="1" customHeight="1">
      <c r="A26" s="988" t="s">
        <v>300</v>
      </c>
      <c r="B26" s="988" t="s">
        <v>291</v>
      </c>
      <c r="C26" s="988" t="s">
        <v>307</v>
      </c>
      <c r="D26" s="770" t="s">
        <v>308</v>
      </c>
      <c r="E26" s="772"/>
    </row>
    <row r="27" spans="1:8" ht="22.5" hidden="1" customHeight="1">
      <c r="A27" s="989"/>
      <c r="B27" s="989"/>
      <c r="C27" s="989"/>
      <c r="D27" s="301" t="s">
        <v>309</v>
      </c>
      <c r="E27" s="301" t="s">
        <v>310</v>
      </c>
    </row>
    <row r="28" spans="1:8" ht="21.95" hidden="1" customHeight="1">
      <c r="A28" s="302">
        <v>1</v>
      </c>
      <c r="B28" s="303"/>
      <c r="C28" s="303"/>
      <c r="D28" s="303"/>
      <c r="E28" s="303"/>
    </row>
    <row r="29" spans="1:8" ht="21.95" hidden="1" customHeight="1">
      <c r="A29" s="302">
        <v>2</v>
      </c>
      <c r="B29" s="303"/>
      <c r="C29" s="303"/>
      <c r="D29" s="303"/>
      <c r="E29" s="303"/>
    </row>
    <row r="30" spans="1:8" ht="37.5" hidden="1" customHeight="1">
      <c r="A30" s="302">
        <v>3</v>
      </c>
      <c r="B30" s="303"/>
      <c r="C30" s="303"/>
      <c r="D30" s="303"/>
      <c r="E30" s="303"/>
    </row>
    <row r="31" spans="1:8" ht="15.95" customHeight="1"/>
    <row r="32" spans="1:8" ht="15.95" customHeight="1">
      <c r="C32" s="304"/>
    </row>
    <row r="33" spans="1:9" ht="15.95" customHeight="1">
      <c r="A33" s="305" t="s">
        <v>59</v>
      </c>
      <c r="B33" s="318" t="str">
        <f>'Attach 3(JV)'!B19</f>
        <v>--</v>
      </c>
      <c r="C33" s="304" t="s">
        <v>60</v>
      </c>
      <c r="D33" s="990" t="str">
        <f>'Attach 3(JV)'!E19</f>
        <v/>
      </c>
      <c r="E33" s="990"/>
    </row>
    <row r="34" spans="1:9" ht="15.95" customHeight="1">
      <c r="A34" s="305" t="s">
        <v>61</v>
      </c>
      <c r="B34" s="319" t="str">
        <f>'Attach 3(JV)'!B20</f>
        <v/>
      </c>
      <c r="C34" s="304" t="s">
        <v>62</v>
      </c>
      <c r="D34" s="990" t="str">
        <f>'Attach 3(JV)'!E20</f>
        <v/>
      </c>
      <c r="E34" s="990"/>
    </row>
    <row r="35" spans="1:9" s="275" customFormat="1" ht="15.75" customHeight="1">
      <c r="A35" s="276"/>
      <c r="B35" s="276"/>
      <c r="C35" s="304"/>
      <c r="D35" s="276"/>
      <c r="E35" s="276"/>
      <c r="I35" s="276"/>
    </row>
    <row r="36" spans="1:9" s="275" customFormat="1" ht="19.5" customHeight="1">
      <c r="A36" s="309" t="str">
        <f>A1</f>
        <v>Specification No.:CC/NT/W-TELE/DOM/A10/24/09318</v>
      </c>
      <c r="B36" s="310"/>
      <c r="C36" s="310"/>
      <c r="D36" s="310"/>
      <c r="E36" s="311" t="str">
        <f>E1</f>
        <v>Attachment-5A</v>
      </c>
      <c r="I36" s="276"/>
    </row>
    <row r="37" spans="1:9" s="275" customFormat="1" ht="18" customHeight="1">
      <c r="A37" s="307"/>
      <c r="I37" s="276"/>
    </row>
    <row r="38" spans="1:9" s="275" customFormat="1" ht="30" customHeight="1">
      <c r="A38" s="991" t="s">
        <v>311</v>
      </c>
      <c r="B38" s="991"/>
      <c r="C38" s="991"/>
      <c r="D38" s="991"/>
      <c r="E38" s="991"/>
      <c r="I38" s="276"/>
    </row>
    <row r="39" spans="1:9" s="275" customFormat="1" ht="18" customHeight="1">
      <c r="I39" s="276"/>
    </row>
    <row r="40" spans="1:9" s="275" customFormat="1" ht="36" customHeight="1">
      <c r="A40" s="992" t="s">
        <v>300</v>
      </c>
      <c r="B40" s="745" t="s">
        <v>291</v>
      </c>
      <c r="C40" s="988" t="s">
        <v>301</v>
      </c>
      <c r="D40" s="993" t="s">
        <v>315</v>
      </c>
      <c r="E40" s="994"/>
      <c r="I40" s="276"/>
    </row>
    <row r="41" spans="1:9" s="275" customFormat="1" ht="36" customHeight="1">
      <c r="A41" s="757"/>
      <c r="B41" s="989"/>
      <c r="C41" s="989"/>
      <c r="D41" s="301" t="s">
        <v>303</v>
      </c>
      <c r="E41" s="301" t="s">
        <v>319</v>
      </c>
      <c r="I41" s="276"/>
    </row>
    <row r="42" spans="1:9" s="275" customFormat="1" ht="18" customHeight="1">
      <c r="A42" s="312"/>
      <c r="B42" s="313"/>
      <c r="C42" s="312"/>
      <c r="D42" s="312"/>
      <c r="E42" s="312"/>
      <c r="I42" s="276"/>
    </row>
    <row r="43" spans="1:9" s="275" customFormat="1" ht="18" customHeight="1">
      <c r="A43" s="314"/>
      <c r="B43" s="315"/>
      <c r="C43" s="314"/>
      <c r="D43" s="314"/>
      <c r="E43" s="314"/>
      <c r="I43" s="276"/>
    </row>
    <row r="44" spans="1:9" s="275" customFormat="1" ht="18" customHeight="1">
      <c r="A44" s="314"/>
      <c r="B44" s="315"/>
      <c r="C44" s="314"/>
      <c r="D44" s="314"/>
      <c r="E44" s="314"/>
      <c r="I44" s="276"/>
    </row>
    <row r="45" spans="1:9" s="275" customFormat="1" ht="18" customHeight="1">
      <c r="A45" s="314"/>
      <c r="B45" s="315"/>
      <c r="C45" s="314"/>
      <c r="D45" s="314"/>
      <c r="E45" s="314"/>
      <c r="I45" s="276"/>
    </row>
    <row r="46" spans="1:9" s="275" customFormat="1" ht="18" customHeight="1">
      <c r="A46" s="314"/>
      <c r="B46" s="315"/>
      <c r="C46" s="314"/>
      <c r="D46" s="314"/>
      <c r="E46" s="314"/>
      <c r="I46" s="276"/>
    </row>
    <row r="47" spans="1:9" s="275" customFormat="1" ht="18" customHeight="1">
      <c r="A47" s="314"/>
      <c r="B47" s="315"/>
      <c r="C47" s="314"/>
      <c r="D47" s="314"/>
      <c r="E47" s="314"/>
      <c r="I47" s="276"/>
    </row>
    <row r="48" spans="1:9" s="275" customFormat="1" ht="18" customHeight="1">
      <c r="A48" s="314"/>
      <c r="B48" s="315"/>
      <c r="C48" s="314"/>
      <c r="D48" s="314"/>
      <c r="E48" s="314"/>
      <c r="I48" s="276"/>
    </row>
    <row r="49" spans="1:9" s="275" customFormat="1" ht="18" customHeight="1">
      <c r="A49" s="314"/>
      <c r="B49" s="315"/>
      <c r="C49" s="314"/>
      <c r="D49" s="314"/>
      <c r="E49" s="314"/>
      <c r="I49" s="276"/>
    </row>
    <row r="50" spans="1:9" s="275" customFormat="1" ht="18" customHeight="1">
      <c r="A50" s="314"/>
      <c r="B50" s="315"/>
      <c r="C50" s="314"/>
      <c r="D50" s="314"/>
      <c r="E50" s="314"/>
      <c r="I50" s="276"/>
    </row>
    <row r="51" spans="1:9" s="275" customFormat="1" ht="18" customHeight="1">
      <c r="A51" s="314"/>
      <c r="B51" s="315"/>
      <c r="C51" s="314"/>
      <c r="D51" s="314"/>
      <c r="E51" s="314"/>
      <c r="I51" s="276"/>
    </row>
    <row r="52" spans="1:9" s="275" customFormat="1" ht="18" customHeight="1">
      <c r="A52" s="314"/>
      <c r="B52" s="315"/>
      <c r="C52" s="314"/>
      <c r="D52" s="314"/>
      <c r="E52" s="314"/>
      <c r="I52" s="276"/>
    </row>
    <row r="53" spans="1:9" s="275" customFormat="1" ht="18" customHeight="1">
      <c r="A53" s="314"/>
      <c r="B53" s="315"/>
      <c r="C53" s="314"/>
      <c r="D53" s="314"/>
      <c r="E53" s="314"/>
      <c r="I53" s="276"/>
    </row>
    <row r="54" spans="1:9" s="275" customFormat="1" ht="18" customHeight="1">
      <c r="A54" s="314"/>
      <c r="B54" s="315"/>
      <c r="C54" s="314"/>
      <c r="D54" s="314"/>
      <c r="E54" s="314"/>
      <c r="I54" s="276"/>
    </row>
    <row r="55" spans="1:9" s="275" customFormat="1" ht="18" customHeight="1">
      <c r="A55" s="314"/>
      <c r="B55" s="315"/>
      <c r="C55" s="314"/>
      <c r="D55" s="314"/>
      <c r="E55" s="314"/>
      <c r="I55" s="276"/>
    </row>
    <row r="56" spans="1:9" s="275" customFormat="1" ht="18" customHeight="1">
      <c r="A56" s="314"/>
      <c r="B56" s="315"/>
      <c r="C56" s="314"/>
      <c r="D56" s="314"/>
      <c r="E56" s="314"/>
      <c r="I56" s="276"/>
    </row>
    <row r="57" spans="1:9" s="275" customFormat="1" ht="18" customHeight="1">
      <c r="A57" s="314"/>
      <c r="B57" s="315"/>
      <c r="C57" s="314"/>
      <c r="D57" s="314"/>
      <c r="E57" s="314"/>
      <c r="I57" s="276"/>
    </row>
    <row r="58" spans="1:9" s="275" customFormat="1" ht="18" customHeight="1">
      <c r="A58" s="314"/>
      <c r="B58" s="315"/>
      <c r="C58" s="314"/>
      <c r="D58" s="314"/>
      <c r="E58" s="314"/>
      <c r="I58" s="276"/>
    </row>
    <row r="59" spans="1:9" s="275" customFormat="1" ht="18" customHeight="1">
      <c r="A59" s="314"/>
      <c r="B59" s="315"/>
      <c r="C59" s="314"/>
      <c r="D59" s="314"/>
      <c r="E59" s="314"/>
      <c r="I59" s="276"/>
    </row>
    <row r="60" spans="1:9" s="275" customFormat="1" ht="18" customHeight="1">
      <c r="A60" s="314"/>
      <c r="B60" s="315"/>
      <c r="C60" s="314"/>
      <c r="D60" s="314"/>
      <c r="E60" s="314"/>
      <c r="I60" s="276"/>
    </row>
    <row r="61" spans="1:9" s="275" customFormat="1" ht="18" customHeight="1">
      <c r="A61" s="314"/>
      <c r="B61" s="315"/>
      <c r="C61" s="314"/>
      <c r="D61" s="314"/>
      <c r="E61" s="314"/>
      <c r="I61" s="276"/>
    </row>
    <row r="62" spans="1:9" s="275" customFormat="1" ht="18" customHeight="1">
      <c r="A62" s="314"/>
      <c r="B62" s="315"/>
      <c r="C62" s="314"/>
      <c r="D62" s="314"/>
      <c r="E62" s="314"/>
      <c r="I62" s="276"/>
    </row>
    <row r="63" spans="1:9" s="275" customFormat="1" ht="18" customHeight="1">
      <c r="A63" s="314"/>
      <c r="B63" s="315"/>
      <c r="C63" s="314"/>
      <c r="D63" s="314"/>
      <c r="E63" s="314"/>
      <c r="I63" s="276"/>
    </row>
    <row r="64" spans="1:9" s="275" customFormat="1" ht="18" customHeight="1">
      <c r="A64" s="314"/>
      <c r="B64" s="315"/>
      <c r="C64" s="314"/>
      <c r="D64" s="314"/>
      <c r="E64" s="314"/>
      <c r="I64" s="276"/>
    </row>
    <row r="65" spans="1:9" s="275" customFormat="1" ht="18" customHeight="1">
      <c r="A65" s="314"/>
      <c r="B65" s="315"/>
      <c r="C65" s="314"/>
      <c r="D65" s="314"/>
      <c r="E65" s="314"/>
      <c r="I65" s="276"/>
    </row>
    <row r="66" spans="1:9" s="275" customFormat="1" ht="18" customHeight="1">
      <c r="A66" s="314"/>
      <c r="B66" s="315"/>
      <c r="C66" s="314"/>
      <c r="D66" s="314"/>
      <c r="E66" s="314"/>
      <c r="I66" s="276"/>
    </row>
    <row r="67" spans="1:9" s="275" customFormat="1" ht="18" customHeight="1">
      <c r="A67" s="314"/>
      <c r="B67" s="315"/>
      <c r="C67" s="314"/>
      <c r="D67" s="314"/>
      <c r="E67" s="314"/>
      <c r="I67" s="276"/>
    </row>
    <row r="68" spans="1:9" s="275" customFormat="1" ht="18" customHeight="1">
      <c r="A68" s="316"/>
      <c r="B68" s="317"/>
      <c r="C68" s="316"/>
      <c r="D68" s="316"/>
      <c r="E68" s="316"/>
      <c r="I68" s="276"/>
    </row>
    <row r="69" spans="1:9" s="275" customFormat="1" ht="18" customHeight="1">
      <c r="I69" s="276"/>
    </row>
    <row r="70" spans="1:9" s="275" customFormat="1" ht="24" customHeight="1">
      <c r="C70" s="304"/>
      <c r="I70" s="276"/>
    </row>
    <row r="71" spans="1:9" s="275" customFormat="1" ht="24" customHeight="1">
      <c r="A71" s="305" t="s">
        <v>59</v>
      </c>
      <c r="B71" s="306" t="str">
        <f>B33</f>
        <v>--</v>
      </c>
      <c r="C71" s="304" t="s">
        <v>60</v>
      </c>
      <c r="D71" s="308" t="str">
        <f>D33</f>
        <v/>
      </c>
      <c r="I71" s="276"/>
    </row>
    <row r="72" spans="1:9" s="275" customFormat="1" ht="24" customHeight="1">
      <c r="A72" s="305" t="s">
        <v>61</v>
      </c>
      <c r="B72" s="306" t="str">
        <f>B34</f>
        <v/>
      </c>
      <c r="C72" s="304" t="s">
        <v>62</v>
      </c>
      <c r="D72" s="308" t="str">
        <f>D34</f>
        <v/>
      </c>
      <c r="I72" s="276"/>
    </row>
    <row r="73" spans="1:9" s="275" customFormat="1" ht="24" customHeight="1">
      <c r="A73" s="305"/>
      <c r="B73" s="318"/>
      <c r="C73" s="304"/>
      <c r="D73" s="319"/>
      <c r="I73" s="276"/>
    </row>
    <row r="74" spans="1:9" s="275" customFormat="1" ht="33" customHeight="1">
      <c r="D74" s="304"/>
      <c r="I74" s="276"/>
    </row>
  </sheetData>
  <sheetProtection algorithmName="SHA-512" hashValue="ut/AqfdAt5Tk9AelQ1H4nDfS4Zhu74BEMMfBFd90u51Bpkn6YeTMx8YKL4NhMo82C0JYLFL5BJTRQfqwTIhrmQ==" saltValue="NjoM8t1aF3rdqU5F5wo5PQ==" spinCount="100000" sheet="1" formatColumns="0" formatRows="0" selectLockedCells="1"/>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30" zoomScaleSheetLayoutView="130" workbookViewId="0">
      <selection activeCell="A17" sqref="A17"/>
    </sheetView>
  </sheetViews>
  <sheetFormatPr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08" customFormat="1" ht="16.5" customHeight="1">
      <c r="A1" s="955" t="str">
        <f>'Attach 3(JV)'!A1</f>
        <v>Specification No.:CC/NT/W-TELE/DOM/A10/24/09318</v>
      </c>
      <c r="B1" s="955"/>
      <c r="C1" s="955"/>
      <c r="D1" s="955"/>
      <c r="E1" s="521" t="str">
        <f>"Attachment-6 " &amp; 'Attach 3(JV)'!AT1</f>
        <v xml:space="preserve">Attachment-6 </v>
      </c>
      <c r="F1" s="507"/>
      <c r="G1" s="507"/>
      <c r="H1" s="507"/>
      <c r="Z1" s="528"/>
    </row>
    <row r="2" spans="1:26">
      <c r="Z2" s="112"/>
    </row>
    <row r="3" spans="1:26" ht="25.5" customHeight="1">
      <c r="A3" s="731" t="str">
        <f>'Attach 3(JV)'!A3</f>
        <v>Package: Wi-Fi Deployment in Switchyard &amp; Control Room of POWERGRID Substations.</v>
      </c>
      <c r="B3" s="732"/>
      <c r="C3" s="732"/>
      <c r="D3" s="732"/>
      <c r="E3" s="732"/>
      <c r="F3" s="26"/>
      <c r="G3" s="27"/>
      <c r="H3" s="26"/>
    </row>
    <row r="4" spans="1:26" ht="6.75" customHeight="1">
      <c r="A4" s="28"/>
      <c r="H4" s="30"/>
      <c r="I4" s="11"/>
    </row>
    <row r="5" spans="1:26" ht="20.100000000000001" customHeight="1">
      <c r="A5" s="733" t="s">
        <v>320</v>
      </c>
      <c r="B5" s="733"/>
      <c r="C5" s="733"/>
      <c r="D5" s="733"/>
      <c r="E5" s="733"/>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729" t="str">
        <f>'Attach 3(JV)'!A8</f>
        <v/>
      </c>
      <c r="B8" s="729"/>
      <c r="C8" s="729"/>
      <c r="D8" s="729"/>
      <c r="E8" s="12" t="str">
        <f>'Attach 3(JV)'!E8</f>
        <v>Contract Services</v>
      </c>
      <c r="H8" s="30"/>
      <c r="I8" s="11"/>
    </row>
    <row r="9" spans="1:26" ht="20.100000000000001" customHeight="1">
      <c r="A9" s="13" t="s">
        <v>53</v>
      </c>
      <c r="B9" s="726">
        <f>'Attach 3(JV)'!B9</f>
        <v>0</v>
      </c>
      <c r="C9" s="726"/>
      <c r="D9" s="726"/>
      <c r="E9" s="12" t="str">
        <f>'Attach 3(JV)'!E9</f>
        <v>Power Grid Corporation of India Ltd.,</v>
      </c>
      <c r="H9" s="30"/>
      <c r="I9" s="11"/>
    </row>
    <row r="10" spans="1:26" ht="20.100000000000001" customHeight="1">
      <c r="A10" s="13" t="s">
        <v>55</v>
      </c>
      <c r="B10" s="726">
        <f>'Attach 3(JV)'!B10</f>
        <v>0</v>
      </c>
      <c r="C10" s="726"/>
      <c r="D10" s="726"/>
      <c r="E10" s="12" t="str">
        <f>'Attach 3(JV)'!E10</f>
        <v>"Saudamini", Plot No. 2, Sector 29</v>
      </c>
      <c r="H10" s="30"/>
      <c r="I10" s="11"/>
    </row>
    <row r="11" spans="1:26" ht="20.100000000000001" customHeight="1">
      <c r="B11" s="726">
        <f>'Attach 3(JV)'!B11</f>
        <v>0</v>
      </c>
      <c r="C11" s="726"/>
      <c r="D11" s="726"/>
      <c r="E11" s="12" t="str">
        <f>'Attach 3(JV)'!E11</f>
        <v>Gurugram (Haryana) - 122001</v>
      </c>
    </row>
    <row r="12" spans="1:26" ht="17.25" customHeight="1">
      <c r="A12" s="32"/>
      <c r="B12" s="726">
        <f>'Attach 3(JV)'!B12</f>
        <v>0</v>
      </c>
      <c r="C12" s="726"/>
      <c r="D12" s="726"/>
      <c r="E12" s="12"/>
    </row>
    <row r="13" spans="1:26" ht="21" customHeight="1">
      <c r="A13" s="29" t="s">
        <v>58</v>
      </c>
      <c r="B13" s="83"/>
      <c r="C13" s="83"/>
      <c r="D13" s="83"/>
    </row>
    <row r="14" spans="1:26" ht="45" customHeight="1">
      <c r="A14" s="947" t="s">
        <v>321</v>
      </c>
      <c r="B14" s="947"/>
      <c r="C14" s="947"/>
      <c r="D14" s="947"/>
      <c r="E14" s="947"/>
      <c r="F14" s="34"/>
      <c r="G14" s="34"/>
      <c r="H14" s="34"/>
    </row>
    <row r="15" spans="1:26" ht="12" customHeight="1">
      <c r="A15" s="32"/>
      <c r="B15" s="32"/>
      <c r="C15" s="32"/>
      <c r="D15" s="32"/>
      <c r="E15" s="32"/>
      <c r="F15" s="34"/>
      <c r="G15" s="34"/>
      <c r="H15" s="34"/>
    </row>
    <row r="16" spans="1:26" ht="42" customHeight="1">
      <c r="A16" s="46" t="s">
        <v>300</v>
      </c>
      <c r="B16" s="46" t="s">
        <v>322</v>
      </c>
      <c r="C16" s="997" t="s">
        <v>323</v>
      </c>
      <c r="D16" s="997"/>
      <c r="E16" s="46" t="s">
        <v>324</v>
      </c>
      <c r="F16" s="34"/>
      <c r="G16" s="34"/>
      <c r="H16" s="34"/>
    </row>
    <row r="17" spans="1:8" ht="21" customHeight="1">
      <c r="A17" s="208"/>
      <c r="B17" s="208"/>
      <c r="C17" s="995"/>
      <c r="D17" s="996"/>
      <c r="E17" s="208"/>
      <c r="F17" s="34"/>
      <c r="G17" s="34"/>
      <c r="H17" s="34"/>
    </row>
    <row r="18" spans="1:8" ht="21" customHeight="1">
      <c r="A18" s="208"/>
      <c r="B18" s="208"/>
      <c r="C18" s="995"/>
      <c r="D18" s="996"/>
      <c r="E18" s="208"/>
      <c r="F18" s="34"/>
      <c r="G18" s="34"/>
      <c r="H18" s="34"/>
    </row>
    <row r="19" spans="1:8" ht="21" customHeight="1">
      <c r="A19" s="208"/>
      <c r="B19" s="208"/>
      <c r="C19" s="998"/>
      <c r="D19" s="998"/>
      <c r="E19" s="208"/>
      <c r="F19" s="34"/>
      <c r="G19" s="34"/>
      <c r="H19" s="34"/>
    </row>
    <row r="20" spans="1:8" ht="21" customHeight="1">
      <c r="A20" s="208"/>
      <c r="B20" s="208"/>
      <c r="C20" s="998"/>
      <c r="D20" s="998"/>
      <c r="E20" s="208"/>
      <c r="F20" s="152"/>
      <c r="G20" s="152"/>
      <c r="H20" s="151" t="b">
        <v>0</v>
      </c>
    </row>
    <row r="21" spans="1:8" ht="21" customHeight="1">
      <c r="A21" s="208"/>
      <c r="B21" s="208"/>
      <c r="C21" s="998"/>
      <c r="D21" s="998"/>
      <c r="E21" s="208"/>
      <c r="F21" s="152"/>
      <c r="G21" s="152"/>
      <c r="H21" s="150"/>
    </row>
    <row r="22" spans="1:8" ht="16.5" customHeight="1">
      <c r="D22" s="32"/>
      <c r="E22" s="32"/>
      <c r="F22" s="34"/>
      <c r="G22" s="34"/>
      <c r="H22" s="34"/>
    </row>
    <row r="23" spans="1:8" s="24" customFormat="1" ht="51.75" customHeight="1">
      <c r="A23" s="958" t="s">
        <v>325</v>
      </c>
      <c r="B23" s="958"/>
      <c r="C23" s="958"/>
      <c r="D23" s="958"/>
      <c r="E23" s="958"/>
      <c r="F23" s="34"/>
      <c r="G23" s="34"/>
      <c r="H23" s="34"/>
    </row>
    <row r="24" spans="1:8" s="24" customFormat="1" ht="96.75" customHeight="1">
      <c r="A24" s="958" t="s">
        <v>326</v>
      </c>
      <c r="B24" s="958"/>
      <c r="C24" s="958"/>
      <c r="D24" s="958"/>
      <c r="E24" s="958"/>
      <c r="F24" s="34"/>
      <c r="G24" s="34"/>
      <c r="H24" s="34"/>
    </row>
    <row r="25" spans="1:8" s="24" customFormat="1" ht="24" customHeight="1">
      <c r="A25" s="145"/>
      <c r="B25" s="145"/>
      <c r="C25" s="145"/>
      <c r="D25" s="37"/>
      <c r="E25" s="145"/>
      <c r="F25" s="34"/>
      <c r="G25" s="34"/>
      <c r="H25" s="34"/>
    </row>
    <row r="26" spans="1:8" ht="24" customHeight="1">
      <c r="A26" s="36" t="s">
        <v>59</v>
      </c>
      <c r="B26" s="62" t="str">
        <f>'Attach 3(JV)'!B19</f>
        <v>--</v>
      </c>
      <c r="C26" s="40"/>
      <c r="D26" s="37" t="s">
        <v>60</v>
      </c>
      <c r="E26" s="197" t="str">
        <f>'Attach 3(JV)'!E19</f>
        <v/>
      </c>
    </row>
    <row r="27" spans="1:8" ht="24" customHeight="1">
      <c r="A27" s="36" t="s">
        <v>61</v>
      </c>
      <c r="B27" s="197" t="str">
        <f>'Attach 3(JV)'!B20</f>
        <v/>
      </c>
      <c r="C27" s="40"/>
      <c r="D27" s="37" t="s">
        <v>62</v>
      </c>
      <c r="E27" s="197" t="str">
        <f>'Attach 3(JV)'!E20</f>
        <v/>
      </c>
    </row>
    <row r="28" spans="1:8" ht="24" customHeight="1">
      <c r="D28" s="37"/>
    </row>
    <row r="29" spans="1:8" ht="24" customHeight="1">
      <c r="D29" s="37"/>
    </row>
    <row r="30" spans="1:8" s="50" customFormat="1" ht="32.25" customHeight="1">
      <c r="A30" s="33" t="str">
        <f>A1</f>
        <v>Specification No.:CC/NT/W-TELE/DOM/A10/24/09318</v>
      </c>
      <c r="B30" s="33"/>
      <c r="C30" s="33"/>
      <c r="D30" s="33"/>
      <c r="E30" s="52" t="str">
        <f>"Annexure I to" &amp; E1</f>
        <v xml:space="preserve">Annexure I toAttachment-6 </v>
      </c>
      <c r="F30" s="49"/>
      <c r="G30" s="49"/>
      <c r="H30" s="49"/>
    </row>
    <row r="31" spans="1:8" ht="15.75" customHeight="1">
      <c r="A31" s="1000"/>
      <c r="B31" s="1000"/>
      <c r="C31" s="1000"/>
      <c r="D31" s="1000"/>
      <c r="E31" s="1000"/>
    </row>
    <row r="32" spans="1:8" ht="20.100000000000001" customHeight="1">
      <c r="A32" s="999" t="str">
        <f>A5</f>
        <v>(Alternative, Deviations and Exceptions to the Provisions)</v>
      </c>
      <c r="B32" s="999"/>
      <c r="C32" s="999"/>
      <c r="D32" s="999"/>
      <c r="E32" s="999"/>
    </row>
    <row r="33" spans="1:5" ht="20.100000000000001" customHeight="1">
      <c r="A33" s="999" t="s">
        <v>327</v>
      </c>
      <c r="B33" s="999"/>
      <c r="C33" s="999"/>
      <c r="D33" s="999"/>
      <c r="E33" s="999"/>
    </row>
    <row r="34" spans="1:5" ht="20.100000000000001" customHeight="1"/>
    <row r="35" spans="1:5" ht="42" customHeight="1">
      <c r="A35" s="46" t="s">
        <v>300</v>
      </c>
      <c r="B35" s="46" t="s">
        <v>322</v>
      </c>
      <c r="C35" s="997" t="s">
        <v>323</v>
      </c>
      <c r="D35" s="997"/>
      <c r="E35" s="46" t="s">
        <v>324</v>
      </c>
    </row>
    <row r="36" spans="1:5" ht="39.950000000000003" customHeight="1">
      <c r="A36" s="208"/>
      <c r="B36" s="208"/>
      <c r="C36" s="995"/>
      <c r="D36" s="996"/>
      <c r="E36" s="208"/>
    </row>
    <row r="37" spans="1:5" ht="39.950000000000003" customHeight="1">
      <c r="A37" s="208"/>
      <c r="B37" s="208"/>
      <c r="C37" s="995"/>
      <c r="D37" s="996"/>
      <c r="E37" s="208"/>
    </row>
    <row r="38" spans="1:5" ht="39.950000000000003" customHeight="1">
      <c r="A38" s="208"/>
      <c r="B38" s="208"/>
      <c r="C38" s="995"/>
      <c r="D38" s="996"/>
      <c r="E38" s="208"/>
    </row>
    <row r="39" spans="1:5" ht="39.950000000000003" customHeight="1">
      <c r="A39" s="208"/>
      <c r="B39" s="208"/>
      <c r="C39" s="995"/>
      <c r="D39" s="996"/>
      <c r="E39" s="208"/>
    </row>
    <row r="40" spans="1:5" ht="39.950000000000003" customHeight="1">
      <c r="A40" s="208"/>
      <c r="B40" s="208"/>
      <c r="C40" s="995"/>
      <c r="D40" s="996"/>
      <c r="E40" s="208"/>
    </row>
    <row r="41" spans="1:5" ht="39.950000000000003" customHeight="1">
      <c r="A41" s="208"/>
      <c r="B41" s="208"/>
      <c r="C41" s="995"/>
      <c r="D41" s="996"/>
      <c r="E41" s="208"/>
    </row>
    <row r="42" spans="1:5" ht="39.950000000000003" customHeight="1">
      <c r="A42" s="208"/>
      <c r="B42" s="208"/>
      <c r="C42" s="995"/>
      <c r="D42" s="996"/>
      <c r="E42" s="208"/>
    </row>
    <row r="43" spans="1:5" ht="39.950000000000003" customHeight="1">
      <c r="A43" s="208"/>
      <c r="B43" s="208"/>
      <c r="C43" s="995"/>
      <c r="D43" s="996"/>
      <c r="E43" s="208"/>
    </row>
    <row r="44" spans="1:5" ht="39.950000000000003" customHeight="1">
      <c r="A44" s="208"/>
      <c r="B44" s="208"/>
      <c r="C44" s="995"/>
      <c r="D44" s="996"/>
      <c r="E44" s="208"/>
    </row>
    <row r="45" spans="1:5" ht="39.950000000000003" customHeight="1">
      <c r="A45" s="208"/>
      <c r="B45" s="208"/>
      <c r="C45" s="995"/>
      <c r="D45" s="996"/>
      <c r="E45" s="208"/>
    </row>
    <row r="46" spans="1:5" ht="20.100000000000001" customHeight="1"/>
    <row r="47" spans="1:5" ht="25.5" customHeight="1"/>
    <row r="48" spans="1:5" ht="25.5" customHeight="1">
      <c r="A48" s="25"/>
      <c r="B48" s="25"/>
      <c r="C48" s="25"/>
      <c r="D48" s="37"/>
      <c r="E48" s="25"/>
    </row>
    <row r="49" spans="1:5" ht="25.5" customHeight="1">
      <c r="A49" s="36" t="s">
        <v>59</v>
      </c>
      <c r="B49" s="62" t="str">
        <f>B26</f>
        <v>--</v>
      </c>
      <c r="C49" s="40"/>
      <c r="D49" s="37" t="s">
        <v>60</v>
      </c>
      <c r="E49" s="197" t="str">
        <f>E26</f>
        <v/>
      </c>
    </row>
    <row r="50" spans="1:5" ht="25.5" customHeight="1">
      <c r="A50" s="36" t="s">
        <v>61</v>
      </c>
      <c r="B50" s="202" t="str">
        <f>B27</f>
        <v/>
      </c>
      <c r="C50" s="40"/>
      <c r="D50" s="37" t="s">
        <v>62</v>
      </c>
      <c r="E50" s="197" t="str">
        <f>E27</f>
        <v/>
      </c>
    </row>
    <row r="51" spans="1:5" ht="25.5" customHeight="1">
      <c r="D51" s="37"/>
    </row>
  </sheetData>
  <sheetProtection algorithmName="SHA-512" hashValue="YWC3/IFu9ZW3iAiMgrk/j3AbRJszKBL1M3CNkaTRsY62uKQfCOQxn6wUUCK4X6Hztovc+cOeotaKYy53UtqU9A==" saltValue="9/OCekRV3o84971CwXtZyQ==" spinCount="100000" sheet="1" formatColumns="0" formatRows="0" selectLockedCells="1"/>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08" customFormat="1" ht="15.75" customHeight="1">
      <c r="A1" s="955" t="str">
        <f>'Attach 3(JV)'!A1</f>
        <v>Specification No.:CC/NT/W-TELE/DOM/A10/24/09318</v>
      </c>
      <c r="B1" s="955"/>
      <c r="C1" s="955"/>
      <c r="D1" s="955"/>
      <c r="E1" s="506" t="str">
        <f>"Attachment-7 " &amp; 'Attach 3(JV)'!AT1</f>
        <v xml:space="preserve">Attachment-7 </v>
      </c>
      <c r="F1" s="507"/>
      <c r="G1" s="507"/>
      <c r="H1" s="507"/>
    </row>
    <row r="2" spans="1:9">
      <c r="E2" s="182"/>
    </row>
    <row r="3" spans="1:9" ht="32.25" customHeight="1">
      <c r="A3" s="731" t="str">
        <f>'Attach 3(JV)'!A3</f>
        <v>Package: Wi-Fi Deployment in Switchyard &amp; Control Room of POWERGRID Substations.</v>
      </c>
      <c r="B3" s="732"/>
      <c r="C3" s="732"/>
      <c r="D3" s="732"/>
      <c r="E3" s="732"/>
      <c r="F3" s="26"/>
      <c r="G3" s="27"/>
      <c r="H3" s="26"/>
    </row>
    <row r="4" spans="1:9" ht="20.100000000000001" customHeight="1">
      <c r="A4" s="28"/>
      <c r="H4" s="30"/>
      <c r="I4" s="11"/>
    </row>
    <row r="5" spans="1:9" ht="20.100000000000001" customHeight="1">
      <c r="A5" s="733" t="s">
        <v>328</v>
      </c>
      <c r="B5" s="733"/>
      <c r="C5" s="733"/>
      <c r="D5" s="733"/>
      <c r="E5" s="73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29" t="str">
        <f>'Attach 3(JV)'!A8</f>
        <v/>
      </c>
      <c r="B8" s="729"/>
      <c r="C8" s="729"/>
      <c r="D8" s="729"/>
      <c r="E8" s="106" t="str">
        <f>'Attach 3(JV)'!E8</f>
        <v>Contract Services</v>
      </c>
      <c r="H8" s="30"/>
      <c r="I8" s="11"/>
    </row>
    <row r="9" spans="1:9" ht="20.100000000000001" customHeight="1">
      <c r="A9" s="13" t="s">
        <v>53</v>
      </c>
      <c r="B9" s="726">
        <f>'Attach 3(JV)'!B9</f>
        <v>0</v>
      </c>
      <c r="C9" s="726"/>
      <c r="D9" s="726"/>
      <c r="E9" s="106" t="str">
        <f>'Attach 3(JV)'!E9</f>
        <v>Power Grid Corporation of India Ltd.,</v>
      </c>
      <c r="H9" s="30"/>
      <c r="I9" s="11"/>
    </row>
    <row r="10" spans="1:9" ht="20.100000000000001" customHeight="1">
      <c r="A10" s="13" t="s">
        <v>55</v>
      </c>
      <c r="B10" s="726">
        <f>'Attach 3(JV)'!B10</f>
        <v>0</v>
      </c>
      <c r="C10" s="726"/>
      <c r="D10" s="726"/>
      <c r="E10" s="106" t="str">
        <f>'Attach 3(JV)'!E10</f>
        <v>"Saudamini", Plot No. 2, Sector 29</v>
      </c>
      <c r="H10" s="30"/>
      <c r="I10" s="11"/>
    </row>
    <row r="11" spans="1:9" ht="20.100000000000001" customHeight="1">
      <c r="B11" s="726">
        <f>'Attach 3(JV)'!B11</f>
        <v>0</v>
      </c>
      <c r="C11" s="726"/>
      <c r="D11" s="726"/>
      <c r="E11" s="106" t="str">
        <f>'Attach 3(JV)'!E11</f>
        <v>Gurugram (Haryana) - 122001</v>
      </c>
    </row>
    <row r="12" spans="1:9" ht="20.100000000000001" customHeight="1">
      <c r="A12" s="32"/>
      <c r="B12" s="726">
        <f>'Attach 3(JV)'!B12</f>
        <v>0</v>
      </c>
      <c r="C12" s="726"/>
      <c r="D12" s="726"/>
      <c r="E12" s="15"/>
    </row>
    <row r="13" spans="1:9" ht="20.100000000000001" customHeight="1"/>
    <row r="14" spans="1:9" ht="20.100000000000001" customHeight="1">
      <c r="A14" s="32"/>
    </row>
    <row r="15" spans="1:9" ht="27.75" customHeight="1">
      <c r="A15" s="999" t="s">
        <v>329</v>
      </c>
      <c r="B15" s="999"/>
      <c r="C15" s="999"/>
      <c r="D15" s="999"/>
      <c r="E15" s="999"/>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59</v>
      </c>
      <c r="B22" s="62" t="str">
        <f>'Attach 3(JV)'!B19</f>
        <v>--</v>
      </c>
      <c r="C22" s="33"/>
      <c r="D22" s="37" t="s">
        <v>60</v>
      </c>
      <c r="E22" s="197" t="str">
        <f>'Attach 3(JV)'!E19</f>
        <v/>
      </c>
    </row>
    <row r="23" spans="1:5" ht="33" customHeight="1">
      <c r="A23" s="36" t="s">
        <v>61</v>
      </c>
      <c r="B23" s="197" t="str">
        <f>'Attach 3(JV)'!B20</f>
        <v/>
      </c>
      <c r="C23" s="33"/>
      <c r="D23" s="37" t="s">
        <v>62</v>
      </c>
      <c r="E23" s="197" t="str">
        <f>'Attach 3(JV)'!E20</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JF0sog4gga6TVzk48L29Eg9HWsRNvelgc/NGSV1ss9zvcxO97nToqKm3eYAWnrF+YR3yLJER4Gn64y2x+objoA==" saltValue="e+1KwGkXuKZeqL/9WpUS+g==" spinCount="100000" sheet="1" formatColumns="0" formatRows="0" selectLockedCells="1"/>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E55"/>
  <sheetViews>
    <sheetView showGridLines="0" view="pageBreakPreview" zoomScaleSheetLayoutView="100" workbookViewId="0">
      <selection activeCell="E47" sqref="E47"/>
    </sheetView>
  </sheetViews>
  <sheetFormatPr defaultRowHeight="16.5"/>
  <cols>
    <col min="1" max="1" width="12.140625" style="29" customWidth="1"/>
    <col min="2" max="2" width="20.5703125" style="29" customWidth="1"/>
    <col min="3" max="3" width="11.42578125" style="29" customWidth="1"/>
    <col min="4" max="4" width="22.28515625" style="29" customWidth="1"/>
    <col min="5" max="5" width="67.85546875" style="24" customWidth="1"/>
    <col min="6" max="16384" width="9.140625" style="25"/>
  </cols>
  <sheetData>
    <row r="1" spans="1:5" s="77" customFormat="1" ht="21.75" customHeight="1">
      <c r="A1" s="952" t="str">
        <f>'Attach 3(JV)'!A1</f>
        <v>Specification No.:CC/NT/W-TELE/DOM/A10/24/09318</v>
      </c>
      <c r="B1" s="952"/>
      <c r="C1" s="952"/>
      <c r="D1" s="952"/>
      <c r="E1" s="654" t="s">
        <v>927</v>
      </c>
    </row>
    <row r="2" spans="1:5" ht="15" customHeight="1"/>
    <row r="3" spans="1:5" ht="38.25" customHeight="1">
      <c r="A3" s="1027" t="str">
        <f>'Attach 3(JV)'!A3</f>
        <v>Package: Wi-Fi Deployment in Switchyard &amp; Control Room of POWERGRID Substations.</v>
      </c>
      <c r="B3" s="1028"/>
      <c r="C3" s="1028"/>
      <c r="D3" s="1028"/>
      <c r="E3" s="1028"/>
    </row>
    <row r="4" spans="1:5" ht="15" customHeight="1">
      <c r="A4" s="28"/>
    </row>
    <row r="5" spans="1:5" ht="20.100000000000001" customHeight="1">
      <c r="A5" s="733" t="s">
        <v>330</v>
      </c>
      <c r="B5" s="733"/>
      <c r="C5" s="733"/>
      <c r="D5" s="733"/>
      <c r="E5" s="733"/>
    </row>
    <row r="6" spans="1:5" ht="12.75" customHeight="1">
      <c r="A6" s="32"/>
    </row>
    <row r="7" spans="1:5" ht="20.100000000000001" customHeight="1">
      <c r="A7" s="33" t="str">
        <f>'Attach 3(JV)'!A7</f>
        <v>Bidder’s Name and Address  :</v>
      </c>
      <c r="E7" s="29" t="s">
        <v>51</v>
      </c>
    </row>
    <row r="8" spans="1:5" ht="36" customHeight="1">
      <c r="A8" s="729" t="str">
        <f>'Attach 3(JV)'!A8</f>
        <v/>
      </c>
      <c r="B8" s="729"/>
      <c r="C8" s="729"/>
      <c r="D8" s="729"/>
      <c r="E8" s="29" t="s">
        <v>52</v>
      </c>
    </row>
    <row r="9" spans="1:5" ht="20.100000000000001" customHeight="1">
      <c r="A9" s="13" t="s">
        <v>53</v>
      </c>
      <c r="B9" s="726">
        <f>'Attach 3(JV)'!B9</f>
        <v>0</v>
      </c>
      <c r="C9" s="726"/>
      <c r="D9" s="726"/>
      <c r="E9" s="29" t="s">
        <v>54</v>
      </c>
    </row>
    <row r="10" spans="1:5" ht="20.100000000000001" customHeight="1">
      <c r="A10" s="13" t="s">
        <v>55</v>
      </c>
      <c r="B10" s="726">
        <f>'Attach 3(JV)'!B10</f>
        <v>0</v>
      </c>
      <c r="C10" s="726"/>
      <c r="D10" s="726"/>
      <c r="E10" s="29" t="s">
        <v>56</v>
      </c>
    </row>
    <row r="11" spans="1:5" ht="20.100000000000001" customHeight="1">
      <c r="B11" s="726">
        <f>'Attach 3(JV)'!B11</f>
        <v>0</v>
      </c>
      <c r="C11" s="726"/>
      <c r="D11" s="726"/>
      <c r="E11" s="29" t="str">
        <f>'Attach 3(JV)'!E11</f>
        <v>Gurugram (Haryana) - 122001</v>
      </c>
    </row>
    <row r="12" spans="1:5" ht="20.100000000000001" customHeight="1">
      <c r="A12" s="32"/>
      <c r="B12" s="726">
        <f>'Attach 3(JV)'!B12</f>
        <v>0</v>
      </c>
      <c r="C12" s="726"/>
      <c r="D12" s="726"/>
    </row>
    <row r="13" spans="1:5" ht="13.5" customHeight="1">
      <c r="A13" s="32"/>
      <c r="B13" s="102"/>
      <c r="C13" s="102"/>
      <c r="D13" s="102"/>
    </row>
    <row r="14" spans="1:5" ht="20.100000000000001" customHeight="1">
      <c r="A14" s="29" t="s">
        <v>58</v>
      </c>
    </row>
    <row r="15" spans="1:5" ht="15" customHeight="1">
      <c r="A15" s="32"/>
    </row>
    <row r="16" spans="1:5" ht="87.75" customHeight="1">
      <c r="A16" s="895"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Package: Wi-Fi Deployment in Switchyard &amp; Control Room of POWERGRID Substations. for the period commencing from the effective date of Contract to us :</v>
      </c>
      <c r="B16" s="895"/>
      <c r="C16" s="895"/>
      <c r="D16" s="895"/>
      <c r="E16" s="895"/>
    </row>
    <row r="17" spans="1:5" ht="14.25" customHeight="1">
      <c r="A17" s="32"/>
      <c r="B17" s="32"/>
      <c r="C17" s="32"/>
      <c r="D17" s="32"/>
      <c r="E17" s="34"/>
    </row>
    <row r="18" spans="1:5" ht="20.25" customHeight="1">
      <c r="A18" s="1018" t="s">
        <v>300</v>
      </c>
      <c r="B18" s="1020" t="s">
        <v>331</v>
      </c>
      <c r="C18" s="1021"/>
      <c r="D18" s="1022"/>
      <c r="E18" s="673" t="s">
        <v>332</v>
      </c>
    </row>
    <row r="19" spans="1:5" ht="48.75" customHeight="1">
      <c r="A19" s="1019"/>
      <c r="B19" s="1023"/>
      <c r="C19" s="1024"/>
      <c r="D19" s="1024"/>
      <c r="E19" s="657" t="str">
        <f>Basic!B1</f>
        <v>Package: Wi-Fi Deployment in Switchyard &amp; Control Room of POWERGRID Substations.</v>
      </c>
    </row>
    <row r="20" spans="1:5" ht="20.100000000000001" customHeight="1">
      <c r="A20" s="1002">
        <v>1</v>
      </c>
      <c r="B20" s="1011" t="s">
        <v>333</v>
      </c>
      <c r="C20" s="1011"/>
      <c r="D20" s="1012"/>
      <c r="E20" s="625"/>
    </row>
    <row r="21" spans="1:5" ht="20.100000000000001" customHeight="1">
      <c r="A21" s="1002"/>
      <c r="B21" s="1004" t="s">
        <v>334</v>
      </c>
      <c r="C21" s="1004"/>
      <c r="D21" s="1005"/>
      <c r="E21" s="626"/>
    </row>
    <row r="22" spans="1:5" ht="20.100000000000001" customHeight="1">
      <c r="A22" s="1002"/>
      <c r="B22" s="1006" t="s">
        <v>335</v>
      </c>
      <c r="C22" s="1006"/>
      <c r="D22" s="1007"/>
      <c r="E22" s="626"/>
    </row>
    <row r="23" spans="1:5" ht="20.100000000000001" customHeight="1">
      <c r="A23" s="1002">
        <v>2</v>
      </c>
      <c r="B23" s="1011" t="s">
        <v>336</v>
      </c>
      <c r="C23" s="1011"/>
      <c r="D23" s="1012"/>
      <c r="E23" s="625"/>
    </row>
    <row r="24" spans="1:5" ht="20.100000000000001" customHeight="1">
      <c r="A24" s="1002"/>
      <c r="B24" s="1004" t="s">
        <v>334</v>
      </c>
      <c r="C24" s="1004"/>
      <c r="D24" s="1005"/>
      <c r="E24" s="626"/>
    </row>
    <row r="25" spans="1:5" ht="20.100000000000001" customHeight="1">
      <c r="A25" s="1002"/>
      <c r="B25" s="1006" t="s">
        <v>335</v>
      </c>
      <c r="C25" s="1006"/>
      <c r="D25" s="1007"/>
      <c r="E25" s="626"/>
    </row>
    <row r="26" spans="1:5" ht="20.100000000000001" hidden="1" customHeight="1">
      <c r="A26" s="1002">
        <v>3</v>
      </c>
      <c r="B26" s="1011" t="s">
        <v>337</v>
      </c>
      <c r="C26" s="1011"/>
      <c r="D26" s="1012"/>
      <c r="E26" s="625"/>
    </row>
    <row r="27" spans="1:5" ht="20.100000000000001" hidden="1" customHeight="1">
      <c r="A27" s="1002"/>
      <c r="B27" s="1004" t="s">
        <v>334</v>
      </c>
      <c r="C27" s="1004"/>
      <c r="D27" s="1005"/>
      <c r="E27" s="626"/>
    </row>
    <row r="28" spans="1:5" ht="20.100000000000001" hidden="1" customHeight="1">
      <c r="A28" s="1002"/>
      <c r="B28" s="1025" t="s">
        <v>335</v>
      </c>
      <c r="C28" s="1025"/>
      <c r="D28" s="1026"/>
      <c r="E28" s="626"/>
    </row>
    <row r="29" spans="1:5" ht="20.100000000000001" customHeight="1">
      <c r="A29" s="1015">
        <v>3</v>
      </c>
      <c r="B29" s="1011" t="s">
        <v>337</v>
      </c>
      <c r="C29" s="1011"/>
      <c r="D29" s="1012"/>
      <c r="E29" s="626"/>
    </row>
    <row r="30" spans="1:5" ht="20.100000000000001" customHeight="1">
      <c r="A30" s="1016"/>
      <c r="B30" s="1004" t="s">
        <v>334</v>
      </c>
      <c r="C30" s="1004"/>
      <c r="D30" s="1005"/>
      <c r="E30" s="626"/>
    </row>
    <row r="31" spans="1:5" ht="20.100000000000001" customHeight="1">
      <c r="A31" s="1017"/>
      <c r="B31" s="1006" t="s">
        <v>335</v>
      </c>
      <c r="C31" s="1006"/>
      <c r="D31" s="1007"/>
      <c r="E31" s="626"/>
    </row>
    <row r="32" spans="1:5" ht="20.100000000000001" customHeight="1">
      <c r="A32" s="1002">
        <v>4</v>
      </c>
      <c r="B32" s="1013" t="s">
        <v>338</v>
      </c>
      <c r="C32" s="1013"/>
      <c r="D32" s="1014"/>
      <c r="E32" s="625"/>
    </row>
    <row r="33" spans="1:5" ht="20.100000000000001" customHeight="1">
      <c r="A33" s="1002"/>
      <c r="B33" s="1004" t="s">
        <v>334</v>
      </c>
      <c r="C33" s="1004"/>
      <c r="D33" s="1005"/>
      <c r="E33" s="626"/>
    </row>
    <row r="34" spans="1:5" ht="20.100000000000001" customHeight="1">
      <c r="A34" s="1002"/>
      <c r="B34" s="1006" t="s">
        <v>335</v>
      </c>
      <c r="C34" s="1006"/>
      <c r="D34" s="1007"/>
      <c r="E34" s="626"/>
    </row>
    <row r="35" spans="1:5" ht="20.100000000000001" customHeight="1">
      <c r="A35" s="1002">
        <v>5</v>
      </c>
      <c r="B35" s="1011" t="s">
        <v>339</v>
      </c>
      <c r="C35" s="1011"/>
      <c r="D35" s="1012"/>
      <c r="E35" s="625"/>
    </row>
    <row r="36" spans="1:5" ht="20.100000000000001" customHeight="1">
      <c r="A36" s="1002"/>
      <c r="B36" s="1004" t="s">
        <v>334</v>
      </c>
      <c r="C36" s="1004"/>
      <c r="D36" s="1005"/>
      <c r="E36" s="626"/>
    </row>
    <row r="37" spans="1:5" ht="20.100000000000001" customHeight="1">
      <c r="A37" s="1002"/>
      <c r="B37" s="1006" t="s">
        <v>335</v>
      </c>
      <c r="C37" s="1006"/>
      <c r="D37" s="1007"/>
      <c r="E37" s="626"/>
    </row>
    <row r="38" spans="1:5" ht="20.100000000000001" customHeight="1">
      <c r="A38" s="43">
        <v>6</v>
      </c>
      <c r="B38" s="1008" t="s">
        <v>340</v>
      </c>
      <c r="C38" s="1008"/>
      <c r="D38" s="1009"/>
      <c r="E38" s="626"/>
    </row>
    <row r="39" spans="1:5" ht="20.100000000000001" customHeight="1">
      <c r="A39" s="1002">
        <v>7</v>
      </c>
      <c r="B39" s="1011" t="s">
        <v>341</v>
      </c>
      <c r="C39" s="1011"/>
      <c r="D39" s="1012"/>
      <c r="E39" s="625"/>
    </row>
    <row r="40" spans="1:5" ht="20.100000000000001" customHeight="1">
      <c r="A40" s="1002"/>
      <c r="B40" s="1004" t="s">
        <v>334</v>
      </c>
      <c r="C40" s="1004"/>
      <c r="D40" s="1005"/>
      <c r="E40" s="626"/>
    </row>
    <row r="41" spans="1:5" ht="20.100000000000001" customHeight="1">
      <c r="A41" s="1002"/>
      <c r="B41" s="1006" t="s">
        <v>335</v>
      </c>
      <c r="C41" s="1006"/>
      <c r="D41" s="1007"/>
      <c r="E41" s="626"/>
    </row>
    <row r="42" spans="1:5" ht="20.100000000000001" customHeight="1">
      <c r="A42" s="1002">
        <v>8</v>
      </c>
      <c r="B42" s="1011" t="s">
        <v>342</v>
      </c>
      <c r="C42" s="1011"/>
      <c r="D42" s="1012"/>
      <c r="E42" s="625"/>
    </row>
    <row r="43" spans="1:5" ht="20.100000000000001" customHeight="1">
      <c r="A43" s="1002"/>
      <c r="B43" s="1004" t="s">
        <v>334</v>
      </c>
      <c r="C43" s="1004"/>
      <c r="D43" s="1005"/>
      <c r="E43" s="626"/>
    </row>
    <row r="44" spans="1:5" ht="20.100000000000001" customHeight="1">
      <c r="A44" s="1002"/>
      <c r="B44" s="1006" t="s">
        <v>335</v>
      </c>
      <c r="C44" s="1006"/>
      <c r="D44" s="1007"/>
      <c r="E44" s="626"/>
    </row>
    <row r="45" spans="1:5" ht="20.100000000000001" customHeight="1">
      <c r="A45" s="1002">
        <v>9</v>
      </c>
      <c r="B45" s="1010" t="s">
        <v>343</v>
      </c>
      <c r="C45" s="1011"/>
      <c r="D45" s="1012"/>
      <c r="E45" s="625"/>
    </row>
    <row r="46" spans="1:5" ht="20.100000000000001" customHeight="1">
      <c r="A46" s="1002"/>
      <c r="B46" s="1003" t="s">
        <v>334</v>
      </c>
      <c r="C46" s="1004"/>
      <c r="D46" s="1005"/>
      <c r="E46" s="626"/>
    </row>
    <row r="47" spans="1:5" ht="20.100000000000001" customHeight="1">
      <c r="A47" s="1002"/>
      <c r="B47" s="1003" t="s">
        <v>335</v>
      </c>
      <c r="C47" s="1004"/>
      <c r="D47" s="1005"/>
      <c r="E47" s="626"/>
    </row>
    <row r="48" spans="1:5" s="648" customFormat="1" ht="18" customHeight="1">
      <c r="A48" s="646" t="str">
        <f>IF(OR(E47&gt;10),"You are exceeding the completion schedule specified in the bidding documents.","")</f>
        <v/>
      </c>
      <c r="B48" s="647"/>
      <c r="C48" s="647"/>
      <c r="D48" s="647"/>
      <c r="E48" s="658"/>
    </row>
    <row r="49" spans="1:5" ht="18" customHeight="1">
      <c r="A49" s="373"/>
      <c r="B49" s="373"/>
      <c r="C49" s="373"/>
      <c r="D49" s="373"/>
    </row>
    <row r="50" spans="1:5" ht="29.25" customHeight="1">
      <c r="A50" s="36" t="s">
        <v>59</v>
      </c>
      <c r="B50" s="62" t="str">
        <f>'Attach 3(JV)'!B19</f>
        <v>--</v>
      </c>
      <c r="D50" s="37"/>
      <c r="E50" s="37" t="s">
        <v>60</v>
      </c>
    </row>
    <row r="51" spans="1:5" ht="22.5" customHeight="1">
      <c r="A51" s="36" t="s">
        <v>61</v>
      </c>
      <c r="B51" s="197" t="str">
        <f>'Attach 3(JV)'!B20</f>
        <v/>
      </c>
      <c r="D51" s="37"/>
      <c r="E51" s="37" t="s">
        <v>62</v>
      </c>
    </row>
    <row r="52" spans="1:5" ht="8.25" customHeight="1">
      <c r="D52" s="37"/>
    </row>
    <row r="53" spans="1:5" ht="12" customHeight="1">
      <c r="A53" s="38"/>
    </row>
    <row r="54" spans="1:5" ht="36.75" customHeight="1">
      <c r="A54" s="45" t="s">
        <v>24</v>
      </c>
      <c r="B54" s="1001" t="s">
        <v>344</v>
      </c>
      <c r="C54" s="1001"/>
      <c r="D54" s="1001"/>
      <c r="E54" s="1001"/>
    </row>
    <row r="55" spans="1:5" ht="20.100000000000001" customHeight="1"/>
  </sheetData>
  <sheetProtection algorithmName="SHA-512" hashValue="naEckT2KKICPU5YfFX0S4XWato4wEUbg+x8sw5NfkpwFZ5s4ahIUriY5O/wkAC4/pxpks9UE+vCmMw2V07xGkg==" saltValue="Puzc0IUfhXAK2fwe//3oyA==" spinCount="100000" sheet="1" formatColumns="0" formatRows="0" selectLockedCells="1"/>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9">
    <mergeCell ref="A16:E16"/>
    <mergeCell ref="A23:A25"/>
    <mergeCell ref="B20:D20"/>
    <mergeCell ref="A20:A22"/>
    <mergeCell ref="B22:D22"/>
    <mergeCell ref="A1:D1"/>
    <mergeCell ref="B9:D9"/>
    <mergeCell ref="A8:D8"/>
    <mergeCell ref="B12:D12"/>
    <mergeCell ref="B10:D10"/>
    <mergeCell ref="B11:D11"/>
    <mergeCell ref="A5:E5"/>
    <mergeCell ref="A3:E3"/>
    <mergeCell ref="A18:A19"/>
    <mergeCell ref="B23:D23"/>
    <mergeCell ref="B25:D25"/>
    <mergeCell ref="B18:D19"/>
    <mergeCell ref="B30:D30"/>
    <mergeCell ref="B21:D21"/>
    <mergeCell ref="B28:D28"/>
    <mergeCell ref="B24:D24"/>
    <mergeCell ref="B27:D27"/>
    <mergeCell ref="A26:A28"/>
    <mergeCell ref="B26:D26"/>
    <mergeCell ref="B31:D31"/>
    <mergeCell ref="B37:D37"/>
    <mergeCell ref="A32:A34"/>
    <mergeCell ref="B35:D35"/>
    <mergeCell ref="B34:D34"/>
    <mergeCell ref="B36:D36"/>
    <mergeCell ref="A35:A37"/>
    <mergeCell ref="B33:D33"/>
    <mergeCell ref="B32:D32"/>
    <mergeCell ref="A29:A31"/>
    <mergeCell ref="B29:D29"/>
    <mergeCell ref="B54:E54"/>
    <mergeCell ref="A45:A47"/>
    <mergeCell ref="B47:D47"/>
    <mergeCell ref="B44:D44"/>
    <mergeCell ref="B38:D38"/>
    <mergeCell ref="B46:D46"/>
    <mergeCell ref="B45:D45"/>
    <mergeCell ref="B40:D40"/>
    <mergeCell ref="A42:A44"/>
    <mergeCell ref="B41:D41"/>
    <mergeCell ref="B43:D43"/>
    <mergeCell ref="B42:D42"/>
    <mergeCell ref="B39:D39"/>
    <mergeCell ref="A39:A41"/>
  </mergeCells>
  <phoneticPr fontId="7" type="noConversion"/>
  <dataValidations count="1">
    <dataValidation type="decimal" allowBlank="1" showInputMessage="1" showErrorMessage="1" error="Enter period in numeric figure only !" sqref="E21 E23:E25 E26 E32:E48" xr:uid="{00000000-0002-0000-0E00-000000000000}">
      <formula1>0</formula1>
      <formula2>100</formula2>
    </dataValidation>
  </dataValidations>
  <pageMargins left="0.45" right="0.38" top="0.57999999999999996" bottom="0.6" header="0.34" footer="0.35"/>
  <pageSetup scale="81"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zoomScale="90" zoomScaleSheetLayoutView="90" workbookViewId="0">
      <selection activeCell="K14" sqref="K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05" customFormat="1" ht="22.5" customHeight="1">
      <c r="A1" s="952" t="str">
        <f>'Attach 3(JV)'!A1</f>
        <v>Specification No.:CC/NT/W-TELE/DOM/A10/24/09318</v>
      </c>
      <c r="B1" s="952"/>
      <c r="C1" s="952"/>
      <c r="D1" s="952"/>
      <c r="E1" s="503"/>
      <c r="F1" s="502" t="str">
        <f>"Attachment-10 " &amp; 'Attach 3(JV)'!AT1</f>
        <v xml:space="preserve">Attachment-10 </v>
      </c>
      <c r="G1" s="504"/>
      <c r="H1" s="504"/>
    </row>
    <row r="3" spans="1:10" ht="44.25" customHeight="1">
      <c r="A3" s="1031" t="str">
        <f>'Attach 3(JV)'!A3</f>
        <v>Package: Wi-Fi Deployment in Switchyard &amp; Control Room of POWERGRID Substations.</v>
      </c>
      <c r="B3" s="1032"/>
      <c r="C3" s="1032"/>
      <c r="D3" s="1032"/>
      <c r="E3" s="1032"/>
      <c r="F3" s="1032"/>
      <c r="G3" s="9"/>
      <c r="H3" s="3"/>
    </row>
    <row r="4" spans="1:10" ht="20.100000000000001" customHeight="1">
      <c r="A4" s="5"/>
      <c r="H4" s="10"/>
      <c r="I4" s="11"/>
    </row>
    <row r="5" spans="1:10" ht="20.100000000000001" customHeight="1">
      <c r="A5" s="1033" t="s">
        <v>345</v>
      </c>
      <c r="B5" s="1033"/>
      <c r="C5" s="1033"/>
      <c r="D5" s="1033"/>
      <c r="E5" s="1033"/>
      <c r="F5" s="1033"/>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029" t="str">
        <f>'Attach 3(JV)'!A8</f>
        <v/>
      </c>
      <c r="B8" s="1029"/>
      <c r="C8" s="1029"/>
      <c r="D8" s="1029"/>
      <c r="E8" s="12" t="str">
        <f>'Attach 3(JV)'!E8</f>
        <v>Contract Services</v>
      </c>
      <c r="H8" s="10"/>
      <c r="I8" s="11"/>
    </row>
    <row r="9" spans="1:10" ht="20.100000000000001" customHeight="1">
      <c r="A9" s="13" t="s">
        <v>53</v>
      </c>
      <c r="B9" s="726">
        <f>'Attach 3(JV)'!B9</f>
        <v>0</v>
      </c>
      <c r="C9" s="726"/>
      <c r="D9" s="726"/>
      <c r="E9" s="12" t="str">
        <f>'Attach 3(JV)'!E9</f>
        <v>Power Grid Corporation of India Ltd.,</v>
      </c>
      <c r="H9" s="10"/>
      <c r="I9" s="11"/>
    </row>
    <row r="10" spans="1:10" ht="20.100000000000001" customHeight="1">
      <c r="A10" s="13" t="s">
        <v>55</v>
      </c>
      <c r="B10" s="726">
        <f>'Attach 3(JV)'!B10</f>
        <v>0</v>
      </c>
      <c r="C10" s="726"/>
      <c r="D10" s="726"/>
      <c r="E10" s="12" t="str">
        <f>'Attach 3(JV)'!E10</f>
        <v>"Saudamini", Plot No. 2, Sector 29</v>
      </c>
      <c r="H10" s="10"/>
      <c r="I10" s="280"/>
    </row>
    <row r="11" spans="1:10" ht="20.100000000000001" customHeight="1">
      <c r="B11" s="726">
        <f>'Attach 3(JV)'!B11</f>
        <v>0</v>
      </c>
      <c r="C11" s="726"/>
      <c r="D11" s="726"/>
      <c r="E11" s="12" t="str">
        <f>'Attach 3(JV)'!E11</f>
        <v>Gurugram (Haryana) - 122001</v>
      </c>
    </row>
    <row r="12" spans="1:10" ht="20.100000000000001" customHeight="1">
      <c r="A12" s="6"/>
      <c r="B12" s="726">
        <f>'Attach 3(JV)'!B12</f>
        <v>0</v>
      </c>
      <c r="C12" s="726"/>
      <c r="D12" s="726"/>
      <c r="E12" s="12"/>
    </row>
    <row r="13" spans="1:10" ht="18.75" customHeight="1">
      <c r="A13" s="6"/>
    </row>
    <row r="14" spans="1:10" ht="132.75" customHeight="1">
      <c r="A14" s="1030" t="s">
        <v>930</v>
      </c>
      <c r="B14" s="1030"/>
      <c r="C14" s="1030"/>
      <c r="D14" s="1030"/>
      <c r="E14" s="1030"/>
      <c r="F14" s="1030"/>
      <c r="G14" s="2"/>
      <c r="H14" s="2"/>
      <c r="J14" s="514"/>
    </row>
    <row r="15" spans="1:10" ht="20.100000000000001" customHeight="1">
      <c r="A15" s="7"/>
    </row>
    <row r="16" spans="1:10" ht="20.100000000000001" customHeight="1">
      <c r="A16" s="19" t="s">
        <v>346</v>
      </c>
      <c r="B16" s="133" t="str">
        <f>'Attach 3(JV)'!B19</f>
        <v>--</v>
      </c>
      <c r="C16" s="18"/>
      <c r="E16" s="20" t="s">
        <v>60</v>
      </c>
      <c r="F16" s="203" t="str">
        <f>'Attach 3(JV)'!E19</f>
        <v/>
      </c>
    </row>
    <row r="17" spans="1:6" ht="20.100000000000001" customHeight="1">
      <c r="A17" s="19" t="s">
        <v>61</v>
      </c>
      <c r="B17" s="203" t="str">
        <f>'Attach 3(JV)'!B20</f>
        <v/>
      </c>
      <c r="C17" s="18"/>
      <c r="E17" s="20" t="s">
        <v>62</v>
      </c>
      <c r="F17" s="203" t="str">
        <f>'Attach 3(JV)'!E20</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wt6bKH8jBn9S1FrWZym12EjkLs4p31CinMFEi4s9gtmhZSrfG7JtU+nqjWF3ow+ZcfjSC4ChSK1cGrL+oOcsWQ==" saltValue="Pfpt1tJbEJpH6NF6COAC2w==" spinCount="100000" sheet="1" formatColumns="0" formatRows="0" selectLockedCells="1"/>
  <customSheetViews>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43"/>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9" zoomScaleSheetLayoutView="100" workbookViewId="0">
      <selection activeCell="B47" sqref="B47:C47"/>
    </sheetView>
  </sheetViews>
  <sheetFormatPr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7" customFormat="1" ht="23.25" customHeight="1">
      <c r="A1" s="952" t="str">
        <f>'Attach 3(JV)'!A1</f>
        <v>Specification No.:CC/NT/W-TELE/DOM/A10/24/09318</v>
      </c>
      <c r="B1" s="952"/>
      <c r="C1" s="952"/>
      <c r="D1" s="1041" t="str">
        <f>"Attachment-11 " &amp; 'Attach 3(JV)'!AT1</f>
        <v xml:space="preserve">Attachment-11 </v>
      </c>
      <c r="E1" s="1041"/>
      <c r="F1" s="78"/>
      <c r="G1" s="78"/>
      <c r="H1" s="78"/>
    </row>
    <row r="2" spans="1:26" ht="13.5" customHeight="1">
      <c r="Z2" s="112">
        <f>'Attach 3(JV)'!Z2</f>
        <v>0</v>
      </c>
    </row>
    <row r="3" spans="1:26" ht="37.5" customHeight="1">
      <c r="A3" s="1039" t="str">
        <f>'Attach 3(QR)'!A3</f>
        <v>Package: Wi-Fi Deployment in Switchyard &amp; Control Room of POWERGRID Substations.</v>
      </c>
      <c r="B3" s="1040"/>
      <c r="C3" s="1040"/>
      <c r="D3" s="1040"/>
      <c r="E3" s="1040"/>
      <c r="F3" s="26"/>
      <c r="G3" s="27"/>
      <c r="H3" s="26"/>
    </row>
    <row r="4" spans="1:26" ht="19.5" customHeight="1">
      <c r="A4" s="28"/>
      <c r="H4" s="30"/>
      <c r="I4" s="11"/>
    </row>
    <row r="5" spans="1:26" ht="21.75" customHeight="1">
      <c r="A5" s="733" t="s">
        <v>347</v>
      </c>
      <c r="B5" s="733"/>
      <c r="C5" s="733"/>
      <c r="D5" s="733"/>
      <c r="E5" s="733"/>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729" t="str">
        <f>'Attach 3(JV)'!A8</f>
        <v/>
      </c>
      <c r="B8" s="729"/>
      <c r="C8" s="729"/>
      <c r="D8" s="12" t="str">
        <f>'Attach 3(JV)'!E8</f>
        <v>Contract Services</v>
      </c>
      <c r="H8" s="30"/>
      <c r="I8" s="11"/>
    </row>
    <row r="9" spans="1:26" ht="19.5" customHeight="1">
      <c r="A9" s="13" t="s">
        <v>53</v>
      </c>
      <c r="B9" s="726">
        <f>'Attach 3(JV)'!B9</f>
        <v>0</v>
      </c>
      <c r="C9" s="726"/>
      <c r="D9" s="12" t="str">
        <f>'Attach 3(JV)'!E9</f>
        <v>Power Grid Corporation of India Ltd.,</v>
      </c>
      <c r="H9" s="30"/>
      <c r="I9" s="11"/>
    </row>
    <row r="10" spans="1:26" ht="19.5" customHeight="1">
      <c r="A10" s="13" t="s">
        <v>55</v>
      </c>
      <c r="B10" s="726">
        <f>'Attach 3(JV)'!B10</f>
        <v>0</v>
      </c>
      <c r="C10" s="726"/>
      <c r="D10" s="12" t="str">
        <f>'Attach 3(JV)'!E10</f>
        <v>"Saudamini", Plot No. 2, Sector 29</v>
      </c>
      <c r="H10" s="30"/>
      <c r="I10" s="11"/>
    </row>
    <row r="11" spans="1:26" ht="19.5" customHeight="1">
      <c r="B11" s="726">
        <f>'Attach 3(JV)'!B11</f>
        <v>0</v>
      </c>
      <c r="C11" s="726"/>
      <c r="D11" s="12" t="str">
        <f>'Attach 3(JV)'!E11</f>
        <v>Gurugram (Haryana) - 122001</v>
      </c>
    </row>
    <row r="12" spans="1:26" ht="19.5" customHeight="1">
      <c r="A12" s="32"/>
      <c r="B12" s="726">
        <f>'Attach 3(JV)'!B12</f>
        <v>0</v>
      </c>
      <c r="C12" s="726"/>
      <c r="D12" s="12"/>
    </row>
    <row r="13" spans="1:26" ht="19.5" customHeight="1">
      <c r="A13" s="29" t="s">
        <v>58</v>
      </c>
    </row>
    <row r="14" spans="1:26" ht="9.9499999999999993" customHeight="1">
      <c r="A14" s="32"/>
    </row>
    <row r="15" spans="1:26" ht="174" customHeight="1">
      <c r="A15" s="1034" t="s">
        <v>348</v>
      </c>
      <c r="B15" s="947"/>
      <c r="C15" s="947"/>
      <c r="D15" s="947"/>
      <c r="E15" s="947"/>
      <c r="F15" s="34"/>
      <c r="G15" s="34"/>
      <c r="H15" s="34"/>
    </row>
    <row r="16" spans="1:26" ht="19.5" customHeight="1">
      <c r="A16" s="32"/>
      <c r="B16" s="32"/>
      <c r="C16" s="32"/>
      <c r="D16" s="32"/>
      <c r="E16" s="32"/>
      <c r="F16" s="34"/>
      <c r="G16" s="34"/>
      <c r="H16" s="34"/>
    </row>
    <row r="17" spans="1:8" s="24" customFormat="1" ht="72" customHeight="1">
      <c r="A17" s="46" t="s">
        <v>300</v>
      </c>
      <c r="B17" s="997" t="s">
        <v>349</v>
      </c>
      <c r="C17" s="997"/>
      <c r="D17" s="46" t="s">
        <v>350</v>
      </c>
      <c r="E17" s="46" t="s">
        <v>351</v>
      </c>
      <c r="G17" s="34"/>
      <c r="H17" s="34"/>
    </row>
    <row r="18" spans="1:8" ht="26.1" customHeight="1">
      <c r="A18" s="81">
        <v>1</v>
      </c>
      <c r="B18" s="1038"/>
      <c r="C18" s="1038"/>
      <c r="D18" s="207"/>
      <c r="E18" s="207"/>
      <c r="F18" s="34"/>
      <c r="G18" s="34"/>
      <c r="H18" s="34"/>
    </row>
    <row r="19" spans="1:8" ht="26.1" customHeight="1">
      <c r="A19" s="81">
        <v>2</v>
      </c>
      <c r="B19" s="1038"/>
      <c r="C19" s="1038"/>
      <c r="D19" s="207"/>
      <c r="E19" s="207"/>
      <c r="F19" s="34"/>
      <c r="G19" s="34"/>
      <c r="H19" s="34"/>
    </row>
    <row r="20" spans="1:8" ht="26.1" customHeight="1">
      <c r="A20" s="81">
        <v>3</v>
      </c>
      <c r="B20" s="1038"/>
      <c r="C20" s="1038"/>
      <c r="D20" s="207"/>
      <c r="E20" s="207"/>
      <c r="F20" s="34"/>
      <c r="G20" s="34"/>
      <c r="H20" s="34"/>
    </row>
    <row r="21" spans="1:8" ht="26.1" customHeight="1">
      <c r="A21" s="81">
        <v>4</v>
      </c>
      <c r="B21" s="1038"/>
      <c r="C21" s="1038"/>
      <c r="D21" s="207"/>
      <c r="E21" s="207"/>
      <c r="F21" s="34"/>
      <c r="G21" s="34"/>
      <c r="H21" s="34"/>
    </row>
    <row r="22" spans="1:8" ht="26.1" customHeight="1">
      <c r="A22" s="81">
        <v>5</v>
      </c>
      <c r="B22" s="1038"/>
      <c r="C22" s="1038"/>
      <c r="D22" s="207"/>
      <c r="E22" s="207"/>
      <c r="F22" s="34"/>
      <c r="G22" s="34"/>
      <c r="H22" s="34"/>
    </row>
    <row r="23" spans="1:8" ht="26.1" customHeight="1">
      <c r="A23" s="81">
        <v>6</v>
      </c>
      <c r="B23" s="1038"/>
      <c r="C23" s="1038"/>
      <c r="D23" s="207"/>
      <c r="E23" s="207"/>
      <c r="F23" s="34"/>
      <c r="G23" s="34"/>
      <c r="H23" s="34"/>
    </row>
    <row r="24" spans="1:8" ht="26.1" customHeight="1">
      <c r="A24" s="32"/>
      <c r="B24" s="32"/>
      <c r="C24" s="32"/>
      <c r="D24" s="32"/>
      <c r="E24" s="32"/>
      <c r="F24" s="34"/>
      <c r="G24" s="34"/>
      <c r="H24" s="34"/>
    </row>
    <row r="25" spans="1:8" ht="84.75" customHeight="1">
      <c r="A25" s="1034" t="s">
        <v>352</v>
      </c>
      <c r="B25" s="947"/>
      <c r="C25" s="947"/>
      <c r="D25" s="947"/>
      <c r="E25" s="947"/>
    </row>
    <row r="26" spans="1:8" ht="149.25" customHeight="1">
      <c r="A26" s="1034" t="s">
        <v>353</v>
      </c>
      <c r="B26" s="947"/>
      <c r="C26" s="947"/>
      <c r="D26" s="947"/>
      <c r="E26" s="947"/>
    </row>
    <row r="27" spans="1:8" ht="26.1" customHeight="1">
      <c r="A27" s="36" t="s">
        <v>59</v>
      </c>
      <c r="B27" s="62" t="str">
        <f>'Attach 3(JV)'!B19</f>
        <v>--</v>
      </c>
      <c r="D27" s="37" t="s">
        <v>60</v>
      </c>
      <c r="E27" s="197" t="str">
        <f>'Attach 3(JV)'!E19</f>
        <v/>
      </c>
    </row>
    <row r="28" spans="1:8" ht="26.1" customHeight="1">
      <c r="A28" s="36" t="s">
        <v>61</v>
      </c>
      <c r="B28" s="197" t="str">
        <f>'Attach 3(JV)'!B20</f>
        <v/>
      </c>
      <c r="D28" s="37" t="s">
        <v>62</v>
      </c>
      <c r="E28" s="197" t="str">
        <f>'Attach 3(JV)'!E20</f>
        <v/>
      </c>
    </row>
    <row r="29" spans="1:8" ht="230.25" customHeight="1">
      <c r="A29" s="1035" t="s">
        <v>354</v>
      </c>
      <c r="B29" s="1035"/>
      <c r="C29" s="1035"/>
      <c r="D29" s="1035"/>
      <c r="E29" s="1035"/>
    </row>
    <row r="30" spans="1:8" ht="20.100000000000001" customHeight="1">
      <c r="A30" s="21" t="str">
        <f>A1</f>
        <v>Specification No.:CC/NT/W-TELE/DOM/A10/24/09318</v>
      </c>
      <c r="B30" s="22"/>
      <c r="C30" s="22"/>
      <c r="D30" s="22"/>
      <c r="E30" s="23" t="str">
        <f>D1</f>
        <v xml:space="preserve">Attachment-11 </v>
      </c>
    </row>
    <row r="31" spans="1:8" ht="19.5" customHeight="1"/>
    <row r="32" spans="1:8" ht="48" customHeight="1"/>
    <row r="33" spans="1:5" ht="19.5" customHeight="1">
      <c r="A33" s="1036" t="str">
        <f>A3</f>
        <v>Package: Wi-Fi Deployment in Switchyard &amp; Control Room of POWERGRID Substations.</v>
      </c>
      <c r="B33" s="1036"/>
      <c r="C33" s="1036"/>
      <c r="D33" s="1036"/>
      <c r="E33" s="1036"/>
    </row>
    <row r="34" spans="1:5" ht="19.5" customHeight="1">
      <c r="A34" s="999" t="s">
        <v>347</v>
      </c>
      <c r="B34" s="999"/>
      <c r="C34" s="999"/>
      <c r="D34" s="999"/>
      <c r="E34" s="999"/>
    </row>
    <row r="35" spans="1:5" ht="19.5" customHeight="1">
      <c r="A35" s="32"/>
    </row>
    <row r="36" spans="1:5" ht="19.5" customHeight="1">
      <c r="A36" s="33" t="e">
        <f>'Attach 3(JV)'!#REF!</f>
        <v>#REF!</v>
      </c>
      <c r="B36" s="32"/>
      <c r="C36" s="32"/>
      <c r="D36" s="15" t="str">
        <f>D7</f>
        <v>To:</v>
      </c>
    </row>
    <row r="37" spans="1:5" ht="19.5" customHeight="1">
      <c r="A37" s="33" t="e">
        <f>'Attach 3(JV)'!#REF!</f>
        <v>#REF!</v>
      </c>
      <c r="B37" s="32"/>
      <c r="C37" s="32"/>
      <c r="D37" s="12" t="str">
        <f>D8</f>
        <v>Contract Services</v>
      </c>
    </row>
    <row r="38" spans="1:5" ht="19.5" customHeight="1">
      <c r="A38" s="13" t="s">
        <v>53</v>
      </c>
      <c r="B38" s="726" t="e">
        <f>_xlfn.SINGLE('Attach 3(JV)'!#REF!)</f>
        <v>#REF!</v>
      </c>
      <c r="C38" s="726"/>
      <c r="D38" s="12" t="str">
        <f>D9</f>
        <v>Power Grid Corporation of India Ltd.,</v>
      </c>
    </row>
    <row r="39" spans="1:5" ht="19.5" customHeight="1">
      <c r="A39" s="13" t="s">
        <v>55</v>
      </c>
      <c r="B39" s="726" t="e">
        <f>_xlfn.SINGLE('Attach 3(JV)'!#REF!)</f>
        <v>#REF!</v>
      </c>
      <c r="C39" s="726"/>
      <c r="D39" s="12" t="str">
        <f>D10</f>
        <v>"Saudamini", Plot No. 2, Sector 29</v>
      </c>
    </row>
    <row r="40" spans="1:5" ht="19.5" customHeight="1">
      <c r="B40" s="726" t="str">
        <f>'Attach 3(JV)'!B15:D15</f>
        <v>Gurgaon</v>
      </c>
      <c r="C40" s="726"/>
      <c r="D40" s="12" t="str">
        <f>D11</f>
        <v>Gurugram (Haryana) - 122001</v>
      </c>
    </row>
    <row r="41" spans="1:5" ht="19.5" customHeight="1">
      <c r="A41" s="32"/>
      <c r="B41" s="726" t="str">
        <f>'Attach 3(JV)'!B16:D16</f>
        <v/>
      </c>
      <c r="C41" s="726"/>
      <c r="D41" s="12"/>
    </row>
    <row r="42" spans="1:5" ht="19.5" customHeight="1">
      <c r="A42" s="29" t="s">
        <v>58</v>
      </c>
    </row>
    <row r="43" spans="1:5" ht="19.5" customHeight="1">
      <c r="A43" s="32"/>
    </row>
    <row r="44" spans="1:5" ht="33.75" customHeight="1">
      <c r="A44" s="947" t="s">
        <v>355</v>
      </c>
      <c r="B44" s="947"/>
      <c r="C44" s="947"/>
      <c r="D44" s="947"/>
      <c r="E44" s="947"/>
    </row>
    <row r="45" spans="1:5" ht="19.5" customHeight="1">
      <c r="A45" s="32"/>
      <c r="B45" s="32"/>
      <c r="C45" s="32"/>
      <c r="D45" s="32"/>
      <c r="E45" s="32"/>
    </row>
    <row r="46" spans="1:5" ht="72" customHeight="1">
      <c r="A46" s="46" t="s">
        <v>300</v>
      </c>
      <c r="B46" s="997" t="s">
        <v>349</v>
      </c>
      <c r="C46" s="997"/>
      <c r="D46" s="46" t="s">
        <v>350</v>
      </c>
      <c r="E46" s="46" t="s">
        <v>356</v>
      </c>
    </row>
    <row r="47" spans="1:5" ht="25.5" customHeight="1">
      <c r="A47" s="81">
        <v>1</v>
      </c>
      <c r="B47" s="1037"/>
      <c r="C47" s="1037"/>
      <c r="D47" s="211"/>
      <c r="E47" s="211"/>
    </row>
    <row r="48" spans="1:5" ht="25.5" customHeight="1">
      <c r="A48" s="81">
        <v>2</v>
      </c>
      <c r="B48" s="1037"/>
      <c r="C48" s="1037"/>
      <c r="D48" s="211"/>
      <c r="E48" s="211"/>
    </row>
    <row r="49" spans="1:5" ht="25.5" customHeight="1">
      <c r="A49" s="81">
        <v>3</v>
      </c>
      <c r="B49" s="1037"/>
      <c r="C49" s="1037"/>
      <c r="D49" s="211"/>
      <c r="E49" s="211"/>
    </row>
    <row r="50" spans="1:5" ht="25.5" customHeight="1">
      <c r="A50" s="81">
        <v>4</v>
      </c>
      <c r="B50" s="1037"/>
      <c r="C50" s="1037"/>
      <c r="D50" s="211"/>
      <c r="E50" s="211"/>
    </row>
    <row r="51" spans="1:5" ht="25.5" customHeight="1">
      <c r="A51" s="81">
        <v>5</v>
      </c>
      <c r="B51" s="1037"/>
      <c r="C51" s="1037"/>
      <c r="D51" s="211"/>
      <c r="E51" s="211"/>
    </row>
    <row r="52" spans="1:5" ht="25.5" customHeight="1">
      <c r="A52" s="81">
        <v>6</v>
      </c>
      <c r="B52" s="1037"/>
      <c r="C52" s="1037"/>
      <c r="D52" s="211"/>
      <c r="E52" s="211"/>
    </row>
    <row r="53" spans="1:5" ht="27.95" customHeight="1">
      <c r="A53" s="32"/>
      <c r="B53" s="32"/>
      <c r="C53" s="32"/>
      <c r="D53" s="32"/>
      <c r="E53" s="32"/>
    </row>
    <row r="54" spans="1:5" ht="27.95" customHeight="1">
      <c r="A54" s="147"/>
      <c r="B54" s="147"/>
      <c r="C54" s="147"/>
      <c r="D54" s="147"/>
      <c r="E54" s="147"/>
    </row>
    <row r="55" spans="1:5" ht="27.95" customHeight="1">
      <c r="A55" s="147" t="s">
        <v>59</v>
      </c>
      <c r="B55" s="62" t="str">
        <f>B27</f>
        <v>--</v>
      </c>
      <c r="C55" s="147" t="s">
        <v>60</v>
      </c>
      <c r="D55" s="147" t="str">
        <f>E27</f>
        <v/>
      </c>
      <c r="E55" s="147"/>
    </row>
    <row r="56" spans="1:5" ht="27.95" customHeight="1">
      <c r="A56" s="147" t="s">
        <v>61</v>
      </c>
      <c r="B56" s="147" t="str">
        <f>B28</f>
        <v/>
      </c>
      <c r="C56" s="147" t="s">
        <v>62</v>
      </c>
      <c r="D56" s="147" t="str">
        <f>E28</f>
        <v/>
      </c>
      <c r="E56" s="147"/>
    </row>
    <row r="57" spans="1:5" ht="27.95" customHeight="1">
      <c r="A57" s="147"/>
      <c r="B57" s="147"/>
      <c r="C57" s="147"/>
      <c r="D57" s="147"/>
      <c r="E57" s="147"/>
    </row>
    <row r="58" spans="1:5" ht="19.5" customHeight="1">
      <c r="A58" s="21" t="str">
        <f>A30</f>
        <v>Specification No.:CC/NT/W-TELE/DOM/A10/24/09318</v>
      </c>
      <c r="B58" s="22"/>
      <c r="C58" s="22"/>
      <c r="D58" s="22"/>
      <c r="E58" s="23" t="str">
        <f>E30</f>
        <v xml:space="preserve">Attachment-11 </v>
      </c>
    </row>
    <row r="59" spans="1:5" ht="19.5" customHeight="1"/>
    <row r="60" spans="1:5" ht="48" customHeight="1">
      <c r="A60" s="1036" t="str">
        <f>A33</f>
        <v>Package: Wi-Fi Deployment in Switchyard &amp; Control Room of POWERGRID Substations.</v>
      </c>
      <c r="B60" s="1036"/>
      <c r="C60" s="1036"/>
      <c r="D60" s="1036"/>
      <c r="E60" s="1036"/>
    </row>
    <row r="61" spans="1:5" ht="19.5" customHeight="1">
      <c r="A61" s="28"/>
    </row>
    <row r="62" spans="1:5" ht="19.5" customHeight="1">
      <c r="A62" s="999" t="s">
        <v>347</v>
      </c>
      <c r="B62" s="999"/>
      <c r="C62" s="999"/>
      <c r="D62" s="999"/>
      <c r="E62" s="999"/>
    </row>
    <row r="63" spans="1:5" ht="19.5" customHeight="1">
      <c r="A63" s="32"/>
    </row>
    <row r="64" spans="1:5" ht="19.5" customHeight="1">
      <c r="A64" s="33" t="e">
        <f>'Attach 3(JV)'!#REF!</f>
        <v>#REF!</v>
      </c>
      <c r="B64" s="32"/>
      <c r="C64" s="32"/>
      <c r="D64" s="15" t="str">
        <f>D7</f>
        <v>To:</v>
      </c>
    </row>
    <row r="65" spans="1:5" ht="19.5" customHeight="1">
      <c r="A65" s="33" t="e">
        <f>'Attach 3(JV)'!#REF!</f>
        <v>#REF!</v>
      </c>
      <c r="B65" s="32"/>
      <c r="C65" s="32"/>
      <c r="D65" s="12" t="str">
        <f>D8</f>
        <v>Contract Services</v>
      </c>
    </row>
    <row r="66" spans="1:5" ht="19.5" customHeight="1">
      <c r="A66" s="13" t="s">
        <v>53</v>
      </c>
      <c r="B66" s="726" t="e">
        <f>'Attach 3(JV)'!#REF!</f>
        <v>#REF!</v>
      </c>
      <c r="C66" s="726"/>
      <c r="D66" s="12" t="str">
        <f>D9</f>
        <v>Power Grid Corporation of India Ltd.,</v>
      </c>
    </row>
    <row r="67" spans="1:5" ht="19.5" customHeight="1">
      <c r="A67" s="13" t="s">
        <v>55</v>
      </c>
      <c r="B67" s="726" t="e">
        <f>'Attach 3(JV)'!#REF!</f>
        <v>#REF!</v>
      </c>
      <c r="C67" s="726"/>
      <c r="D67" s="12" t="str">
        <f>D10</f>
        <v>"Saudamini", Plot No. 2, Sector 29</v>
      </c>
    </row>
    <row r="68" spans="1:5" ht="19.5" customHeight="1">
      <c r="B68" s="726" t="str">
        <f>'Attach 3(JV)'!E15</f>
        <v/>
      </c>
      <c r="C68" s="726"/>
      <c r="D68" s="12" t="str">
        <f>D11</f>
        <v>Gurugram (Haryana) - 122001</v>
      </c>
    </row>
    <row r="69" spans="1:5" ht="19.5" customHeight="1">
      <c r="A69" s="32"/>
      <c r="B69" s="726" t="str">
        <f>'Attach 3(JV)'!E16</f>
        <v/>
      </c>
      <c r="C69" s="726"/>
      <c r="D69" s="12"/>
    </row>
    <row r="70" spans="1:5" ht="19.5" customHeight="1">
      <c r="A70" s="29" t="s">
        <v>58</v>
      </c>
    </row>
    <row r="71" spans="1:5" ht="19.5" customHeight="1">
      <c r="A71" s="32"/>
    </row>
    <row r="72" spans="1:5" ht="33.75" customHeight="1">
      <c r="A72" s="947" t="s">
        <v>355</v>
      </c>
      <c r="B72" s="947"/>
      <c r="C72" s="947"/>
      <c r="D72" s="947"/>
      <c r="E72" s="947"/>
    </row>
    <row r="73" spans="1:5" ht="19.5" customHeight="1">
      <c r="A73" s="32"/>
      <c r="B73" s="32"/>
      <c r="C73" s="32"/>
      <c r="D73" s="32"/>
      <c r="E73" s="32"/>
    </row>
    <row r="74" spans="1:5" ht="72" customHeight="1">
      <c r="A74" s="46" t="s">
        <v>300</v>
      </c>
      <c r="B74" s="997" t="s">
        <v>349</v>
      </c>
      <c r="C74" s="997"/>
      <c r="D74" s="46" t="s">
        <v>350</v>
      </c>
      <c r="E74" s="46" t="s">
        <v>356</v>
      </c>
    </row>
    <row r="75" spans="1:5" ht="25.5" customHeight="1">
      <c r="A75" s="81">
        <v>1</v>
      </c>
      <c r="B75" s="1037"/>
      <c r="C75" s="1037"/>
      <c r="D75" s="211"/>
      <c r="E75" s="211"/>
    </row>
    <row r="76" spans="1:5" ht="25.5" customHeight="1">
      <c r="A76" s="81">
        <v>2</v>
      </c>
      <c r="B76" s="1037"/>
      <c r="C76" s="1037"/>
      <c r="D76" s="211"/>
      <c r="E76" s="211"/>
    </row>
    <row r="77" spans="1:5" ht="25.5" customHeight="1">
      <c r="A77" s="81">
        <v>3</v>
      </c>
      <c r="B77" s="1037"/>
      <c r="C77" s="1037"/>
      <c r="D77" s="211"/>
      <c r="E77" s="211"/>
    </row>
    <row r="78" spans="1:5" ht="25.5" customHeight="1">
      <c r="A78" s="81">
        <v>4</v>
      </c>
      <c r="B78" s="1037"/>
      <c r="C78" s="1037"/>
      <c r="D78" s="211"/>
      <c r="E78" s="211"/>
    </row>
    <row r="79" spans="1:5" ht="25.5" customHeight="1">
      <c r="A79" s="81">
        <v>5</v>
      </c>
      <c r="B79" s="1037"/>
      <c r="C79" s="1037"/>
      <c r="D79" s="211"/>
      <c r="E79" s="211"/>
    </row>
    <row r="80" spans="1:5" ht="25.5" customHeight="1">
      <c r="A80" s="81">
        <v>6</v>
      </c>
      <c r="B80" s="1037"/>
      <c r="C80" s="1037"/>
      <c r="D80" s="211"/>
      <c r="E80" s="211"/>
    </row>
    <row r="81" spans="1:5" ht="19.5" customHeight="1">
      <c r="A81" s="32"/>
      <c r="B81" s="32"/>
      <c r="C81" s="32"/>
      <c r="D81" s="32"/>
      <c r="E81" s="32"/>
    </row>
    <row r="82" spans="1:5" ht="24.75" customHeight="1">
      <c r="A82" s="147"/>
      <c r="B82" s="147"/>
      <c r="C82" s="147"/>
      <c r="D82" s="147"/>
      <c r="E82" s="147"/>
    </row>
    <row r="83" spans="1:5" ht="24.75" customHeight="1">
      <c r="A83" s="147" t="s">
        <v>59</v>
      </c>
      <c r="B83" s="62" t="str">
        <f>B55</f>
        <v>--</v>
      </c>
      <c r="C83" s="147" t="s">
        <v>60</v>
      </c>
      <c r="D83" s="147" t="str">
        <f>D55</f>
        <v/>
      </c>
      <c r="E83" s="147"/>
    </row>
    <row r="84" spans="1:5" ht="24.75" customHeight="1">
      <c r="A84" s="147" t="s">
        <v>61</v>
      </c>
      <c r="B84" s="147" t="str">
        <f>B56</f>
        <v/>
      </c>
      <c r="C84" s="147" t="s">
        <v>62</v>
      </c>
      <c r="D84" s="147" t="str">
        <f>D56</f>
        <v/>
      </c>
      <c r="E84" s="147"/>
    </row>
    <row r="85" spans="1:5" ht="24.75" customHeight="1">
      <c r="A85" s="147"/>
      <c r="B85" s="147"/>
      <c r="C85" s="147"/>
      <c r="D85" s="147"/>
      <c r="E85" s="147"/>
    </row>
    <row r="86" spans="1:5" ht="37.5" customHeight="1">
      <c r="A86" s="59"/>
      <c r="B86" s="59"/>
      <c r="C86" s="59"/>
      <c r="D86" s="59"/>
      <c r="E86" s="59"/>
    </row>
  </sheetData>
  <sheetProtection algorithmName="SHA-512" hashValue="HyhbhnPGCTEwMx+m4uh0Md/g/TWe4MsSmpvG6vlsi2LcfLTiHHYVqvdRgj1RLR0c9NdfXS3u8VZEvLCHyz3KOw==" saltValue="0E76zxcPdDkrbqtfGMk6Vw==" spinCount="100000" sheet="1" formatColumns="0" formatRows="0" selectLockedCells="1"/>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B21:C21"/>
    <mergeCell ref="B22:C22"/>
    <mergeCell ref="A15:E15"/>
    <mergeCell ref="B17:C17"/>
    <mergeCell ref="B9:C9"/>
    <mergeCell ref="D1:E1"/>
    <mergeCell ref="A1:C1"/>
    <mergeCell ref="B10:C10"/>
    <mergeCell ref="B11:C11"/>
    <mergeCell ref="B19:C19"/>
    <mergeCell ref="B23:C23"/>
    <mergeCell ref="A3:E3"/>
    <mergeCell ref="A5:E5"/>
    <mergeCell ref="A72:E72"/>
    <mergeCell ref="B74:C74"/>
    <mergeCell ref="B46:C46"/>
    <mergeCell ref="B51:C51"/>
    <mergeCell ref="B52:C52"/>
    <mergeCell ref="B47:C47"/>
    <mergeCell ref="B48:C48"/>
    <mergeCell ref="A8:C8"/>
    <mergeCell ref="B12:C12"/>
    <mergeCell ref="B18:C18"/>
    <mergeCell ref="B68:C68"/>
    <mergeCell ref="B69:C69"/>
    <mergeCell ref="B20:C20"/>
    <mergeCell ref="B66:C66"/>
    <mergeCell ref="B67:C67"/>
    <mergeCell ref="B80:C80"/>
    <mergeCell ref="B75:C75"/>
    <mergeCell ref="B76:C76"/>
    <mergeCell ref="B77:C77"/>
    <mergeCell ref="B78:C78"/>
    <mergeCell ref="B79:C79"/>
    <mergeCell ref="A44:E44"/>
    <mergeCell ref="A62:E62"/>
    <mergeCell ref="A60:E60"/>
    <mergeCell ref="A33:E33"/>
    <mergeCell ref="B39:C39"/>
    <mergeCell ref="B40:C40"/>
    <mergeCell ref="B41:C41"/>
    <mergeCell ref="B49:C49"/>
    <mergeCell ref="B50:C50"/>
    <mergeCell ref="A25:E25"/>
    <mergeCell ref="A26:E26"/>
    <mergeCell ref="A29:E29"/>
    <mergeCell ref="A34:E34"/>
    <mergeCell ref="B38:C38"/>
  </mergeCells>
  <phoneticPr fontId="7" type="noConversion"/>
  <conditionalFormatting sqref="A30:E31 B33:B54 A33:A57 C33:E57 B56:B57 B82 A82:A86 C82:E86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19"/>
  <sheetViews>
    <sheetView showGridLines="0" showZeros="0" view="pageBreakPreview" zoomScaleNormal="100" zoomScaleSheetLayoutView="100" workbookViewId="0">
      <selection activeCell="L15" sqref="L15"/>
    </sheetView>
  </sheetViews>
  <sheetFormatPr defaultRowHeight="16.5"/>
  <cols>
    <col min="1" max="1" width="15.28515625" style="234" customWidth="1"/>
    <col min="2" max="2" width="26.5703125" style="234" customWidth="1"/>
    <col min="3" max="3" width="35.140625" style="234" customWidth="1"/>
    <col min="4" max="4" width="33.5703125" style="234" customWidth="1"/>
    <col min="5" max="5" width="20" style="234" customWidth="1"/>
    <col min="6" max="6" width="14.7109375" style="234" hidden="1" customWidth="1"/>
    <col min="7" max="8" width="0" style="360" hidden="1" customWidth="1"/>
    <col min="9" max="16384" width="9.140625" style="360"/>
  </cols>
  <sheetData>
    <row r="1" spans="1:7" s="233" customFormat="1" ht="20.25" customHeight="1">
      <c r="A1" s="509" t="str">
        <f>'Attach 3(JV)'!A1</f>
        <v>Specification No.:CC/NT/W-TELE/DOM/A10/24/09318</v>
      </c>
      <c r="B1" s="510"/>
      <c r="C1" s="510"/>
      <c r="D1" s="510"/>
      <c r="E1" s="511" t="s">
        <v>357</v>
      </c>
      <c r="F1" s="232"/>
    </row>
    <row r="3" spans="1:7" ht="35.25" customHeight="1">
      <c r="A3" s="1039" t="str">
        <f>'Attach 3(JV)'!A3</f>
        <v>Package: Wi-Fi Deployment in Switchyard &amp; Control Room of POWERGRID Substations.</v>
      </c>
      <c r="B3" s="1040"/>
      <c r="C3" s="1040"/>
      <c r="D3" s="1040"/>
      <c r="E3" s="1040"/>
      <c r="F3" s="361"/>
    </row>
    <row r="4" spans="1:7" ht="1.5" hidden="1" customHeight="1">
      <c r="A4" s="238"/>
      <c r="F4" s="30"/>
      <c r="G4" s="11"/>
    </row>
    <row r="5" spans="1:7" ht="20.100000000000001" customHeight="1">
      <c r="A5" s="1045" t="s">
        <v>358</v>
      </c>
      <c r="B5" s="1045"/>
      <c r="C5" s="1045"/>
      <c r="D5" s="1045"/>
      <c r="E5" s="1045"/>
      <c r="F5" s="30"/>
      <c r="G5" s="11"/>
    </row>
    <row r="6" spans="1:7" ht="20.100000000000001" customHeight="1">
      <c r="A6" s="240"/>
      <c r="F6" s="30"/>
      <c r="G6" s="11"/>
    </row>
    <row r="7" spans="1:7" ht="20.100000000000001" customHeight="1">
      <c r="A7" s="255" t="str">
        <f>'[18]Attach 3 (JV)'!A5</f>
        <v>Bidder’s Name and Address (Sole Bidder) :</v>
      </c>
      <c r="D7" s="362" t="str">
        <f>'[18]Attach 3 (JV)'!F5</f>
        <v>To:</v>
      </c>
      <c r="F7" s="30"/>
      <c r="G7" s="11"/>
    </row>
    <row r="8" spans="1:7" ht="36" customHeight="1">
      <c r="A8" s="1046" t="str">
        <f>'Attach 3(JV)'!A8</f>
        <v/>
      </c>
      <c r="B8" s="1046"/>
      <c r="C8" s="1046"/>
      <c r="D8" s="363" t="str">
        <f>'[18]Attach 3 (JV)'!F6</f>
        <v>Contract Services</v>
      </c>
      <c r="F8" s="30"/>
      <c r="G8" s="11"/>
    </row>
    <row r="9" spans="1:7">
      <c r="A9" s="13" t="s">
        <v>53</v>
      </c>
      <c r="B9" s="734">
        <f>'Attach 3(JV)'!B9</f>
        <v>0</v>
      </c>
      <c r="C9" s="734"/>
      <c r="D9" s="363" t="str">
        <f>'[18]Attach 3 (JV)'!F7</f>
        <v>Power Grid Corporation of India Ltd.,</v>
      </c>
      <c r="F9" s="30"/>
      <c r="G9" s="11"/>
    </row>
    <row r="10" spans="1:7">
      <c r="A10" s="13" t="s">
        <v>55</v>
      </c>
      <c r="B10" s="726">
        <f>'Attach 3(JV)'!B10</f>
        <v>0</v>
      </c>
      <c r="C10" s="726"/>
      <c r="D10" s="363" t="str">
        <f>'[18]Attach 3 (JV)'!F8</f>
        <v>"Saudamini", Plot No.-2</v>
      </c>
      <c r="F10" s="30"/>
      <c r="G10" s="11"/>
    </row>
    <row r="11" spans="1:7">
      <c r="B11" s="726">
        <f>'Attach 3(JV)'!B11</f>
        <v>0</v>
      </c>
      <c r="C11" s="726"/>
      <c r="D11" s="363" t="str">
        <f>'[18]Attach 3 (JV)'!F9</f>
        <v xml:space="preserve">Sector-29, </v>
      </c>
    </row>
    <row r="12" spans="1:7">
      <c r="A12" s="240"/>
      <c r="B12" s="726">
        <f>'Attach 3(JV)'!B12</f>
        <v>0</v>
      </c>
      <c r="C12" s="726"/>
      <c r="D12" s="659" t="str">
        <f>'Attach 3(JV)'!E11</f>
        <v>Gurugram (Haryana) - 122001</v>
      </c>
    </row>
    <row r="13" spans="1:7" ht="9.9499999999999993" customHeight="1">
      <c r="A13" s="240"/>
      <c r="B13" s="102"/>
      <c r="C13" s="102"/>
    </row>
    <row r="14" spans="1:7" ht="20.100000000000001" customHeight="1"/>
    <row r="15" spans="1:7" s="365" customFormat="1" ht="99" customHeight="1">
      <c r="A15" s="1042" t="s">
        <v>928</v>
      </c>
      <c r="B15" s="1043"/>
      <c r="C15" s="1043"/>
      <c r="D15" s="1043"/>
      <c r="E15" s="1044"/>
      <c r="F15" s="29"/>
    </row>
    <row r="16" spans="1:7" ht="20.100000000000001" customHeight="1">
      <c r="A16" s="366"/>
      <c r="B16" s="366"/>
      <c r="C16" s="366"/>
    </row>
    <row r="17" spans="1:7" s="234" customFormat="1">
      <c r="A17" s="255" t="s">
        <v>59</v>
      </c>
      <c r="B17" s="364" t="str">
        <f>'Attach 3(JV)'!B19</f>
        <v>--</v>
      </c>
      <c r="D17" s="255" t="s">
        <v>60</v>
      </c>
      <c r="E17" s="255" t="str">
        <f>'Attach 3(JV)'!E19</f>
        <v/>
      </c>
      <c r="G17" s="360"/>
    </row>
    <row r="18" spans="1:7" s="234" customFormat="1">
      <c r="A18" s="255" t="s">
        <v>61</v>
      </c>
      <c r="B18" s="255" t="str">
        <f>'Attach 3(JV)'!B20</f>
        <v/>
      </c>
      <c r="D18" s="255" t="s">
        <v>360</v>
      </c>
      <c r="E18" s="241" t="str">
        <f>'Attach 3(JV)'!E20</f>
        <v/>
      </c>
      <c r="G18" s="360"/>
    </row>
    <row r="19" spans="1:7" s="234" customFormat="1">
      <c r="A19" s="241"/>
      <c r="B19" s="241"/>
      <c r="C19" s="255"/>
      <c r="D19" s="254"/>
      <c r="E19" s="241"/>
      <c r="G19" s="360"/>
    </row>
  </sheetData>
  <sheetProtection algorithmName="SHA-512" hashValue="wxO2qGRZT1diIppK/b3r8cw55wJ0rN+8L8Lk7liQ64XsjF052iVDsA39UFM0Q3KpLIxkOShQGGyvGFQesUq88g==" saltValue="e9PlrnxHOEW9mXvp/qpbbA==" spinCount="100000" sheet="1" formatColumns="0" formatRows="0" selectLockedCells="1"/>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8">
    <mergeCell ref="A15:E15"/>
    <mergeCell ref="B11:C11"/>
    <mergeCell ref="B12:C12"/>
    <mergeCell ref="A3:E3"/>
    <mergeCell ref="A5:E5"/>
    <mergeCell ref="A8:C8"/>
    <mergeCell ref="B9:C9"/>
    <mergeCell ref="B10:C10"/>
  </mergeCells>
  <pageMargins left="0.7" right="0.25" top="0.47" bottom="0.48" header="0.28000000000000003" footer="0.23"/>
  <pageSetup scale="82"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30" zoomScaleSheetLayoutView="130" workbookViewId="0">
      <selection activeCell="A26" sqref="A26:XFD26"/>
    </sheetView>
  </sheetViews>
  <sheetFormatPr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12" t="str">
        <f>'Attach 3(JV)'!A1</f>
        <v>Specification No.:CC/NT/W-TELE/DOM/A10/24/09318</v>
      </c>
      <c r="B1" s="501"/>
      <c r="C1" s="501"/>
      <c r="D1" s="501"/>
      <c r="E1" s="513" t="str">
        <f>"Attachment-13 " &amp; 'Attach 3(JV)'!AT1</f>
        <v xml:space="preserve">Attachment-13 </v>
      </c>
      <c r="F1" s="78"/>
      <c r="G1" s="78"/>
      <c r="H1" s="78"/>
    </row>
    <row r="3" spans="1:9" ht="39" customHeight="1">
      <c r="A3" s="1039" t="str">
        <f>'Attach 3(JV)'!A3</f>
        <v>Package: Wi-Fi Deployment in Switchyard &amp; Control Room of POWERGRID Substations.</v>
      </c>
      <c r="B3" s="1040"/>
      <c r="C3" s="1040"/>
      <c r="D3" s="1040"/>
      <c r="E3" s="1040"/>
      <c r="F3" s="26"/>
      <c r="G3" s="27"/>
      <c r="H3" s="26"/>
    </row>
    <row r="4" spans="1:9" ht="20.100000000000001" customHeight="1">
      <c r="A4" s="28"/>
      <c r="H4" s="30"/>
      <c r="I4" s="11"/>
    </row>
    <row r="5" spans="1:9" ht="20.100000000000001" customHeight="1">
      <c r="A5" s="733" t="s">
        <v>361</v>
      </c>
      <c r="B5" s="733"/>
      <c r="C5" s="733"/>
      <c r="D5" s="733"/>
      <c r="E5" s="73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29" t="str">
        <f>'Attach 3(JV)'!A8</f>
        <v/>
      </c>
      <c r="B8" s="729"/>
      <c r="C8" s="729"/>
      <c r="D8" s="729"/>
      <c r="E8" s="12" t="str">
        <f>'Attach 3(JV)'!E8</f>
        <v>Contract Services</v>
      </c>
      <c r="H8" s="30"/>
      <c r="I8" s="11"/>
    </row>
    <row r="9" spans="1:9" ht="20.100000000000001" customHeight="1">
      <c r="A9" s="13" t="s">
        <v>53</v>
      </c>
      <c r="B9" s="726">
        <f>'Attach 3(JV)'!B9</f>
        <v>0</v>
      </c>
      <c r="C9" s="726"/>
      <c r="D9" s="726"/>
      <c r="E9" s="12" t="str">
        <f>'Attach 3(JV)'!E9</f>
        <v>Power Grid Corporation of India Ltd.,</v>
      </c>
      <c r="H9" s="30"/>
      <c r="I9" s="11"/>
    </row>
    <row r="10" spans="1:9" ht="20.100000000000001" customHeight="1">
      <c r="A10" s="13" t="s">
        <v>55</v>
      </c>
      <c r="B10" s="726">
        <f>'Attach 3(JV)'!B10</f>
        <v>0</v>
      </c>
      <c r="C10" s="726"/>
      <c r="D10" s="726"/>
      <c r="E10" s="12" t="str">
        <f>'Attach 3(JV)'!E10</f>
        <v>"Saudamini", Plot No. 2, Sector 29</v>
      </c>
      <c r="H10" s="30"/>
      <c r="I10" s="11"/>
    </row>
    <row r="11" spans="1:9" ht="20.100000000000001" customHeight="1">
      <c r="B11" s="726">
        <f>'Attach 3(JV)'!B11</f>
        <v>0</v>
      </c>
      <c r="C11" s="726"/>
      <c r="D11" s="726"/>
      <c r="E11" s="12" t="str">
        <f>'Attach 3(JV)'!E11</f>
        <v>Gurugram (Haryana) - 122001</v>
      </c>
      <c r="G11" s="78" t="s">
        <v>8</v>
      </c>
    </row>
    <row r="12" spans="1:9" ht="20.100000000000001" customHeight="1">
      <c r="A12" s="32"/>
      <c r="B12" s="726">
        <f>'Attach 3(JV)'!B12</f>
        <v>0</v>
      </c>
      <c r="C12" s="726"/>
      <c r="D12" s="726"/>
      <c r="E12" s="12"/>
    </row>
    <row r="13" spans="1:9" ht="20.100000000000001" customHeight="1">
      <c r="A13" s="32"/>
      <c r="B13" s="102"/>
      <c r="C13" s="102"/>
      <c r="D13" s="102"/>
      <c r="E13" s="25"/>
    </row>
    <row r="14" spans="1:9" ht="20.100000000000001" customHeight="1">
      <c r="A14" s="29" t="s">
        <v>58</v>
      </c>
    </row>
    <row r="15" spans="1:9" ht="20.100000000000001" customHeight="1">
      <c r="A15" s="32"/>
    </row>
    <row r="16" spans="1:9" ht="45" customHeight="1">
      <c r="A16" s="947" t="s">
        <v>362</v>
      </c>
      <c r="B16" s="947"/>
      <c r="C16" s="947"/>
      <c r="D16" s="947"/>
      <c r="E16" s="947"/>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customHeight="1">
      <c r="D23" s="37"/>
    </row>
    <row r="24" spans="1:5" ht="33" customHeight="1">
      <c r="A24" s="36" t="s">
        <v>59</v>
      </c>
      <c r="B24" s="62" t="str">
        <f>'Attach 3(JV)'!B19</f>
        <v>--</v>
      </c>
      <c r="C24" s="40"/>
      <c r="D24" s="37" t="s">
        <v>60</v>
      </c>
      <c r="E24" s="197" t="str">
        <f>'Attach 3(JV)'!E19</f>
        <v/>
      </c>
    </row>
    <row r="25" spans="1:5" ht="33" customHeight="1">
      <c r="A25" s="36" t="s">
        <v>61</v>
      </c>
      <c r="B25" s="197" t="str">
        <f>'Attach 3(JV)'!B20</f>
        <v/>
      </c>
      <c r="C25" s="40"/>
      <c r="D25" s="37" t="s">
        <v>62</v>
      </c>
      <c r="E25" s="197" t="str">
        <f>'Attach 3(JV)'!E20</f>
        <v/>
      </c>
    </row>
    <row r="26" spans="1:5" ht="33" hidden="1"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tmRGihyaqzjcGGXm+g5UPQSWMk9PHQYX4kJyJziGHQ96a19eWZFacAsfPcCIYSjNRwGp0n4afFHCiGw1gVrvjA==" saltValue="+sYq88KtnBSKBgVLm7V6iQ==" spinCount="100000" sheet="1" formatColumns="0" formatRows="0" selectLockedCells="1"/>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tabSelected="1" view="pageBreakPreview" zoomScale="115" zoomScaleNormal="100" zoomScaleSheetLayoutView="85" workbookViewId="0">
      <selection activeCell="I7" sqref="I7"/>
    </sheetView>
  </sheetViews>
  <sheetFormatPr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681" t="s">
        <v>5</v>
      </c>
      <c r="B1" s="684" t="s">
        <v>6</v>
      </c>
      <c r="C1" s="684"/>
      <c r="D1" s="684"/>
      <c r="E1" s="684"/>
      <c r="F1" s="700" t="str">
        <f>":" &amp; Basic!B2 &amp; " :"</f>
        <v>:Package: Wi-Fi :</v>
      </c>
      <c r="G1" s="655" t="s">
        <v>7</v>
      </c>
      <c r="H1" s="84"/>
      <c r="I1" s="84"/>
      <c r="J1" s="85"/>
      <c r="L1" s="86" t="s">
        <v>8</v>
      </c>
    </row>
    <row r="2" spans="1:12" ht="36.75" customHeight="1">
      <c r="A2" s="682"/>
      <c r="B2" s="685" t="str">
        <f>Basic!B1</f>
        <v>Package: Wi-Fi Deployment in Switchyard &amp; Control Room of POWERGRID Substations.</v>
      </c>
      <c r="C2" s="686"/>
      <c r="D2" s="686"/>
      <c r="E2" s="687"/>
      <c r="F2" s="701"/>
      <c r="G2" s="84"/>
      <c r="H2" s="84"/>
      <c r="I2" s="84"/>
      <c r="J2" s="85"/>
    </row>
    <row r="3" spans="1:12" ht="21" customHeight="1">
      <c r="A3" s="682"/>
      <c r="B3" s="705" t="str">
        <f>"Specification No.: " &amp; Basic!B3</f>
        <v>Specification No.: CC/NT/W-TELE/DOM/A10/24/09318</v>
      </c>
      <c r="C3" s="705"/>
      <c r="D3" s="705"/>
      <c r="E3" s="705"/>
      <c r="F3" s="701"/>
      <c r="G3" s="84"/>
      <c r="H3" s="84"/>
      <c r="I3" s="84"/>
      <c r="J3" s="85"/>
    </row>
    <row r="4" spans="1:12" s="96" customFormat="1" ht="18" customHeight="1">
      <c r="A4" s="682"/>
      <c r="B4" s="216">
        <v>1</v>
      </c>
      <c r="C4" s="704" t="s">
        <v>9</v>
      </c>
      <c r="D4" s="704"/>
      <c r="E4" s="704"/>
      <c r="F4" s="701"/>
      <c r="G4" s="94"/>
      <c r="H4" s="94"/>
      <c r="I4" s="93"/>
      <c r="J4" s="95"/>
    </row>
    <row r="5" spans="1:12" s="96" customFormat="1" ht="31.5" customHeight="1">
      <c r="A5" s="682"/>
      <c r="B5" s="217">
        <v>2</v>
      </c>
      <c r="C5" s="704" t="s">
        <v>939</v>
      </c>
      <c r="D5" s="704"/>
      <c r="E5" s="704"/>
      <c r="F5" s="701"/>
      <c r="G5" s="93"/>
      <c r="H5" s="93"/>
      <c r="I5" s="93"/>
      <c r="J5" s="95"/>
    </row>
    <row r="6" spans="1:12" s="96" customFormat="1" ht="23.25" customHeight="1">
      <c r="A6" s="682"/>
      <c r="B6" s="217">
        <v>3</v>
      </c>
      <c r="C6" s="689" t="s">
        <v>10</v>
      </c>
      <c r="D6" s="689"/>
      <c r="E6" s="689"/>
      <c r="F6" s="701"/>
      <c r="G6" s="93"/>
      <c r="H6" s="93"/>
      <c r="I6" s="93"/>
      <c r="J6" s="95"/>
    </row>
    <row r="7" spans="1:12" s="96" customFormat="1" ht="25.15" customHeight="1">
      <c r="A7" s="682"/>
      <c r="B7" s="217">
        <v>4</v>
      </c>
      <c r="C7" s="704" t="s">
        <v>11</v>
      </c>
      <c r="D7" s="704"/>
      <c r="E7" s="704"/>
      <c r="F7" s="701"/>
      <c r="G7" s="93"/>
      <c r="H7" s="93"/>
      <c r="I7" s="93"/>
      <c r="J7" s="95"/>
    </row>
    <row r="8" spans="1:12" s="96" customFormat="1" ht="37.5" customHeight="1">
      <c r="A8" s="682"/>
      <c r="B8" s="217">
        <v>5</v>
      </c>
      <c r="C8" s="704" t="s">
        <v>12</v>
      </c>
      <c r="D8" s="704"/>
      <c r="E8" s="704"/>
      <c r="F8" s="701"/>
      <c r="G8" s="93"/>
      <c r="H8" s="93"/>
      <c r="I8" s="93"/>
      <c r="J8" s="95"/>
    </row>
    <row r="9" spans="1:12" s="96" customFormat="1" ht="22.5" customHeight="1">
      <c r="A9" s="682"/>
      <c r="B9" s="218">
        <v>6</v>
      </c>
      <c r="C9" s="688" t="s">
        <v>13</v>
      </c>
      <c r="D9" s="688"/>
      <c r="E9" s="688"/>
      <c r="F9" s="701"/>
      <c r="G9" s="93"/>
      <c r="H9" s="93"/>
      <c r="I9" s="93"/>
      <c r="J9" s="95"/>
    </row>
    <row r="10" spans="1:12" s="96" customFormat="1" ht="29.25" customHeight="1">
      <c r="A10" s="682"/>
      <c r="B10" s="218">
        <v>7</v>
      </c>
      <c r="C10" s="688" t="s">
        <v>14</v>
      </c>
      <c r="D10" s="688"/>
      <c r="E10" s="688"/>
      <c r="F10" s="701"/>
      <c r="G10" s="93"/>
      <c r="H10" s="93"/>
      <c r="I10" s="93"/>
      <c r="J10" s="215"/>
    </row>
    <row r="11" spans="1:12" s="96" customFormat="1" ht="25.15" customHeight="1">
      <c r="A11" s="682"/>
      <c r="B11" s="487">
        <v>8</v>
      </c>
      <c r="C11" s="688" t="s">
        <v>15</v>
      </c>
      <c r="D11" s="688"/>
      <c r="E11" s="688"/>
      <c r="F11" s="701"/>
      <c r="G11" s="93"/>
      <c r="H11" s="93"/>
      <c r="I11" s="93"/>
      <c r="J11" s="215"/>
    </row>
    <row r="12" spans="1:12" s="96" customFormat="1" ht="38.25" customHeight="1">
      <c r="A12" s="682"/>
      <c r="B12" s="487">
        <v>9</v>
      </c>
      <c r="C12" s="689" t="s">
        <v>16</v>
      </c>
      <c r="D12" s="689"/>
      <c r="E12" s="690"/>
      <c r="F12" s="701"/>
      <c r="G12" s="93"/>
      <c r="H12" s="93"/>
      <c r="I12" s="93"/>
      <c r="J12" s="215"/>
    </row>
    <row r="13" spans="1:12" s="96" customFormat="1" ht="54" customHeight="1">
      <c r="A13" s="682"/>
      <c r="B13" s="487">
        <v>10</v>
      </c>
      <c r="C13" s="689" t="s">
        <v>17</v>
      </c>
      <c r="D13" s="689"/>
      <c r="E13" s="690"/>
      <c r="F13" s="701"/>
      <c r="G13" s="93"/>
      <c r="H13" s="93"/>
      <c r="I13" s="93"/>
      <c r="J13" s="215"/>
    </row>
    <row r="14" spans="1:12" s="96" customFormat="1" ht="21.75" customHeight="1">
      <c r="A14" s="682"/>
      <c r="B14" s="487">
        <v>11</v>
      </c>
      <c r="C14" s="689" t="s">
        <v>18</v>
      </c>
      <c r="D14" s="689"/>
      <c r="E14" s="690"/>
      <c r="F14" s="701"/>
      <c r="G14" s="93"/>
      <c r="H14" s="93"/>
      <c r="I14" s="93"/>
      <c r="J14" s="215"/>
    </row>
    <row r="15" spans="1:12" s="96" customFormat="1" ht="35.25" customHeight="1">
      <c r="A15" s="682"/>
      <c r="B15" s="487">
        <v>12</v>
      </c>
      <c r="C15" s="689" t="s">
        <v>19</v>
      </c>
      <c r="D15" s="689"/>
      <c r="E15" s="690"/>
      <c r="F15" s="701"/>
      <c r="G15" s="93"/>
      <c r="H15" s="93"/>
      <c r="I15" s="93"/>
      <c r="J15" s="215"/>
    </row>
    <row r="16" spans="1:12" s="96" customFormat="1" ht="17.25" customHeight="1">
      <c r="A16" s="682"/>
      <c r="B16" s="487">
        <v>13</v>
      </c>
      <c r="C16" s="689" t="s">
        <v>20</v>
      </c>
      <c r="D16" s="689"/>
      <c r="E16" s="690"/>
      <c r="F16" s="701"/>
      <c r="G16" s="93"/>
      <c r="H16" s="93"/>
      <c r="I16" s="93"/>
      <c r="J16" s="215"/>
    </row>
    <row r="17" spans="1:10" s="96" customFormat="1" ht="20.25" customHeight="1">
      <c r="A17" s="682"/>
      <c r="B17" s="487">
        <v>14</v>
      </c>
      <c r="C17" s="689" t="s">
        <v>21</v>
      </c>
      <c r="D17" s="689"/>
      <c r="E17" s="690"/>
      <c r="F17" s="701"/>
      <c r="G17" s="93"/>
      <c r="H17" s="93"/>
      <c r="I17" s="93"/>
      <c r="J17" s="215"/>
    </row>
    <row r="18" spans="1:10" s="96" customFormat="1" ht="20.25" customHeight="1">
      <c r="A18" s="682"/>
      <c r="B18" s="487">
        <v>15</v>
      </c>
      <c r="C18" s="689" t="s">
        <v>22</v>
      </c>
      <c r="D18" s="689"/>
      <c r="E18" s="690"/>
      <c r="F18" s="701"/>
      <c r="G18" s="93"/>
      <c r="H18" s="93"/>
      <c r="I18" s="93"/>
      <c r="J18" s="215"/>
    </row>
    <row r="19" spans="1:10" s="96" customFormat="1" ht="20.25" customHeight="1">
      <c r="A19" s="682"/>
      <c r="B19" s="487">
        <v>16</v>
      </c>
      <c r="C19" s="689" t="s">
        <v>23</v>
      </c>
      <c r="D19" s="689"/>
      <c r="E19" s="690"/>
      <c r="F19" s="701"/>
      <c r="G19" s="93"/>
      <c r="H19" s="93"/>
      <c r="I19" s="93"/>
      <c r="J19" s="215"/>
    </row>
    <row r="20" spans="1:10" s="96" customFormat="1" ht="20.25" hidden="1" customHeight="1">
      <c r="A20" s="682"/>
      <c r="B20" s="487"/>
      <c r="F20" s="701"/>
      <c r="G20" s="93"/>
      <c r="H20" s="93"/>
      <c r="I20" s="93"/>
      <c r="J20" s="215"/>
    </row>
    <row r="21" spans="1:10" s="96" customFormat="1" ht="20.25" hidden="1" customHeight="1">
      <c r="A21" s="682"/>
      <c r="B21" s="487"/>
      <c r="C21" s="689"/>
      <c r="D21" s="689"/>
      <c r="E21" s="690"/>
      <c r="F21" s="701"/>
      <c r="G21" s="93"/>
      <c r="H21" s="93"/>
      <c r="I21" s="93"/>
      <c r="J21" s="215"/>
    </row>
    <row r="22" spans="1:10" s="96" customFormat="1" ht="37.5" customHeight="1">
      <c r="A22" s="682"/>
      <c r="B22" s="219" t="s">
        <v>24</v>
      </c>
      <c r="C22" s="706" t="s">
        <v>25</v>
      </c>
      <c r="D22" s="706"/>
      <c r="E22" s="707"/>
      <c r="F22" s="701"/>
      <c r="G22" s="93"/>
      <c r="H22" s="93"/>
      <c r="I22" s="93"/>
      <c r="J22" s="95"/>
    </row>
    <row r="23" spans="1:10" ht="17.25" customHeight="1">
      <c r="A23" s="682"/>
      <c r="B23" s="220"/>
      <c r="C23" s="220"/>
      <c r="D23" s="220"/>
      <c r="E23" s="220"/>
      <c r="F23" s="701"/>
      <c r="G23" s="84"/>
      <c r="H23" s="84"/>
      <c r="I23" s="84"/>
      <c r="J23" s="85"/>
    </row>
    <row r="24" spans="1:10" ht="30" customHeight="1">
      <c r="A24" s="682"/>
      <c r="B24" s="703"/>
      <c r="C24" s="703"/>
      <c r="D24" s="703"/>
      <c r="E24" s="703"/>
      <c r="F24" s="701"/>
      <c r="G24" s="84"/>
      <c r="H24" s="84"/>
      <c r="I24" s="84"/>
      <c r="J24" s="85"/>
    </row>
    <row r="25" spans="1:10" ht="21.75" customHeight="1">
      <c r="A25" s="682"/>
      <c r="B25" s="88"/>
      <c r="C25" s="88"/>
      <c r="D25" s="88"/>
      <c r="E25" s="88"/>
      <c r="F25" s="701"/>
      <c r="G25" s="84"/>
      <c r="H25" s="84"/>
      <c r="I25" s="84"/>
      <c r="J25" s="85"/>
    </row>
    <row r="26" spans="1:10" ht="24" customHeight="1">
      <c r="A26" s="682"/>
      <c r="B26" s="691"/>
      <c r="C26" s="692"/>
      <c r="D26" s="692"/>
      <c r="E26" s="693"/>
      <c r="F26" s="701"/>
    </row>
    <row r="27" spans="1:10" ht="15.95" customHeight="1">
      <c r="A27" s="682"/>
      <c r="B27" s="694"/>
      <c r="C27" s="695"/>
      <c r="D27" s="695"/>
      <c r="E27" s="696"/>
      <c r="F27" s="701"/>
      <c r="G27" s="84"/>
      <c r="H27" s="84"/>
      <c r="I27" s="84"/>
      <c r="J27" s="85"/>
    </row>
    <row r="28" spans="1:10" ht="17.25" customHeight="1">
      <c r="A28" s="682"/>
      <c r="B28" s="694"/>
      <c r="C28" s="695"/>
      <c r="D28" s="695"/>
      <c r="E28" s="696"/>
      <c r="F28" s="701"/>
      <c r="G28" s="90"/>
      <c r="H28" s="90"/>
      <c r="I28" s="90"/>
      <c r="J28" s="90"/>
    </row>
    <row r="29" spans="1:10" ht="24" customHeight="1">
      <c r="A29" s="683"/>
      <c r="B29" s="697"/>
      <c r="C29" s="698"/>
      <c r="D29" s="698"/>
      <c r="E29" s="699"/>
      <c r="F29" s="702"/>
      <c r="G29" s="90"/>
      <c r="H29" s="90"/>
      <c r="I29" s="90"/>
      <c r="J29" s="90"/>
    </row>
    <row r="30" spans="1:10" ht="15.75">
      <c r="A30" s="87"/>
      <c r="B30" s="87"/>
      <c r="C30" s="87"/>
      <c r="D30" s="87"/>
      <c r="E30" s="87"/>
      <c r="F30" s="84"/>
      <c r="G30" s="84"/>
      <c r="H30" s="84"/>
      <c r="I30" s="84"/>
      <c r="J30" s="85"/>
    </row>
    <row r="31" spans="1:10" ht="15.75">
      <c r="A31" s="87"/>
      <c r="B31" s="87"/>
      <c r="C31" s="87"/>
      <c r="D31" s="87"/>
      <c r="E31" s="87"/>
      <c r="F31" s="84"/>
      <c r="G31" s="84"/>
      <c r="H31" s="84"/>
      <c r="I31" s="84"/>
      <c r="J31" s="85"/>
    </row>
  </sheetData>
  <sheetProtection algorithmName="SHA-512" hashValue="U+ZG7oVp+APEkWoaRk5co8YhHVFuChLN+1U6JR98z98m0/WdGqnFGpGCXIxvWJ2M//hSHCz5Il9zJ1CMEOzrDA==" saltValue="bx5EXq+h7IN6Ohprsh9T0g==" spinCount="100000" sheet="1" objects="1" scenario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F1:F29"/>
    <mergeCell ref="B24:E24"/>
    <mergeCell ref="C7:E7"/>
    <mergeCell ref="C8:E8"/>
    <mergeCell ref="C10:E10"/>
    <mergeCell ref="B3:E3"/>
    <mergeCell ref="C4:E4"/>
    <mergeCell ref="C5:E5"/>
    <mergeCell ref="C22:E22"/>
    <mergeCell ref="A1:A29"/>
    <mergeCell ref="B1:E1"/>
    <mergeCell ref="B2:E2"/>
    <mergeCell ref="C11:E11"/>
    <mergeCell ref="C12:E12"/>
    <mergeCell ref="C13:E13"/>
    <mergeCell ref="C15:E15"/>
    <mergeCell ref="C21:E21"/>
    <mergeCell ref="B26:E29"/>
    <mergeCell ref="C17:E17"/>
    <mergeCell ref="C6:E6"/>
    <mergeCell ref="C9:E9"/>
    <mergeCell ref="C14:E14"/>
    <mergeCell ref="C16:E16"/>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6" sqref="J16"/>
    </sheetView>
  </sheetViews>
  <sheetFormatPr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952" t="str">
        <f>'Attach 3(JV)'!A1</f>
        <v>Specification No.:CC/NT/W-TELE/DOM/A10/24/09318</v>
      </c>
      <c r="B1" s="952"/>
      <c r="C1" s="952"/>
      <c r="D1" s="952"/>
      <c r="E1" s="500" t="str">
        <f>"Attachment-14 " &amp; 'Attach 3(JV)'!AT1</f>
        <v xml:space="preserve">Attachment-14 </v>
      </c>
      <c r="F1" s="78"/>
      <c r="G1" s="78"/>
      <c r="H1" s="78"/>
    </row>
    <row r="3" spans="1:9" ht="39" customHeight="1">
      <c r="A3" s="1039" t="str">
        <f>'Attach 3(JV)'!A3</f>
        <v>Package: Wi-Fi Deployment in Switchyard &amp; Control Room of POWERGRID Substations.</v>
      </c>
      <c r="B3" s="1040"/>
      <c r="C3" s="1040"/>
      <c r="D3" s="1040"/>
      <c r="E3" s="1040"/>
      <c r="F3" s="26"/>
      <c r="G3" s="27"/>
      <c r="H3" s="26"/>
    </row>
    <row r="4" spans="1:9" ht="20.100000000000001" customHeight="1">
      <c r="A4" s="28"/>
      <c r="H4" s="30"/>
      <c r="I4" s="11"/>
    </row>
    <row r="5" spans="1:9" ht="20.100000000000001" customHeight="1">
      <c r="A5" s="733" t="s">
        <v>363</v>
      </c>
      <c r="B5" s="733"/>
      <c r="C5" s="733"/>
      <c r="D5" s="733"/>
      <c r="E5" s="73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29" t="str">
        <f>'Attach 3(JV)'!A8</f>
        <v/>
      </c>
      <c r="B8" s="729"/>
      <c r="C8" s="729"/>
      <c r="D8" s="729"/>
      <c r="E8" s="12" t="str">
        <f>'Attach 3(JV)'!E8</f>
        <v>Contract Services</v>
      </c>
      <c r="H8" s="30"/>
      <c r="I8" s="11"/>
    </row>
    <row r="9" spans="1:9" ht="20.100000000000001" customHeight="1">
      <c r="A9" s="13" t="s">
        <v>53</v>
      </c>
      <c r="B9" s="726">
        <f>'Attach 3(JV)'!B9</f>
        <v>0</v>
      </c>
      <c r="C9" s="726"/>
      <c r="D9" s="726"/>
      <c r="E9" s="12" t="str">
        <f>'Attach 3(JV)'!E9</f>
        <v>Power Grid Corporation of India Ltd.,</v>
      </c>
      <c r="H9" s="30"/>
      <c r="I9" s="11"/>
    </row>
    <row r="10" spans="1:9" ht="20.100000000000001" customHeight="1">
      <c r="A10" s="13" t="s">
        <v>55</v>
      </c>
      <c r="B10" s="726">
        <f>'Attach 3(JV)'!B10</f>
        <v>0</v>
      </c>
      <c r="C10" s="726"/>
      <c r="D10" s="726"/>
      <c r="E10" s="12" t="str">
        <f>'Attach 3(JV)'!E10</f>
        <v>"Saudamini", Plot No. 2, Sector 29</v>
      </c>
      <c r="H10" s="30"/>
      <c r="I10" s="11"/>
    </row>
    <row r="11" spans="1:9" ht="20.100000000000001" customHeight="1">
      <c r="B11" s="726">
        <f>'Attach 3(JV)'!B11</f>
        <v>0</v>
      </c>
      <c r="C11" s="726"/>
      <c r="D11" s="726"/>
      <c r="E11" s="12" t="str">
        <f>'Attach 3(JV)'!E11</f>
        <v>Gurugram (Haryana) - 122001</v>
      </c>
    </row>
    <row r="12" spans="1:9" ht="20.100000000000001" customHeight="1">
      <c r="A12" s="32"/>
      <c r="B12" s="726">
        <f>'Attach 3(JV)'!B12</f>
        <v>0</v>
      </c>
      <c r="C12" s="726"/>
      <c r="D12" s="726"/>
      <c r="E12" s="12"/>
    </row>
    <row r="13" spans="1:9" ht="20.100000000000001" customHeight="1">
      <c r="A13" s="32"/>
      <c r="B13" s="102"/>
      <c r="C13" s="102"/>
      <c r="D13" s="102"/>
      <c r="E13" s="25"/>
    </row>
    <row r="14" spans="1:9" ht="20.100000000000001" customHeight="1">
      <c r="A14" s="29" t="s">
        <v>58</v>
      </c>
    </row>
    <row r="15" spans="1:9" ht="20.100000000000001" customHeight="1">
      <c r="A15" s="32"/>
    </row>
    <row r="16" spans="1:9" ht="45" customHeight="1">
      <c r="A16" s="1047" t="s">
        <v>364</v>
      </c>
      <c r="B16" s="1047"/>
      <c r="C16" s="1047"/>
      <c r="D16" s="1047"/>
      <c r="E16" s="1047"/>
      <c r="F16" s="34"/>
      <c r="G16" s="34"/>
      <c r="H16" s="34"/>
    </row>
    <row r="17" spans="1:5" ht="20.100000000000001" customHeight="1">
      <c r="A17" s="32"/>
    </row>
    <row r="18" spans="1:5" ht="20.10000000000000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customHeight="1">
      <c r="D23" s="37"/>
    </row>
    <row r="24" spans="1:5" ht="33" customHeight="1">
      <c r="A24" s="36" t="s">
        <v>59</v>
      </c>
      <c r="B24" s="62" t="str">
        <f>'Attach 3(JV)'!B19</f>
        <v>--</v>
      </c>
      <c r="C24" s="40"/>
      <c r="D24" s="37" t="s">
        <v>60</v>
      </c>
      <c r="E24" s="197" t="str">
        <f>'Attach 3(JV)'!E19</f>
        <v/>
      </c>
    </row>
    <row r="25" spans="1:5" ht="33" customHeight="1">
      <c r="A25" s="36" t="s">
        <v>61</v>
      </c>
      <c r="B25" s="197" t="str">
        <f>'Attach 3(JV)'!B20</f>
        <v/>
      </c>
      <c r="C25" s="40"/>
      <c r="D25" s="37" t="s">
        <v>62</v>
      </c>
      <c r="E25" s="197" t="str">
        <f>'Attach 3(JV)'!E20</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Q3jJDkbOzKRfwUbEvI+Icuu/4CyGfXXbm6nS2vkZNWFW6S1sHFlpEKw1A+BW3iwY9EKCaCa4WMoI2B7c+uusrg==" saltValue="A4htXo6CC2yEuIAUvTCZdQ==" spinCount="100000" sheet="1" formatColumns="0" formatRows="0" selectLockedCells="1"/>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zoomScale="145" zoomScaleNormal="100" zoomScaleSheetLayoutView="145" workbookViewId="0">
      <selection activeCell="L206" sqref="L206"/>
    </sheetView>
  </sheetViews>
  <sheetFormatPr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4" customFormat="1" ht="32.1" customHeight="1">
      <c r="A1" s="1058" t="s">
        <v>365</v>
      </c>
      <c r="B1" s="1059"/>
      <c r="C1" s="1059"/>
      <c r="D1" s="1059"/>
      <c r="E1" s="1059"/>
      <c r="F1" s="1059"/>
      <c r="G1" s="1059"/>
      <c r="H1" s="1059"/>
      <c r="I1" s="1060"/>
    </row>
    <row r="2" spans="1:9" s="224" customFormat="1" ht="32.1" customHeight="1">
      <c r="A2" s="221" t="s">
        <v>366</v>
      </c>
      <c r="B2" s="1061" t="s">
        <v>367</v>
      </c>
      <c r="C2" s="1061"/>
      <c r="D2" s="1061"/>
      <c r="E2" s="1061"/>
      <c r="F2" s="1061"/>
      <c r="G2" s="1061"/>
      <c r="H2" s="1061"/>
      <c r="I2" s="1062"/>
    </row>
    <row r="3" spans="1:9" s="224" customFormat="1" ht="32.1" customHeight="1">
      <c r="A3" s="221" t="s">
        <v>368</v>
      </c>
      <c r="B3" s="1061" t="s">
        <v>369</v>
      </c>
      <c r="C3" s="1061"/>
      <c r="D3" s="1061"/>
      <c r="E3" s="1061"/>
      <c r="F3" s="1061"/>
      <c r="G3" s="1061"/>
      <c r="H3" s="1061"/>
      <c r="I3" s="1062"/>
    </row>
    <row r="4" spans="1:9" s="224" customFormat="1" ht="32.1" customHeight="1">
      <c r="A4" s="221" t="s">
        <v>370</v>
      </c>
      <c r="B4" s="1061" t="s">
        <v>371</v>
      </c>
      <c r="C4" s="1061"/>
      <c r="D4" s="1061"/>
      <c r="E4" s="1061"/>
      <c r="F4" s="1061"/>
      <c r="G4" s="1061"/>
      <c r="H4" s="1061"/>
      <c r="I4" s="1062"/>
    </row>
    <row r="5" spans="1:9" s="224" customFormat="1" ht="32.1" customHeight="1">
      <c r="A5" s="221" t="s">
        <v>372</v>
      </c>
      <c r="B5" s="1061" t="s">
        <v>373</v>
      </c>
      <c r="C5" s="1061"/>
      <c r="D5" s="1061"/>
      <c r="E5" s="1061"/>
      <c r="F5" s="1061"/>
      <c r="G5" s="1061"/>
      <c r="H5" s="1061"/>
      <c r="I5" s="1062"/>
    </row>
    <row r="6" spans="1:9" s="224" customFormat="1" ht="32.1" customHeight="1">
      <c r="A6" s="222" t="s">
        <v>374</v>
      </c>
      <c r="B6" s="1063" t="s">
        <v>375</v>
      </c>
      <c r="C6" s="1063"/>
      <c r="D6" s="1063"/>
      <c r="E6" s="1063"/>
      <c r="F6" s="1063"/>
      <c r="G6" s="1063"/>
      <c r="H6" s="1063"/>
      <c r="I6" s="1064"/>
    </row>
    <row r="7" spans="1:9" s="224" customFormat="1" ht="32.1" customHeight="1">
      <c r="A7" s="223"/>
      <c r="C7" s="223"/>
      <c r="D7" s="223"/>
      <c r="E7" s="223"/>
      <c r="F7" s="223"/>
      <c r="G7" s="223"/>
      <c r="H7" s="223"/>
      <c r="I7" s="223"/>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069" t="s">
        <v>376</v>
      </c>
      <c r="B31" s="1069"/>
      <c r="C31" s="1069"/>
      <c r="D31" s="1069"/>
      <c r="E31" s="1069"/>
      <c r="F31" s="1069"/>
      <c r="G31" s="1069"/>
      <c r="H31" s="1069"/>
      <c r="I31" s="1069"/>
      <c r="J31" s="60"/>
    </row>
    <row r="32" spans="1:10" ht="15.75">
      <c r="A32" s="1068" t="s">
        <v>377</v>
      </c>
      <c r="B32" s="1068"/>
      <c r="C32" s="1068"/>
      <c r="D32" s="1068"/>
      <c r="E32" s="1068"/>
      <c r="F32" s="1068"/>
      <c r="G32" s="1068"/>
      <c r="H32" s="1068"/>
      <c r="I32" s="1068"/>
      <c r="J32" s="60"/>
    </row>
    <row r="33" spans="1:10" ht="18.75">
      <c r="A33" s="1065" t="s">
        <v>378</v>
      </c>
      <c r="B33" s="1065"/>
      <c r="C33" s="1065"/>
      <c r="D33" s="1065"/>
      <c r="E33" s="1065"/>
      <c r="F33" s="1065"/>
      <c r="G33" s="1065"/>
      <c r="H33" s="1065"/>
      <c r="I33" s="1065"/>
      <c r="J33" s="60"/>
    </row>
    <row r="34" spans="1:10" ht="36" customHeight="1">
      <c r="A34" s="1001" t="s">
        <v>379</v>
      </c>
      <c r="B34" s="1001"/>
      <c r="C34" s="1001"/>
      <c r="D34" s="1001"/>
      <c r="E34" s="1001"/>
      <c r="F34" s="1001"/>
      <c r="G34" s="1001"/>
      <c r="H34" s="1001"/>
      <c r="I34" s="1001"/>
      <c r="J34" s="60"/>
    </row>
    <row r="35" spans="1:10" ht="18.75">
      <c r="A35" s="1065" t="s">
        <v>380</v>
      </c>
      <c r="B35" s="1065"/>
      <c r="C35" s="1065"/>
      <c r="D35" s="1065"/>
      <c r="E35" s="1065"/>
      <c r="F35" s="1065"/>
      <c r="G35" s="1065"/>
      <c r="H35" s="1065"/>
      <c r="I35" s="1065"/>
      <c r="J35" s="60"/>
    </row>
    <row r="36" spans="1:10" ht="15.75">
      <c r="A36" s="1068" t="s">
        <v>381</v>
      </c>
      <c r="B36" s="1068"/>
      <c r="C36" s="1068"/>
      <c r="D36" s="1068"/>
      <c r="E36" s="1068"/>
      <c r="F36" s="1068"/>
      <c r="G36" s="1068"/>
      <c r="H36" s="1068"/>
      <c r="I36" s="1068"/>
      <c r="J36" s="60"/>
    </row>
    <row r="37" spans="1:10" ht="15.75">
      <c r="A37" s="1068">
        <f>'Attach 3(JV)'!B9</f>
        <v>0</v>
      </c>
      <c r="B37" s="1068"/>
      <c r="C37" s="1068"/>
      <c r="D37" s="1068"/>
      <c r="E37" s="1068"/>
      <c r="F37" s="1068"/>
      <c r="G37" s="1068"/>
      <c r="H37" s="1068"/>
      <c r="I37" s="1068"/>
      <c r="J37" s="60"/>
    </row>
    <row r="38" spans="1:10" ht="58.5" customHeight="1">
      <c r="A38" s="1067" t="str">
        <f>" having its Registered Office at " &amp; 'Attach 3(JV)'!B10 &amp; " " &amp;'Attach 3(JV)'!B11 &amp; " " &amp;'Attach 3(JV)'!B12</f>
        <v xml:space="preserve"> having its Registered Office at 0 0 0</v>
      </c>
      <c r="B38" s="1067"/>
      <c r="C38" s="1067"/>
      <c r="D38" s="1067"/>
      <c r="E38" s="1067"/>
      <c r="F38" s="1067"/>
      <c r="G38" s="1067"/>
      <c r="H38" s="1067"/>
      <c r="I38" s="1067"/>
      <c r="J38" s="60"/>
    </row>
    <row r="39" spans="1:10" ht="15.75">
      <c r="A39" s="1068" t="str">
        <f>IF('Names of Bidder'!D6 = "Sole Bidder", " ", " and ")</f>
        <v xml:space="preserve"> </v>
      </c>
      <c r="B39" s="1068"/>
      <c r="C39" s="1068"/>
      <c r="D39" s="1068"/>
      <c r="E39" s="1068"/>
      <c r="F39" s="1068"/>
      <c r="G39" s="1068"/>
      <c r="H39" s="1068"/>
      <c r="I39" s="1068"/>
      <c r="J39" s="60"/>
    </row>
    <row r="40" spans="1:10" ht="17.25" customHeight="1">
      <c r="A40" s="1067" t="str">
        <f>IF('Names of Bidder'!D6= "Sole Bidder", "", IF('Names of Bidder'!D7=1,'Names of Bidder'!D23,IF('Names of Bidder'!D7="2 or More",'Names of Bidder'!D23&amp;" &amp; "&amp;'Names of Bidder'!D28,"")))</f>
        <v/>
      </c>
      <c r="B40" s="1067"/>
      <c r="C40" s="1067"/>
      <c r="D40" s="1067"/>
      <c r="E40" s="1067"/>
      <c r="F40" s="1067"/>
      <c r="G40" s="1067"/>
      <c r="H40" s="1067"/>
      <c r="I40" s="1067"/>
      <c r="J40" s="60"/>
    </row>
    <row r="41" spans="1:10" ht="39" customHeight="1">
      <c r="A41" s="1067"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067"/>
      <c r="C41" s="1067"/>
      <c r="D41" s="1067"/>
      <c r="E41" s="1067"/>
      <c r="F41" s="1067"/>
      <c r="G41" s="1067"/>
      <c r="H41" s="1067"/>
      <c r="I41" s="1067"/>
      <c r="J41" s="60"/>
    </row>
    <row r="42" spans="1:10" ht="15.75">
      <c r="A42" s="1068" t="s">
        <v>382</v>
      </c>
      <c r="B42" s="1068"/>
      <c r="C42" s="1068"/>
      <c r="D42" s="1068"/>
      <c r="E42" s="1068"/>
      <c r="F42" s="1068"/>
      <c r="G42" s="1068"/>
      <c r="H42" s="1068"/>
      <c r="I42" s="1068"/>
      <c r="J42" s="60"/>
    </row>
    <row r="43" spans="1:10" ht="18.75">
      <c r="A43" s="1065" t="s">
        <v>383</v>
      </c>
      <c r="B43" s="1065"/>
      <c r="C43" s="1065"/>
      <c r="D43" s="1065"/>
      <c r="E43" s="1065"/>
      <c r="F43" s="1065"/>
      <c r="G43" s="1065"/>
      <c r="H43" s="1065"/>
      <c r="I43" s="1065"/>
      <c r="J43" s="60"/>
    </row>
    <row r="44" spans="1:10" ht="18.75">
      <c r="A44" s="1065" t="s">
        <v>384</v>
      </c>
      <c r="B44" s="1065"/>
      <c r="C44" s="1065"/>
      <c r="D44" s="1065"/>
      <c r="E44" s="1065"/>
      <c r="F44" s="1065"/>
      <c r="G44" s="1065"/>
      <c r="H44" s="1065"/>
      <c r="I44" s="1065"/>
      <c r="J44" s="60"/>
    </row>
    <row r="45" spans="1:10" ht="102" customHeight="1">
      <c r="A45" s="1066" t="str">
        <f>"POWERGRID intends to award, under laid-down organisational procedures, contract(s) for " &amp; Basic!B1</f>
        <v>POWERGRID intends to award, under laid-down organisational procedures, contract(s) for Package: Wi-Fi Deployment in Switchyard &amp; Control Room of POWERGRID Substations.</v>
      </c>
      <c r="B45" s="1066"/>
      <c r="C45" s="1066"/>
      <c r="D45" s="1066"/>
      <c r="E45" s="1066"/>
      <c r="F45" s="1066"/>
      <c r="G45" s="1066"/>
      <c r="H45" s="1066"/>
      <c r="I45" s="1066"/>
      <c r="J45" s="60"/>
    </row>
    <row r="46" spans="1:10" ht="16.5" customHeight="1">
      <c r="A46" s="183"/>
      <c r="B46" s="663"/>
      <c r="C46" s="663"/>
      <c r="D46" s="663"/>
      <c r="E46" s="663"/>
      <c r="F46" s="183"/>
      <c r="G46" s="663"/>
      <c r="H46" s="663"/>
      <c r="I46" s="663"/>
      <c r="J46" s="60"/>
    </row>
    <row r="47" spans="1:10" ht="21" customHeight="1">
      <c r="A47" s="954" t="s">
        <v>385</v>
      </c>
      <c r="B47" s="954"/>
      <c r="C47" s="954"/>
      <c r="D47" s="954"/>
      <c r="E47" s="1052" t="s">
        <v>385</v>
      </c>
      <c r="F47" s="1052"/>
      <c r="G47" s="1052"/>
      <c r="H47" s="1052"/>
      <c r="I47" s="1052"/>
      <c r="J47" s="60"/>
    </row>
    <row r="48" spans="1:10" ht="32.25" customHeight="1">
      <c r="A48" s="1053" t="s">
        <v>386</v>
      </c>
      <c r="B48" s="1053"/>
      <c r="C48" s="1053"/>
      <c r="D48" s="1053"/>
      <c r="E48" s="1054" t="s">
        <v>387</v>
      </c>
      <c r="F48" s="1054"/>
      <c r="G48" s="1054"/>
      <c r="H48" s="1054"/>
      <c r="I48" s="1054"/>
      <c r="J48" s="60"/>
    </row>
    <row r="49" spans="1:10" ht="18.75" customHeight="1">
      <c r="A49" s="185" t="s">
        <v>363</v>
      </c>
      <c r="B49" s="185"/>
      <c r="C49" s="185"/>
      <c r="D49" s="185"/>
      <c r="E49" s="185"/>
      <c r="F49" s="185"/>
      <c r="G49" s="185"/>
      <c r="H49" s="185"/>
      <c r="I49" s="186" t="s">
        <v>388</v>
      </c>
      <c r="J49" s="60"/>
    </row>
    <row r="50" spans="1:10" ht="115.5" customHeight="1">
      <c r="A50" s="1048" t="str">
        <f>Basic!B1&amp;" and Specification Number " &amp;  Basic!B3 &amp; ". POWERGRID values full compliance with all relevant laws of the land, rules, regulations, economic use of resources, and of fairness/transparency in its relations with its Bidders/ Contractors."</f>
        <v>Package: Wi-Fi Deployment in Switchyard &amp; Control Room of POWERGRID Substations. and Specification Number CC/NT/W-TELE/DOM/A10/24/09318. POWERGRID values full compliance with all relevant laws of the land, rules, regulations, economic use of resources, and of fairness/transparency in its relations with its Bidders/ Contractors.</v>
      </c>
      <c r="B50" s="1048"/>
      <c r="C50" s="1048"/>
      <c r="D50" s="1048"/>
      <c r="E50" s="1048"/>
      <c r="F50" s="1048"/>
      <c r="G50" s="1048"/>
      <c r="H50" s="1048"/>
      <c r="I50" s="1048"/>
    </row>
    <row r="51" spans="1:10" ht="8.1" customHeight="1">
      <c r="A51" s="187"/>
      <c r="B51" s="122"/>
      <c r="C51" s="122"/>
      <c r="D51" s="122"/>
      <c r="E51" s="122"/>
      <c r="F51" s="122"/>
      <c r="G51" s="122"/>
      <c r="H51" s="122"/>
      <c r="I51" s="122"/>
    </row>
    <row r="52" spans="1:10" ht="35.25" customHeight="1">
      <c r="A52" s="1048" t="s">
        <v>389</v>
      </c>
      <c r="B52" s="1048"/>
      <c r="C52" s="1048"/>
      <c r="D52" s="1048"/>
      <c r="E52" s="1048"/>
      <c r="F52" s="1048"/>
      <c r="G52" s="1048"/>
      <c r="H52" s="1048"/>
      <c r="I52" s="1048"/>
    </row>
    <row r="53" spans="1:10" ht="8.1" customHeight="1">
      <c r="A53" s="188"/>
      <c r="B53" s="122"/>
      <c r="C53" s="122"/>
      <c r="D53" s="122"/>
      <c r="E53" s="122"/>
      <c r="F53" s="122"/>
      <c r="G53" s="122"/>
      <c r="H53" s="122"/>
      <c r="I53" s="122"/>
    </row>
    <row r="54" spans="1:10" ht="15.75">
      <c r="A54" s="1070" t="s">
        <v>390</v>
      </c>
      <c r="B54" s="1070"/>
      <c r="C54" s="1070"/>
      <c r="D54" s="1070"/>
      <c r="E54" s="1070"/>
      <c r="F54" s="1070"/>
      <c r="G54" s="1070"/>
      <c r="H54" s="1070"/>
      <c r="I54" s="1070"/>
    </row>
    <row r="55" spans="1:10" ht="8.1" customHeight="1">
      <c r="A55" s="188"/>
      <c r="B55" s="122"/>
      <c r="C55" s="122"/>
      <c r="D55" s="122"/>
      <c r="E55" s="122"/>
      <c r="F55" s="122"/>
      <c r="G55" s="122"/>
      <c r="H55" s="122"/>
      <c r="I55" s="122"/>
    </row>
    <row r="56" spans="1:10" ht="16.5">
      <c r="A56" s="1057" t="s">
        <v>391</v>
      </c>
      <c r="B56" s="1057"/>
      <c r="C56" s="1057"/>
      <c r="D56" s="1057"/>
      <c r="E56" s="1057"/>
      <c r="F56" s="1057"/>
      <c r="G56" s="1057"/>
      <c r="H56" s="1057"/>
      <c r="I56" s="1057"/>
    </row>
    <row r="57" spans="1:10" ht="8.1" customHeight="1">
      <c r="A57" s="189"/>
      <c r="B57" s="122"/>
      <c r="C57" s="122"/>
      <c r="D57" s="122"/>
      <c r="E57" s="122"/>
      <c r="F57" s="122"/>
      <c r="G57" s="122"/>
      <c r="H57" s="122"/>
      <c r="I57" s="122"/>
    </row>
    <row r="58" spans="1:10" ht="37.5" customHeight="1">
      <c r="A58" s="190" t="s">
        <v>392</v>
      </c>
      <c r="B58" s="954" t="s">
        <v>393</v>
      </c>
      <c r="C58" s="954"/>
      <c r="D58" s="954"/>
      <c r="E58" s="954"/>
      <c r="F58" s="954"/>
      <c r="G58" s="954"/>
      <c r="H58" s="954"/>
      <c r="I58" s="954"/>
    </row>
    <row r="59" spans="1:10" ht="8.1" customHeight="1">
      <c r="A59" s="188"/>
      <c r="B59" s="122"/>
      <c r="C59" s="122"/>
      <c r="D59" s="122"/>
      <c r="E59" s="122"/>
      <c r="F59" s="122"/>
      <c r="G59" s="122"/>
      <c r="H59" s="122"/>
      <c r="I59" s="122"/>
    </row>
    <row r="60" spans="1:10" ht="67.5" customHeight="1">
      <c r="A60" s="122"/>
      <c r="B60" s="190" t="s">
        <v>79</v>
      </c>
      <c r="C60" s="954" t="s">
        <v>394</v>
      </c>
      <c r="D60" s="954"/>
      <c r="E60" s="954"/>
      <c r="F60" s="954"/>
      <c r="G60" s="954"/>
      <c r="H60" s="954"/>
      <c r="I60" s="954"/>
    </row>
    <row r="61" spans="1:10" ht="8.1" customHeight="1">
      <c r="A61" s="122"/>
      <c r="B61" s="190"/>
      <c r="C61" s="183"/>
      <c r="D61" s="183"/>
      <c r="E61" s="183"/>
      <c r="F61" s="183"/>
      <c r="G61" s="183"/>
      <c r="H61" s="183"/>
      <c r="I61" s="183"/>
    </row>
    <row r="62" spans="1:10" ht="83.25" customHeight="1">
      <c r="A62" s="122"/>
      <c r="B62" s="190" t="s">
        <v>81</v>
      </c>
      <c r="C62" s="954" t="s">
        <v>395</v>
      </c>
      <c r="D62" s="954"/>
      <c r="E62" s="954"/>
      <c r="F62" s="954"/>
      <c r="G62" s="954"/>
      <c r="H62" s="954"/>
      <c r="I62" s="954"/>
    </row>
    <row r="63" spans="1:10" ht="8.1" customHeight="1">
      <c r="A63" s="122"/>
      <c r="B63" s="190"/>
      <c r="C63" s="183"/>
      <c r="D63" s="183"/>
      <c r="E63" s="183"/>
      <c r="F63" s="183"/>
      <c r="G63" s="183"/>
      <c r="H63" s="183"/>
      <c r="I63" s="183"/>
    </row>
    <row r="64" spans="1:10" ht="50.25" customHeight="1">
      <c r="A64" s="122"/>
      <c r="B64" s="190" t="s">
        <v>83</v>
      </c>
      <c r="C64" s="954" t="s">
        <v>396</v>
      </c>
      <c r="D64" s="954"/>
      <c r="E64" s="954"/>
      <c r="F64" s="954"/>
      <c r="G64" s="954"/>
      <c r="H64" s="954"/>
      <c r="I64" s="954"/>
    </row>
    <row r="65" spans="1:10" ht="8.1" customHeight="1">
      <c r="A65" s="122"/>
      <c r="B65" s="190"/>
      <c r="C65" s="183"/>
      <c r="D65" s="183"/>
      <c r="E65" s="183"/>
      <c r="F65" s="183"/>
      <c r="G65" s="183"/>
      <c r="H65" s="183"/>
      <c r="I65" s="183"/>
    </row>
    <row r="66" spans="1:10" ht="69" customHeight="1">
      <c r="A66" s="190" t="s">
        <v>397</v>
      </c>
      <c r="B66" s="954" t="s">
        <v>398</v>
      </c>
      <c r="C66" s="954"/>
      <c r="D66" s="954"/>
      <c r="E66" s="954"/>
      <c r="F66" s="954"/>
      <c r="G66" s="954"/>
      <c r="H66" s="954"/>
      <c r="I66" s="954"/>
    </row>
    <row r="67" spans="1:10" ht="8.1" customHeight="1">
      <c r="A67" s="122"/>
      <c r="B67" s="190"/>
      <c r="C67" s="183"/>
      <c r="D67" s="183"/>
      <c r="E67" s="183"/>
      <c r="F67" s="183"/>
      <c r="G67" s="183"/>
      <c r="H67" s="183"/>
      <c r="I67" s="183"/>
    </row>
    <row r="68" spans="1:10" ht="16.5">
      <c r="A68" s="1057" t="s">
        <v>399</v>
      </c>
      <c r="B68" s="1057"/>
      <c r="C68" s="1057"/>
      <c r="D68" s="1057"/>
      <c r="E68" s="1057"/>
      <c r="F68" s="1057"/>
      <c r="G68" s="1057"/>
      <c r="H68" s="1057"/>
      <c r="I68" s="1057"/>
    </row>
    <row r="69" spans="1:10" ht="8.1" customHeight="1">
      <c r="A69" s="122"/>
      <c r="B69" s="190"/>
      <c r="C69" s="183"/>
      <c r="D69" s="183"/>
      <c r="E69" s="183"/>
      <c r="F69" s="183"/>
      <c r="G69" s="183"/>
      <c r="H69" s="183"/>
      <c r="I69" s="183"/>
    </row>
    <row r="70" spans="1:10" ht="49.5" customHeight="1">
      <c r="A70" s="190" t="s">
        <v>392</v>
      </c>
      <c r="B70" s="954" t="s">
        <v>400</v>
      </c>
      <c r="C70" s="954"/>
      <c r="D70" s="954"/>
      <c r="E70" s="954"/>
      <c r="F70" s="954"/>
      <c r="G70" s="954"/>
      <c r="H70" s="954"/>
      <c r="I70" s="954"/>
    </row>
    <row r="71" spans="1:10" ht="24" customHeight="1">
      <c r="A71" s="183"/>
      <c r="B71" s="185"/>
      <c r="C71" s="185"/>
      <c r="D71" s="185"/>
      <c r="E71" s="185"/>
      <c r="F71" s="183"/>
      <c r="G71" s="185"/>
      <c r="H71" s="185"/>
      <c r="I71" s="185"/>
      <c r="J71" s="60"/>
    </row>
    <row r="72" spans="1:10" ht="21" customHeight="1">
      <c r="A72" s="954" t="s">
        <v>385</v>
      </c>
      <c r="B72" s="954"/>
      <c r="C72" s="954"/>
      <c r="D72" s="954"/>
      <c r="E72" s="1052" t="s">
        <v>385</v>
      </c>
      <c r="F72" s="1052"/>
      <c r="G72" s="1052"/>
      <c r="H72" s="1052"/>
      <c r="I72" s="1052"/>
      <c r="J72" s="60"/>
    </row>
    <row r="73" spans="1:10" ht="33" customHeight="1">
      <c r="A73" s="1053" t="s">
        <v>401</v>
      </c>
      <c r="B73" s="1053"/>
      <c r="C73" s="1053"/>
      <c r="D73" s="1053"/>
      <c r="E73" s="1054" t="s">
        <v>387</v>
      </c>
      <c r="F73" s="1054"/>
      <c r="G73" s="1054"/>
      <c r="H73" s="1054"/>
      <c r="I73" s="1054"/>
      <c r="J73" s="60"/>
    </row>
    <row r="74" spans="1:10" ht="15.75">
      <c r="A74" s="185" t="s">
        <v>363</v>
      </c>
      <c r="B74" s="185"/>
      <c r="C74" s="185"/>
      <c r="D74" s="185"/>
      <c r="E74" s="185"/>
      <c r="F74" s="185"/>
      <c r="G74" s="185"/>
      <c r="H74" s="185"/>
      <c r="I74" s="186" t="s">
        <v>402</v>
      </c>
      <c r="J74" s="60"/>
    </row>
    <row r="75" spans="1:10" ht="96.75" customHeight="1">
      <c r="A75" s="122"/>
      <c r="B75" s="190" t="s">
        <v>403</v>
      </c>
      <c r="C75" s="954" t="s">
        <v>404</v>
      </c>
      <c r="D75" s="954"/>
      <c r="E75" s="954"/>
      <c r="F75" s="954"/>
      <c r="G75" s="954"/>
      <c r="H75" s="954"/>
      <c r="I75" s="954"/>
    </row>
    <row r="76" spans="1:10" ht="9.9499999999999993" customHeight="1">
      <c r="A76" s="122"/>
      <c r="B76" s="103"/>
      <c r="C76" s="188"/>
      <c r="D76" s="188"/>
      <c r="E76" s="188"/>
      <c r="F76" s="188"/>
      <c r="G76" s="188"/>
      <c r="H76" s="188"/>
      <c r="I76" s="188"/>
    </row>
    <row r="77" spans="1:10" ht="99" customHeight="1">
      <c r="A77" s="122"/>
      <c r="B77" s="190" t="s">
        <v>81</v>
      </c>
      <c r="C77" s="954" t="s">
        <v>405</v>
      </c>
      <c r="D77" s="954"/>
      <c r="E77" s="954"/>
      <c r="F77" s="954"/>
      <c r="G77" s="954"/>
      <c r="H77" s="954"/>
      <c r="I77" s="954"/>
    </row>
    <row r="78" spans="1:10" ht="9.9499999999999993" customHeight="1">
      <c r="A78" s="122"/>
      <c r="B78" s="190"/>
      <c r="C78" s="191"/>
      <c r="D78" s="191"/>
      <c r="E78" s="191"/>
      <c r="F78" s="191"/>
      <c r="G78" s="191"/>
      <c r="H78" s="191"/>
      <c r="I78" s="191"/>
    </row>
    <row r="79" spans="1:10" ht="53.25" customHeight="1">
      <c r="A79" s="122"/>
      <c r="B79" s="190" t="s">
        <v>83</v>
      </c>
      <c r="C79" s="954" t="s">
        <v>406</v>
      </c>
      <c r="D79" s="954"/>
      <c r="E79" s="954"/>
      <c r="F79" s="954"/>
      <c r="G79" s="954"/>
      <c r="H79" s="954"/>
      <c r="I79" s="954"/>
    </row>
    <row r="80" spans="1:10" ht="9.9499999999999993" customHeight="1">
      <c r="A80" s="122"/>
      <c r="B80" s="190"/>
      <c r="C80" s="191"/>
      <c r="D80" s="191"/>
      <c r="E80" s="191"/>
      <c r="F80" s="191"/>
      <c r="G80" s="191"/>
      <c r="H80" s="191"/>
      <c r="I80" s="191"/>
    </row>
    <row r="81" spans="1:10" ht="9.9499999999999993" customHeight="1">
      <c r="A81" s="122"/>
      <c r="B81" s="190"/>
      <c r="C81" s="191"/>
      <c r="D81" s="191"/>
      <c r="E81" s="191"/>
      <c r="F81" s="191"/>
      <c r="G81" s="191"/>
      <c r="H81" s="191"/>
      <c r="I81" s="191"/>
    </row>
    <row r="82" spans="1:10" ht="85.5" customHeight="1">
      <c r="A82" s="122"/>
      <c r="B82" s="190" t="s">
        <v>407</v>
      </c>
      <c r="C82" s="954" t="s">
        <v>408</v>
      </c>
      <c r="D82" s="954"/>
      <c r="E82" s="954"/>
      <c r="F82" s="954"/>
      <c r="G82" s="954"/>
      <c r="H82" s="954"/>
      <c r="I82" s="954"/>
    </row>
    <row r="83" spans="1:10" ht="9.9499999999999993" customHeight="1">
      <c r="A83" s="122"/>
      <c r="B83" s="190"/>
      <c r="C83" s="191"/>
      <c r="D83" s="191"/>
      <c r="E83" s="191"/>
      <c r="F83" s="191"/>
      <c r="G83" s="191"/>
      <c r="H83" s="191"/>
      <c r="I83" s="191"/>
    </row>
    <row r="84" spans="1:10" ht="66" customHeight="1">
      <c r="A84" s="122"/>
      <c r="B84" s="190" t="s">
        <v>409</v>
      </c>
      <c r="C84" s="954" t="s">
        <v>410</v>
      </c>
      <c r="D84" s="954"/>
      <c r="E84" s="954"/>
      <c r="F84" s="954"/>
      <c r="G84" s="954"/>
      <c r="H84" s="954"/>
      <c r="I84" s="954"/>
    </row>
    <row r="85" spans="1:10" ht="9.9499999999999993" customHeight="1">
      <c r="A85" s="122"/>
      <c r="B85" s="190"/>
      <c r="C85" s="191"/>
      <c r="D85" s="191"/>
      <c r="E85" s="191"/>
      <c r="F85" s="191"/>
      <c r="G85" s="191"/>
      <c r="H85" s="191"/>
      <c r="I85" s="191"/>
    </row>
    <row r="86" spans="1:10" ht="63.75" customHeight="1">
      <c r="A86" s="122"/>
      <c r="B86" s="190" t="s">
        <v>411</v>
      </c>
      <c r="C86" s="954" t="s">
        <v>412</v>
      </c>
      <c r="D86" s="954"/>
      <c r="E86" s="954"/>
      <c r="F86" s="954"/>
      <c r="G86" s="954"/>
      <c r="H86" s="954"/>
      <c r="I86" s="954"/>
    </row>
    <row r="87" spans="1:10" ht="8.1" customHeight="1">
      <c r="A87" s="122"/>
      <c r="B87" s="191"/>
      <c r="C87" s="191"/>
      <c r="D87" s="191"/>
      <c r="E87" s="191"/>
      <c r="F87" s="191"/>
      <c r="G87" s="191"/>
      <c r="H87" s="191"/>
      <c r="I87" s="191"/>
    </row>
    <row r="88" spans="1:10" ht="51" customHeight="1">
      <c r="A88" s="122"/>
      <c r="B88" s="190" t="s">
        <v>413</v>
      </c>
      <c r="C88" s="954" t="s">
        <v>414</v>
      </c>
      <c r="D88" s="954"/>
      <c r="E88" s="954"/>
      <c r="F88" s="954"/>
      <c r="G88" s="954"/>
      <c r="H88" s="954"/>
      <c r="I88" s="954"/>
    </row>
    <row r="89" spans="1:10" ht="8.1" customHeight="1">
      <c r="A89" s="122"/>
      <c r="B89" s="191"/>
      <c r="C89" s="191"/>
      <c r="D89" s="191"/>
      <c r="E89" s="191"/>
      <c r="F89" s="191"/>
      <c r="G89" s="191"/>
      <c r="H89" s="191"/>
      <c r="I89" s="191"/>
    </row>
    <row r="90" spans="1:10" ht="37.5" customHeight="1">
      <c r="A90" s="190" t="s">
        <v>397</v>
      </c>
      <c r="B90" s="954" t="s">
        <v>415</v>
      </c>
      <c r="C90" s="954"/>
      <c r="D90" s="954"/>
      <c r="E90" s="954"/>
      <c r="F90" s="954"/>
      <c r="G90" s="954"/>
      <c r="H90" s="954"/>
      <c r="I90" s="954"/>
    </row>
    <row r="91" spans="1:10" ht="39.75" customHeight="1">
      <c r="A91" s="183"/>
      <c r="B91" s="185"/>
      <c r="C91" s="185"/>
      <c r="D91" s="185"/>
      <c r="E91" s="185"/>
      <c r="F91" s="183"/>
      <c r="G91" s="185"/>
      <c r="H91" s="185"/>
      <c r="I91" s="185"/>
      <c r="J91" s="60"/>
    </row>
    <row r="92" spans="1:10" ht="21" customHeight="1">
      <c r="A92" s="954" t="s">
        <v>385</v>
      </c>
      <c r="B92" s="954"/>
      <c r="C92" s="954"/>
      <c r="D92" s="954"/>
      <c r="E92" s="1052" t="s">
        <v>385</v>
      </c>
      <c r="F92" s="1052"/>
      <c r="G92" s="1052"/>
      <c r="H92" s="1052"/>
      <c r="I92" s="1052"/>
      <c r="J92" s="60"/>
    </row>
    <row r="93" spans="1:10" ht="33" customHeight="1">
      <c r="A93" s="1053" t="s">
        <v>401</v>
      </c>
      <c r="B93" s="1053"/>
      <c r="C93" s="1053"/>
      <c r="D93" s="1053"/>
      <c r="E93" s="1054" t="s">
        <v>387</v>
      </c>
      <c r="F93" s="1054"/>
      <c r="G93" s="1054"/>
      <c r="H93" s="1054"/>
      <c r="I93" s="1054"/>
      <c r="J93" s="60"/>
    </row>
    <row r="94" spans="1:10" ht="15.75">
      <c r="A94" s="185" t="s">
        <v>363</v>
      </c>
      <c r="B94" s="185"/>
      <c r="C94" s="185"/>
      <c r="D94" s="185"/>
      <c r="E94" s="185"/>
      <c r="F94" s="185"/>
      <c r="G94" s="185"/>
      <c r="H94" s="185"/>
      <c r="I94" s="186" t="s">
        <v>416</v>
      </c>
      <c r="J94" s="60"/>
    </row>
    <row r="95" spans="1:10" ht="15.75">
      <c r="A95" s="185"/>
      <c r="B95" s="185"/>
      <c r="C95" s="185"/>
      <c r="D95" s="185"/>
      <c r="E95" s="185"/>
      <c r="F95" s="185"/>
      <c r="G95" s="185"/>
      <c r="H95" s="185"/>
      <c r="I95" s="186"/>
      <c r="J95" s="60"/>
    </row>
    <row r="96" spans="1:10" ht="16.5">
      <c r="A96" s="1057" t="s">
        <v>417</v>
      </c>
      <c r="B96" s="1057"/>
      <c r="C96" s="1057"/>
      <c r="D96" s="1057"/>
      <c r="E96" s="1057"/>
      <c r="F96" s="1057"/>
      <c r="G96" s="1057"/>
      <c r="H96" s="1057"/>
      <c r="I96" s="1057"/>
    </row>
    <row r="97" spans="1:9" ht="10.5" customHeight="1">
      <c r="A97" s="122"/>
      <c r="B97" s="191"/>
      <c r="C97" s="191"/>
      <c r="D97" s="191"/>
      <c r="E97" s="191"/>
      <c r="F97" s="191"/>
      <c r="G97" s="191"/>
      <c r="H97" s="191"/>
      <c r="I97" s="191"/>
    </row>
    <row r="98" spans="1:9" ht="80.25" customHeight="1">
      <c r="A98" s="190" t="s">
        <v>392</v>
      </c>
      <c r="B98" s="954" t="s">
        <v>418</v>
      </c>
      <c r="C98" s="954"/>
      <c r="D98" s="954"/>
      <c r="E98" s="954"/>
      <c r="F98" s="954"/>
      <c r="G98" s="954"/>
      <c r="H98" s="954"/>
      <c r="I98" s="954"/>
    </row>
    <row r="99" spans="1:9" ht="8.1" customHeight="1">
      <c r="A99" s="122"/>
      <c r="B99" s="191"/>
      <c r="C99" s="191"/>
      <c r="D99" s="191"/>
      <c r="E99" s="191"/>
      <c r="F99" s="191"/>
      <c r="G99" s="191"/>
      <c r="H99" s="191"/>
      <c r="I99" s="191"/>
    </row>
    <row r="100" spans="1:9" ht="141.75" customHeight="1">
      <c r="A100" s="190" t="s">
        <v>397</v>
      </c>
      <c r="B100" s="954" t="s">
        <v>419</v>
      </c>
      <c r="C100" s="954"/>
      <c r="D100" s="954"/>
      <c r="E100" s="954"/>
      <c r="F100" s="954"/>
      <c r="G100" s="954"/>
      <c r="H100" s="954"/>
      <c r="I100" s="954"/>
    </row>
    <row r="101" spans="1:9" ht="8.1" customHeight="1">
      <c r="A101" s="122"/>
      <c r="B101" s="191"/>
      <c r="C101" s="191"/>
      <c r="D101" s="191"/>
      <c r="E101" s="191"/>
      <c r="F101" s="191"/>
      <c r="G101" s="191"/>
      <c r="H101" s="191"/>
      <c r="I101" s="191"/>
    </row>
    <row r="102" spans="1:9" ht="51.75" customHeight="1">
      <c r="A102" s="190" t="s">
        <v>420</v>
      </c>
      <c r="B102" s="954" t="s">
        <v>421</v>
      </c>
      <c r="C102" s="954"/>
      <c r="D102" s="954"/>
      <c r="E102" s="954"/>
      <c r="F102" s="954"/>
      <c r="G102" s="954"/>
      <c r="H102" s="954"/>
      <c r="I102" s="954"/>
    </row>
    <row r="103" spans="1:9" ht="15" customHeight="1">
      <c r="A103" s="188"/>
      <c r="B103" s="122"/>
      <c r="C103" s="122"/>
      <c r="D103" s="122"/>
      <c r="E103" s="122"/>
      <c r="F103" s="122"/>
      <c r="G103" s="122"/>
      <c r="H103" s="122"/>
      <c r="I103" s="122"/>
    </row>
    <row r="104" spans="1:9" ht="16.5">
      <c r="A104" s="1057" t="s">
        <v>422</v>
      </c>
      <c r="B104" s="1057"/>
      <c r="C104" s="1057"/>
      <c r="D104" s="1057"/>
      <c r="E104" s="1057"/>
      <c r="F104" s="1057"/>
      <c r="G104" s="1057"/>
      <c r="H104" s="1057"/>
      <c r="I104" s="1057"/>
    </row>
    <row r="105" spans="1:9" ht="8.1" customHeight="1">
      <c r="A105" s="122"/>
      <c r="B105" s="191"/>
      <c r="C105" s="191"/>
      <c r="D105" s="191"/>
      <c r="E105" s="191"/>
      <c r="F105" s="191"/>
      <c r="G105" s="191"/>
      <c r="H105" s="191"/>
      <c r="I105" s="191"/>
    </row>
    <row r="106" spans="1:9" ht="42.75" customHeight="1">
      <c r="A106" s="190" t="s">
        <v>392</v>
      </c>
      <c r="B106" s="1048" t="s">
        <v>423</v>
      </c>
      <c r="C106" s="1048"/>
      <c r="D106" s="1048"/>
      <c r="E106" s="1048"/>
      <c r="F106" s="1048"/>
      <c r="G106" s="1048"/>
      <c r="H106" s="1048"/>
      <c r="I106" s="1048"/>
    </row>
    <row r="107" spans="1:9" ht="8.1" customHeight="1">
      <c r="A107" s="122"/>
      <c r="B107" s="191"/>
      <c r="C107" s="191"/>
      <c r="D107" s="191"/>
      <c r="E107" s="191"/>
      <c r="F107" s="191"/>
      <c r="G107" s="191"/>
      <c r="H107" s="191"/>
      <c r="I107" s="191"/>
    </row>
    <row r="108" spans="1:9" ht="70.5" customHeight="1">
      <c r="A108" s="190" t="s">
        <v>397</v>
      </c>
      <c r="B108" s="1048" t="s">
        <v>424</v>
      </c>
      <c r="C108" s="1048"/>
      <c r="D108" s="1048"/>
      <c r="E108" s="1048"/>
      <c r="F108" s="1048"/>
      <c r="G108" s="1048"/>
      <c r="H108" s="1048"/>
      <c r="I108" s="1048"/>
    </row>
    <row r="109" spans="1:9" ht="8.1" customHeight="1">
      <c r="A109" s="122"/>
      <c r="B109" s="191"/>
      <c r="C109" s="191"/>
      <c r="D109" s="191"/>
      <c r="E109" s="191"/>
      <c r="F109" s="191"/>
      <c r="G109" s="191"/>
      <c r="H109" s="191"/>
      <c r="I109" s="191"/>
    </row>
    <row r="110" spans="1:9" ht="16.5">
      <c r="A110" s="1057" t="s">
        <v>425</v>
      </c>
      <c r="B110" s="1057"/>
      <c r="C110" s="1057"/>
      <c r="D110" s="1057"/>
      <c r="E110" s="1057"/>
      <c r="F110" s="1057"/>
      <c r="G110" s="1057"/>
      <c r="H110" s="1057"/>
      <c r="I110" s="1057"/>
    </row>
    <row r="111" spans="1:9" ht="15" customHeight="1">
      <c r="A111" s="189"/>
      <c r="B111" s="122"/>
      <c r="C111" s="122"/>
      <c r="D111" s="122"/>
      <c r="E111" s="122"/>
      <c r="F111" s="122"/>
      <c r="G111" s="122"/>
      <c r="H111" s="122"/>
      <c r="I111" s="122"/>
    </row>
    <row r="112" spans="1:9" ht="58.5" customHeight="1">
      <c r="A112" s="190" t="s">
        <v>392</v>
      </c>
      <c r="B112" s="1048" t="s">
        <v>426</v>
      </c>
      <c r="C112" s="1048"/>
      <c r="D112" s="1048"/>
      <c r="E112" s="1048"/>
      <c r="F112" s="1048"/>
      <c r="G112" s="1048"/>
      <c r="H112" s="1048"/>
      <c r="I112" s="1048"/>
    </row>
    <row r="113" spans="1:10" ht="43.5" customHeight="1">
      <c r="A113" s="190"/>
      <c r="B113" s="184"/>
      <c r="C113" s="184"/>
      <c r="D113" s="184"/>
      <c r="E113" s="184"/>
      <c r="F113" s="184"/>
      <c r="G113" s="184"/>
      <c r="H113" s="184"/>
      <c r="I113" s="184"/>
    </row>
    <row r="114" spans="1:10" ht="26.25" customHeight="1">
      <c r="A114" s="122"/>
      <c r="B114" s="122"/>
      <c r="C114" s="122"/>
      <c r="D114" s="122"/>
      <c r="E114" s="122"/>
      <c r="F114" s="122"/>
      <c r="G114" s="122"/>
      <c r="H114" s="122"/>
      <c r="I114" s="122"/>
      <c r="J114" s="60"/>
    </row>
    <row r="115" spans="1:10" ht="21" customHeight="1">
      <c r="A115" s="954" t="s">
        <v>385</v>
      </c>
      <c r="B115" s="954"/>
      <c r="C115" s="954"/>
      <c r="D115" s="954"/>
      <c r="E115" s="1052" t="s">
        <v>385</v>
      </c>
      <c r="F115" s="1052"/>
      <c r="G115" s="1052"/>
      <c r="H115" s="1052"/>
      <c r="I115" s="1052"/>
      <c r="J115" s="60"/>
    </row>
    <row r="116" spans="1:10" ht="33" customHeight="1">
      <c r="A116" s="1053" t="s">
        <v>401</v>
      </c>
      <c r="B116" s="1053"/>
      <c r="C116" s="1053"/>
      <c r="D116" s="1053"/>
      <c r="E116" s="1054" t="s">
        <v>387</v>
      </c>
      <c r="F116" s="1054"/>
      <c r="G116" s="1054"/>
      <c r="H116" s="1054"/>
      <c r="I116" s="1054"/>
      <c r="J116" s="60"/>
    </row>
    <row r="117" spans="1:10" ht="15.75">
      <c r="A117" s="185" t="s">
        <v>363</v>
      </c>
      <c r="B117" s="185"/>
      <c r="C117" s="185"/>
      <c r="D117" s="185"/>
      <c r="E117" s="185"/>
      <c r="F117" s="185"/>
      <c r="G117" s="185"/>
      <c r="H117" s="185"/>
      <c r="I117" s="186" t="s">
        <v>427</v>
      </c>
      <c r="J117" s="60"/>
    </row>
    <row r="118" spans="1:10" ht="15.95" customHeight="1">
      <c r="A118" s="188"/>
      <c r="B118" s="122"/>
      <c r="C118" s="122"/>
      <c r="D118" s="122"/>
      <c r="E118" s="122"/>
      <c r="F118" s="122"/>
      <c r="G118" s="122"/>
      <c r="H118" s="122"/>
      <c r="I118" s="122"/>
    </row>
    <row r="119" spans="1:10" ht="50.25" customHeight="1">
      <c r="A119" s="190" t="s">
        <v>397</v>
      </c>
      <c r="B119" s="1048" t="s">
        <v>428</v>
      </c>
      <c r="C119" s="1048"/>
      <c r="D119" s="1048"/>
      <c r="E119" s="1048"/>
      <c r="F119" s="1048"/>
      <c r="G119" s="1048"/>
      <c r="H119" s="1048"/>
      <c r="I119" s="1048"/>
    </row>
    <row r="120" spans="1:10" ht="12" customHeight="1">
      <c r="A120" s="188"/>
      <c r="B120" s="122"/>
      <c r="C120" s="122"/>
      <c r="D120" s="122"/>
      <c r="E120" s="122"/>
      <c r="F120" s="122"/>
      <c r="G120" s="122"/>
      <c r="H120" s="122"/>
      <c r="I120" s="122"/>
    </row>
    <row r="121" spans="1:10" ht="16.5">
      <c r="A121" s="1057" t="s">
        <v>429</v>
      </c>
      <c r="B121" s="1057"/>
      <c r="C121" s="1057"/>
      <c r="D121" s="1057"/>
      <c r="E121" s="1057"/>
      <c r="F121" s="1057"/>
      <c r="G121" s="1057"/>
      <c r="H121" s="1057"/>
      <c r="I121" s="1057"/>
    </row>
    <row r="122" spans="1:10" ht="15.95" customHeight="1">
      <c r="A122" s="188"/>
      <c r="B122" s="122"/>
      <c r="C122" s="122"/>
      <c r="D122" s="122"/>
      <c r="E122" s="122"/>
      <c r="F122" s="122"/>
      <c r="G122" s="122"/>
      <c r="H122" s="122"/>
      <c r="I122" s="122"/>
    </row>
    <row r="123" spans="1:10" ht="31.5" customHeight="1">
      <c r="A123" s="190" t="s">
        <v>392</v>
      </c>
      <c r="B123" s="1048" t="s">
        <v>430</v>
      </c>
      <c r="C123" s="1048"/>
      <c r="D123" s="1048"/>
      <c r="E123" s="1048"/>
      <c r="F123" s="1048"/>
      <c r="G123" s="1048"/>
      <c r="H123" s="1048"/>
      <c r="I123" s="1048"/>
    </row>
    <row r="124" spans="1:10" ht="8.1" customHeight="1">
      <c r="A124" s="122"/>
      <c r="B124" s="191"/>
      <c r="C124" s="191"/>
      <c r="D124" s="191"/>
      <c r="E124" s="191"/>
      <c r="F124" s="191"/>
      <c r="G124" s="191"/>
      <c r="H124" s="191"/>
      <c r="I124" s="191"/>
    </row>
    <row r="125" spans="1:10" ht="39" customHeight="1">
      <c r="A125" s="190" t="s">
        <v>397</v>
      </c>
      <c r="B125" s="1048" t="s">
        <v>431</v>
      </c>
      <c r="C125" s="1048"/>
      <c r="D125" s="1048"/>
      <c r="E125" s="1048"/>
      <c r="F125" s="1048"/>
      <c r="G125" s="1048"/>
      <c r="H125" s="1048"/>
      <c r="I125" s="1048"/>
    </row>
    <row r="126" spans="1:10" ht="12" customHeight="1">
      <c r="A126" s="188"/>
      <c r="B126" s="122"/>
      <c r="C126" s="122"/>
      <c r="D126" s="122"/>
      <c r="E126" s="122"/>
      <c r="F126" s="122"/>
      <c r="G126" s="122"/>
      <c r="H126" s="122"/>
      <c r="I126" s="122"/>
    </row>
    <row r="127" spans="1:10" ht="16.5">
      <c r="A127" s="1057" t="s">
        <v>432</v>
      </c>
      <c r="B127" s="1057"/>
      <c r="C127" s="1057"/>
      <c r="D127" s="1057"/>
      <c r="E127" s="1057"/>
      <c r="F127" s="1057"/>
      <c r="G127" s="1057"/>
      <c r="H127" s="1057"/>
      <c r="I127" s="1057"/>
    </row>
    <row r="128" spans="1:10" ht="15.95" customHeight="1">
      <c r="A128" s="188"/>
      <c r="B128" s="122"/>
      <c r="C128" s="122"/>
      <c r="D128" s="122"/>
      <c r="E128" s="122"/>
      <c r="F128" s="122"/>
      <c r="G128" s="122"/>
      <c r="H128" s="122"/>
      <c r="I128" s="122"/>
    </row>
    <row r="129" spans="1:10" ht="75" customHeight="1">
      <c r="A129" s="1048" t="s">
        <v>433</v>
      </c>
      <c r="B129" s="1048"/>
      <c r="C129" s="1048"/>
      <c r="D129" s="1048"/>
      <c r="E129" s="1048"/>
      <c r="F129" s="1048"/>
      <c r="G129" s="1048"/>
      <c r="H129" s="1048"/>
      <c r="I129" s="1048"/>
    </row>
    <row r="130" spans="1:10" ht="12" customHeight="1">
      <c r="A130" s="188"/>
      <c r="B130" s="122"/>
      <c r="C130" s="122"/>
      <c r="D130" s="122"/>
      <c r="E130" s="122"/>
      <c r="F130" s="122"/>
      <c r="G130" s="122"/>
      <c r="H130" s="122"/>
      <c r="I130" s="122"/>
    </row>
    <row r="131" spans="1:10" ht="21.75" customHeight="1">
      <c r="A131" s="1057" t="s">
        <v>434</v>
      </c>
      <c r="B131" s="1057"/>
      <c r="C131" s="1057"/>
      <c r="D131" s="1057"/>
      <c r="E131" s="1057"/>
      <c r="F131" s="1057"/>
      <c r="G131" s="1057"/>
      <c r="H131" s="1057"/>
      <c r="I131" s="1057"/>
    </row>
    <row r="132" spans="1:10" ht="15.95" customHeight="1">
      <c r="A132" s="189"/>
      <c r="B132" s="122"/>
      <c r="C132" s="122"/>
      <c r="D132" s="122"/>
      <c r="E132" s="122"/>
      <c r="F132" s="122"/>
      <c r="G132" s="122"/>
      <c r="H132" s="122"/>
      <c r="I132" s="122"/>
    </row>
    <row r="133" spans="1:10" ht="57.75" customHeight="1">
      <c r="A133" s="190" t="s">
        <v>392</v>
      </c>
      <c r="B133" s="1048" t="s">
        <v>435</v>
      </c>
      <c r="C133" s="1048"/>
      <c r="D133" s="1048"/>
      <c r="E133" s="1048"/>
      <c r="F133" s="1048"/>
      <c r="G133" s="1048"/>
      <c r="H133" s="1048"/>
      <c r="I133" s="1048"/>
    </row>
    <row r="134" spans="1:10" ht="8.1" customHeight="1">
      <c r="A134" s="122"/>
      <c r="B134" s="191"/>
      <c r="C134" s="191"/>
      <c r="D134" s="191"/>
      <c r="E134" s="191"/>
      <c r="F134" s="191"/>
      <c r="G134" s="191"/>
      <c r="H134" s="191"/>
      <c r="I134" s="191"/>
    </row>
    <row r="135" spans="1:10" ht="114" customHeight="1">
      <c r="A135" s="190" t="s">
        <v>397</v>
      </c>
      <c r="B135" s="1048" t="s">
        <v>436</v>
      </c>
      <c r="C135" s="1048"/>
      <c r="D135" s="1048"/>
      <c r="E135" s="1048"/>
      <c r="F135" s="1048"/>
      <c r="G135" s="1048"/>
      <c r="H135" s="1048"/>
      <c r="I135" s="1048"/>
    </row>
    <row r="136" spans="1:10" ht="28.5" customHeight="1">
      <c r="A136" s="190"/>
      <c r="B136" s="184"/>
      <c r="C136" s="184"/>
      <c r="D136" s="184"/>
      <c r="E136" s="184"/>
      <c r="F136" s="184"/>
      <c r="G136" s="184"/>
      <c r="H136" s="184"/>
      <c r="I136" s="184"/>
    </row>
    <row r="137" spans="1:10" ht="24.95" customHeight="1">
      <c r="A137" s="190"/>
      <c r="B137" s="184"/>
      <c r="C137" s="184"/>
      <c r="D137" s="184"/>
      <c r="E137" s="184"/>
      <c r="F137" s="184"/>
      <c r="G137" s="184"/>
      <c r="H137" s="184"/>
      <c r="I137" s="184"/>
    </row>
    <row r="138" spans="1:10" ht="21" customHeight="1">
      <c r="A138" s="954" t="s">
        <v>385</v>
      </c>
      <c r="B138" s="954"/>
      <c r="C138" s="954"/>
      <c r="D138" s="954"/>
      <c r="E138" s="1052" t="s">
        <v>385</v>
      </c>
      <c r="F138" s="1052"/>
      <c r="G138" s="1052"/>
      <c r="H138" s="1052"/>
      <c r="I138" s="1052"/>
      <c r="J138" s="60"/>
    </row>
    <row r="139" spans="1:10" ht="33" customHeight="1">
      <c r="A139" s="1053" t="s">
        <v>401</v>
      </c>
      <c r="B139" s="1053"/>
      <c r="C139" s="1053"/>
      <c r="D139" s="1053"/>
      <c r="E139" s="1054" t="s">
        <v>387</v>
      </c>
      <c r="F139" s="1054"/>
      <c r="G139" s="1054"/>
      <c r="H139" s="1054"/>
      <c r="I139" s="1054"/>
      <c r="J139" s="60"/>
    </row>
    <row r="140" spans="1:10" ht="15.75">
      <c r="A140" s="185" t="s">
        <v>363</v>
      </c>
      <c r="B140" s="185"/>
      <c r="C140" s="185"/>
      <c r="D140" s="185"/>
      <c r="E140" s="185"/>
      <c r="F140" s="185"/>
      <c r="G140" s="185"/>
      <c r="H140" s="185"/>
      <c r="I140" s="186" t="s">
        <v>437</v>
      </c>
      <c r="J140" s="60"/>
    </row>
    <row r="141" spans="1:10" ht="15.75">
      <c r="A141" s="185"/>
      <c r="B141" s="185"/>
      <c r="C141" s="185"/>
      <c r="D141" s="185"/>
      <c r="E141" s="185"/>
      <c r="F141" s="185"/>
      <c r="G141" s="185"/>
      <c r="H141" s="185"/>
      <c r="I141" s="186"/>
      <c r="J141" s="60"/>
    </row>
    <row r="142" spans="1:10" ht="8.25" customHeight="1">
      <c r="A142" s="185"/>
      <c r="B142" s="185"/>
      <c r="C142" s="185"/>
      <c r="D142" s="185"/>
      <c r="E142" s="185"/>
      <c r="F142" s="185"/>
      <c r="G142" s="185"/>
      <c r="H142" s="185"/>
      <c r="I142" s="186"/>
      <c r="J142" s="60"/>
    </row>
    <row r="143" spans="1:10" ht="54" customHeight="1">
      <c r="A143" s="190" t="s">
        <v>420</v>
      </c>
      <c r="B143" s="1048" t="s">
        <v>438</v>
      </c>
      <c r="C143" s="1048"/>
      <c r="D143" s="1048"/>
      <c r="E143" s="1048"/>
      <c r="F143" s="1048"/>
      <c r="G143" s="1048"/>
      <c r="H143" s="1048"/>
      <c r="I143" s="1048"/>
    </row>
    <row r="144" spans="1:10" ht="12" customHeight="1">
      <c r="A144" s="190"/>
      <c r="B144" s="1048"/>
      <c r="C144" s="1048"/>
      <c r="D144" s="1048"/>
      <c r="E144" s="1048"/>
      <c r="F144" s="1048"/>
      <c r="G144" s="1048"/>
      <c r="H144" s="1048"/>
      <c r="I144" s="1048"/>
    </row>
    <row r="145" spans="1:10" ht="124.5" customHeight="1">
      <c r="A145" s="190" t="s">
        <v>439</v>
      </c>
      <c r="B145" s="1048" t="s">
        <v>440</v>
      </c>
      <c r="C145" s="1048"/>
      <c r="D145" s="1048"/>
      <c r="E145" s="1048"/>
      <c r="F145" s="1048"/>
      <c r="G145" s="1048"/>
      <c r="H145" s="1048"/>
      <c r="I145" s="1048"/>
    </row>
    <row r="146" spans="1:10" ht="12" customHeight="1">
      <c r="A146" s="190"/>
      <c r="B146" s="1048"/>
      <c r="C146" s="1048"/>
      <c r="D146" s="1048"/>
      <c r="E146" s="1048"/>
      <c r="F146" s="1048"/>
      <c r="G146" s="1048"/>
      <c r="H146" s="1048"/>
      <c r="I146" s="1048"/>
    </row>
    <row r="147" spans="1:10" ht="98.25" customHeight="1">
      <c r="A147" s="190" t="s">
        <v>441</v>
      </c>
      <c r="B147" s="1048" t="s">
        <v>442</v>
      </c>
      <c r="C147" s="1048"/>
      <c r="D147" s="1048"/>
      <c r="E147" s="1048"/>
      <c r="F147" s="1048"/>
      <c r="G147" s="1048"/>
      <c r="H147" s="1048"/>
      <c r="I147" s="1048"/>
    </row>
    <row r="148" spans="1:10" ht="12" customHeight="1">
      <c r="A148" s="190"/>
      <c r="B148" s="1048"/>
      <c r="C148" s="1048"/>
      <c r="D148" s="1048"/>
      <c r="E148" s="1048"/>
      <c r="F148" s="1048"/>
      <c r="G148" s="1048"/>
      <c r="H148" s="1048"/>
      <c r="I148" s="1048"/>
    </row>
    <row r="149" spans="1:10" ht="136.5" customHeight="1">
      <c r="A149" s="190" t="s">
        <v>443</v>
      </c>
      <c r="B149" s="1048" t="s">
        <v>444</v>
      </c>
      <c r="C149" s="1048"/>
      <c r="D149" s="1048"/>
      <c r="E149" s="1048"/>
      <c r="F149" s="1048"/>
      <c r="G149" s="1048"/>
      <c r="H149" s="1048"/>
      <c r="I149" s="1048"/>
    </row>
    <row r="150" spans="1:10" ht="12" customHeight="1">
      <c r="A150" s="190"/>
      <c r="B150" s="1048"/>
      <c r="C150" s="1048"/>
      <c r="D150" s="1048"/>
      <c r="E150" s="1048"/>
      <c r="F150" s="1048"/>
      <c r="G150" s="1048"/>
      <c r="H150" s="1048"/>
      <c r="I150" s="1048"/>
    </row>
    <row r="151" spans="1:10" ht="70.5" customHeight="1">
      <c r="A151" s="190" t="s">
        <v>445</v>
      </c>
      <c r="B151" s="1048" t="s">
        <v>446</v>
      </c>
      <c r="C151" s="1048"/>
      <c r="D151" s="1048"/>
      <c r="E151" s="1048"/>
      <c r="F151" s="1048"/>
      <c r="G151" s="1048"/>
      <c r="H151" s="1048"/>
      <c r="I151" s="1048"/>
    </row>
    <row r="152" spans="1:10" ht="12" customHeight="1">
      <c r="A152" s="190"/>
      <c r="B152" s="1048"/>
      <c r="C152" s="1048"/>
      <c r="D152" s="1048"/>
      <c r="E152" s="1048"/>
      <c r="F152" s="1048"/>
      <c r="G152" s="1048"/>
      <c r="H152" s="1048"/>
      <c r="I152" s="1048"/>
    </row>
    <row r="153" spans="1:10" ht="88.5" customHeight="1">
      <c r="A153" s="190" t="s">
        <v>447</v>
      </c>
      <c r="B153" s="1048" t="s">
        <v>448</v>
      </c>
      <c r="C153" s="1048"/>
      <c r="D153" s="1048"/>
      <c r="E153" s="1048"/>
      <c r="F153" s="1048"/>
      <c r="G153" s="1048"/>
      <c r="H153" s="1048"/>
      <c r="I153" s="1048"/>
    </row>
    <row r="154" spans="1:10" ht="51" customHeight="1">
      <c r="A154" s="190"/>
      <c r="B154" s="184"/>
      <c r="C154" s="184"/>
      <c r="D154" s="184"/>
      <c r="E154" s="184"/>
      <c r="F154" s="184"/>
      <c r="G154" s="184"/>
      <c r="H154" s="184"/>
      <c r="I154" s="184"/>
    </row>
    <row r="155" spans="1:10" ht="24.95" customHeight="1">
      <c r="A155" s="190"/>
      <c r="B155" s="184"/>
      <c r="C155" s="184"/>
      <c r="D155" s="184"/>
      <c r="E155" s="184"/>
      <c r="F155" s="184"/>
      <c r="G155" s="184"/>
      <c r="H155" s="184"/>
      <c r="I155" s="184"/>
    </row>
    <row r="156" spans="1:10" ht="21" customHeight="1">
      <c r="A156" s="954" t="s">
        <v>385</v>
      </c>
      <c r="B156" s="954"/>
      <c r="C156" s="954"/>
      <c r="D156" s="954"/>
      <c r="E156" s="1052" t="s">
        <v>385</v>
      </c>
      <c r="F156" s="1052"/>
      <c r="G156" s="1052"/>
      <c r="H156" s="1052"/>
      <c r="I156" s="1052"/>
      <c r="J156" s="60"/>
    </row>
    <row r="157" spans="1:10" ht="33" customHeight="1">
      <c r="A157" s="1053" t="s">
        <v>401</v>
      </c>
      <c r="B157" s="1053"/>
      <c r="C157" s="1053"/>
      <c r="D157" s="1053"/>
      <c r="E157" s="1054" t="s">
        <v>387</v>
      </c>
      <c r="F157" s="1054"/>
      <c r="G157" s="1054"/>
      <c r="H157" s="1054"/>
      <c r="I157" s="1054"/>
      <c r="J157" s="60"/>
    </row>
    <row r="158" spans="1:10" ht="15.75">
      <c r="A158" s="185" t="s">
        <v>363</v>
      </c>
      <c r="B158" s="185"/>
      <c r="C158" s="185"/>
      <c r="D158" s="185"/>
      <c r="E158" s="185"/>
      <c r="F158" s="185"/>
      <c r="G158" s="185"/>
      <c r="H158" s="185"/>
      <c r="I158" s="186" t="s">
        <v>449</v>
      </c>
      <c r="J158" s="60"/>
    </row>
    <row r="159" spans="1:10" ht="15.75">
      <c r="A159" s="185"/>
      <c r="B159" s="185"/>
      <c r="C159" s="185"/>
      <c r="D159" s="185"/>
      <c r="E159" s="185"/>
      <c r="F159" s="185"/>
      <c r="G159" s="185"/>
      <c r="H159" s="185"/>
      <c r="I159" s="186"/>
      <c r="J159" s="60"/>
    </row>
    <row r="160" spans="1:10" ht="58.5" customHeight="1">
      <c r="A160" s="190" t="s">
        <v>450</v>
      </c>
      <c r="B160" s="1048" t="s">
        <v>451</v>
      </c>
      <c r="C160" s="1048"/>
      <c r="D160" s="1048"/>
      <c r="E160" s="1048"/>
      <c r="F160" s="1048"/>
      <c r="G160" s="1048"/>
      <c r="H160" s="1048"/>
      <c r="I160" s="1048"/>
    </row>
    <row r="161" spans="1:9" ht="8.1" customHeight="1">
      <c r="A161" s="190"/>
      <c r="B161" s="122"/>
      <c r="C161" s="122"/>
      <c r="D161" s="122"/>
      <c r="E161" s="122"/>
      <c r="F161" s="122"/>
      <c r="G161" s="122"/>
      <c r="H161" s="122"/>
      <c r="I161" s="122"/>
    </row>
    <row r="162" spans="1:9" ht="16.5" customHeight="1">
      <c r="A162" s="190" t="s">
        <v>452</v>
      </c>
      <c r="B162" s="1048" t="s">
        <v>453</v>
      </c>
      <c r="C162" s="1048"/>
      <c r="D162" s="1048"/>
      <c r="E162" s="1048"/>
      <c r="F162" s="1048"/>
      <c r="G162" s="1048"/>
      <c r="H162" s="1048"/>
      <c r="I162" s="1048"/>
    </row>
    <row r="163" spans="1:9" ht="8.1" customHeight="1">
      <c r="A163" s="190"/>
      <c r="B163" s="122"/>
      <c r="C163" s="122"/>
      <c r="D163" s="122"/>
      <c r="E163" s="122"/>
      <c r="F163" s="122"/>
      <c r="G163" s="122"/>
      <c r="H163" s="122"/>
      <c r="I163" s="122"/>
    </row>
    <row r="164" spans="1:9" ht="8.1" customHeight="1">
      <c r="A164" s="190"/>
      <c r="B164" s="122"/>
      <c r="C164" s="122"/>
      <c r="D164" s="122"/>
      <c r="E164" s="122"/>
      <c r="F164" s="122"/>
      <c r="G164" s="122"/>
      <c r="H164" s="122"/>
      <c r="I164" s="122"/>
    </row>
    <row r="165" spans="1:9" ht="68.25" customHeight="1">
      <c r="A165" s="190" t="s">
        <v>454</v>
      </c>
      <c r="B165" s="1056" t="s">
        <v>455</v>
      </c>
      <c r="C165" s="1056"/>
      <c r="D165" s="1056"/>
      <c r="E165" s="1056"/>
      <c r="F165" s="1056"/>
      <c r="G165" s="1056"/>
      <c r="H165" s="1056"/>
      <c r="I165" s="1056"/>
    </row>
    <row r="166" spans="1:9" ht="8.1" customHeight="1">
      <c r="A166" s="188"/>
      <c r="B166" s="122"/>
      <c r="C166" s="122"/>
      <c r="D166" s="122"/>
      <c r="E166" s="122"/>
      <c r="F166" s="122"/>
      <c r="G166" s="122"/>
      <c r="H166" s="122"/>
      <c r="I166" s="122"/>
    </row>
    <row r="167" spans="1:9" ht="16.5">
      <c r="A167" s="1057" t="s">
        <v>456</v>
      </c>
      <c r="B167" s="1057"/>
      <c r="C167" s="1057"/>
      <c r="D167" s="1057"/>
      <c r="E167" s="1057"/>
      <c r="F167" s="1057"/>
      <c r="G167" s="1057"/>
      <c r="H167" s="1057"/>
      <c r="I167" s="1057"/>
    </row>
    <row r="168" spans="1:9" ht="8.1" customHeight="1">
      <c r="A168" s="188"/>
      <c r="B168" s="122"/>
      <c r="C168" s="122"/>
      <c r="D168" s="122"/>
      <c r="E168" s="122"/>
      <c r="F168" s="122"/>
      <c r="G168" s="122"/>
      <c r="H168" s="122"/>
      <c r="I168" s="122"/>
    </row>
    <row r="169" spans="1:9" ht="54.75" customHeight="1">
      <c r="A169" s="1048" t="s">
        <v>457</v>
      </c>
      <c r="B169" s="1048"/>
      <c r="C169" s="1048"/>
      <c r="D169" s="1048"/>
      <c r="E169" s="1048"/>
      <c r="F169" s="1048"/>
      <c r="G169" s="1048"/>
      <c r="H169" s="1048"/>
      <c r="I169" s="1048"/>
    </row>
    <row r="170" spans="1:9" ht="8.1" customHeight="1">
      <c r="A170" s="189"/>
      <c r="B170" s="122"/>
      <c r="C170" s="122"/>
      <c r="D170" s="122"/>
      <c r="E170" s="122"/>
      <c r="F170" s="122"/>
      <c r="G170" s="122"/>
      <c r="H170" s="122"/>
      <c r="I170" s="122"/>
    </row>
    <row r="171" spans="1:9" ht="16.5">
      <c r="A171" s="1057" t="s">
        <v>458</v>
      </c>
      <c r="B171" s="1057"/>
      <c r="C171" s="1057"/>
      <c r="D171" s="1057"/>
      <c r="E171" s="1057"/>
      <c r="F171" s="1057"/>
      <c r="G171" s="1057"/>
      <c r="H171" s="1057"/>
      <c r="I171" s="1057"/>
    </row>
    <row r="172" spans="1:9" ht="8.1" customHeight="1">
      <c r="A172" s="188"/>
      <c r="B172" s="122"/>
      <c r="C172" s="122"/>
      <c r="D172" s="122"/>
      <c r="E172" s="122"/>
      <c r="F172" s="122"/>
      <c r="G172" s="122"/>
      <c r="H172" s="122"/>
      <c r="I172" s="122"/>
    </row>
    <row r="173" spans="1:9" ht="63.75" customHeight="1">
      <c r="A173" s="190" t="s">
        <v>392</v>
      </c>
      <c r="B173" s="1048" t="s">
        <v>459</v>
      </c>
      <c r="C173" s="1048"/>
      <c r="D173" s="1048"/>
      <c r="E173" s="1048"/>
      <c r="F173" s="1048"/>
      <c r="G173" s="1048"/>
      <c r="H173" s="1048"/>
      <c r="I173" s="1048"/>
    </row>
    <row r="174" spans="1:9" ht="8.1" customHeight="1">
      <c r="A174" s="103"/>
      <c r="B174" s="122"/>
      <c r="C174" s="122"/>
      <c r="D174" s="122"/>
      <c r="E174" s="122"/>
      <c r="F174" s="122"/>
      <c r="G174" s="122"/>
      <c r="H174" s="122"/>
      <c r="I174" s="122"/>
    </row>
    <row r="175" spans="1:9" ht="36" customHeight="1">
      <c r="A175" s="190" t="s">
        <v>397</v>
      </c>
      <c r="B175" s="1048" t="s">
        <v>460</v>
      </c>
      <c r="C175" s="1048"/>
      <c r="D175" s="1048"/>
      <c r="E175" s="1048"/>
      <c r="F175" s="1048"/>
      <c r="G175" s="1048"/>
      <c r="H175" s="1048"/>
      <c r="I175" s="1048"/>
    </row>
    <row r="176" spans="1:9" ht="8.1" customHeight="1">
      <c r="A176" s="103"/>
      <c r="B176" s="122"/>
      <c r="C176" s="122"/>
      <c r="D176" s="122"/>
      <c r="E176" s="122"/>
      <c r="F176" s="122"/>
      <c r="G176" s="122"/>
      <c r="H176" s="122"/>
      <c r="I176" s="122"/>
    </row>
    <row r="177" spans="1:10" ht="52.5" customHeight="1">
      <c r="A177" s="190" t="s">
        <v>420</v>
      </c>
      <c r="B177" s="1048" t="s">
        <v>461</v>
      </c>
      <c r="C177" s="1048"/>
      <c r="D177" s="1048"/>
      <c r="E177" s="1048"/>
      <c r="F177" s="1048"/>
      <c r="G177" s="1048"/>
      <c r="H177" s="1048"/>
      <c r="I177" s="1048"/>
    </row>
    <row r="178" spans="1:10" ht="8.1" customHeight="1">
      <c r="A178" s="190"/>
      <c r="B178" s="122"/>
      <c r="C178" s="122"/>
      <c r="D178" s="122"/>
      <c r="E178" s="122"/>
      <c r="F178" s="122"/>
      <c r="G178" s="122"/>
      <c r="H178" s="122"/>
      <c r="I178" s="122"/>
    </row>
    <row r="179" spans="1:10" ht="49.5" customHeight="1">
      <c r="A179" s="190" t="s">
        <v>439</v>
      </c>
      <c r="B179" s="1048" t="s">
        <v>462</v>
      </c>
      <c r="C179" s="1048"/>
      <c r="D179" s="1048"/>
      <c r="E179" s="1048"/>
      <c r="F179" s="1048"/>
      <c r="G179" s="1048"/>
      <c r="H179" s="1048"/>
      <c r="I179" s="1048"/>
    </row>
    <row r="180" spans="1:10" ht="8.1" customHeight="1">
      <c r="A180" s="190"/>
      <c r="B180" s="122"/>
      <c r="C180" s="122"/>
      <c r="D180" s="122"/>
      <c r="E180" s="122"/>
      <c r="F180" s="122"/>
      <c r="G180" s="122"/>
      <c r="H180" s="122"/>
      <c r="I180" s="122"/>
    </row>
    <row r="181" spans="1:10" ht="24.75" customHeight="1">
      <c r="A181" s="190" t="s">
        <v>441</v>
      </c>
      <c r="B181" s="1055" t="s">
        <v>463</v>
      </c>
      <c r="C181" s="1055"/>
      <c r="D181" s="1055"/>
      <c r="E181" s="1055"/>
      <c r="F181" s="1055"/>
      <c r="G181" s="1055"/>
      <c r="H181" s="1055"/>
      <c r="I181" s="1055"/>
    </row>
    <row r="182" spans="1:10" ht="8.1" customHeight="1">
      <c r="A182" s="190"/>
      <c r="B182" s="122"/>
      <c r="C182" s="122"/>
      <c r="D182" s="122"/>
      <c r="E182" s="122"/>
      <c r="F182" s="122"/>
      <c r="G182" s="122"/>
      <c r="H182" s="122"/>
      <c r="I182" s="122"/>
    </row>
    <row r="183" spans="1:10" ht="88.5" customHeight="1">
      <c r="A183" s="190" t="s">
        <v>443</v>
      </c>
      <c r="B183" s="1048" t="s">
        <v>464</v>
      </c>
      <c r="C183" s="1048"/>
      <c r="D183" s="1048"/>
      <c r="E183" s="1048"/>
      <c r="F183" s="1048"/>
      <c r="G183" s="1048"/>
      <c r="H183" s="1048"/>
      <c r="I183" s="1048"/>
    </row>
    <row r="184" spans="1:10" ht="8.1" customHeight="1">
      <c r="A184" s="190"/>
      <c r="B184" s="122"/>
      <c r="C184" s="122"/>
      <c r="D184" s="122"/>
      <c r="E184" s="122"/>
      <c r="F184" s="122"/>
      <c r="G184" s="122"/>
      <c r="H184" s="122"/>
      <c r="I184" s="122"/>
    </row>
    <row r="185" spans="1:10" ht="72" customHeight="1">
      <c r="A185" s="190" t="s">
        <v>465</v>
      </c>
      <c r="B185" s="1048" t="s">
        <v>466</v>
      </c>
      <c r="C185" s="1048"/>
      <c r="D185" s="1048"/>
      <c r="E185" s="1048"/>
      <c r="F185" s="1048"/>
      <c r="G185" s="1048"/>
      <c r="H185" s="1048"/>
      <c r="I185" s="1048"/>
    </row>
    <row r="186" spans="1:10" ht="31.5" customHeight="1">
      <c r="A186" s="190"/>
      <c r="B186" s="184"/>
      <c r="C186" s="184"/>
      <c r="D186" s="184"/>
      <c r="E186" s="184"/>
      <c r="F186" s="184"/>
      <c r="G186" s="184"/>
      <c r="H186" s="184"/>
      <c r="I186" s="184"/>
    </row>
    <row r="187" spans="1:10" ht="31.5" customHeight="1">
      <c r="A187" s="190"/>
      <c r="B187" s="184"/>
      <c r="C187" s="184"/>
      <c r="D187" s="184"/>
      <c r="E187" s="184"/>
      <c r="F187" s="184"/>
      <c r="G187" s="184"/>
      <c r="H187" s="184"/>
      <c r="I187" s="184"/>
    </row>
    <row r="188" spans="1:10" ht="21" customHeight="1">
      <c r="A188" s="954" t="s">
        <v>385</v>
      </c>
      <c r="B188" s="954"/>
      <c r="C188" s="954"/>
      <c r="D188" s="954"/>
      <c r="E188" s="1052" t="s">
        <v>385</v>
      </c>
      <c r="F188" s="1052"/>
      <c r="G188" s="1052"/>
      <c r="H188" s="1052"/>
      <c r="I188" s="1052"/>
      <c r="J188" s="60"/>
    </row>
    <row r="189" spans="1:10" ht="33" customHeight="1">
      <c r="A189" s="1053" t="s">
        <v>401</v>
      </c>
      <c r="B189" s="1053"/>
      <c r="C189" s="1053"/>
      <c r="D189" s="1053"/>
      <c r="E189" s="1054" t="s">
        <v>387</v>
      </c>
      <c r="F189" s="1054"/>
      <c r="G189" s="1054"/>
      <c r="H189" s="1054"/>
      <c r="I189" s="1054"/>
      <c r="J189" s="60"/>
    </row>
    <row r="190" spans="1:10" ht="15.75">
      <c r="A190" s="185" t="s">
        <v>363</v>
      </c>
      <c r="B190" s="185"/>
      <c r="C190" s="185"/>
      <c r="D190" s="185"/>
      <c r="E190" s="185"/>
      <c r="F190" s="185"/>
      <c r="G190" s="185"/>
      <c r="H190" s="185"/>
      <c r="I190" s="186" t="s">
        <v>467</v>
      </c>
      <c r="J190" s="60"/>
    </row>
    <row r="191" spans="1:10" ht="15.75">
      <c r="A191" s="185"/>
      <c r="B191" s="185"/>
      <c r="C191" s="185"/>
      <c r="D191" s="185"/>
      <c r="E191" s="185"/>
      <c r="F191" s="185"/>
      <c r="G191" s="185"/>
      <c r="H191" s="185"/>
      <c r="I191" s="186"/>
      <c r="J191" s="60"/>
    </row>
    <row r="192" spans="1:10" ht="53.25" customHeight="1">
      <c r="A192" s="190" t="s">
        <v>445</v>
      </c>
      <c r="B192" s="1048" t="s">
        <v>468</v>
      </c>
      <c r="C192" s="1048"/>
      <c r="D192" s="1048"/>
      <c r="E192" s="1048"/>
      <c r="F192" s="1048"/>
      <c r="G192" s="1048"/>
      <c r="H192" s="1048"/>
      <c r="I192" s="1048"/>
    </row>
    <row r="193" spans="1:9" ht="15.75">
      <c r="A193" s="188"/>
      <c r="B193" s="122"/>
      <c r="C193" s="122"/>
      <c r="D193" s="122"/>
      <c r="E193" s="122"/>
      <c r="F193" s="122"/>
      <c r="G193" s="122"/>
      <c r="H193" s="122"/>
      <c r="I193" s="122"/>
    </row>
    <row r="194" spans="1:9" ht="21.95" customHeight="1">
      <c r="A194" s="122"/>
      <c r="B194" s="183"/>
      <c r="C194" s="122"/>
      <c r="D194" s="122"/>
      <c r="E194" s="122"/>
      <c r="F194" s="183"/>
      <c r="G194" s="122"/>
      <c r="H194" s="122"/>
      <c r="I194" s="122"/>
    </row>
    <row r="195" spans="1:9" ht="21.95" customHeight="1">
      <c r="A195" s="122"/>
      <c r="B195" s="192" t="s">
        <v>469</v>
      </c>
      <c r="C195" s="192"/>
      <c r="D195" s="192"/>
      <c r="E195" s="192"/>
      <c r="F195" s="192" t="s">
        <v>469</v>
      </c>
      <c r="G195" s="192"/>
      <c r="H195" s="192"/>
      <c r="I195" s="192"/>
    </row>
    <row r="196" spans="1:9" ht="35.25" customHeight="1">
      <c r="A196" s="122"/>
      <c r="B196" s="1049" t="s">
        <v>401</v>
      </c>
      <c r="C196" s="1049"/>
      <c r="D196" s="1049"/>
      <c r="E196" s="1049"/>
      <c r="F196" s="1049" t="s">
        <v>387</v>
      </c>
      <c r="G196" s="1049"/>
      <c r="H196" s="1049"/>
      <c r="I196" s="1049"/>
    </row>
    <row r="197" spans="1:9" ht="21.95" customHeight="1">
      <c r="A197" s="122"/>
      <c r="B197" s="193"/>
      <c r="C197" s="188"/>
      <c r="D197" s="188"/>
      <c r="E197" s="188"/>
      <c r="F197" s="194"/>
      <c r="G197" s="194"/>
      <c r="H197" s="194"/>
      <c r="I197" s="194"/>
    </row>
    <row r="198" spans="1:9" ht="21.95" customHeight="1">
      <c r="A198" s="122"/>
      <c r="B198" s="954" t="s">
        <v>470</v>
      </c>
      <c r="C198" s="954"/>
      <c r="D198" s="954"/>
      <c r="E198" s="954"/>
      <c r="F198" s="954" t="s">
        <v>470</v>
      </c>
      <c r="G198" s="954"/>
      <c r="H198" s="954"/>
      <c r="I198" s="954"/>
    </row>
    <row r="199" spans="1:9" ht="21.95" customHeight="1">
      <c r="A199" s="122"/>
      <c r="B199" s="183"/>
      <c r="C199" s="188"/>
      <c r="D199" s="188"/>
      <c r="E199" s="188"/>
      <c r="F199" s="183"/>
      <c r="G199" s="188"/>
      <c r="H199" s="188"/>
      <c r="I199" s="188"/>
    </row>
    <row r="200" spans="1:9" ht="21.95" customHeight="1">
      <c r="A200" s="122"/>
      <c r="B200" s="183"/>
      <c r="C200" s="188"/>
      <c r="D200" s="188"/>
      <c r="E200" s="188"/>
      <c r="F200" s="183"/>
      <c r="G200" s="188"/>
      <c r="H200" s="188"/>
      <c r="I200" s="188"/>
    </row>
    <row r="201" spans="1:9" ht="24.75" customHeight="1">
      <c r="A201" s="122"/>
      <c r="B201" s="185" t="s">
        <v>471</v>
      </c>
      <c r="C201" s="195"/>
      <c r="D201" s="185"/>
      <c r="E201" s="185"/>
      <c r="F201" s="1050" t="s">
        <v>471</v>
      </c>
      <c r="G201" s="1051"/>
      <c r="H201" s="1051"/>
      <c r="I201" s="1051"/>
    </row>
    <row r="202" spans="1:9" ht="21.95" customHeight="1">
      <c r="A202" s="122"/>
      <c r="B202" s="185" t="s">
        <v>62</v>
      </c>
      <c r="C202" s="195"/>
      <c r="D202" s="185"/>
      <c r="E202" s="185"/>
      <c r="F202" s="1050" t="s">
        <v>62</v>
      </c>
      <c r="G202" s="1051"/>
      <c r="H202" s="1051"/>
      <c r="I202" s="1051"/>
    </row>
    <row r="203" spans="1:9" ht="21.95" customHeight="1">
      <c r="A203" s="122"/>
      <c r="B203" s="192"/>
      <c r="C203" s="188"/>
      <c r="D203" s="188"/>
      <c r="E203" s="188"/>
      <c r="F203" s="192"/>
      <c r="G203" s="188"/>
      <c r="H203" s="188"/>
      <c r="I203" s="188"/>
    </row>
    <row r="204" spans="1:9" ht="21.95" customHeight="1">
      <c r="A204" s="122"/>
      <c r="B204" s="954" t="s">
        <v>472</v>
      </c>
      <c r="C204" s="954"/>
      <c r="D204" s="954"/>
      <c r="E204" s="954"/>
      <c r="F204" s="954" t="s">
        <v>472</v>
      </c>
      <c r="G204" s="954"/>
      <c r="H204" s="954"/>
      <c r="I204" s="954"/>
    </row>
    <row r="205" spans="1:9" ht="21.95" customHeight="1">
      <c r="A205" s="122"/>
      <c r="B205" s="185" t="s">
        <v>471</v>
      </c>
      <c r="C205" s="185"/>
      <c r="D205" s="185"/>
      <c r="E205" s="185"/>
      <c r="F205" s="185" t="s">
        <v>471</v>
      </c>
      <c r="G205" s="192"/>
      <c r="H205" s="192"/>
      <c r="I205" s="192"/>
    </row>
    <row r="206" spans="1:9" ht="21.95" customHeight="1">
      <c r="A206" s="122"/>
      <c r="B206" s="185" t="s">
        <v>62</v>
      </c>
      <c r="C206" s="185"/>
      <c r="D206" s="185"/>
      <c r="E206" s="185"/>
      <c r="F206" s="185" t="s">
        <v>62</v>
      </c>
      <c r="G206" s="122"/>
      <c r="H206" s="122"/>
      <c r="I206" s="122"/>
    </row>
    <row r="207" spans="1:9" ht="21.95" customHeight="1">
      <c r="A207" s="122"/>
      <c r="B207" s="122"/>
      <c r="C207" s="122"/>
      <c r="D207" s="122"/>
      <c r="E207" s="122"/>
      <c r="F207" s="122"/>
      <c r="G207" s="122"/>
      <c r="H207" s="122"/>
      <c r="I207" s="122"/>
    </row>
    <row r="208" spans="1:9" ht="21.95" customHeight="1">
      <c r="A208" s="122"/>
      <c r="B208" s="954" t="s">
        <v>473</v>
      </c>
      <c r="C208" s="954"/>
      <c r="D208" s="954"/>
      <c r="E208" s="954"/>
      <c r="F208" s="954" t="s">
        <v>473</v>
      </c>
      <c r="G208" s="954"/>
      <c r="H208" s="954"/>
      <c r="I208" s="954"/>
    </row>
    <row r="209" spans="1:9" ht="21.95" customHeight="1">
      <c r="A209" s="122"/>
      <c r="B209" s="185" t="s">
        <v>471</v>
      </c>
      <c r="C209" s="185"/>
      <c r="D209" s="185"/>
      <c r="E209" s="185"/>
      <c r="F209" s="185" t="s">
        <v>471</v>
      </c>
      <c r="G209" s="192"/>
      <c r="H209" s="192"/>
      <c r="I209" s="192"/>
    </row>
    <row r="210" spans="1:9" ht="21.95" customHeight="1">
      <c r="A210" s="122"/>
      <c r="B210" s="185" t="s">
        <v>62</v>
      </c>
      <c r="C210" s="185"/>
      <c r="D210" s="185"/>
      <c r="E210" s="185"/>
      <c r="F210" s="185" t="s">
        <v>62</v>
      </c>
      <c r="G210" s="122"/>
      <c r="H210" s="122"/>
      <c r="I210" s="122"/>
    </row>
    <row r="211" spans="1:9" ht="21.95" customHeight="1">
      <c r="A211" s="122"/>
      <c r="B211" s="185"/>
      <c r="C211" s="185"/>
      <c r="D211" s="185"/>
      <c r="E211" s="185"/>
      <c r="F211" s="185"/>
      <c r="G211" s="122"/>
      <c r="H211" s="122"/>
      <c r="I211" s="122"/>
    </row>
    <row r="212" spans="1:9" ht="21.95" customHeight="1">
      <c r="A212" s="122"/>
      <c r="B212" s="185"/>
      <c r="C212" s="185"/>
      <c r="D212" s="185"/>
      <c r="E212" s="185"/>
      <c r="F212" s="185"/>
      <c r="G212" s="122"/>
      <c r="H212" s="122"/>
      <c r="I212" s="122"/>
    </row>
    <row r="213" spans="1:9" ht="21.95" customHeight="1">
      <c r="A213" s="122"/>
      <c r="B213" s="185"/>
      <c r="C213" s="185"/>
      <c r="D213" s="185"/>
      <c r="E213" s="185"/>
      <c r="F213" s="185"/>
      <c r="G213" s="122"/>
      <c r="H213" s="122"/>
      <c r="I213" s="122"/>
    </row>
    <row r="214" spans="1:9" ht="21.95" customHeight="1">
      <c r="A214" s="122"/>
      <c r="B214" s="185"/>
      <c r="C214" s="185"/>
      <c r="D214" s="185"/>
      <c r="E214" s="185"/>
      <c r="F214" s="185"/>
      <c r="G214" s="122"/>
      <c r="H214" s="122"/>
      <c r="I214" s="122"/>
    </row>
    <row r="215" spans="1:9" ht="21.95" customHeight="1">
      <c r="A215" s="122"/>
      <c r="B215" s="185"/>
      <c r="C215" s="185"/>
      <c r="D215" s="185"/>
      <c r="E215" s="185"/>
      <c r="F215" s="185"/>
      <c r="G215" s="122"/>
      <c r="H215" s="122"/>
      <c r="I215" s="122"/>
    </row>
    <row r="216" spans="1:9" ht="21.95" customHeight="1">
      <c r="A216" s="122"/>
      <c r="B216" s="185"/>
      <c r="C216" s="185"/>
      <c r="D216" s="185"/>
      <c r="E216" s="185"/>
      <c r="F216" s="185"/>
      <c r="G216" s="122"/>
      <c r="H216" s="122"/>
      <c r="I216" s="122"/>
    </row>
    <row r="217" spans="1:9" ht="21.95" customHeight="1">
      <c r="A217" s="122"/>
      <c r="B217" s="185"/>
      <c r="C217" s="185"/>
      <c r="D217" s="185"/>
      <c r="E217" s="185"/>
      <c r="F217" s="185"/>
      <c r="G217" s="122"/>
      <c r="H217" s="122"/>
      <c r="I217" s="122"/>
    </row>
    <row r="218" spans="1:9" ht="21.95" customHeight="1">
      <c r="A218" s="122"/>
      <c r="B218" s="185"/>
      <c r="C218" s="185"/>
      <c r="D218" s="185"/>
      <c r="E218" s="185"/>
      <c r="F218" s="185"/>
      <c r="G218" s="122"/>
      <c r="H218" s="122"/>
      <c r="I218" s="122"/>
    </row>
    <row r="219" spans="1:9" ht="21.95" customHeight="1">
      <c r="A219" s="122"/>
      <c r="B219" s="185"/>
      <c r="C219" s="185"/>
      <c r="D219" s="185"/>
      <c r="E219" s="185"/>
      <c r="F219" s="185"/>
      <c r="G219" s="122"/>
      <c r="H219" s="122"/>
      <c r="I219" s="122"/>
    </row>
    <row r="220" spans="1:9" ht="21.95" customHeight="1">
      <c r="A220" s="122"/>
      <c r="B220" s="185"/>
      <c r="C220" s="185"/>
      <c r="D220" s="185"/>
      <c r="E220" s="185"/>
      <c r="F220" s="185"/>
      <c r="G220" s="122"/>
      <c r="H220" s="122"/>
      <c r="I220" s="122"/>
    </row>
    <row r="221" spans="1:9" ht="21.95" customHeight="1">
      <c r="A221" s="122"/>
      <c r="B221" s="185"/>
      <c r="C221" s="185"/>
      <c r="D221" s="185"/>
      <c r="E221" s="185"/>
      <c r="F221" s="185"/>
      <c r="G221" s="122"/>
      <c r="H221" s="122"/>
      <c r="I221" s="122"/>
    </row>
    <row r="222" spans="1:9" ht="21.95" customHeight="1">
      <c r="A222" s="122"/>
      <c r="B222" s="185"/>
      <c r="C222" s="185"/>
      <c r="D222" s="185"/>
      <c r="E222" s="185"/>
      <c r="F222" s="185"/>
      <c r="G222" s="122"/>
      <c r="H222" s="122"/>
      <c r="I222" s="122"/>
    </row>
    <row r="223" spans="1:9" ht="15.75" customHeight="1">
      <c r="A223" s="122"/>
      <c r="B223" s="185"/>
      <c r="C223" s="185"/>
      <c r="D223" s="185"/>
      <c r="E223" s="185"/>
      <c r="F223" s="185"/>
      <c r="G223" s="122"/>
      <c r="H223" s="122"/>
      <c r="I223" s="122"/>
    </row>
    <row r="224" spans="1:9" ht="15.75">
      <c r="A224" s="196"/>
      <c r="B224" s="196"/>
      <c r="C224" s="196"/>
      <c r="D224" s="196"/>
      <c r="E224" s="196"/>
      <c r="F224" s="196"/>
      <c r="G224" s="196"/>
      <c r="H224" s="196"/>
      <c r="I224" s="196"/>
    </row>
    <row r="225" spans="1:9" ht="15.75">
      <c r="A225" s="185" t="s">
        <v>363</v>
      </c>
      <c r="B225" s="185"/>
      <c r="C225" s="185"/>
      <c r="D225" s="185"/>
      <c r="E225" s="185"/>
      <c r="F225" s="185"/>
      <c r="G225" s="185"/>
      <c r="H225" s="185"/>
      <c r="I225" s="186" t="s">
        <v>474</v>
      </c>
    </row>
    <row r="226" spans="1:9" ht="15.75">
      <c r="A226" s="122"/>
      <c r="B226" s="122"/>
      <c r="C226" s="122"/>
      <c r="D226" s="122"/>
      <c r="E226" s="122"/>
      <c r="F226" s="122"/>
      <c r="G226" s="122"/>
      <c r="H226" s="122"/>
      <c r="I226" s="122"/>
    </row>
    <row r="227" spans="1:9" ht="15.75">
      <c r="A227" s="122"/>
      <c r="B227" s="122"/>
      <c r="C227" s="122"/>
      <c r="D227" s="122"/>
      <c r="E227" s="122"/>
      <c r="F227" s="122"/>
      <c r="G227" s="122"/>
      <c r="H227" s="122"/>
      <c r="I227" s="122"/>
    </row>
    <row r="228" spans="1:9" ht="15.75">
      <c r="A228" s="122"/>
      <c r="B228" s="122"/>
      <c r="C228" s="122"/>
      <c r="D228" s="122"/>
      <c r="E228" s="122"/>
      <c r="F228" s="122"/>
      <c r="G228" s="122"/>
      <c r="H228" s="122"/>
      <c r="I228" s="122"/>
    </row>
    <row r="229" spans="1:9" ht="15.75">
      <c r="A229" s="122"/>
      <c r="B229" s="122"/>
      <c r="C229" s="122"/>
      <c r="D229" s="122"/>
      <c r="E229" s="122"/>
      <c r="F229" s="122"/>
      <c r="G229" s="122"/>
      <c r="H229" s="122"/>
      <c r="I229" s="122"/>
    </row>
    <row r="230" spans="1:9" ht="15.75">
      <c r="A230" s="122"/>
      <c r="B230" s="122"/>
      <c r="C230" s="122"/>
      <c r="D230" s="122"/>
      <c r="E230" s="122"/>
      <c r="F230" s="122"/>
      <c r="G230" s="122"/>
      <c r="H230" s="122"/>
      <c r="I230" s="122"/>
    </row>
    <row r="231" spans="1:9" ht="15.75">
      <c r="A231" s="122"/>
      <c r="B231" s="122"/>
      <c r="C231" s="122"/>
      <c r="D231" s="122"/>
      <c r="E231" s="122"/>
      <c r="F231" s="122"/>
      <c r="G231" s="122"/>
      <c r="H231" s="122"/>
      <c r="I231" s="122"/>
    </row>
    <row r="232" spans="1:9" ht="15.75">
      <c r="A232" s="122"/>
      <c r="B232" s="122"/>
      <c r="C232" s="122"/>
      <c r="D232" s="122"/>
      <c r="E232" s="122"/>
      <c r="F232" s="122"/>
      <c r="G232" s="122"/>
      <c r="H232" s="122"/>
      <c r="I232" s="122"/>
    </row>
    <row r="233" spans="1:9" ht="15.75">
      <c r="A233" s="122"/>
      <c r="B233" s="122"/>
      <c r="C233" s="122"/>
      <c r="D233" s="122"/>
      <c r="E233" s="122"/>
      <c r="F233" s="122"/>
      <c r="G233" s="122"/>
      <c r="H233" s="122"/>
      <c r="I233" s="122"/>
    </row>
    <row r="234" spans="1:9" ht="15.75">
      <c r="A234" s="122"/>
      <c r="B234" s="122"/>
      <c r="C234" s="122"/>
      <c r="D234" s="122"/>
      <c r="E234" s="122"/>
      <c r="F234" s="122"/>
      <c r="G234" s="122"/>
      <c r="H234" s="122"/>
      <c r="I234" s="122"/>
    </row>
    <row r="235" spans="1:9" ht="15.75">
      <c r="A235" s="122"/>
      <c r="B235" s="122"/>
      <c r="C235" s="122"/>
      <c r="D235" s="122"/>
      <c r="E235" s="122"/>
      <c r="F235" s="122"/>
      <c r="G235" s="122"/>
      <c r="H235" s="122"/>
      <c r="I235" s="122"/>
    </row>
    <row r="236" spans="1:9" ht="15.75">
      <c r="A236" s="122"/>
      <c r="B236" s="122"/>
      <c r="C236" s="122"/>
      <c r="D236" s="122"/>
      <c r="E236" s="122"/>
      <c r="F236" s="122"/>
      <c r="G236" s="122"/>
      <c r="H236" s="122"/>
      <c r="I236" s="122"/>
    </row>
    <row r="237" spans="1:9" ht="15.75">
      <c r="A237" s="122"/>
      <c r="B237" s="122"/>
      <c r="C237" s="122"/>
      <c r="D237" s="122"/>
      <c r="E237" s="122"/>
      <c r="F237" s="122"/>
      <c r="G237" s="122"/>
      <c r="H237" s="122"/>
      <c r="I237" s="122"/>
    </row>
    <row r="238" spans="1:9" ht="15.75">
      <c r="A238" s="122"/>
      <c r="B238" s="122"/>
      <c r="C238" s="122"/>
      <c r="D238" s="122"/>
      <c r="E238" s="122"/>
      <c r="F238" s="122"/>
      <c r="G238" s="122"/>
      <c r="H238" s="122"/>
      <c r="I238" s="122"/>
    </row>
  </sheetData>
  <sheetProtection algorithmName="SHA-512" hashValue="p7gQ5JdgCspb0yWEmiO8q9g5XSMKfCmnopRJAlbtgbxIP0Hz66kmaFrUJqynY0zD3frr2wNvbWEhBPpt+MF2sg==" saltValue="U+ztUjYE+U3g4tRgw9gDSQ==" spinCount="100000" sheet="1" formatColumns="0" formatRows="0" selectLockedCells="1"/>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66:I66"/>
    <mergeCell ref="A68:I68"/>
    <mergeCell ref="B70:I70"/>
    <mergeCell ref="A72:D72"/>
    <mergeCell ref="E72:I72"/>
    <mergeCell ref="A73:D73"/>
    <mergeCell ref="E73:I73"/>
    <mergeCell ref="C64:I64"/>
    <mergeCell ref="A50:I50"/>
    <mergeCell ref="A52:I52"/>
    <mergeCell ref="A54:I54"/>
    <mergeCell ref="C60:I60"/>
    <mergeCell ref="C62:I62"/>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C88:I88"/>
    <mergeCell ref="B108:I108"/>
    <mergeCell ref="B90:I90"/>
    <mergeCell ref="A92:D92"/>
    <mergeCell ref="E92:I92"/>
    <mergeCell ref="A93:D93"/>
    <mergeCell ref="E93:I93"/>
    <mergeCell ref="A96:I96"/>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5:I165"/>
    <mergeCell ref="A167:I167"/>
    <mergeCell ref="A169:I169"/>
    <mergeCell ref="A171:I171"/>
    <mergeCell ref="B173:I173"/>
    <mergeCell ref="B162:I162"/>
    <mergeCell ref="B175:I175"/>
    <mergeCell ref="B150:I150"/>
    <mergeCell ref="B151:I151"/>
    <mergeCell ref="B153:I153"/>
    <mergeCell ref="A156:D156"/>
    <mergeCell ref="E156:I156"/>
    <mergeCell ref="A157:D157"/>
    <mergeCell ref="E157:I157"/>
    <mergeCell ref="B152:I152"/>
    <mergeCell ref="B160:I160"/>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 ref="F198:I198"/>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ignoredErrors>
    <ignoredError sqref="A58 A66 A70 A98 A100 A102 A106 A108 A112 A119 A123 A125 A133 A135 A143 A145 A147 A149 A151 A153 A160 A162 A173 A175:A183 A192" numberStoredAsText="1"/>
  </ignoredError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zoomScale="130" zoomScaleNormal="100" zoomScaleSheetLayoutView="130" workbookViewId="0">
      <selection activeCell="E29" sqref="E29"/>
    </sheetView>
  </sheetViews>
  <sheetFormatPr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5"/>
    <col min="8" max="8" width="0" style="155" hidden="1" customWidth="1"/>
    <col min="9" max="11" width="9.140625" style="155"/>
    <col min="12" max="12" width="0" style="155" hidden="1" customWidth="1"/>
    <col min="13" max="13" width="35.42578125" style="155" hidden="1" customWidth="1"/>
    <col min="14" max="14" width="0" style="155" hidden="1" customWidth="1"/>
    <col min="15" max="31" width="9.140625" style="155"/>
    <col min="32" max="16384" width="9.140625" style="25"/>
  </cols>
  <sheetData>
    <row r="1" spans="1:31" ht="24" customHeight="1">
      <c r="A1" s="804" t="str">
        <f>'Attach 3(JV)'!A1</f>
        <v>Specification No.:CC/NT/W-TELE/DOM/A10/24/09318</v>
      </c>
      <c r="B1" s="804"/>
      <c r="C1" s="804"/>
      <c r="D1" s="804"/>
      <c r="E1" s="266"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38.25" customHeight="1">
      <c r="A3" s="1091" t="str">
        <f>Basic!B1</f>
        <v>Package: Wi-Fi Deployment in Switchyard &amp; Control Room of POWERGRID Substations.</v>
      </c>
      <c r="B3" s="1092"/>
      <c r="C3" s="1092"/>
      <c r="D3" s="1092"/>
      <c r="E3" s="1092"/>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093" t="s">
        <v>935</v>
      </c>
      <c r="B5" s="1093"/>
      <c r="C5" s="1093"/>
      <c r="D5" s="1093"/>
      <c r="E5" s="1093"/>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729" t="str">
        <f>'Attach 3(JV)'!A7</f>
        <v>Bidder’s Name and Address  :</v>
      </c>
      <c r="B8" s="729"/>
      <c r="C8" s="729"/>
      <c r="D8" s="729"/>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959" t="str">
        <f>'Attach 3(JV)'!A8</f>
        <v/>
      </c>
      <c r="B9" s="959"/>
      <c r="C9" s="370"/>
      <c r="D9" s="370"/>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53</v>
      </c>
      <c r="B10" s="1094">
        <f>'Attach 3(JV)'!B9:D9</f>
        <v>0</v>
      </c>
      <c r="C10" s="1094"/>
      <c r="D10" s="1094"/>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55</v>
      </c>
      <c r="B11" s="726">
        <f>'Attach 3(JV)'!B10:D10</f>
        <v>0</v>
      </c>
      <c r="C11" s="726"/>
      <c r="D11" s="726"/>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726">
        <f>'Attach 3(JV)'!B11:D11</f>
        <v>0</v>
      </c>
      <c r="C12" s="726"/>
      <c r="D12" s="726"/>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726">
        <f>'Attach 3(JV)'!B12</f>
        <v>0</v>
      </c>
      <c r="C13" s="726"/>
      <c r="D13" s="726"/>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726"/>
      <c r="C14" s="726"/>
      <c r="D14" s="726"/>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58</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hidden="1" customHeight="1">
      <c r="A17" s="156" t="s">
        <v>359</v>
      </c>
      <c r="B17" s="895" t="s">
        <v>475</v>
      </c>
      <c r="C17" s="895"/>
      <c r="D17" s="895"/>
      <c r="E17" s="895"/>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hidden="1" customHeight="1">
      <c r="A18" s="157"/>
      <c r="B18" s="1089" t="s">
        <v>936</v>
      </c>
      <c r="C18" s="1089"/>
      <c r="D18" s="1089"/>
      <c r="E18" s="1089"/>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75" hidden="1">
      <c r="A19" s="157"/>
      <c r="B19" s="918" t="s">
        <v>476</v>
      </c>
      <c r="C19" s="919"/>
      <c r="D19" s="920"/>
      <c r="E19" s="651"/>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hidden="1" customHeight="1">
      <c r="B20" s="1084" t="s">
        <v>937</v>
      </c>
      <c r="C20" s="1085"/>
      <c r="D20" s="1086"/>
      <c r="E20" s="104"/>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hidden="1" customHeight="1">
      <c r="B21" s="650" t="s">
        <v>938</v>
      </c>
      <c r="C21" s="225"/>
      <c r="D21" s="226"/>
      <c r="E21" s="104"/>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hidden="1" customHeight="1">
      <c r="A22" s="227"/>
      <c r="B22" s="918" t="s">
        <v>477</v>
      </c>
      <c r="C22" s="919"/>
      <c r="D22" s="920"/>
      <c r="E22" s="104"/>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hidden="1" customHeight="1">
      <c r="A23" s="1081"/>
      <c r="B23" s="1082"/>
      <c r="C23" s="1082"/>
      <c r="D23" s="1082"/>
      <c r="E23" s="1082"/>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5.75" hidden="1">
      <c r="A24" s="158"/>
      <c r="B24" s="158"/>
      <c r="C24" s="158"/>
      <c r="D24" s="158"/>
      <c r="E24" s="158"/>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083"/>
      <c r="C25" s="1083"/>
      <c r="D25" s="1083"/>
      <c r="E25" s="1083"/>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6" t="s">
        <v>478</v>
      </c>
      <c r="B26" s="895" t="s">
        <v>479</v>
      </c>
      <c r="C26" s="895"/>
      <c r="D26" s="895"/>
      <c r="E26" s="895"/>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39" t="s">
        <v>480</v>
      </c>
      <c r="B27" s="802" t="s">
        <v>481</v>
      </c>
      <c r="C27" s="802"/>
      <c r="D27" s="802"/>
      <c r="E27" s="128">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0" t="s">
        <v>482</v>
      </c>
      <c r="B28" s="1077" t="s">
        <v>483</v>
      </c>
      <c r="C28" s="1077"/>
      <c r="D28" s="1077"/>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1"/>
      <c r="B29" s="1077" t="s">
        <v>484</v>
      </c>
      <c r="C29" s="1077"/>
      <c r="D29" s="1077"/>
      <c r="E29" s="135"/>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1"/>
      <c r="B30" s="1077"/>
      <c r="C30" s="1077"/>
      <c r="D30" s="1077"/>
      <c r="E30" s="135"/>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1"/>
      <c r="B31" s="1077"/>
      <c r="C31" s="1077"/>
      <c r="D31" s="1077"/>
      <c r="E31" s="135"/>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1"/>
      <c r="B32" s="1077" t="s">
        <v>485</v>
      </c>
      <c r="C32" s="1077"/>
      <c r="D32" s="1077"/>
      <c r="E32" s="135"/>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41"/>
      <c r="B33" s="1077"/>
      <c r="C33" s="1077"/>
      <c r="D33" s="1077"/>
      <c r="E33" s="205"/>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1"/>
      <c r="B34" s="1077"/>
      <c r="C34" s="1077"/>
      <c r="D34" s="1077"/>
      <c r="E34" s="205"/>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8.95" customHeight="1">
      <c r="A35" s="141"/>
      <c r="B35" s="1077" t="s">
        <v>486</v>
      </c>
      <c r="C35" s="1077"/>
      <c r="D35" s="1077"/>
      <c r="E35" s="205"/>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8.95" customHeight="1">
      <c r="A36" s="141"/>
      <c r="B36" s="1077"/>
      <c r="C36" s="1077"/>
      <c r="D36" s="1077"/>
      <c r="E36" s="135"/>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8.95" customHeight="1">
      <c r="A37" s="159"/>
      <c r="B37" s="1096"/>
      <c r="C37" s="1096"/>
      <c r="D37" s="1096"/>
      <c r="E37" s="136"/>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8.95" customHeight="1">
      <c r="A38" s="140" t="s">
        <v>487</v>
      </c>
      <c r="B38" s="1090" t="s">
        <v>488</v>
      </c>
      <c r="C38" s="1090"/>
      <c r="D38" s="1090"/>
      <c r="E38" s="108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59"/>
      <c r="B39" s="1103" t="s">
        <v>489</v>
      </c>
      <c r="C39" s="1104"/>
      <c r="D39" s="1105"/>
      <c r="E39" s="1088"/>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969" t="s">
        <v>490</v>
      </c>
      <c r="B40" s="1072" t="s">
        <v>491</v>
      </c>
      <c r="C40" s="1073"/>
      <c r="D40" s="1074"/>
      <c r="E40" s="378"/>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970"/>
      <c r="B41" s="803"/>
      <c r="C41" s="804"/>
      <c r="D41" s="1075"/>
      <c r="E41" s="375"/>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2" t="s">
        <v>492</v>
      </c>
      <c r="B42" s="918" t="s">
        <v>493</v>
      </c>
      <c r="C42" s="919"/>
      <c r="D42" s="920"/>
      <c r="E42" s="374"/>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76" t="s">
        <v>494</v>
      </c>
      <c r="B43" s="1072" t="s">
        <v>495</v>
      </c>
      <c r="C43" s="1073"/>
      <c r="D43" s="1074"/>
      <c r="E43" s="378"/>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496</v>
      </c>
      <c r="B44" s="1106" t="s">
        <v>497</v>
      </c>
      <c r="C44" s="1107"/>
      <c r="D44" s="1108"/>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498</v>
      </c>
      <c r="B45" s="1097" t="s">
        <v>499</v>
      </c>
      <c r="C45" s="1097"/>
      <c r="D45" s="1097"/>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69" t="s">
        <v>500</v>
      </c>
      <c r="B46" s="1097" t="s">
        <v>501</v>
      </c>
      <c r="C46" s="1097"/>
      <c r="D46" s="1097"/>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69"/>
      <c r="B47" s="1097" t="s">
        <v>502</v>
      </c>
      <c r="C47" s="1097"/>
      <c r="D47" s="1097"/>
      <c r="E47" s="270" t="s">
        <v>503</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69" t="s">
        <v>504</v>
      </c>
      <c r="B48" s="995"/>
      <c r="C48" s="1076"/>
      <c r="D48" s="996"/>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69" t="s">
        <v>72</v>
      </c>
      <c r="B49" s="995"/>
      <c r="C49" s="1076"/>
      <c r="D49" s="996"/>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69" t="s">
        <v>73</v>
      </c>
      <c r="B50" s="995"/>
      <c r="C50" s="1076"/>
      <c r="D50" s="996"/>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69" t="s">
        <v>270</v>
      </c>
      <c r="B51" s="1097" t="s">
        <v>505</v>
      </c>
      <c r="C51" s="1097"/>
      <c r="D51" s="1097"/>
      <c r="E51" s="271"/>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69"/>
      <c r="B52" s="1097" t="s">
        <v>502</v>
      </c>
      <c r="C52" s="1097"/>
      <c r="D52" s="1097"/>
      <c r="E52" s="270" t="s">
        <v>503</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69" t="s">
        <v>504</v>
      </c>
      <c r="B53" s="995"/>
      <c r="C53" s="1076"/>
      <c r="D53" s="996"/>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69" t="s">
        <v>72</v>
      </c>
      <c r="B54" s="995"/>
      <c r="C54" s="1076"/>
      <c r="D54" s="996"/>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269" t="s">
        <v>73</v>
      </c>
      <c r="B55" s="995"/>
      <c r="C55" s="1076"/>
      <c r="D55" s="996"/>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272" t="s">
        <v>163</v>
      </c>
      <c r="B56" s="995"/>
      <c r="C56" s="1076"/>
      <c r="D56" s="996"/>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269" t="s">
        <v>164</v>
      </c>
      <c r="B57" s="995"/>
      <c r="C57" s="1076"/>
      <c r="D57" s="996"/>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272" t="s">
        <v>166</v>
      </c>
      <c r="B58" s="995"/>
      <c r="C58" s="1076"/>
      <c r="D58" s="996"/>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48">
        <v>6</v>
      </c>
      <c r="B59" s="1095" t="s">
        <v>506</v>
      </c>
      <c r="C59" s="1095"/>
      <c r="D59" s="1095"/>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48">
        <v>7</v>
      </c>
      <c r="B60" s="1077" t="s">
        <v>507</v>
      </c>
      <c r="C60" s="1077"/>
      <c r="D60" s="1077"/>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97"/>
      <c r="B61" s="1077"/>
      <c r="C61" s="1077"/>
      <c r="D61" s="1077"/>
      <c r="E61" s="135"/>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2"/>
      <c r="B62" s="1096"/>
      <c r="C62" s="1096"/>
      <c r="D62" s="1096"/>
      <c r="E62" s="136"/>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v>8</v>
      </c>
      <c r="B63" s="1102" t="s">
        <v>508</v>
      </c>
      <c r="C63" s="1102"/>
      <c r="D63" s="1102"/>
      <c r="E63" s="13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077" t="s">
        <v>47</v>
      </c>
      <c r="C64" s="1077"/>
      <c r="D64" s="1077"/>
      <c r="E64" s="135"/>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9</v>
      </c>
      <c r="B65" s="1099" t="s">
        <v>509</v>
      </c>
      <c r="C65" s="1100"/>
      <c r="D65" s="1101"/>
      <c r="E65" s="138"/>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077" t="s">
        <v>510</v>
      </c>
      <c r="C66" s="1077"/>
      <c r="D66" s="1077"/>
      <c r="E66" s="135"/>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077" t="s">
        <v>511</v>
      </c>
      <c r="C67" s="1077"/>
      <c r="D67" s="1077"/>
      <c r="E67" s="135"/>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2"/>
      <c r="B68" s="1096" t="s">
        <v>512</v>
      </c>
      <c r="C68" s="1096"/>
      <c r="D68" s="1096"/>
      <c r="E68" s="136"/>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48">
        <v>10</v>
      </c>
      <c r="B69" s="1098" t="s">
        <v>513</v>
      </c>
      <c r="C69" s="1098"/>
      <c r="D69" s="1098"/>
      <c r="E69" s="138"/>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077" t="s">
        <v>514</v>
      </c>
      <c r="C70" s="1077"/>
      <c r="D70" s="1077"/>
      <c r="E70" s="135"/>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00000000000001" customHeight="1">
      <c r="A71" s="97"/>
      <c r="B71" s="1077" t="s">
        <v>515</v>
      </c>
      <c r="C71" s="1077"/>
      <c r="D71" s="1077"/>
      <c r="E71" s="135"/>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00000000000001" customHeight="1">
      <c r="A72" s="97"/>
      <c r="B72" s="1077"/>
      <c r="C72" s="1077"/>
      <c r="D72" s="1077"/>
      <c r="E72" s="135"/>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00000000000001" customHeight="1">
      <c r="A73" s="97"/>
      <c r="B73" s="1077"/>
      <c r="C73" s="1077"/>
      <c r="D73" s="1077"/>
      <c r="E73" s="135"/>
      <c r="F73" s="77"/>
      <c r="G73" s="77"/>
      <c r="H73" s="664">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00000000000001" customHeight="1">
      <c r="A74" s="97"/>
      <c r="B74" s="1077" t="s">
        <v>516</v>
      </c>
      <c r="C74" s="1077"/>
      <c r="D74" s="1077"/>
      <c r="E74" s="135"/>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00000000000001" customHeight="1">
      <c r="A75" s="97"/>
      <c r="B75" s="1077" t="s">
        <v>517</v>
      </c>
      <c r="C75" s="1077"/>
      <c r="D75" s="1077"/>
      <c r="E75" s="135"/>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8.95" customHeight="1">
      <c r="A76" s="97"/>
      <c r="B76" s="1078" t="s">
        <v>517</v>
      </c>
      <c r="C76" s="1079"/>
      <c r="D76" s="1080"/>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802" t="s">
        <v>518</v>
      </c>
      <c r="C77" s="802"/>
      <c r="D77" s="802"/>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802" t="s">
        <v>519</v>
      </c>
      <c r="C78" s="802"/>
      <c r="D78" s="802"/>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034" t="s">
        <v>520</v>
      </c>
      <c r="B79" s="1034"/>
      <c r="C79" s="1034"/>
      <c r="D79" s="1034"/>
      <c r="E79" s="1034"/>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925"/>
      <c r="B80" s="925"/>
      <c r="C80" s="925"/>
      <c r="D80" s="925"/>
      <c r="E80" s="925"/>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816" t="s">
        <v>521</v>
      </c>
      <c r="B81" s="816"/>
      <c r="C81" s="816"/>
      <c r="D81" s="816"/>
      <c r="E81" s="816"/>
    </row>
    <row r="82" spans="1:5" ht="15">
      <c r="A82" s="1071"/>
      <c r="B82" s="1071"/>
      <c r="C82" s="1071"/>
      <c r="D82" s="1071"/>
      <c r="E82" s="1071"/>
    </row>
    <row r="83" spans="1:5" ht="15">
      <c r="A83" s="816" t="s">
        <v>522</v>
      </c>
      <c r="B83" s="816"/>
      <c r="C83" s="816"/>
      <c r="D83" s="816"/>
      <c r="E83" s="816"/>
    </row>
    <row r="84" spans="1:5" ht="15">
      <c r="A84" s="1071"/>
      <c r="B84" s="1071"/>
      <c r="C84" s="1071"/>
      <c r="D84" s="1071"/>
      <c r="E84" s="1071"/>
    </row>
    <row r="85" spans="1:5" ht="15">
      <c r="A85" s="932" t="s">
        <v>523</v>
      </c>
      <c r="B85" s="932"/>
      <c r="C85" s="932"/>
      <c r="D85" s="932"/>
      <c r="E85" s="932"/>
    </row>
    <row r="86" spans="1:5" ht="15">
      <c r="A86" s="932" t="s">
        <v>524</v>
      </c>
      <c r="B86" s="932"/>
      <c r="C86" s="932"/>
      <c r="D86" s="932"/>
      <c r="E86" s="932"/>
    </row>
    <row r="87" spans="1:5" ht="15">
      <c r="A87" s="932" t="s">
        <v>525</v>
      </c>
      <c r="B87" s="932"/>
      <c r="C87" s="932"/>
      <c r="D87" s="932"/>
      <c r="E87" s="932"/>
    </row>
    <row r="88" spans="1:5" ht="15">
      <c r="A88" s="1071"/>
      <c r="B88" s="1071"/>
      <c r="C88" s="1071"/>
      <c r="D88" s="1071"/>
      <c r="E88" s="1071"/>
    </row>
    <row r="89" spans="1:5" ht="32.25" customHeight="1">
      <c r="A89" s="816" t="s">
        <v>526</v>
      </c>
      <c r="B89" s="816"/>
      <c r="C89" s="816"/>
      <c r="D89" s="816"/>
      <c r="E89" s="816"/>
    </row>
    <row r="90" spans="1:5">
      <c r="A90" s="59"/>
      <c r="B90" s="59"/>
      <c r="C90" s="59"/>
      <c r="D90" s="377"/>
      <c r="E90" s="59"/>
    </row>
    <row r="91" spans="1:5" ht="24.95" customHeight="1">
      <c r="A91" s="36" t="s">
        <v>59</v>
      </c>
      <c r="B91" s="62" t="str">
        <f>'Attach 3(JV)'!B19</f>
        <v>--</v>
      </c>
      <c r="D91" s="52" t="s">
        <v>60</v>
      </c>
      <c r="E91" s="197" t="str">
        <f>'Attach 3(JV)'!E19</f>
        <v/>
      </c>
    </row>
    <row r="92" spans="1:5" ht="34.5" customHeight="1">
      <c r="A92" s="36" t="s">
        <v>61</v>
      </c>
      <c r="B92" s="197" t="str">
        <f>'Attach 3(JV)'!B20</f>
        <v/>
      </c>
      <c r="D92" s="52" t="s">
        <v>62</v>
      </c>
      <c r="E92" s="197" t="str">
        <f>'Attach 3(JV)'!E20</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4ePUrqlFSFRz9ah2MhqlEnwdKsDZ+0gCxkwDTBtcQiz56bvn17FJevi9fzVgX2jqBEUDrhB/8JNsT8cYtXlXPw==" saltValue="RCzmwsl1A47JRmdBmaNiDg==" spinCount="100000" sheet="1" formatColumns="0" formatRows="0" selectLockedCells="1"/>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39:D39"/>
    <mergeCell ref="B34:D34"/>
    <mergeCell ref="B35:D35"/>
    <mergeCell ref="B44:D44"/>
    <mergeCell ref="B36:D36"/>
    <mergeCell ref="B37:D37"/>
    <mergeCell ref="B45:D45"/>
    <mergeCell ref="B46:D46"/>
    <mergeCell ref="B47:D47"/>
    <mergeCell ref="B61:D61"/>
    <mergeCell ref="B48:D48"/>
    <mergeCell ref="B49:D49"/>
    <mergeCell ref="A79:E79"/>
    <mergeCell ref="B68:D68"/>
    <mergeCell ref="B69:D69"/>
    <mergeCell ref="B70:D70"/>
    <mergeCell ref="B71:D71"/>
    <mergeCell ref="B77:D77"/>
    <mergeCell ref="B74:D74"/>
    <mergeCell ref="B75:D75"/>
    <mergeCell ref="B72:D72"/>
    <mergeCell ref="B78:D78"/>
    <mergeCell ref="B65:D65"/>
    <mergeCell ref="B66:D66"/>
    <mergeCell ref="B60:D60"/>
    <mergeCell ref="B53:D53"/>
    <mergeCell ref="B59:D59"/>
    <mergeCell ref="B62:D62"/>
    <mergeCell ref="B64:D64"/>
    <mergeCell ref="B12:D12"/>
    <mergeCell ref="A9:B9"/>
    <mergeCell ref="B31:D31"/>
    <mergeCell ref="B26:E26"/>
    <mergeCell ref="B27:D27"/>
    <mergeCell ref="B28:D28"/>
    <mergeCell ref="B29:D29"/>
    <mergeCell ref="B30:D30"/>
    <mergeCell ref="A3:E3"/>
    <mergeCell ref="A5:E5"/>
    <mergeCell ref="A8:D8"/>
    <mergeCell ref="B10:D10"/>
    <mergeCell ref="B11:D11"/>
    <mergeCell ref="B67:D67"/>
    <mergeCell ref="B76:D76"/>
    <mergeCell ref="B13:D13"/>
    <mergeCell ref="B17:E17"/>
    <mergeCell ref="A23:E23"/>
    <mergeCell ref="B25:E25"/>
    <mergeCell ref="B19:D19"/>
    <mergeCell ref="B20:D20"/>
    <mergeCell ref="B22:D22"/>
    <mergeCell ref="E38:E39"/>
    <mergeCell ref="B18:E18"/>
    <mergeCell ref="B14:D14"/>
    <mergeCell ref="B32:D32"/>
    <mergeCell ref="B33:D33"/>
    <mergeCell ref="B43:D43"/>
    <mergeCell ref="B38:D38"/>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zoomScale="110" zoomScaleSheetLayoutView="110" workbookViewId="0">
      <selection activeCell="C85" sqref="C85"/>
    </sheetView>
  </sheetViews>
  <sheetFormatPr defaultRowHeight="16.5"/>
  <cols>
    <col min="1" max="1" width="12.140625" style="582" customWidth="1"/>
    <col min="2" max="2" width="18.140625" style="582" customWidth="1"/>
    <col min="3" max="5" width="7.42578125" style="582" customWidth="1"/>
    <col min="6" max="8" width="7.42578125" style="527" customWidth="1"/>
    <col min="9" max="12" width="7.42578125" style="320" customWidth="1"/>
    <col min="13" max="16384" width="9.140625" style="320"/>
  </cols>
  <sheetData>
    <row r="1" spans="1:26" s="586" customFormat="1" ht="21" customHeight="1">
      <c r="A1" s="1115" t="str">
        <f>'Attach 15'!A1:D1</f>
        <v>Specification No.:CC/NT/W-TELE/DOM/A10/24/09318</v>
      </c>
      <c r="B1" s="1115"/>
      <c r="C1" s="1115"/>
      <c r="D1" s="1115"/>
      <c r="E1" s="1115"/>
      <c r="F1" s="1115"/>
      <c r="G1" s="1115"/>
      <c r="H1" s="1116" t="s">
        <v>527</v>
      </c>
      <c r="I1" s="1116"/>
      <c r="J1" s="1116"/>
      <c r="K1" s="1116"/>
      <c r="L1" s="1116"/>
    </row>
    <row r="2" spans="1:26" ht="11.25" customHeight="1">
      <c r="Z2" s="587">
        <f>'[19]Attach 3(JV)'!Z2</f>
        <v>0</v>
      </c>
    </row>
    <row r="3" spans="1:26" ht="40.5" customHeight="1">
      <c r="A3" s="1039" t="str">
        <f>'Attach 15'!A3:E3</f>
        <v>Package: Wi-Fi Deployment in Switchyard &amp; Control Room of POWERGRID Substations.</v>
      </c>
      <c r="B3" s="1040"/>
      <c r="C3" s="1040"/>
      <c r="D3" s="1040"/>
      <c r="E3" s="1040"/>
      <c r="F3" s="1040"/>
      <c r="G3" s="1040"/>
      <c r="H3" s="1040"/>
      <c r="I3" s="1040"/>
      <c r="J3" s="1040"/>
      <c r="K3" s="1040"/>
      <c r="L3" s="1040"/>
    </row>
    <row r="4" spans="1:26" ht="15.95" customHeight="1">
      <c r="A4" s="588"/>
      <c r="H4" s="30"/>
      <c r="I4" s="11"/>
    </row>
    <row r="5" spans="1:26" ht="20.100000000000001" customHeight="1">
      <c r="A5" s="1117" t="s">
        <v>528</v>
      </c>
      <c r="B5" s="1117"/>
      <c r="C5" s="1117"/>
      <c r="D5" s="1117"/>
      <c r="E5" s="1117"/>
      <c r="F5" s="1117"/>
      <c r="G5" s="1117"/>
      <c r="H5" s="1117"/>
      <c r="I5" s="1117"/>
      <c r="J5" s="1117"/>
      <c r="K5" s="1117"/>
      <c r="L5" s="1117"/>
    </row>
    <row r="6" spans="1:26" ht="15.95" customHeight="1">
      <c r="A6" s="589"/>
      <c r="H6" s="30"/>
      <c r="I6" s="11"/>
    </row>
    <row r="7" spans="1:26" ht="20.100000000000001" customHeight="1">
      <c r="A7" s="590" t="str">
        <f>'Attach 15'!A8:D8</f>
        <v>Bidder’s Name and Address  :</v>
      </c>
      <c r="G7" s="15" t="str">
        <f>'[19]Attach 3(JV)'!E7</f>
        <v>To:</v>
      </c>
      <c r="I7" s="11"/>
    </row>
    <row r="8" spans="1:26" ht="36" customHeight="1">
      <c r="A8" s="1118" t="str">
        <f>'[19]Attach 3(JV)'!A8</f>
        <v/>
      </c>
      <c r="B8" s="1118"/>
      <c r="C8" s="1118"/>
      <c r="D8" s="1118"/>
      <c r="E8" s="1118"/>
      <c r="F8" s="1118"/>
      <c r="G8" s="12" t="str">
        <f>'[19]Attach 3(JV)'!E8</f>
        <v>Contract Services</v>
      </c>
      <c r="I8" s="11"/>
    </row>
    <row r="9" spans="1:26" ht="20.100000000000001" customHeight="1">
      <c r="A9" s="13" t="s">
        <v>53</v>
      </c>
      <c r="B9" s="726">
        <f>'Attach 15'!B10:D10</f>
        <v>0</v>
      </c>
      <c r="C9" s="726"/>
      <c r="D9" s="726"/>
      <c r="E9" s="726"/>
      <c r="F9" s="726"/>
      <c r="G9" s="12" t="str">
        <f>'[19]Attach 3(JV)'!E9</f>
        <v>Power Grid Corporation of India Ltd.,</v>
      </c>
      <c r="I9" s="11"/>
    </row>
    <row r="10" spans="1:26" ht="20.100000000000001" customHeight="1">
      <c r="A10" s="13" t="s">
        <v>55</v>
      </c>
      <c r="B10" s="726">
        <f>'Attach 15'!B11:D11</f>
        <v>0</v>
      </c>
      <c r="C10" s="726"/>
      <c r="D10" s="726"/>
      <c r="E10" s="726"/>
      <c r="F10" s="726"/>
      <c r="G10" s="12" t="str">
        <f>'[19]Attach 3(JV)'!E10</f>
        <v>"Saudamini", Plot No. 2, Sector 29</v>
      </c>
      <c r="I10" s="11"/>
    </row>
    <row r="11" spans="1:26" ht="20.100000000000001" customHeight="1">
      <c r="B11" s="726">
        <f>'Attach 15'!B12:D12</f>
        <v>0</v>
      </c>
      <c r="C11" s="726"/>
      <c r="D11" s="726"/>
      <c r="E11" s="726"/>
      <c r="F11" s="726"/>
      <c r="G11" s="12" t="str">
        <f>'Attach 3(JV)'!E11</f>
        <v>Gurugram (Haryana) - 122001</v>
      </c>
    </row>
    <row r="12" spans="1:26" ht="20.100000000000001" customHeight="1">
      <c r="A12" s="589"/>
      <c r="B12" s="726">
        <f>'Attach 15'!B13:D13</f>
        <v>0</v>
      </c>
      <c r="C12" s="726"/>
      <c r="D12" s="726"/>
      <c r="E12" s="726"/>
      <c r="F12" s="726"/>
      <c r="G12" s="12"/>
    </row>
    <row r="13" spans="1:26" ht="15.95" customHeight="1">
      <c r="A13" s="589"/>
      <c r="B13" s="102"/>
      <c r="C13" s="102"/>
      <c r="D13" s="102"/>
      <c r="E13" s="102"/>
      <c r="F13" s="102"/>
    </row>
    <row r="14" spans="1:26" ht="20.100000000000001" customHeight="1">
      <c r="A14" s="582" t="s">
        <v>58</v>
      </c>
    </row>
    <row r="15" spans="1:26" ht="20.100000000000001" customHeight="1">
      <c r="A15" s="589"/>
    </row>
    <row r="16" spans="1:26" ht="57.75" customHeight="1">
      <c r="A16" s="1109" t="s">
        <v>529</v>
      </c>
      <c r="B16" s="1109"/>
      <c r="C16" s="1109"/>
      <c r="D16" s="1109"/>
      <c r="E16" s="1109"/>
      <c r="F16" s="1109"/>
      <c r="G16" s="1109"/>
      <c r="H16" s="1109"/>
      <c r="I16" s="1109"/>
      <c r="J16" s="1109"/>
      <c r="K16" s="1109"/>
      <c r="L16" s="1109"/>
    </row>
    <row r="17" spans="1:12" ht="20.100000000000001" customHeight="1">
      <c r="A17" s="591">
        <v>1</v>
      </c>
      <c r="B17" s="592" t="s">
        <v>530</v>
      </c>
    </row>
    <row r="18" spans="1:12" ht="82.5" customHeight="1">
      <c r="A18" s="593"/>
      <c r="B18" s="1110" t="s">
        <v>531</v>
      </c>
      <c r="C18" s="1110"/>
      <c r="D18" s="1110"/>
      <c r="E18" s="1110"/>
      <c r="F18" s="1110"/>
      <c r="G18" s="1110"/>
      <c r="H18" s="1110"/>
      <c r="I18" s="1110"/>
      <c r="J18" s="1110"/>
      <c r="K18" s="1110"/>
      <c r="L18" s="1110"/>
    </row>
    <row r="19" spans="1:12" ht="60.75" customHeight="1">
      <c r="A19" s="580">
        <v>1.1000000000000001</v>
      </c>
      <c r="B19" s="1111" t="s">
        <v>532</v>
      </c>
      <c r="C19" s="1111"/>
      <c r="D19" s="1111"/>
      <c r="E19" s="1111"/>
      <c r="F19" s="1111"/>
      <c r="G19" s="1111"/>
      <c r="H19" s="1111"/>
      <c r="I19" s="1111"/>
      <c r="J19" s="1111"/>
      <c r="K19" s="1111"/>
      <c r="L19" s="1111"/>
    </row>
    <row r="20" spans="1:12" ht="33" customHeight="1">
      <c r="A20" s="593"/>
      <c r="B20" s="1119" t="str">
        <f>IF('[19]Names of Bidder'!I6="Sole Bidder","Name of the Bidder (Sole Bidder)", "Name of Bidder (Lead Partner)")</f>
        <v>Name of the Bidder (Sole Bidder)</v>
      </c>
      <c r="C20" s="1119"/>
      <c r="D20" s="1119"/>
      <c r="E20" s="1119"/>
      <c r="F20" s="1119"/>
      <c r="G20" s="1119"/>
      <c r="H20" s="1120">
        <f>B9</f>
        <v>0</v>
      </c>
      <c r="I20" s="1120"/>
      <c r="J20" s="1120"/>
      <c r="K20" s="1120"/>
      <c r="L20" s="1120"/>
    </row>
    <row r="21" spans="1:12" ht="33" customHeight="1">
      <c r="A21" s="594"/>
      <c r="B21" s="1119" t="s">
        <v>533</v>
      </c>
      <c r="C21" s="1119"/>
      <c r="D21" s="1119"/>
      <c r="E21" s="1119"/>
      <c r="F21" s="1119"/>
      <c r="G21" s="1119"/>
      <c r="H21" s="1121" t="s">
        <v>534</v>
      </c>
      <c r="I21" s="1121"/>
      <c r="J21" s="1121"/>
      <c r="K21" s="1121"/>
      <c r="L21" s="1121"/>
    </row>
    <row r="22" spans="1:12" ht="33" customHeight="1">
      <c r="A22" s="594"/>
      <c r="B22" s="1119" t="s">
        <v>535</v>
      </c>
      <c r="C22" s="1119"/>
      <c r="D22" s="1119"/>
      <c r="E22" s="1119"/>
      <c r="F22" s="1119"/>
      <c r="G22" s="1119"/>
      <c r="H22" s="1121"/>
      <c r="I22" s="1121"/>
      <c r="J22" s="1121"/>
      <c r="K22" s="1121"/>
      <c r="L22" s="1121"/>
    </row>
    <row r="23" spans="1:12" ht="33" customHeight="1">
      <c r="A23" s="594"/>
      <c r="B23" s="1119" t="s">
        <v>536</v>
      </c>
      <c r="C23" s="1119"/>
      <c r="D23" s="1119"/>
      <c r="E23" s="1119"/>
      <c r="F23" s="1119"/>
      <c r="G23" s="1119"/>
      <c r="H23" s="1121"/>
      <c r="I23" s="1121"/>
      <c r="J23" s="1121"/>
      <c r="K23" s="1121"/>
      <c r="L23" s="1121"/>
    </row>
    <row r="24" spans="1:12" ht="33" customHeight="1">
      <c r="A24" s="594"/>
      <c r="B24" s="1119" t="s">
        <v>537</v>
      </c>
      <c r="C24" s="1119"/>
      <c r="D24" s="1119"/>
      <c r="E24" s="1119"/>
      <c r="F24" s="1119"/>
      <c r="G24" s="1119"/>
      <c r="H24" s="1121"/>
      <c r="I24" s="1121"/>
      <c r="J24" s="1121"/>
      <c r="K24" s="1121"/>
      <c r="L24" s="1121"/>
    </row>
    <row r="25" spans="1:12" ht="6" customHeight="1">
      <c r="A25" s="594"/>
      <c r="B25" s="595"/>
      <c r="C25" s="595"/>
      <c r="D25" s="595"/>
      <c r="E25" s="595"/>
      <c r="F25" s="595"/>
      <c r="G25" s="595"/>
      <c r="H25" s="581"/>
      <c r="I25" s="581"/>
      <c r="J25" s="581"/>
      <c r="K25" s="581"/>
      <c r="L25" s="581"/>
    </row>
    <row r="26" spans="1:12" ht="18.95" customHeight="1">
      <c r="A26" s="580">
        <v>1.2</v>
      </c>
      <c r="B26" s="1122" t="s">
        <v>272</v>
      </c>
      <c r="C26" s="1122"/>
      <c r="D26" s="1122"/>
      <c r="E26" s="1122"/>
      <c r="F26" s="1122"/>
      <c r="G26" s="1122"/>
      <c r="H26" s="1122"/>
      <c r="I26" s="1122"/>
      <c r="J26" s="1122"/>
      <c r="K26" s="1122"/>
      <c r="L26" s="1122"/>
    </row>
    <row r="27" spans="1:12" ht="18.95" customHeight="1">
      <c r="A27" s="596" t="s">
        <v>71</v>
      </c>
      <c r="B27" s="582" t="s">
        <v>538</v>
      </c>
      <c r="D27" s="597"/>
      <c r="E27" s="597"/>
    </row>
    <row r="28" spans="1:12" ht="18.95" customHeight="1">
      <c r="A28" s="594"/>
      <c r="B28" s="1120" t="s">
        <v>539</v>
      </c>
      <c r="C28" s="1120"/>
      <c r="D28" s="1123"/>
      <c r="E28" s="1123"/>
      <c r="F28" s="1123"/>
      <c r="G28" s="1123"/>
      <c r="H28" s="1123"/>
      <c r="I28" s="1123"/>
      <c r="J28" s="1123"/>
      <c r="K28" s="1123"/>
      <c r="L28" s="1123"/>
    </row>
    <row r="29" spans="1:12" ht="18.95" customHeight="1">
      <c r="A29" s="594"/>
      <c r="B29" s="1112" t="s">
        <v>540</v>
      </c>
      <c r="C29" s="1113"/>
      <c r="D29" s="1114"/>
      <c r="E29" s="1114"/>
      <c r="F29" s="1114"/>
      <c r="G29" s="1114"/>
      <c r="H29" s="1114"/>
      <c r="I29" s="1114"/>
      <c r="J29" s="1114"/>
      <c r="K29" s="1114"/>
      <c r="L29" s="1114"/>
    </row>
    <row r="30" spans="1:12" ht="18.95" customHeight="1">
      <c r="A30" s="594"/>
      <c r="B30" s="598"/>
      <c r="C30" s="599"/>
      <c r="D30" s="1124"/>
      <c r="E30" s="1124"/>
      <c r="F30" s="1124"/>
      <c r="G30" s="1124"/>
      <c r="H30" s="1124"/>
      <c r="I30" s="1124"/>
      <c r="J30" s="1124"/>
      <c r="K30" s="1124"/>
      <c r="L30" s="1124"/>
    </row>
    <row r="31" spans="1:12" ht="18.95" customHeight="1">
      <c r="A31" s="594"/>
      <c r="B31" s="598"/>
      <c r="C31" s="599"/>
      <c r="D31" s="1124"/>
      <c r="E31" s="1124"/>
      <c r="F31" s="1124"/>
      <c r="G31" s="1124"/>
      <c r="H31" s="1124"/>
      <c r="I31" s="1124"/>
      <c r="J31" s="1124"/>
      <c r="K31" s="1124"/>
      <c r="L31" s="1124"/>
    </row>
    <row r="32" spans="1:12" ht="18.95" customHeight="1">
      <c r="A32" s="594"/>
      <c r="B32" s="600"/>
      <c r="C32" s="601"/>
      <c r="D32" s="1125"/>
      <c r="E32" s="1125"/>
      <c r="F32" s="1125"/>
      <c r="G32" s="1125"/>
      <c r="H32" s="1125"/>
      <c r="I32" s="1125"/>
      <c r="J32" s="1125"/>
      <c r="K32" s="1125"/>
      <c r="L32" s="1125"/>
    </row>
    <row r="33" spans="1:12" ht="18.95" customHeight="1">
      <c r="A33" s="594"/>
      <c r="B33" s="1120" t="s">
        <v>134</v>
      </c>
      <c r="C33" s="1120"/>
      <c r="D33" s="1123"/>
      <c r="E33" s="1123"/>
      <c r="F33" s="1123"/>
      <c r="G33" s="1123"/>
      <c r="H33" s="1123"/>
      <c r="I33" s="1123"/>
      <c r="J33" s="1123"/>
      <c r="K33" s="1123"/>
      <c r="L33" s="1123"/>
    </row>
    <row r="34" spans="1:12" ht="18.95" customHeight="1">
      <c r="A34" s="594"/>
      <c r="B34" s="1120" t="s">
        <v>541</v>
      </c>
      <c r="C34" s="1120"/>
      <c r="D34" s="1123"/>
      <c r="E34" s="1123"/>
      <c r="F34" s="1123"/>
      <c r="G34" s="1123"/>
      <c r="H34" s="1123"/>
      <c r="I34" s="1123"/>
      <c r="J34" s="1123"/>
      <c r="K34" s="1123"/>
      <c r="L34" s="1123"/>
    </row>
    <row r="35" spans="1:12" ht="18.95" customHeight="1">
      <c r="A35" s="594"/>
      <c r="B35" s="1120" t="s">
        <v>542</v>
      </c>
      <c r="C35" s="1120"/>
      <c r="D35" s="1123"/>
      <c r="E35" s="1123"/>
      <c r="F35" s="1123"/>
      <c r="G35" s="1123"/>
      <c r="H35" s="1123"/>
      <c r="I35" s="1123"/>
      <c r="J35" s="1123"/>
      <c r="K35" s="1123"/>
      <c r="L35" s="1123"/>
    </row>
    <row r="36" spans="1:12" ht="18.95" customHeight="1">
      <c r="A36" s="594"/>
      <c r="B36" s="1120" t="s">
        <v>543</v>
      </c>
      <c r="C36" s="1120"/>
      <c r="D36" s="1123"/>
      <c r="E36" s="1123"/>
      <c r="F36" s="1123"/>
      <c r="G36" s="1123"/>
      <c r="H36" s="1123"/>
      <c r="I36" s="1123"/>
      <c r="J36" s="1123"/>
      <c r="K36" s="1123"/>
      <c r="L36" s="1123"/>
    </row>
    <row r="37" spans="1:12" ht="8.1" customHeight="1">
      <c r="A37" s="594"/>
      <c r="B37" s="602"/>
      <c r="C37" s="602"/>
      <c r="D37" s="603"/>
      <c r="E37" s="603"/>
      <c r="F37" s="603"/>
      <c r="G37" s="603"/>
      <c r="H37" s="603"/>
      <c r="I37" s="603"/>
      <c r="J37" s="603"/>
      <c r="K37" s="603"/>
      <c r="L37" s="603"/>
    </row>
    <row r="38" spans="1:12" ht="61.5" customHeight="1">
      <c r="A38" s="604" t="s">
        <v>72</v>
      </c>
      <c r="B38" s="1110" t="s">
        <v>544</v>
      </c>
      <c r="C38" s="1110"/>
      <c r="D38" s="1110"/>
      <c r="E38" s="1110"/>
      <c r="F38" s="1110"/>
      <c r="G38" s="1110"/>
      <c r="H38" s="1110"/>
      <c r="I38" s="1110"/>
      <c r="J38" s="1110"/>
      <c r="K38" s="1110"/>
      <c r="L38" s="1110"/>
    </row>
    <row r="39" spans="1:12" ht="33.75" customHeight="1">
      <c r="A39" s="594"/>
      <c r="B39" s="605" t="s">
        <v>300</v>
      </c>
      <c r="C39" s="1127" t="s">
        <v>545</v>
      </c>
      <c r="D39" s="1127"/>
      <c r="E39" s="1127"/>
      <c r="F39" s="1127"/>
      <c r="G39" s="1127" t="s">
        <v>346</v>
      </c>
      <c r="H39" s="1127"/>
      <c r="I39" s="1127" t="s">
        <v>546</v>
      </c>
      <c r="J39" s="1127"/>
      <c r="K39" s="1127"/>
      <c r="L39" s="1127"/>
    </row>
    <row r="40" spans="1:12" ht="38.1" customHeight="1">
      <c r="B40" s="606"/>
      <c r="C40" s="1123"/>
      <c r="D40" s="1123"/>
      <c r="E40" s="1123"/>
      <c r="F40" s="1123"/>
      <c r="G40" s="1126"/>
      <c r="H40" s="1126"/>
      <c r="I40" s="1123"/>
      <c r="J40" s="1123"/>
      <c r="K40" s="1123"/>
      <c r="L40" s="1123"/>
    </row>
    <row r="41" spans="1:12" ht="38.1" customHeight="1">
      <c r="A41" s="594"/>
      <c r="B41" s="606"/>
      <c r="C41" s="1123"/>
      <c r="D41" s="1123"/>
      <c r="E41" s="1123"/>
      <c r="F41" s="1123"/>
      <c r="G41" s="1126"/>
      <c r="H41" s="1126"/>
      <c r="I41" s="1123"/>
      <c r="J41" s="1123"/>
      <c r="K41" s="1123"/>
      <c r="L41" s="1123"/>
    </row>
    <row r="42" spans="1:12" ht="55.5" customHeight="1">
      <c r="A42" s="584" t="s">
        <v>73</v>
      </c>
      <c r="B42" s="1110" t="s">
        <v>547</v>
      </c>
      <c r="C42" s="1110"/>
      <c r="D42" s="1110"/>
      <c r="E42" s="1110"/>
      <c r="F42" s="1110"/>
      <c r="G42" s="1110"/>
      <c r="H42" s="1110"/>
      <c r="I42" s="1110"/>
      <c r="J42" s="1110"/>
      <c r="K42" s="1110"/>
      <c r="L42" s="1110"/>
    </row>
    <row r="43" spans="1:12" ht="57" customHeight="1">
      <c r="A43" s="594"/>
      <c r="B43" s="605" t="s">
        <v>300</v>
      </c>
      <c r="C43" s="1127" t="s">
        <v>548</v>
      </c>
      <c r="D43" s="1127"/>
      <c r="E43" s="1127"/>
      <c r="F43" s="1127"/>
      <c r="G43" s="1127" t="s">
        <v>549</v>
      </c>
      <c r="H43" s="1127"/>
      <c r="I43" s="1127" t="s">
        <v>550</v>
      </c>
      <c r="J43" s="1127"/>
      <c r="K43" s="1127"/>
      <c r="L43" s="1127"/>
    </row>
    <row r="44" spans="1:12" ht="38.1" customHeight="1">
      <c r="A44" s="594"/>
      <c r="B44" s="606"/>
      <c r="C44" s="1123"/>
      <c r="D44" s="1123"/>
      <c r="E44" s="1123"/>
      <c r="F44" s="1123"/>
      <c r="G44" s="1126"/>
      <c r="H44" s="1126"/>
      <c r="I44" s="1123"/>
      <c r="J44" s="1123"/>
      <c r="K44" s="1123"/>
      <c r="L44" s="1123"/>
    </row>
    <row r="45" spans="1:12" ht="38.1" customHeight="1">
      <c r="A45" s="594"/>
      <c r="B45" s="606"/>
      <c r="C45" s="1123"/>
      <c r="D45" s="1123"/>
      <c r="E45" s="1123"/>
      <c r="F45" s="1123"/>
      <c r="G45" s="1126"/>
      <c r="H45" s="1126"/>
      <c r="I45" s="1123"/>
      <c r="J45" s="1123"/>
      <c r="K45" s="1123"/>
      <c r="L45" s="1123"/>
    </row>
    <row r="46" spans="1:12" ht="20.100000000000001" customHeight="1">
      <c r="A46" s="591">
        <v>2</v>
      </c>
      <c r="B46" s="607" t="s">
        <v>551</v>
      </c>
    </row>
    <row r="47" spans="1:12" ht="78.75" customHeight="1">
      <c r="B47" s="1110" t="s">
        <v>552</v>
      </c>
      <c r="C47" s="1110"/>
      <c r="D47" s="1110"/>
      <c r="E47" s="1110"/>
      <c r="F47" s="1110"/>
      <c r="G47" s="1110"/>
      <c r="H47" s="1110"/>
      <c r="I47" s="1110"/>
      <c r="J47" s="1110"/>
      <c r="K47" s="1110"/>
      <c r="L47" s="1110"/>
    </row>
    <row r="48" spans="1:12" s="527" customFormat="1" ht="34.5" customHeight="1">
      <c r="A48" s="580">
        <v>2.1</v>
      </c>
      <c r="B48" s="1110" t="s">
        <v>553</v>
      </c>
      <c r="C48" s="1110"/>
      <c r="D48" s="1110"/>
      <c r="E48" s="1110"/>
      <c r="F48" s="1110"/>
      <c r="G48" s="1110"/>
      <c r="H48" s="1110"/>
      <c r="I48" s="1110"/>
      <c r="J48" s="1110"/>
      <c r="K48" s="1110"/>
      <c r="L48" s="1110"/>
    </row>
    <row r="49" spans="1:12" ht="51" customHeight="1">
      <c r="A49" s="594"/>
      <c r="B49" s="605" t="s">
        <v>554</v>
      </c>
      <c r="C49" s="1127" t="s">
        <v>555</v>
      </c>
      <c r="D49" s="1127"/>
      <c r="E49" s="1127"/>
      <c r="F49" s="1127"/>
      <c r="G49" s="1127" t="s">
        <v>556</v>
      </c>
      <c r="H49" s="1127"/>
      <c r="I49" s="1127" t="s">
        <v>557</v>
      </c>
      <c r="J49" s="1127"/>
      <c r="K49" s="1127" t="s">
        <v>558</v>
      </c>
      <c r="L49" s="1127"/>
    </row>
    <row r="50" spans="1:12" ht="27.95" customHeight="1">
      <c r="A50" s="594"/>
      <c r="B50" s="606">
        <v>1</v>
      </c>
      <c r="C50" s="1123"/>
      <c r="D50" s="1123"/>
      <c r="E50" s="1123"/>
      <c r="F50" s="1123"/>
      <c r="G50" s="1126"/>
      <c r="H50" s="1126"/>
      <c r="I50" s="1126"/>
      <c r="J50" s="1126"/>
      <c r="K50" s="1128"/>
      <c r="L50" s="1128"/>
    </row>
    <row r="51" spans="1:12" ht="27.95" customHeight="1">
      <c r="A51" s="594"/>
      <c r="B51" s="606">
        <v>2</v>
      </c>
      <c r="C51" s="1123"/>
      <c r="D51" s="1123"/>
      <c r="E51" s="1123"/>
      <c r="F51" s="1123"/>
      <c r="G51" s="1126"/>
      <c r="H51" s="1126"/>
      <c r="I51" s="1126"/>
      <c r="J51" s="1126"/>
      <c r="K51" s="1128"/>
      <c r="L51" s="1128"/>
    </row>
    <row r="52" spans="1:12" ht="27.95" customHeight="1">
      <c r="A52" s="594"/>
      <c r="B52" s="606">
        <v>3</v>
      </c>
      <c r="C52" s="1123"/>
      <c r="D52" s="1123"/>
      <c r="E52" s="1123"/>
      <c r="F52" s="1123"/>
      <c r="G52" s="1126"/>
      <c r="H52" s="1126"/>
      <c r="I52" s="1126"/>
      <c r="J52" s="1126"/>
      <c r="K52" s="1128"/>
      <c r="L52" s="1128"/>
    </row>
    <row r="53" spans="1:12" ht="27.95" customHeight="1">
      <c r="A53" s="594"/>
      <c r="B53" s="606">
        <v>4</v>
      </c>
      <c r="C53" s="1123"/>
      <c r="D53" s="1123"/>
      <c r="E53" s="1123"/>
      <c r="F53" s="1123"/>
      <c r="G53" s="1126"/>
      <c r="H53" s="1126"/>
      <c r="I53" s="1126"/>
      <c r="J53" s="1126"/>
      <c r="K53" s="1128"/>
      <c r="L53" s="1128"/>
    </row>
    <row r="54" spans="1:12" ht="27.95" customHeight="1">
      <c r="A54" s="594"/>
      <c r="B54" s="606">
        <v>5</v>
      </c>
      <c r="C54" s="1123"/>
      <c r="D54" s="1123"/>
      <c r="E54" s="1123"/>
      <c r="F54" s="1123"/>
      <c r="G54" s="1126"/>
      <c r="H54" s="1126"/>
      <c r="I54" s="1126"/>
      <c r="J54" s="1126"/>
      <c r="K54" s="1128"/>
      <c r="L54" s="1128"/>
    </row>
    <row r="55" spans="1:12" ht="27.95" customHeight="1">
      <c r="A55" s="594"/>
      <c r="B55" s="608"/>
      <c r="C55" s="609"/>
      <c r="D55" s="609"/>
      <c r="E55" s="609"/>
      <c r="F55" s="609"/>
      <c r="G55" s="608"/>
      <c r="H55" s="608"/>
      <c r="I55" s="608"/>
      <c r="J55" s="608"/>
      <c r="K55" s="610"/>
      <c r="L55" s="610"/>
    </row>
    <row r="56" spans="1:12" ht="27.95" customHeight="1">
      <c r="A56" s="611">
        <v>3</v>
      </c>
      <c r="B56" s="1134" t="s">
        <v>559</v>
      </c>
      <c r="C56" s="1134"/>
      <c r="D56" s="1134"/>
      <c r="E56" s="1134"/>
      <c r="F56" s="1134"/>
      <c r="G56" s="1134"/>
      <c r="H56" s="1134"/>
      <c r="I56" s="1134"/>
      <c r="J56" s="1134"/>
      <c r="K56" s="1134"/>
      <c r="L56" s="1134"/>
    </row>
    <row r="57" spans="1:12" ht="54.75" customHeight="1">
      <c r="A57" s="594"/>
      <c r="B57" s="1135" t="s">
        <v>560</v>
      </c>
      <c r="C57" s="1135"/>
      <c r="D57" s="1135"/>
      <c r="E57" s="1135"/>
      <c r="F57" s="1135"/>
      <c r="G57" s="1135"/>
      <c r="H57" s="1135"/>
      <c r="I57" s="1135"/>
      <c r="J57" s="1135"/>
      <c r="K57" s="1135"/>
      <c r="L57" s="1135"/>
    </row>
    <row r="58" spans="1:12" ht="27.95" customHeight="1">
      <c r="A58" s="611">
        <v>3.1</v>
      </c>
      <c r="B58" s="1129" t="s">
        <v>561</v>
      </c>
      <c r="C58" s="1129"/>
      <c r="D58" s="1129"/>
      <c r="E58" s="1129"/>
      <c r="F58" s="1129"/>
      <c r="G58" s="1129"/>
      <c r="H58" s="1129"/>
      <c r="I58" s="1129"/>
      <c r="J58" s="1129"/>
      <c r="K58" s="1129"/>
      <c r="L58" s="1129"/>
    </row>
    <row r="59" spans="1:12" ht="36.75" customHeight="1">
      <c r="A59" s="594"/>
      <c r="B59" s="612" t="s">
        <v>554</v>
      </c>
      <c r="C59" s="1130" t="s">
        <v>562</v>
      </c>
      <c r="D59" s="1130"/>
      <c r="E59" s="1130"/>
      <c r="F59" s="1130"/>
      <c r="G59" s="1130" t="s">
        <v>563</v>
      </c>
      <c r="H59" s="1130"/>
      <c r="I59" s="1130"/>
      <c r="J59" s="1130"/>
      <c r="K59" s="1130"/>
      <c r="L59" s="1130"/>
    </row>
    <row r="60" spans="1:12" ht="27.95" customHeight="1">
      <c r="A60" s="594"/>
      <c r="B60" s="606"/>
      <c r="C60" s="1131"/>
      <c r="D60" s="1132"/>
      <c r="E60" s="1132"/>
      <c r="F60" s="1133"/>
      <c r="G60" s="1131"/>
      <c r="H60" s="1132"/>
      <c r="I60" s="1132"/>
      <c r="J60" s="1132"/>
      <c r="K60" s="1132"/>
      <c r="L60" s="1133"/>
    </row>
    <row r="61" spans="1:12" ht="27.95" customHeight="1">
      <c r="A61" s="594"/>
      <c r="B61" s="606"/>
      <c r="C61" s="1131"/>
      <c r="D61" s="1132"/>
      <c r="E61" s="1132"/>
      <c r="F61" s="1133"/>
      <c r="G61" s="1131"/>
      <c r="H61" s="1132"/>
      <c r="I61" s="1132"/>
      <c r="J61" s="1132"/>
      <c r="K61" s="1132"/>
      <c r="L61" s="1133"/>
    </row>
    <row r="62" spans="1:12" ht="27.95" customHeight="1">
      <c r="A62" s="594"/>
      <c r="B62" s="606"/>
      <c r="C62" s="1131"/>
      <c r="D62" s="1132"/>
      <c r="E62" s="1132"/>
      <c r="F62" s="1133"/>
      <c r="G62" s="1131"/>
      <c r="H62" s="1132"/>
      <c r="I62" s="1132"/>
      <c r="J62" s="1132"/>
      <c r="K62" s="1132"/>
      <c r="L62" s="1133"/>
    </row>
    <row r="63" spans="1:12" ht="27.95" customHeight="1">
      <c r="A63" s="594"/>
      <c r="B63" s="606"/>
      <c r="C63" s="1131"/>
      <c r="D63" s="1132"/>
      <c r="E63" s="1132"/>
      <c r="F63" s="1133"/>
      <c r="G63" s="1131"/>
      <c r="H63" s="1132"/>
      <c r="I63" s="1132"/>
      <c r="J63" s="1132"/>
      <c r="K63" s="1132"/>
      <c r="L63" s="1133"/>
    </row>
    <row r="64" spans="1:12" ht="27.95" customHeight="1">
      <c r="A64" s="594"/>
      <c r="B64" s="606"/>
      <c r="C64" s="1131"/>
      <c r="D64" s="1132"/>
      <c r="E64" s="1132"/>
      <c r="F64" s="1133"/>
      <c r="G64" s="1131"/>
      <c r="H64" s="1132"/>
      <c r="I64" s="1132"/>
      <c r="J64" s="1132"/>
      <c r="K64" s="1132"/>
      <c r="L64" s="1133"/>
    </row>
    <row r="65" spans="1:12" ht="27.95" customHeight="1">
      <c r="A65" s="594"/>
      <c r="B65" s="606"/>
      <c r="C65" s="1131"/>
      <c r="D65" s="1132"/>
      <c r="E65" s="1132"/>
      <c r="F65" s="1133"/>
      <c r="G65" s="1131"/>
      <c r="H65" s="1132"/>
      <c r="I65" s="1132"/>
      <c r="J65" s="1132"/>
      <c r="K65" s="1132"/>
      <c r="L65" s="1133"/>
    </row>
    <row r="66" spans="1:12" ht="27.95" customHeight="1">
      <c r="A66" s="594"/>
      <c r="B66" s="606"/>
      <c r="C66" s="1131"/>
      <c r="D66" s="1132"/>
      <c r="E66" s="1132"/>
      <c r="F66" s="1133"/>
      <c r="G66" s="1131"/>
      <c r="H66" s="1132"/>
      <c r="I66" s="1132"/>
      <c r="J66" s="1132"/>
      <c r="K66" s="1132"/>
      <c r="L66" s="1133"/>
    </row>
    <row r="67" spans="1:12" ht="27.95" customHeight="1">
      <c r="A67" s="594"/>
      <c r="B67" s="606"/>
      <c r="C67" s="1131"/>
      <c r="D67" s="1132"/>
      <c r="E67" s="1132"/>
      <c r="F67" s="1133"/>
      <c r="G67" s="1131"/>
      <c r="H67" s="1132"/>
      <c r="I67" s="1132"/>
      <c r="J67" s="1132"/>
      <c r="K67" s="1132"/>
      <c r="L67" s="1133"/>
    </row>
    <row r="68" spans="1:12" ht="27.95" customHeight="1">
      <c r="A68" s="594"/>
      <c r="B68" s="606"/>
      <c r="C68" s="1131"/>
      <c r="D68" s="1132"/>
      <c r="E68" s="1132"/>
      <c r="F68" s="1133"/>
      <c r="G68" s="1131"/>
      <c r="H68" s="1132"/>
      <c r="I68" s="1132"/>
      <c r="J68" s="1132"/>
      <c r="K68" s="1132"/>
      <c r="L68" s="1133"/>
    </row>
    <row r="69" spans="1:12" ht="27.95" customHeight="1">
      <c r="A69" s="594"/>
      <c r="B69" s="606"/>
      <c r="C69" s="1131"/>
      <c r="D69" s="1132"/>
      <c r="E69" s="1132"/>
      <c r="F69" s="1133"/>
      <c r="G69" s="1131"/>
      <c r="H69" s="1132"/>
      <c r="I69" s="1132"/>
      <c r="J69" s="1132"/>
      <c r="K69" s="1132"/>
      <c r="L69" s="1133"/>
    </row>
    <row r="70" spans="1:12" ht="27.95" customHeight="1">
      <c r="A70" s="594"/>
      <c r="B70" s="613"/>
      <c r="C70" s="613"/>
      <c r="D70" s="613"/>
      <c r="E70" s="613"/>
      <c r="F70" s="613"/>
      <c r="G70" s="613"/>
      <c r="H70" s="613"/>
      <c r="I70" s="613"/>
      <c r="J70" s="613"/>
      <c r="K70" s="613"/>
      <c r="L70" s="613"/>
    </row>
    <row r="71" spans="1:12" ht="21" customHeight="1">
      <c r="A71" s="591">
        <v>4</v>
      </c>
      <c r="B71" s="607" t="s">
        <v>564</v>
      </c>
      <c r="D71" s="603"/>
      <c r="E71" s="603"/>
      <c r="F71" s="603"/>
    </row>
    <row r="72" spans="1:12" ht="18" customHeight="1">
      <c r="A72" s="614">
        <v>4.0999999999999996</v>
      </c>
      <c r="B72" s="1136" t="s">
        <v>565</v>
      </c>
      <c r="C72" s="1136"/>
      <c r="D72" s="1136"/>
      <c r="E72" s="1136"/>
      <c r="F72" s="603"/>
    </row>
    <row r="73" spans="1:12" ht="67.5" customHeight="1">
      <c r="A73" s="594"/>
      <c r="B73" s="1110" t="s">
        <v>566</v>
      </c>
      <c r="C73" s="1110"/>
      <c r="D73" s="1110"/>
      <c r="E73" s="1110"/>
      <c r="F73" s="1110"/>
      <c r="G73" s="1110"/>
      <c r="H73" s="1110"/>
      <c r="I73" s="1110"/>
      <c r="J73" s="1110"/>
      <c r="K73" s="1110"/>
      <c r="L73" s="1110"/>
    </row>
    <row r="74" spans="1:12" s="527" customFormat="1" ht="35.25" customHeight="1">
      <c r="A74" s="594"/>
      <c r="B74" s="1137" t="s">
        <v>567</v>
      </c>
      <c r="C74" s="1137"/>
      <c r="D74" s="1137"/>
      <c r="E74" s="1138" t="s">
        <v>568</v>
      </c>
      <c r="F74" s="1139"/>
      <c r="G74" s="1139"/>
      <c r="H74" s="1140"/>
      <c r="I74" s="1137" t="s">
        <v>569</v>
      </c>
      <c r="J74" s="1137"/>
      <c r="K74" s="1137"/>
      <c r="L74" s="1137"/>
    </row>
    <row r="75" spans="1:12" ht="20.100000000000001" customHeight="1">
      <c r="A75" s="594"/>
      <c r="B75" s="1123"/>
      <c r="C75" s="1123"/>
      <c r="D75" s="1123"/>
      <c r="E75" s="1126"/>
      <c r="F75" s="1126"/>
      <c r="G75" s="1126"/>
      <c r="H75" s="1126"/>
      <c r="I75" s="1126"/>
      <c r="J75" s="1126"/>
      <c r="K75" s="1126"/>
      <c r="L75" s="1126"/>
    </row>
    <row r="76" spans="1:12" ht="20.100000000000001" customHeight="1">
      <c r="A76" s="594"/>
      <c r="B76" s="1123"/>
      <c r="C76" s="1123"/>
      <c r="D76" s="1123"/>
      <c r="E76" s="1126"/>
      <c r="F76" s="1126"/>
      <c r="G76" s="1126"/>
      <c r="H76" s="1126"/>
      <c r="I76" s="1126"/>
      <c r="J76" s="1126"/>
      <c r="K76" s="1126"/>
      <c r="L76" s="1126"/>
    </row>
    <row r="77" spans="1:12" ht="20.100000000000001" customHeight="1">
      <c r="A77" s="594"/>
      <c r="B77" s="1123"/>
      <c r="C77" s="1123"/>
      <c r="D77" s="1123"/>
      <c r="E77" s="1126"/>
      <c r="F77" s="1126"/>
      <c r="G77" s="1126"/>
      <c r="H77" s="1126"/>
      <c r="I77" s="1126"/>
      <c r="J77" s="1126"/>
      <c r="K77" s="1126"/>
      <c r="L77" s="1126"/>
    </row>
    <row r="78" spans="1:12" ht="20.100000000000001" customHeight="1">
      <c r="A78" s="594"/>
      <c r="B78" s="1123"/>
      <c r="C78" s="1123"/>
      <c r="D78" s="1123"/>
      <c r="E78" s="1126"/>
      <c r="F78" s="1126"/>
      <c r="G78" s="1126"/>
      <c r="H78" s="1126"/>
      <c r="I78" s="1126"/>
      <c r="J78" s="1126"/>
      <c r="K78" s="1126"/>
      <c r="L78" s="1126"/>
    </row>
    <row r="79" spans="1:12" ht="20.100000000000001" customHeight="1">
      <c r="A79" s="594"/>
      <c r="B79" s="1123"/>
      <c r="C79" s="1123"/>
      <c r="D79" s="1123"/>
      <c r="E79" s="1126"/>
      <c r="F79" s="1126"/>
      <c r="G79" s="1126"/>
      <c r="H79" s="1126"/>
      <c r="I79" s="1126"/>
      <c r="J79" s="1126"/>
      <c r="K79" s="1126"/>
      <c r="L79" s="1126"/>
    </row>
    <row r="80" spans="1:12" ht="20.100000000000001" customHeight="1">
      <c r="A80" s="594"/>
      <c r="B80" s="1123"/>
      <c r="C80" s="1123"/>
      <c r="D80" s="1123"/>
      <c r="E80" s="1126"/>
      <c r="F80" s="1126"/>
      <c r="G80" s="1126"/>
      <c r="H80" s="1126"/>
      <c r="I80" s="1126"/>
      <c r="J80" s="1126"/>
      <c r="K80" s="1126"/>
      <c r="L80" s="1126"/>
    </row>
    <row r="81" spans="1:12" s="527" customFormat="1" ht="20.100000000000001" customHeight="1">
      <c r="A81" s="593">
        <v>4.2</v>
      </c>
      <c r="B81" s="589" t="s">
        <v>570</v>
      </c>
      <c r="C81" s="583"/>
      <c r="D81" s="583"/>
      <c r="E81" s="583"/>
      <c r="F81" s="583"/>
    </row>
    <row r="82" spans="1:12" s="527" customFormat="1" ht="20.100000000000001" customHeight="1">
      <c r="A82" s="589"/>
      <c r="B82" s="589"/>
      <c r="C82" s="583"/>
      <c r="D82" s="583"/>
      <c r="E82" s="583"/>
      <c r="F82" s="583"/>
      <c r="K82" s="615" t="s">
        <v>571</v>
      </c>
      <c r="L82" s="616"/>
    </row>
    <row r="83" spans="1:12" s="527" customFormat="1" ht="20.100000000000001" customHeight="1">
      <c r="A83" s="589"/>
      <c r="B83" s="617" t="s">
        <v>550</v>
      </c>
      <c r="C83" s="1137" t="s">
        <v>572</v>
      </c>
      <c r="D83" s="1137"/>
      <c r="E83" s="1137"/>
      <c r="F83" s="1137"/>
      <c r="G83" s="1137"/>
      <c r="H83" s="1138" t="s">
        <v>573</v>
      </c>
      <c r="I83" s="1139"/>
      <c r="J83" s="1139"/>
      <c r="K83" s="1139"/>
      <c r="L83" s="1140"/>
    </row>
    <row r="84" spans="1:12" s="620" customFormat="1" ht="33" customHeight="1">
      <c r="A84" s="581"/>
      <c r="B84" s="618"/>
      <c r="C84" s="619" t="s">
        <v>574</v>
      </c>
      <c r="D84" s="619" t="s">
        <v>575</v>
      </c>
      <c r="E84" s="619" t="s">
        <v>576</v>
      </c>
      <c r="F84" s="619" t="s">
        <v>577</v>
      </c>
      <c r="G84" s="619" t="s">
        <v>578</v>
      </c>
      <c r="H84" s="619" t="s">
        <v>943</v>
      </c>
      <c r="I84" s="619" t="s">
        <v>579</v>
      </c>
      <c r="J84" s="619" t="s">
        <v>580</v>
      </c>
      <c r="K84" s="619" t="s">
        <v>581</v>
      </c>
      <c r="L84" s="619" t="s">
        <v>582</v>
      </c>
    </row>
    <row r="85" spans="1:12" s="527" customFormat="1" ht="33" customHeight="1">
      <c r="A85" s="589"/>
      <c r="B85" s="618" t="s">
        <v>583</v>
      </c>
      <c r="C85" s="621"/>
      <c r="D85" s="621"/>
      <c r="E85" s="621"/>
      <c r="F85" s="621"/>
      <c r="G85" s="621"/>
      <c r="H85" s="621"/>
      <c r="I85" s="621"/>
      <c r="J85" s="621"/>
      <c r="K85" s="621"/>
      <c r="L85" s="621"/>
    </row>
    <row r="86" spans="1:12" s="527" customFormat="1" ht="33" customHeight="1">
      <c r="A86" s="589"/>
      <c r="B86" s="618" t="s">
        <v>584</v>
      </c>
      <c r="C86" s="621"/>
      <c r="D86" s="621"/>
      <c r="E86" s="621"/>
      <c r="F86" s="621"/>
      <c r="G86" s="621"/>
      <c r="H86" s="621"/>
      <c r="I86" s="621"/>
      <c r="J86" s="621"/>
      <c r="K86" s="621"/>
      <c r="L86" s="621"/>
    </row>
    <row r="87" spans="1:12" s="527" customFormat="1" ht="33" customHeight="1">
      <c r="A87" s="589"/>
      <c r="B87" s="618" t="s">
        <v>585</v>
      </c>
      <c r="C87" s="621"/>
      <c r="D87" s="621"/>
      <c r="E87" s="621"/>
      <c r="F87" s="621"/>
      <c r="G87" s="621"/>
      <c r="H87" s="621"/>
      <c r="I87" s="621"/>
      <c r="J87" s="621"/>
      <c r="K87" s="621"/>
      <c r="L87" s="621"/>
    </row>
    <row r="88" spans="1:12" s="527" customFormat="1" ht="33" customHeight="1">
      <c r="A88" s="589"/>
      <c r="B88" s="618" t="s">
        <v>586</v>
      </c>
      <c r="C88" s="621"/>
      <c r="D88" s="621"/>
      <c r="E88" s="621"/>
      <c r="F88" s="621"/>
      <c r="G88" s="621"/>
      <c r="H88" s="621"/>
      <c r="I88" s="621"/>
      <c r="J88" s="621"/>
      <c r="K88" s="621"/>
      <c r="L88" s="621"/>
    </row>
    <row r="89" spans="1:12" s="527" customFormat="1" ht="33" customHeight="1">
      <c r="A89" s="589"/>
      <c r="B89" s="618" t="s">
        <v>587</v>
      </c>
      <c r="C89" s="621"/>
      <c r="D89" s="621"/>
      <c r="E89" s="621"/>
      <c r="F89" s="621"/>
      <c r="G89" s="621"/>
      <c r="H89" s="621"/>
      <c r="I89" s="621"/>
      <c r="J89" s="621"/>
      <c r="K89" s="621"/>
      <c r="L89" s="621"/>
    </row>
    <row r="90" spans="1:12" s="527" customFormat="1" ht="33" customHeight="1">
      <c r="A90" s="589"/>
      <c r="B90" s="618" t="s">
        <v>588</v>
      </c>
      <c r="C90" s="621"/>
      <c r="D90" s="621"/>
      <c r="E90" s="621"/>
      <c r="F90" s="621"/>
      <c r="G90" s="621"/>
      <c r="H90" s="621"/>
      <c r="I90" s="621"/>
      <c r="J90" s="621"/>
      <c r="K90" s="621"/>
      <c r="L90" s="621"/>
    </row>
    <row r="91" spans="1:12" ht="20.100000000000001" customHeight="1">
      <c r="A91" s="622"/>
      <c r="B91" s="622"/>
      <c r="C91" s="585"/>
      <c r="D91" s="585"/>
      <c r="E91" s="585"/>
      <c r="F91" s="585"/>
    </row>
    <row r="92" spans="1:12">
      <c r="A92" s="593"/>
      <c r="B92" s="1110"/>
      <c r="C92" s="1110"/>
      <c r="D92" s="1110"/>
      <c r="E92" s="1110"/>
      <c r="F92" s="1110"/>
      <c r="G92" s="1110"/>
      <c r="H92" s="1110"/>
      <c r="I92" s="1110"/>
      <c r="J92" s="1110"/>
      <c r="K92" s="1110"/>
      <c r="L92" s="1110"/>
    </row>
    <row r="93" spans="1:12" ht="20.100000000000001" customHeight="1">
      <c r="A93" s="622"/>
      <c r="B93" s="622"/>
      <c r="C93" s="585"/>
      <c r="D93" s="585"/>
      <c r="E93" s="585"/>
      <c r="F93" s="585"/>
    </row>
    <row r="94" spans="1:12" ht="24" customHeight="1">
      <c r="A94" s="622"/>
      <c r="B94" s="622"/>
      <c r="C94" s="585"/>
      <c r="D94" s="585"/>
      <c r="E94" s="585"/>
      <c r="F94" s="320"/>
      <c r="G94" s="623"/>
    </row>
    <row r="95" spans="1:12" ht="24" customHeight="1">
      <c r="A95" s="624" t="s">
        <v>59</v>
      </c>
      <c r="B95" s="1141" t="str">
        <f>'Attach 15'!B91</f>
        <v>--</v>
      </c>
      <c r="C95" s="1141"/>
      <c r="D95" s="1141"/>
      <c r="E95" s="320"/>
      <c r="G95" s="623" t="s">
        <v>60</v>
      </c>
      <c r="H95" s="1142" t="str">
        <f>'Attach 15'!E91</f>
        <v/>
      </c>
      <c r="I95" s="1143"/>
      <c r="J95" s="1143"/>
      <c r="K95" s="1143"/>
      <c r="L95" s="1143"/>
    </row>
    <row r="96" spans="1:12" ht="24" customHeight="1">
      <c r="A96" s="624" t="s">
        <v>61</v>
      </c>
      <c r="B96" s="1144" t="str">
        <f>'Attach 15'!B92</f>
        <v/>
      </c>
      <c r="C96" s="1144"/>
      <c r="D96" s="1144"/>
      <c r="E96" s="320"/>
      <c r="G96" s="623" t="s">
        <v>62</v>
      </c>
      <c r="H96" s="1142" t="str">
        <f>'Attach 15'!E92</f>
        <v/>
      </c>
      <c r="I96" s="1143"/>
      <c r="J96" s="1143"/>
      <c r="K96" s="1143"/>
      <c r="L96" s="1143"/>
    </row>
  </sheetData>
  <sheetProtection algorithmName="SHA-512" hashValue="ao6aQ09txxJ5rT17ESwLfFwEDpHBRnbL+bF5dif6Hqv3r6II3muNww6Y+Ytecc3f4Cy+EKyYSc4K8S7b9Qd3rg==" saltValue="sg8H94ZI5gjrEVylXofUlg==" spinCount="100000" sheet="1" formatColumns="0" formatRows="0" selectLockedCells="1"/>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8:D78"/>
    <mergeCell ref="E78:H78"/>
    <mergeCell ref="I78:L78"/>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C69:F69"/>
    <mergeCell ref="G69:L69"/>
    <mergeCell ref="B75:D75"/>
    <mergeCell ref="E75:H75"/>
    <mergeCell ref="I75:L75"/>
    <mergeCell ref="C63:F63"/>
    <mergeCell ref="C64:F64"/>
    <mergeCell ref="C65:F65"/>
    <mergeCell ref="C66:F66"/>
    <mergeCell ref="C67:F67"/>
    <mergeCell ref="C68:F68"/>
    <mergeCell ref="G62:L62"/>
    <mergeCell ref="G63:L63"/>
    <mergeCell ref="G64:L64"/>
    <mergeCell ref="G65:L65"/>
    <mergeCell ref="G66:L66"/>
    <mergeCell ref="G67:L67"/>
    <mergeCell ref="G68:L68"/>
    <mergeCell ref="C62:F62"/>
    <mergeCell ref="C52:F52"/>
    <mergeCell ref="G52:H52"/>
    <mergeCell ref="I52:J52"/>
    <mergeCell ref="K52:L52"/>
    <mergeCell ref="C53:F53"/>
    <mergeCell ref="G53:H53"/>
    <mergeCell ref="I53:J53"/>
    <mergeCell ref="K53:L53"/>
    <mergeCell ref="C54:F54"/>
    <mergeCell ref="B58:L58"/>
    <mergeCell ref="C59:F59"/>
    <mergeCell ref="G59:L59"/>
    <mergeCell ref="C60:F60"/>
    <mergeCell ref="G60:L60"/>
    <mergeCell ref="C61:F61"/>
    <mergeCell ref="G61:L61"/>
    <mergeCell ref="G54:H54"/>
    <mergeCell ref="I54:J54"/>
    <mergeCell ref="K54:L54"/>
    <mergeCell ref="B56:L56"/>
    <mergeCell ref="B57:L57"/>
    <mergeCell ref="C51:F51"/>
    <mergeCell ref="G51:H51"/>
    <mergeCell ref="I51:J51"/>
    <mergeCell ref="K51:L51"/>
    <mergeCell ref="C44:F44"/>
    <mergeCell ref="G44:H44"/>
    <mergeCell ref="I44:L44"/>
    <mergeCell ref="C45:F45"/>
    <mergeCell ref="G45:H45"/>
    <mergeCell ref="I45:L45"/>
    <mergeCell ref="B47:L47"/>
    <mergeCell ref="B48:L48"/>
    <mergeCell ref="C49:F49"/>
    <mergeCell ref="G49:H49"/>
    <mergeCell ref="I49:J49"/>
    <mergeCell ref="K49:L49"/>
    <mergeCell ref="C50:F50"/>
    <mergeCell ref="G50:H50"/>
    <mergeCell ref="I50:J50"/>
    <mergeCell ref="K50:L50"/>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D28:L28"/>
    <mergeCell ref="B22:G22"/>
    <mergeCell ref="H22:L22"/>
    <mergeCell ref="B34:C34"/>
    <mergeCell ref="D34:L34"/>
    <mergeCell ref="B35:C35"/>
    <mergeCell ref="D35:L35"/>
    <mergeCell ref="B36:C36"/>
    <mergeCell ref="D36:L36"/>
    <mergeCell ref="D30:L30"/>
    <mergeCell ref="D31:L31"/>
    <mergeCell ref="D32:L32"/>
    <mergeCell ref="B33:C33"/>
    <mergeCell ref="D33:L33"/>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 ref="B23:G23"/>
    <mergeCell ref="H23:L23"/>
    <mergeCell ref="B24:G24"/>
    <mergeCell ref="H24:L24"/>
    <mergeCell ref="B26:L26"/>
    <mergeCell ref="B28:C28"/>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RowHeight="16.5"/>
  <cols>
    <col min="1" max="1" width="16.28515625" style="234" customWidth="1"/>
    <col min="2" max="2" width="24.42578125" style="234" customWidth="1"/>
    <col min="3" max="3" width="30.140625" style="234" customWidth="1"/>
    <col min="4" max="4" width="18.85546875" style="234" customWidth="1"/>
    <col min="5" max="5" width="21.28515625" style="234" customWidth="1"/>
    <col min="6" max="8" width="9.140625" style="232"/>
    <col min="9" max="16384" width="9.140625" style="233"/>
  </cols>
  <sheetData>
    <row r="1" spans="1:26" ht="15">
      <c r="A1" s="1151" t="str">
        <f>'Attach 3(JV)'!A1</f>
        <v>Specification No.:CC/NT/W-TELE/DOM/A10/24/09318</v>
      </c>
      <c r="B1" s="1151"/>
      <c r="C1" s="1151"/>
      <c r="D1" s="1150" t="str">
        <f>"Attachment-17 "&amp;'Attach 3(JV)'!AT1</f>
        <v xml:space="preserve">Attachment-17 </v>
      </c>
      <c r="E1" s="1150"/>
    </row>
    <row r="2" spans="1:26" ht="10.5" customHeight="1">
      <c r="Z2" s="235">
        <f>'[5]Attach 3(JV)'!Z2</f>
        <v>0</v>
      </c>
    </row>
    <row r="3" spans="1:26" ht="42" customHeight="1">
      <c r="A3" s="1091" t="str">
        <f>'Attach 3(JV)'!A3</f>
        <v>Package: Wi-Fi Deployment in Switchyard &amp; Control Room of POWERGRID Substations.</v>
      </c>
      <c r="B3" s="1092"/>
      <c r="C3" s="1092"/>
      <c r="D3" s="1092"/>
      <c r="E3" s="1092"/>
      <c r="F3" s="236"/>
      <c r="G3" s="237"/>
      <c r="H3" s="236"/>
    </row>
    <row r="4" spans="1:26" ht="6.75" customHeight="1">
      <c r="A4" s="238"/>
      <c r="H4" s="30"/>
      <c r="I4" s="11"/>
    </row>
    <row r="5" spans="1:26" ht="19.5" customHeight="1">
      <c r="A5" s="1045" t="s">
        <v>589</v>
      </c>
      <c r="B5" s="1045"/>
      <c r="C5" s="1045"/>
      <c r="D5" s="1045"/>
      <c r="E5" s="1045"/>
      <c r="F5" s="239"/>
      <c r="H5" s="30"/>
      <c r="I5" s="11"/>
    </row>
    <row r="6" spans="1:26" ht="7.5" customHeight="1">
      <c r="A6" s="240"/>
      <c r="H6" s="30"/>
      <c r="I6" s="11"/>
    </row>
    <row r="7" spans="1:26" ht="19.5" customHeight="1">
      <c r="A7" s="241" t="str">
        <f>'Attach 3(JV)'!A7</f>
        <v>Bidder’s Name and Address  :</v>
      </c>
      <c r="B7" s="240"/>
      <c r="C7" s="240"/>
      <c r="D7" s="15" t="str">
        <f>'[5]Attach 3(JV)'!E7</f>
        <v>To:</v>
      </c>
      <c r="H7" s="30"/>
      <c r="I7" s="11"/>
    </row>
    <row r="8" spans="1:26" ht="26.25" customHeight="1">
      <c r="A8" s="1046" t="str">
        <f>'Attach 3(JV)'!A8</f>
        <v/>
      </c>
      <c r="B8" s="1046"/>
      <c r="C8" s="1046"/>
      <c r="D8" s="12" t="str">
        <f>'[5]Attach 3(JV)'!E8</f>
        <v>Contract Services</v>
      </c>
      <c r="H8" s="30"/>
      <c r="I8" s="11"/>
    </row>
    <row r="9" spans="1:26" ht="19.5" customHeight="1">
      <c r="A9" s="13" t="s">
        <v>53</v>
      </c>
      <c r="B9" s="726">
        <f>'Attach 3(JV)'!B9</f>
        <v>0</v>
      </c>
      <c r="C9" s="726"/>
      <c r="D9" s="12" t="str">
        <f>'[5]Attach 3(JV)'!E9</f>
        <v>Power Grid Corporation of India Ltd.,</v>
      </c>
      <c r="H9" s="30"/>
      <c r="I9" s="11"/>
    </row>
    <row r="10" spans="1:26" ht="19.5" customHeight="1">
      <c r="A10" s="13" t="s">
        <v>55</v>
      </c>
      <c r="B10" s="726">
        <f>'Attach 3(JV)'!B10</f>
        <v>0</v>
      </c>
      <c r="C10" s="726"/>
      <c r="D10" s="12" t="str">
        <f>'[5]Attach 3(JV)'!E10</f>
        <v>"Saudamini", Plot No. 2, Sector 29</v>
      </c>
      <c r="H10" s="30"/>
      <c r="I10" s="11"/>
    </row>
    <row r="11" spans="1:26" ht="19.5" customHeight="1">
      <c r="B11" s="726">
        <f>'Attach 3(JV)'!B11</f>
        <v>0</v>
      </c>
      <c r="C11" s="726"/>
      <c r="D11" s="12" t="str">
        <f>'Attach 3(JV)'!E11</f>
        <v>Gurugram (Haryana) - 122001</v>
      </c>
    </row>
    <row r="12" spans="1:26" ht="14.25" customHeight="1">
      <c r="A12" s="240"/>
      <c r="B12" s="726">
        <f>'Attach 3(JV)'!B12</f>
        <v>0</v>
      </c>
      <c r="C12" s="726"/>
      <c r="D12" s="12"/>
    </row>
    <row r="13" spans="1:26" ht="19.5" customHeight="1">
      <c r="A13" s="234" t="s">
        <v>58</v>
      </c>
    </row>
    <row r="14" spans="1:26" ht="9.9499999999999993" customHeight="1">
      <c r="A14" s="240"/>
    </row>
    <row r="15" spans="1:26" ht="93.75" customHeight="1">
      <c r="A15" s="242">
        <v>1</v>
      </c>
      <c r="B15" s="1152" t="s">
        <v>590</v>
      </c>
      <c r="C15" s="1152"/>
      <c r="D15" s="1152"/>
      <c r="E15" s="1152"/>
      <c r="F15" s="243"/>
      <c r="G15" s="243"/>
      <c r="H15" s="243"/>
    </row>
    <row r="16" spans="1:26" ht="51.75" customHeight="1">
      <c r="A16" s="242">
        <v>2</v>
      </c>
      <c r="B16" s="1152" t="s">
        <v>591</v>
      </c>
      <c r="C16" s="1152"/>
      <c r="D16" s="1152"/>
      <c r="E16" s="1152"/>
      <c r="F16" s="243"/>
      <c r="G16" s="243"/>
      <c r="H16" s="243"/>
    </row>
    <row r="17" spans="1:8" ht="16.5" customHeight="1">
      <c r="A17" s="240"/>
      <c r="B17" s="240"/>
      <c r="C17" s="240"/>
      <c r="D17" s="240"/>
      <c r="E17" s="240"/>
      <c r="F17" s="243"/>
      <c r="G17" s="243"/>
      <c r="H17" s="243"/>
    </row>
    <row r="18" spans="1:8" s="232" customFormat="1" ht="78" customHeight="1">
      <c r="A18" s="259" t="s">
        <v>592</v>
      </c>
      <c r="B18" s="676" t="s">
        <v>300</v>
      </c>
      <c r="C18" s="676" t="s">
        <v>593</v>
      </c>
      <c r="D18" s="259" t="s">
        <v>594</v>
      </c>
      <c r="E18" s="259" t="s">
        <v>595</v>
      </c>
      <c r="G18" s="243"/>
      <c r="H18" s="243"/>
    </row>
    <row r="19" spans="1:8">
      <c r="A19" s="245"/>
      <c r="B19" s="246"/>
      <c r="C19" s="246"/>
      <c r="D19" s="247"/>
      <c r="E19" s="247"/>
      <c r="F19" s="243"/>
      <c r="G19" s="243"/>
      <c r="H19" s="243"/>
    </row>
    <row r="20" spans="1:8">
      <c r="A20" s="245"/>
      <c r="B20" s="246"/>
      <c r="C20" s="246"/>
      <c r="D20" s="247"/>
      <c r="E20" s="247"/>
      <c r="F20" s="243"/>
      <c r="G20" s="243"/>
      <c r="H20" s="243"/>
    </row>
    <row r="21" spans="1:8">
      <c r="A21" s="245"/>
      <c r="B21" s="246"/>
      <c r="C21" s="246"/>
      <c r="D21" s="247"/>
      <c r="E21" s="247"/>
      <c r="F21" s="243"/>
      <c r="G21" s="243"/>
      <c r="H21" s="243"/>
    </row>
    <row r="22" spans="1:8">
      <c r="A22" s="245"/>
      <c r="B22" s="246"/>
      <c r="C22" s="246"/>
      <c r="D22" s="247"/>
      <c r="E22" s="247"/>
      <c r="F22" s="243"/>
      <c r="G22" s="243"/>
      <c r="H22" s="243"/>
    </row>
    <row r="23" spans="1:8">
      <c r="A23" s="245"/>
      <c r="B23" s="246"/>
      <c r="C23" s="246"/>
      <c r="D23" s="247"/>
      <c r="E23" s="247"/>
      <c r="F23" s="243"/>
      <c r="G23" s="243"/>
      <c r="H23" s="243"/>
    </row>
    <row r="24" spans="1:8">
      <c r="A24" s="245"/>
      <c r="B24" s="246"/>
      <c r="C24" s="246"/>
      <c r="D24" s="247"/>
      <c r="E24" s="247"/>
      <c r="F24" s="243"/>
      <c r="G24" s="243"/>
      <c r="H24" s="243"/>
    </row>
    <row r="25" spans="1:8" ht="6" customHeight="1">
      <c r="A25" s="248"/>
      <c r="B25" s="249"/>
      <c r="C25" s="249"/>
      <c r="D25" s="250"/>
      <c r="E25" s="250"/>
      <c r="F25" s="243"/>
      <c r="G25" s="243"/>
      <c r="H25" s="243"/>
    </row>
    <row r="26" spans="1:8" ht="0.6" hidden="1" customHeight="1">
      <c r="A26" s="251"/>
      <c r="B26" s="252"/>
      <c r="C26" s="252"/>
      <c r="D26" s="253"/>
      <c r="E26" s="253"/>
      <c r="F26" s="243"/>
      <c r="G26" s="243"/>
      <c r="H26" s="243"/>
    </row>
    <row r="27" spans="1:8" ht="30" customHeight="1">
      <c r="A27" s="1153" t="s">
        <v>596</v>
      </c>
      <c r="B27" s="1153"/>
      <c r="C27" s="1153"/>
      <c r="D27" s="1153"/>
      <c r="E27" s="1153"/>
      <c r="F27" s="243"/>
      <c r="G27" s="243"/>
      <c r="H27" s="243"/>
    </row>
    <row r="28" spans="1:8">
      <c r="C28" s="254"/>
    </row>
    <row r="29" spans="1:8">
      <c r="A29" s="255" t="s">
        <v>59</v>
      </c>
      <c r="B29" s="256" t="str">
        <f>'Attach 3(JV)'!B19</f>
        <v>--</v>
      </c>
      <c r="C29" s="254" t="s">
        <v>60</v>
      </c>
      <c r="D29" s="257" t="str">
        <f>'Attach 3(JV)'!E19</f>
        <v/>
      </c>
    </row>
    <row r="30" spans="1:8">
      <c r="A30" s="255" t="s">
        <v>61</v>
      </c>
      <c r="B30" s="257" t="str">
        <f>'Attach 3(JV)'!B20</f>
        <v/>
      </c>
      <c r="C30" s="254" t="s">
        <v>62</v>
      </c>
      <c r="D30" s="257" t="str">
        <f>'Attach 3(JV)'!E20</f>
        <v/>
      </c>
    </row>
    <row r="31" spans="1:8">
      <c r="B31" s="258"/>
      <c r="C31" s="254"/>
      <c r="D31" s="254"/>
      <c r="E31" s="258"/>
    </row>
    <row r="32" spans="1:8" hidden="1">
      <c r="A32" s="229" t="str">
        <f>A1</f>
        <v>Specification No.:CC/NT/W-TELE/DOM/A10/24/09318</v>
      </c>
      <c r="B32" s="230"/>
      <c r="C32" s="230"/>
      <c r="D32" s="230"/>
      <c r="E32" s="231" t="str">
        <f>D1</f>
        <v xml:space="preserve">Attachment-17 </v>
      </c>
    </row>
    <row r="33" spans="1:8" hidden="1"/>
    <row r="34" spans="1:8" ht="15" hidden="1">
      <c r="A34" s="1148" t="str">
        <f>A3</f>
        <v>Package: Wi-Fi Deployment in Switchyard &amp; Control Room of POWERGRID Substations.</v>
      </c>
      <c r="B34" s="1148"/>
      <c r="C34" s="1148"/>
      <c r="D34" s="1148"/>
      <c r="E34" s="1148"/>
    </row>
    <row r="35" spans="1:8" hidden="1">
      <c r="A35" s="238"/>
    </row>
    <row r="36" spans="1:8" ht="15" hidden="1">
      <c r="A36" s="1149" t="s">
        <v>347</v>
      </c>
      <c r="B36" s="1149"/>
      <c r="C36" s="1149"/>
      <c r="D36" s="1149"/>
      <c r="E36" s="1149"/>
      <c r="F36" s="233"/>
      <c r="G36" s="233"/>
      <c r="H36" s="233"/>
    </row>
    <row r="37" spans="1:8" hidden="1">
      <c r="A37" s="240"/>
      <c r="F37" s="233"/>
      <c r="G37" s="233"/>
      <c r="H37" s="233"/>
    </row>
    <row r="38" spans="1:8" hidden="1">
      <c r="A38" s="241" t="str">
        <f>'[5]Attach 3(JV)'!A15</f>
        <v>Name(s) and Addresse(s) of other partner(s)</v>
      </c>
      <c r="B38" s="240"/>
      <c r="C38" s="240"/>
      <c r="D38" s="15" t="str">
        <f>D7</f>
        <v>To:</v>
      </c>
      <c r="F38" s="233"/>
      <c r="G38" s="233"/>
      <c r="H38" s="233"/>
    </row>
    <row r="39" spans="1:8" hidden="1">
      <c r="A39" s="241" t="str">
        <f>'[5]Attach 3(JV)'!B16</f>
        <v/>
      </c>
      <c r="B39" s="240"/>
      <c r="C39" s="240"/>
      <c r="D39" s="12" t="str">
        <f>D8</f>
        <v>Contract Services</v>
      </c>
      <c r="F39" s="233"/>
      <c r="G39" s="233"/>
      <c r="H39" s="233"/>
    </row>
    <row r="40" spans="1:8" hidden="1">
      <c r="A40" s="13" t="s">
        <v>53</v>
      </c>
      <c r="B40" s="726" t="str">
        <f>'[5]Attach 3(JV)'!B17:D17</f>
        <v xml:space="preserve">…… ……. …….. …… ……. …….. </v>
      </c>
      <c r="C40" s="726"/>
      <c r="D40" s="12" t="str">
        <f>D9</f>
        <v>Power Grid Corporation of India Ltd.,</v>
      </c>
      <c r="F40" s="233"/>
      <c r="G40" s="233"/>
      <c r="H40" s="233"/>
    </row>
    <row r="41" spans="1:8" hidden="1">
      <c r="A41" s="13" t="s">
        <v>55</v>
      </c>
      <c r="B41" s="726" t="str">
        <f>'[5]Attach 3(JV)'!B18:D18</f>
        <v xml:space="preserve">…… ……. …….. …… ……. …….. </v>
      </c>
      <c r="C41" s="726"/>
      <c r="D41" s="12" t="str">
        <f>D10</f>
        <v>"Saudamini", Plot No. 2, Sector 29</v>
      </c>
      <c r="F41" s="233"/>
      <c r="G41" s="233"/>
      <c r="H41" s="233"/>
    </row>
    <row r="42" spans="1:8" hidden="1">
      <c r="B42" s="726" t="str">
        <f>'[5]Attach 3(JV)'!B19:D19</f>
        <v xml:space="preserve">…… ……. …….. …… ……. …….. </v>
      </c>
      <c r="C42" s="726"/>
      <c r="D42" s="12" t="str">
        <f>D11</f>
        <v>Gurugram (Haryana) - 122001</v>
      </c>
      <c r="F42" s="233"/>
      <c r="G42" s="233"/>
      <c r="H42" s="233"/>
    </row>
    <row r="43" spans="1:8" hidden="1">
      <c r="A43" s="240"/>
      <c r="B43" s="726" t="str">
        <f>'[5]Attach 3(JV)'!B20:D20</f>
        <v xml:space="preserve">…… ……. …….. …… ……. …….. </v>
      </c>
      <c r="C43" s="726"/>
      <c r="D43" s="12"/>
      <c r="F43" s="233"/>
      <c r="G43" s="233"/>
      <c r="H43" s="233"/>
    </row>
    <row r="44" spans="1:8" hidden="1">
      <c r="A44" s="234" t="s">
        <v>58</v>
      </c>
      <c r="F44" s="233"/>
      <c r="G44" s="233"/>
      <c r="H44" s="233"/>
    </row>
    <row r="45" spans="1:8" hidden="1">
      <c r="A45" s="240"/>
      <c r="F45" s="233"/>
      <c r="G45" s="233"/>
      <c r="H45" s="233"/>
    </row>
    <row r="46" spans="1:8" hidden="1">
      <c r="A46" s="1146" t="s">
        <v>355</v>
      </c>
      <c r="B46" s="1146"/>
      <c r="C46" s="1146"/>
      <c r="D46" s="1146"/>
      <c r="E46" s="1146"/>
      <c r="F46" s="233"/>
      <c r="G46" s="233"/>
      <c r="H46" s="233"/>
    </row>
    <row r="47" spans="1:8" hidden="1">
      <c r="A47" s="240"/>
      <c r="B47" s="240"/>
      <c r="C47" s="240"/>
      <c r="D47" s="240"/>
      <c r="E47" s="240"/>
      <c r="F47" s="233"/>
      <c r="G47" s="233"/>
      <c r="H47" s="233"/>
    </row>
    <row r="48" spans="1:8" ht="66" hidden="1">
      <c r="A48" s="244" t="s">
        <v>300</v>
      </c>
      <c r="B48" s="1147" t="s">
        <v>349</v>
      </c>
      <c r="C48" s="1147"/>
      <c r="D48" s="244" t="s">
        <v>350</v>
      </c>
      <c r="E48" s="244" t="s">
        <v>356</v>
      </c>
      <c r="F48" s="233"/>
      <c r="G48" s="233"/>
      <c r="H48" s="233"/>
    </row>
    <row r="49" spans="1:8" hidden="1">
      <c r="A49" s="259">
        <v>1</v>
      </c>
      <c r="B49" s="1145"/>
      <c r="C49" s="1145"/>
      <c r="D49" s="260"/>
      <c r="E49" s="260"/>
      <c r="F49" s="233"/>
      <c r="G49" s="233"/>
      <c r="H49" s="233"/>
    </row>
    <row r="50" spans="1:8" hidden="1">
      <c r="A50" s="259">
        <v>2</v>
      </c>
      <c r="B50" s="1145"/>
      <c r="C50" s="1145"/>
      <c r="D50" s="260"/>
      <c r="E50" s="260"/>
      <c r="F50" s="233"/>
      <c r="G50" s="233"/>
      <c r="H50" s="233"/>
    </row>
    <row r="51" spans="1:8" hidden="1">
      <c r="A51" s="259">
        <v>3</v>
      </c>
      <c r="B51" s="1145"/>
      <c r="C51" s="1145"/>
      <c r="D51" s="260"/>
      <c r="E51" s="260"/>
      <c r="F51" s="233"/>
      <c r="G51" s="233"/>
      <c r="H51" s="233"/>
    </row>
    <row r="52" spans="1:8" hidden="1">
      <c r="A52" s="259">
        <v>4</v>
      </c>
      <c r="B52" s="1145"/>
      <c r="C52" s="1145"/>
      <c r="D52" s="260"/>
      <c r="E52" s="260"/>
      <c r="F52" s="233"/>
      <c r="G52" s="233"/>
      <c r="H52" s="233"/>
    </row>
    <row r="53" spans="1:8" hidden="1">
      <c r="A53" s="259">
        <v>5</v>
      </c>
      <c r="B53" s="1145"/>
      <c r="C53" s="1145"/>
      <c r="D53" s="260"/>
      <c r="E53" s="260"/>
      <c r="F53" s="233"/>
      <c r="G53" s="233"/>
      <c r="H53" s="233"/>
    </row>
    <row r="54" spans="1:8" hidden="1">
      <c r="A54" s="259">
        <v>6</v>
      </c>
      <c r="B54" s="1145"/>
      <c r="C54" s="1145"/>
      <c r="D54" s="260"/>
      <c r="E54" s="260"/>
      <c r="F54" s="233"/>
      <c r="G54" s="233"/>
      <c r="H54" s="233"/>
    </row>
    <row r="55" spans="1:8" hidden="1">
      <c r="A55" s="240"/>
      <c r="B55" s="240"/>
      <c r="C55" s="240"/>
      <c r="D55" s="240"/>
      <c r="E55" s="240"/>
      <c r="F55" s="233"/>
      <c r="G55" s="233"/>
      <c r="H55" s="233"/>
    </row>
    <row r="56" spans="1:8" ht="15" hidden="1">
      <c r="A56" s="261"/>
      <c r="B56" s="261"/>
      <c r="C56" s="261"/>
      <c r="D56" s="261"/>
      <c r="E56" s="261"/>
      <c r="F56" s="233"/>
      <c r="G56" s="233"/>
      <c r="H56" s="233"/>
    </row>
    <row r="57" spans="1:8" ht="15" hidden="1">
      <c r="A57" s="261" t="s">
        <v>59</v>
      </c>
      <c r="B57" s="256" t="str">
        <f>B29</f>
        <v>--</v>
      </c>
      <c r="C57" s="261" t="s">
        <v>60</v>
      </c>
      <c r="D57" s="261" t="str">
        <f>D29</f>
        <v/>
      </c>
      <c r="E57" s="261"/>
      <c r="F57" s="233"/>
      <c r="G57" s="233"/>
      <c r="H57" s="233"/>
    </row>
    <row r="58" spans="1:8" ht="15" hidden="1">
      <c r="A58" s="261" t="s">
        <v>61</v>
      </c>
      <c r="B58" s="261" t="str">
        <f>B30</f>
        <v/>
      </c>
      <c r="C58" s="261" t="s">
        <v>62</v>
      </c>
      <c r="D58" s="261" t="str">
        <f>D30</f>
        <v/>
      </c>
      <c r="E58" s="261"/>
      <c r="F58" s="233"/>
      <c r="G58" s="233"/>
      <c r="H58" s="233"/>
    </row>
    <row r="59" spans="1:8" ht="15" hidden="1">
      <c r="A59" s="261"/>
      <c r="B59" s="261"/>
      <c r="C59" s="261"/>
      <c r="D59" s="261"/>
      <c r="E59" s="261"/>
      <c r="F59" s="233"/>
      <c r="G59" s="233"/>
      <c r="H59" s="233"/>
    </row>
    <row r="60" spans="1:8" hidden="1">
      <c r="A60" s="229" t="str">
        <f>A32</f>
        <v>Specification No.:CC/NT/W-TELE/DOM/A10/24/09318</v>
      </c>
      <c r="B60" s="230"/>
      <c r="C60" s="230"/>
      <c r="D60" s="230"/>
      <c r="E60" s="231" t="str">
        <f>E32</f>
        <v xml:space="preserve">Attachment-17 </v>
      </c>
      <c r="F60" s="233"/>
      <c r="G60" s="233"/>
      <c r="H60" s="233"/>
    </row>
    <row r="61" spans="1:8" hidden="1">
      <c r="F61" s="233"/>
      <c r="G61" s="233"/>
      <c r="H61" s="233"/>
    </row>
    <row r="62" spans="1:8" ht="15" hidden="1">
      <c r="A62" s="1148" t="str">
        <f>A34</f>
        <v>Package: Wi-Fi Deployment in Switchyard &amp; Control Room of POWERGRID Substations.</v>
      </c>
      <c r="B62" s="1148"/>
      <c r="C62" s="1148"/>
      <c r="D62" s="1148"/>
      <c r="E62" s="1148"/>
      <c r="F62" s="233"/>
      <c r="G62" s="233"/>
      <c r="H62" s="233"/>
    </row>
    <row r="63" spans="1:8" hidden="1">
      <c r="A63" s="238"/>
      <c r="F63" s="233"/>
      <c r="G63" s="233"/>
      <c r="H63" s="233"/>
    </row>
    <row r="64" spans="1:8" ht="15" hidden="1">
      <c r="A64" s="1149" t="s">
        <v>347</v>
      </c>
      <c r="B64" s="1149"/>
      <c r="C64" s="1149"/>
      <c r="D64" s="1149"/>
      <c r="E64" s="1149"/>
      <c r="F64" s="233"/>
      <c r="G64" s="233"/>
      <c r="H64" s="233"/>
    </row>
    <row r="65" spans="1:8" hidden="1">
      <c r="A65" s="240"/>
      <c r="F65" s="233"/>
      <c r="G65" s="233"/>
      <c r="H65" s="233"/>
    </row>
    <row r="66" spans="1:8" hidden="1">
      <c r="A66" s="241" t="str">
        <f>'[5]Attach 3(JV)'!A15</f>
        <v>Name(s) and Addresse(s) of other partner(s)</v>
      </c>
      <c r="B66" s="240"/>
      <c r="C66" s="240"/>
      <c r="D66" s="15" t="str">
        <f>D7</f>
        <v>To:</v>
      </c>
      <c r="F66" s="233"/>
      <c r="G66" s="233"/>
      <c r="H66" s="233"/>
    </row>
    <row r="67" spans="1:8" hidden="1">
      <c r="A67" s="241" t="str">
        <f>'[5]Attach 3(JV)'!E16</f>
        <v/>
      </c>
      <c r="B67" s="240"/>
      <c r="C67" s="240"/>
      <c r="D67" s="12" t="str">
        <f>D8</f>
        <v>Contract Services</v>
      </c>
      <c r="F67" s="233"/>
      <c r="G67" s="233"/>
      <c r="H67" s="233"/>
    </row>
    <row r="68" spans="1:8" hidden="1">
      <c r="A68" s="13" t="s">
        <v>53</v>
      </c>
      <c r="B68" s="726" t="str">
        <f>'[5]Attach 3(JV)'!E17</f>
        <v/>
      </c>
      <c r="C68" s="726"/>
      <c r="D68" s="12" t="str">
        <f>D9</f>
        <v>Power Grid Corporation of India Ltd.,</v>
      </c>
      <c r="F68" s="233"/>
      <c r="G68" s="233"/>
      <c r="H68" s="233"/>
    </row>
    <row r="69" spans="1:8" hidden="1">
      <c r="A69" s="13" t="s">
        <v>55</v>
      </c>
      <c r="B69" s="726" t="str">
        <f>'[5]Attach 3(JV)'!E18</f>
        <v/>
      </c>
      <c r="C69" s="726"/>
      <c r="D69" s="12" t="str">
        <f>D10</f>
        <v>"Saudamini", Plot No. 2, Sector 29</v>
      </c>
      <c r="F69" s="233"/>
      <c r="G69" s="233"/>
      <c r="H69" s="233"/>
    </row>
    <row r="70" spans="1:8" hidden="1">
      <c r="B70" s="726" t="str">
        <f>'[5]Attach 3(JV)'!E19</f>
        <v/>
      </c>
      <c r="C70" s="726"/>
      <c r="D70" s="12" t="str">
        <f>D11</f>
        <v>Gurugram (Haryana) - 122001</v>
      </c>
      <c r="F70" s="233"/>
      <c r="G70" s="233"/>
      <c r="H70" s="233"/>
    </row>
    <row r="71" spans="1:8" hidden="1">
      <c r="A71" s="240"/>
      <c r="B71" s="726" t="str">
        <f>'[5]Attach 3(JV)'!E20</f>
        <v/>
      </c>
      <c r="C71" s="726"/>
      <c r="D71" s="12"/>
      <c r="F71" s="233"/>
      <c r="G71" s="233"/>
      <c r="H71" s="233"/>
    </row>
    <row r="72" spans="1:8" hidden="1">
      <c r="A72" s="234" t="s">
        <v>58</v>
      </c>
      <c r="F72" s="233"/>
      <c r="G72" s="233"/>
      <c r="H72" s="233"/>
    </row>
    <row r="73" spans="1:8" hidden="1">
      <c r="A73" s="240"/>
      <c r="F73" s="233"/>
      <c r="G73" s="233"/>
      <c r="H73" s="233"/>
    </row>
    <row r="74" spans="1:8" hidden="1">
      <c r="A74" s="1146" t="s">
        <v>355</v>
      </c>
      <c r="B74" s="1146"/>
      <c r="C74" s="1146"/>
      <c r="D74" s="1146"/>
      <c r="E74" s="1146"/>
      <c r="F74" s="233"/>
      <c r="G74" s="233"/>
      <c r="H74" s="233"/>
    </row>
    <row r="75" spans="1:8" hidden="1">
      <c r="A75" s="240"/>
      <c r="B75" s="240"/>
      <c r="C75" s="240"/>
      <c r="D75" s="240"/>
      <c r="E75" s="240"/>
      <c r="F75" s="233"/>
      <c r="G75" s="233"/>
      <c r="H75" s="233"/>
    </row>
    <row r="76" spans="1:8" ht="66" hidden="1">
      <c r="A76" s="244" t="s">
        <v>300</v>
      </c>
      <c r="B76" s="1147" t="s">
        <v>349</v>
      </c>
      <c r="C76" s="1147"/>
      <c r="D76" s="244" t="s">
        <v>350</v>
      </c>
      <c r="E76" s="244" t="s">
        <v>356</v>
      </c>
      <c r="F76" s="233"/>
      <c r="G76" s="233"/>
      <c r="H76" s="233"/>
    </row>
    <row r="77" spans="1:8" hidden="1">
      <c r="A77" s="259">
        <v>1</v>
      </c>
      <c r="B77" s="1145"/>
      <c r="C77" s="1145"/>
      <c r="D77" s="260"/>
      <c r="E77" s="260"/>
      <c r="F77" s="233"/>
      <c r="G77" s="233"/>
      <c r="H77" s="233"/>
    </row>
    <row r="78" spans="1:8" hidden="1">
      <c r="A78" s="259">
        <v>2</v>
      </c>
      <c r="B78" s="1145"/>
      <c r="C78" s="1145"/>
      <c r="D78" s="260"/>
      <c r="E78" s="260"/>
      <c r="F78" s="233"/>
      <c r="G78" s="233"/>
      <c r="H78" s="233"/>
    </row>
    <row r="79" spans="1:8" hidden="1">
      <c r="A79" s="259">
        <v>3</v>
      </c>
      <c r="B79" s="1145"/>
      <c r="C79" s="1145"/>
      <c r="D79" s="260"/>
      <c r="E79" s="260"/>
      <c r="F79" s="233"/>
      <c r="G79" s="233"/>
      <c r="H79" s="233"/>
    </row>
    <row r="80" spans="1:8" hidden="1">
      <c r="A80" s="259">
        <v>4</v>
      </c>
      <c r="B80" s="1145"/>
      <c r="C80" s="1145"/>
      <c r="D80" s="260"/>
      <c r="E80" s="260"/>
      <c r="F80" s="233"/>
      <c r="G80" s="233"/>
      <c r="H80" s="233"/>
    </row>
    <row r="81" spans="1:8" hidden="1">
      <c r="A81" s="259">
        <v>5</v>
      </c>
      <c r="B81" s="1145"/>
      <c r="C81" s="1145"/>
      <c r="D81" s="260"/>
      <c r="E81" s="260"/>
      <c r="F81" s="233"/>
      <c r="G81" s="233"/>
      <c r="H81" s="233"/>
    </row>
    <row r="82" spans="1:8" hidden="1">
      <c r="A82" s="259">
        <v>6</v>
      </c>
      <c r="B82" s="1145"/>
      <c r="C82" s="1145"/>
      <c r="D82" s="260"/>
      <c r="E82" s="260"/>
      <c r="F82" s="233"/>
      <c r="G82" s="233"/>
      <c r="H82" s="233"/>
    </row>
    <row r="83" spans="1:8" hidden="1">
      <c r="A83" s="240"/>
      <c r="B83" s="240"/>
      <c r="C83" s="240"/>
      <c r="D83" s="240"/>
      <c r="E83" s="240"/>
      <c r="F83" s="233"/>
      <c r="G83" s="233"/>
      <c r="H83" s="233"/>
    </row>
    <row r="84" spans="1:8" ht="15" hidden="1">
      <c r="A84" s="261"/>
      <c r="B84" s="261"/>
      <c r="C84" s="261"/>
      <c r="D84" s="261"/>
      <c r="E84" s="261"/>
      <c r="F84" s="233"/>
      <c r="G84" s="233"/>
      <c r="H84" s="233"/>
    </row>
    <row r="85" spans="1:8" ht="15" hidden="1">
      <c r="A85" s="261" t="s">
        <v>59</v>
      </c>
      <c r="B85" s="256" t="str">
        <f>B57</f>
        <v>--</v>
      </c>
      <c r="C85" s="261" t="s">
        <v>60</v>
      </c>
      <c r="D85" s="261" t="str">
        <f>D57</f>
        <v/>
      </c>
      <c r="E85" s="261"/>
      <c r="F85" s="233"/>
      <c r="G85" s="233"/>
      <c r="H85" s="233"/>
    </row>
    <row r="86" spans="1:8" ht="15" hidden="1">
      <c r="A86" s="261" t="s">
        <v>61</v>
      </c>
      <c r="B86" s="261" t="str">
        <f>B58</f>
        <v/>
      </c>
      <c r="C86" s="261" t="s">
        <v>62</v>
      </c>
      <c r="D86" s="261" t="str">
        <f>D58</f>
        <v/>
      </c>
      <c r="E86" s="261"/>
      <c r="F86" s="233"/>
      <c r="G86" s="233"/>
      <c r="H86" s="233"/>
    </row>
    <row r="87" spans="1:8" ht="15" hidden="1">
      <c r="A87" s="261"/>
      <c r="B87" s="261"/>
      <c r="C87" s="261"/>
      <c r="D87" s="261"/>
      <c r="E87" s="261"/>
      <c r="F87" s="233"/>
      <c r="G87" s="233"/>
      <c r="H87" s="233"/>
    </row>
    <row r="88" spans="1:8" hidden="1">
      <c r="A88" s="262"/>
      <c r="B88" s="262"/>
      <c r="C88" s="262"/>
      <c r="D88" s="262"/>
      <c r="E88" s="262"/>
      <c r="F88" s="233"/>
      <c r="G88" s="233"/>
      <c r="H88" s="233"/>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ZsCfM9zH6jIFaQtwIJsm/W8QYrhQMbX+7L/tTMKHI6y69iOebz6G1de0C0kCu787Do1/dOEqECaqMDZYgwKR1w==" saltValue="lxsL5SNV7bqFhLT/gSSHyQ==" spinCount="100000" sheet="1" formatColumns="0" formatRows="0" selectLockedCells="1"/>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71:C71"/>
    <mergeCell ref="B51:C51"/>
    <mergeCell ref="B52:C52"/>
    <mergeCell ref="B53:C53"/>
    <mergeCell ref="B69:C69"/>
    <mergeCell ref="B70:C70"/>
    <mergeCell ref="B54:C54"/>
    <mergeCell ref="A62:E62"/>
    <mergeCell ref="A64:E64"/>
    <mergeCell ref="B68:C68"/>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08" customFormat="1" ht="14.25">
      <c r="A1" s="955" t="str">
        <f>'Attach 3(JV)'!A1</f>
        <v>Specification No.:CC/NT/W-TELE/DOM/A10/24/09318</v>
      </c>
      <c r="B1" s="955"/>
      <c r="C1" s="955"/>
      <c r="D1" s="955"/>
      <c r="E1" s="521" t="str">
        <f>"Attachment-18 " &amp; 'Attach 3(JV)'!AT1</f>
        <v xml:space="preserve">Attachment-18 </v>
      </c>
      <c r="F1" s="507"/>
      <c r="G1" s="507"/>
      <c r="H1" s="507"/>
    </row>
    <row r="3" spans="1:9" ht="43.5" customHeight="1">
      <c r="A3" s="1039" t="str">
        <f>'Attach 3(JV)'!A3</f>
        <v>Package: Wi-Fi Deployment in Switchyard &amp; Control Room of POWERGRID Substations.</v>
      </c>
      <c r="B3" s="1040"/>
      <c r="C3" s="1040"/>
      <c r="D3" s="1040"/>
      <c r="E3" s="1040"/>
      <c r="F3" s="26"/>
      <c r="G3" s="27"/>
      <c r="H3" s="26"/>
    </row>
    <row r="4" spans="1:9" ht="20.100000000000001" customHeight="1">
      <c r="A4" s="28"/>
      <c r="H4" s="30"/>
      <c r="I4" s="11"/>
    </row>
    <row r="5" spans="1:9" ht="20.100000000000001" customHeight="1">
      <c r="A5" s="733" t="s">
        <v>597</v>
      </c>
      <c r="B5" s="733"/>
      <c r="C5" s="733"/>
      <c r="D5" s="733"/>
      <c r="E5" s="73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29" t="str">
        <f>'Attach 3(JV)'!A8</f>
        <v/>
      </c>
      <c r="B8" s="729"/>
      <c r="C8" s="729"/>
      <c r="D8" s="729"/>
      <c r="E8" s="12" t="str">
        <f>'Attach 3(JV)'!E8</f>
        <v>Contract Services</v>
      </c>
      <c r="H8" s="30"/>
      <c r="I8" s="11"/>
    </row>
    <row r="9" spans="1:9" ht="20.100000000000001" customHeight="1">
      <c r="A9" s="13" t="s">
        <v>53</v>
      </c>
      <c r="B9" s="726">
        <f>'Attach 3(JV)'!B9</f>
        <v>0</v>
      </c>
      <c r="C9" s="726"/>
      <c r="D9" s="726"/>
      <c r="E9" s="12" t="str">
        <f>'Attach 3(JV)'!E9</f>
        <v>Power Grid Corporation of India Ltd.,</v>
      </c>
      <c r="H9" s="30"/>
      <c r="I9" s="11"/>
    </row>
    <row r="10" spans="1:9" ht="20.100000000000001" customHeight="1">
      <c r="A10" s="13" t="s">
        <v>55</v>
      </c>
      <c r="B10" s="726">
        <f>'Attach 3(JV)'!B10</f>
        <v>0</v>
      </c>
      <c r="C10" s="726"/>
      <c r="D10" s="726"/>
      <c r="E10" s="12" t="str">
        <f>'Attach 3(JV)'!E10</f>
        <v>"Saudamini", Plot No. 2, Sector 29</v>
      </c>
      <c r="H10" s="30"/>
      <c r="I10" s="11"/>
    </row>
    <row r="11" spans="1:9" ht="20.100000000000001" customHeight="1">
      <c r="B11" s="726">
        <f>'Attach 3(JV)'!B11</f>
        <v>0</v>
      </c>
      <c r="C11" s="726"/>
      <c r="D11" s="726"/>
      <c r="E11" s="12" t="str">
        <f>'Attach 3(JV)'!E11</f>
        <v>Gurugram (Haryana) - 122001</v>
      </c>
    </row>
    <row r="12" spans="1:9" ht="20.100000000000001" customHeight="1">
      <c r="A12" s="32"/>
      <c r="B12" s="726">
        <f>'Attach 3(JV)'!B12</f>
        <v>0</v>
      </c>
      <c r="C12" s="726"/>
      <c r="D12" s="726"/>
      <c r="E12" s="12"/>
    </row>
    <row r="13" spans="1:9" ht="20.100000000000001" customHeight="1">
      <c r="A13" s="32"/>
      <c r="B13" s="102"/>
      <c r="C13" s="102"/>
      <c r="D13" s="102"/>
      <c r="E13" s="25"/>
    </row>
    <row r="14" spans="1:9" ht="20.100000000000001" customHeight="1">
      <c r="A14" s="29" t="s">
        <v>58</v>
      </c>
    </row>
    <row r="15" spans="1:9" ht="20.100000000000001" customHeight="1">
      <c r="A15" s="32"/>
    </row>
    <row r="16" spans="1:9" ht="20.100000000000001" customHeight="1">
      <c r="A16" s="1047" t="s">
        <v>598</v>
      </c>
      <c r="B16" s="1047"/>
      <c r="C16" s="1047"/>
      <c r="D16" s="1047"/>
      <c r="E16" s="1047"/>
    </row>
    <row r="17" spans="1:5" ht="20.100000000000001" customHeight="1">
      <c r="A17" s="32"/>
    </row>
    <row r="18" spans="1:5" ht="20.100000000000001" customHeight="1">
      <c r="A18" s="32"/>
    </row>
    <row r="19" spans="1:5">
      <c r="A19" s="36" t="s">
        <v>59</v>
      </c>
      <c r="B19" s="62" t="str">
        <f>'Attach 3(JV)'!B19</f>
        <v>--</v>
      </c>
      <c r="C19" s="40"/>
      <c r="D19" s="37" t="s">
        <v>60</v>
      </c>
      <c r="E19" s="197" t="str">
        <f>'Attach 3(JV)'!E19</f>
        <v/>
      </c>
    </row>
    <row r="20" spans="1:5">
      <c r="A20" s="36" t="s">
        <v>61</v>
      </c>
      <c r="B20" s="197" t="str">
        <f>'Attach 3(JV)'!B20</f>
        <v/>
      </c>
      <c r="C20" s="40"/>
      <c r="D20" s="37" t="s">
        <v>62</v>
      </c>
      <c r="E20" s="197" t="str">
        <f>'Attach 3(JV)'!E20</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ouWEPS8ezYhX0HeTqiCu/W8+yuWJGQYGrk1SXVCmf3+/tMLWDjCAXEldiRq292yod+kBl9c5bQx6UhmGCxphBA==" saltValue="69ZL6IPBbWMwvLNht70eXQ==" spinCount="100000" sheet="1" formatColumns="0" formatRows="0" selectLockedCells="1"/>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zoomScale="145" zoomScaleNormal="100" zoomScaleSheetLayoutView="145" workbookViewId="0">
      <selection activeCell="B111" sqref="B111:I111"/>
    </sheetView>
  </sheetViews>
  <sheetFormatPr defaultRowHeight="13.5"/>
  <cols>
    <col min="1" max="1" width="10" style="320" customWidth="1"/>
    <col min="2" max="2" width="10.7109375" style="320" customWidth="1"/>
    <col min="3" max="3" width="10.85546875" style="320" customWidth="1"/>
    <col min="4" max="8" width="10.7109375" style="320" customWidth="1"/>
    <col min="9" max="9" width="21.7109375" style="320" customWidth="1"/>
    <col min="10" max="10" width="9.140625" style="320" hidden="1" customWidth="1"/>
    <col min="11" max="16" width="10.28515625" style="320" hidden="1" customWidth="1"/>
    <col min="17" max="41" width="0" style="320" hidden="1" customWidth="1"/>
    <col min="42" max="16384" width="9.140625" style="320"/>
  </cols>
  <sheetData>
    <row r="1" spans="1:9" ht="27" customHeight="1">
      <c r="A1" s="1171" t="s">
        <v>599</v>
      </c>
      <c r="B1" s="1172"/>
      <c r="C1" s="1172"/>
      <c r="D1" s="1172"/>
      <c r="E1" s="1172"/>
      <c r="F1" s="1172"/>
      <c r="G1" s="1172"/>
      <c r="H1" s="1172"/>
      <c r="I1" s="1173"/>
    </row>
    <row r="2" spans="1:9" ht="31.5" customHeight="1">
      <c r="A2" s="627" t="s">
        <v>366</v>
      </c>
      <c r="B2" s="1174" t="s">
        <v>600</v>
      </c>
      <c r="C2" s="1174"/>
      <c r="D2" s="1174"/>
      <c r="E2" s="1174"/>
      <c r="F2" s="1174"/>
      <c r="G2" s="1174"/>
      <c r="H2" s="1174"/>
      <c r="I2" s="1175"/>
    </row>
    <row r="3" spans="1:9" ht="36" customHeight="1">
      <c r="A3" s="627" t="s">
        <v>368</v>
      </c>
      <c r="B3" s="1174" t="s">
        <v>601</v>
      </c>
      <c r="C3" s="1174"/>
      <c r="D3" s="1174"/>
      <c r="E3" s="1174"/>
      <c r="F3" s="1174"/>
      <c r="G3" s="1174"/>
      <c r="H3" s="1174"/>
      <c r="I3" s="1175"/>
    </row>
    <row r="4" spans="1:9" ht="36" customHeight="1">
      <c r="A4" s="627" t="s">
        <v>370</v>
      </c>
      <c r="B4" s="1174" t="s">
        <v>602</v>
      </c>
      <c r="C4" s="1174"/>
      <c r="D4" s="1174"/>
      <c r="E4" s="1174"/>
      <c r="F4" s="1174"/>
      <c r="G4" s="1174"/>
      <c r="H4" s="1174"/>
      <c r="I4" s="1175"/>
    </row>
    <row r="5" spans="1:9" ht="36" customHeight="1">
      <c r="A5" s="627" t="s">
        <v>372</v>
      </c>
      <c r="B5" s="1174" t="s">
        <v>373</v>
      </c>
      <c r="C5" s="1174"/>
      <c r="D5" s="1174"/>
      <c r="E5" s="1174"/>
      <c r="F5" s="1174"/>
      <c r="G5" s="1174"/>
      <c r="H5" s="1174"/>
      <c r="I5" s="1175"/>
    </row>
    <row r="6" spans="1:9" ht="19.5" customHeight="1">
      <c r="A6" s="628" t="s">
        <v>374</v>
      </c>
      <c r="B6" s="873" t="s">
        <v>603</v>
      </c>
      <c r="C6" s="873"/>
      <c r="D6" s="873"/>
      <c r="E6" s="873"/>
      <c r="F6" s="873"/>
      <c r="G6" s="873"/>
      <c r="H6" s="873"/>
      <c r="I6" s="1169"/>
    </row>
    <row r="7" spans="1:9" ht="15.75">
      <c r="A7" s="276"/>
      <c r="C7" s="276"/>
      <c r="D7" s="276"/>
      <c r="E7" s="276"/>
      <c r="F7" s="276"/>
      <c r="G7" s="276"/>
      <c r="H7" s="276"/>
      <c r="I7" s="276"/>
    </row>
    <row r="27" spans="1:11" ht="15">
      <c r="K27" s="629">
        <v>0</v>
      </c>
    </row>
    <row r="28" spans="1:11">
      <c r="A28" s="630"/>
      <c r="B28" s="630"/>
      <c r="C28" s="630"/>
      <c r="D28" s="630"/>
      <c r="E28" s="630"/>
      <c r="F28" s="630"/>
      <c r="G28" s="630"/>
      <c r="H28" s="630"/>
      <c r="I28" s="630"/>
      <c r="J28" s="630"/>
      <c r="K28" s="631">
        <v>0</v>
      </c>
    </row>
    <row r="29" spans="1:11">
      <c r="A29" s="630"/>
      <c r="B29" s="630"/>
      <c r="C29" s="630"/>
      <c r="D29" s="630"/>
      <c r="E29" s="630"/>
      <c r="F29" s="630"/>
      <c r="G29" s="630"/>
      <c r="H29" s="630"/>
      <c r="I29" s="630"/>
      <c r="J29" s="630"/>
      <c r="K29" s="631">
        <v>0</v>
      </c>
    </row>
    <row r="30" spans="1:11">
      <c r="A30" s="630"/>
      <c r="B30" s="630"/>
      <c r="C30" s="630"/>
      <c r="D30" s="630"/>
      <c r="E30" s="630"/>
      <c r="F30" s="630"/>
      <c r="G30" s="630"/>
      <c r="H30" s="630"/>
      <c r="I30" s="630"/>
      <c r="J30" s="630"/>
      <c r="K30" s="631">
        <v>0</v>
      </c>
    </row>
    <row r="31" spans="1:11">
      <c r="A31" s="630"/>
      <c r="B31" s="630"/>
      <c r="C31" s="630"/>
      <c r="D31" s="630"/>
      <c r="E31" s="630"/>
      <c r="F31" s="630"/>
      <c r="G31" s="630"/>
      <c r="H31" s="630"/>
      <c r="I31" s="630"/>
      <c r="J31" s="630"/>
    </row>
    <row r="32" spans="1:11" ht="18.75">
      <c r="A32" s="1170" t="s">
        <v>604</v>
      </c>
      <c r="B32" s="1170"/>
      <c r="C32" s="1170"/>
      <c r="D32" s="1170"/>
      <c r="E32" s="1170"/>
      <c r="F32" s="1170"/>
      <c r="G32" s="1170"/>
      <c r="H32" s="1170"/>
      <c r="I32" s="1170"/>
      <c r="J32" s="630"/>
    </row>
    <row r="33" spans="1:16" ht="18.75">
      <c r="A33" s="632"/>
      <c r="B33" s="632"/>
      <c r="C33" s="632"/>
      <c r="D33" s="632"/>
      <c r="E33" s="632"/>
      <c r="F33" s="632"/>
      <c r="G33" s="632"/>
      <c r="H33" s="632"/>
      <c r="I33" s="632"/>
      <c r="J33" s="630"/>
    </row>
    <row r="34" spans="1:16" ht="15.75">
      <c r="A34" s="1166" t="s">
        <v>377</v>
      </c>
      <c r="B34" s="1166"/>
      <c r="C34" s="1166"/>
      <c r="D34" s="1166"/>
      <c r="E34" s="1166"/>
      <c r="F34" s="1166"/>
      <c r="G34" s="1166"/>
      <c r="H34" s="1166"/>
      <c r="I34" s="1166"/>
      <c r="J34" s="630"/>
      <c r="K34" s="629" t="e">
        <v>#REF!</v>
      </c>
      <c r="O34" s="631" t="e">
        <v>#REF!</v>
      </c>
    </row>
    <row r="35" spans="1:16" ht="16.5">
      <c r="A35" s="1167" t="s">
        <v>378</v>
      </c>
      <c r="B35" s="1167"/>
      <c r="C35" s="1167"/>
      <c r="D35" s="1167"/>
      <c r="E35" s="1167"/>
      <c r="F35" s="1167"/>
      <c r="G35" s="1167"/>
      <c r="H35" s="1167"/>
      <c r="I35" s="1167"/>
      <c r="J35" s="630"/>
      <c r="K35" s="631" t="e">
        <v>#REF!</v>
      </c>
      <c r="O35" s="631" t="e">
        <v>#REF!</v>
      </c>
    </row>
    <row r="36" spans="1:16" ht="36" customHeight="1">
      <c r="A36" s="1168" t="s">
        <v>605</v>
      </c>
      <c r="B36" s="1168"/>
      <c r="C36" s="1168"/>
      <c r="D36" s="1168"/>
      <c r="E36" s="1168"/>
      <c r="F36" s="1168"/>
      <c r="G36" s="1168"/>
      <c r="H36" s="1168"/>
      <c r="I36" s="1168"/>
      <c r="J36" s="630"/>
      <c r="K36" s="631" t="e">
        <v>#REF!</v>
      </c>
      <c r="O36" s="631" t="e">
        <v>#REF!</v>
      </c>
    </row>
    <row r="37" spans="1:16" ht="16.5">
      <c r="A37" s="1167" t="s">
        <v>606</v>
      </c>
      <c r="B37" s="1167"/>
      <c r="C37" s="1167"/>
      <c r="D37" s="1167"/>
      <c r="E37" s="1167"/>
      <c r="F37" s="1167"/>
      <c r="G37" s="1167"/>
      <c r="H37" s="1167"/>
      <c r="I37" s="1167"/>
      <c r="J37" s="630"/>
      <c r="K37" s="631" t="e">
        <v>#REF!</v>
      </c>
      <c r="O37" s="631" t="e">
        <v>#REF!</v>
      </c>
    </row>
    <row r="38" spans="1:16" ht="15.75">
      <c r="A38" s="1166" t="s">
        <v>381</v>
      </c>
      <c r="B38" s="1166"/>
      <c r="C38" s="1166"/>
      <c r="D38" s="1166"/>
      <c r="E38" s="1166"/>
      <c r="F38" s="1166"/>
      <c r="G38" s="1166"/>
      <c r="H38" s="1166"/>
      <c r="I38" s="1166"/>
      <c r="J38" s="630"/>
    </row>
    <row r="39" spans="1:16" ht="18.75" customHeight="1">
      <c r="A39" s="1167">
        <f>'[20]Names of Bidder'!D10</f>
        <v>0</v>
      </c>
      <c r="B39" s="1167"/>
      <c r="C39" s="1167"/>
      <c r="D39" s="1167"/>
      <c r="E39" s="1167"/>
      <c r="F39" s="1167"/>
      <c r="G39" s="1167"/>
      <c r="H39" s="1167"/>
      <c r="I39" s="1167"/>
      <c r="J39" s="630"/>
      <c r="K39" s="321">
        <v>1</v>
      </c>
      <c r="M39" s="631" t="s">
        <v>607</v>
      </c>
      <c r="P39" s="631" t="s">
        <v>608</v>
      </c>
    </row>
    <row r="40" spans="1:16" ht="17.25" customHeight="1">
      <c r="A40" s="1168" t="str">
        <f xml:space="preserve"> "having its Registered Office at " &amp;'[20]Names of Bidder'!D11 &amp; ","&amp;'[20]Names of Bidder'!D12&amp;","&amp;'[20]Names of Bidder'!D13</f>
        <v>having its Registered Office at ,,</v>
      </c>
      <c r="B40" s="1168"/>
      <c r="C40" s="1168"/>
      <c r="D40" s="1168"/>
      <c r="E40" s="1168"/>
      <c r="F40" s="1168"/>
      <c r="G40" s="1168"/>
      <c r="H40" s="1168"/>
      <c r="I40" s="1168"/>
      <c r="J40" s="630"/>
      <c r="K40" s="321">
        <v>1</v>
      </c>
      <c r="M40" s="631" t="s">
        <v>609</v>
      </c>
    </row>
    <row r="41" spans="1:16" ht="15.75">
      <c r="A41" s="1166" t="s">
        <v>381</v>
      </c>
      <c r="B41" s="1166"/>
      <c r="C41" s="1166"/>
      <c r="D41" s="1166"/>
      <c r="E41" s="1166"/>
      <c r="F41" s="1166"/>
      <c r="G41" s="1166"/>
      <c r="H41" s="1166"/>
      <c r="I41" s="1166"/>
      <c r="J41" s="630"/>
    </row>
    <row r="42" spans="1:16" ht="15.75">
      <c r="A42" s="1166" t="str">
        <f>IF('[20]Names of Bidder'!D6= "Sole Bidder", "", IF('[20]Names of Bidder'!D7=1,'[20]Names of Bidder'!D15,IF('[20]Names of Bidder'!D7=2,'[20]Names of Bidder'!D15&amp;" &amp; "&amp;'[20]Names of Bidder'!D20,"")))</f>
        <v/>
      </c>
      <c r="B42" s="1166"/>
      <c r="C42" s="1166"/>
      <c r="D42" s="1166"/>
      <c r="E42" s="1166"/>
      <c r="F42" s="1166"/>
      <c r="G42" s="1166"/>
      <c r="H42" s="1166"/>
      <c r="I42" s="1166"/>
      <c r="J42" s="630"/>
    </row>
    <row r="43" spans="1:16" ht="18" customHeight="1">
      <c r="A43" s="1168" t="str">
        <f>IF('[20]Names of Bidder'!D6= "Sole Bidder", "", "having its Registered Office at "&amp;IF('[20]Names of Bidder'!D7=1,'[20]Names of Bidder'!D16&amp;" "&amp;'[20]Names of Bidder'!D17&amp;" "&amp;'[20]Names of Bidder'!D18,IF('[20]Names of Bidder'!D7=2,'[20]Names of Bidder'!D16&amp;" &amp; "&amp;'[20]Names of Bidder'!D17&amp;" "&amp;'[20]Names of Bidder'!D18&amp;" and " &amp; '[20]Names of Bidder'!D21&amp;" &amp; "&amp;'[20]Names of Bidder'!D22&amp;" "&amp;'[20]Names of Bidder'!D23 &amp;IF('[20]Names of Bidder'!D7="2 or More"," respectively",""))))</f>
        <v/>
      </c>
      <c r="B43" s="1168"/>
      <c r="C43" s="1168"/>
      <c r="D43" s="1168"/>
      <c r="E43" s="1168"/>
      <c r="F43" s="1168"/>
      <c r="G43" s="1168"/>
      <c r="H43" s="1168"/>
      <c r="I43" s="1168"/>
      <c r="J43" s="630"/>
    </row>
    <row r="44" spans="1:16" ht="15.75">
      <c r="A44" s="1166" t="s">
        <v>382</v>
      </c>
      <c r="B44" s="1166"/>
      <c r="C44" s="1166"/>
      <c r="D44" s="1166"/>
      <c r="E44" s="1166"/>
      <c r="F44" s="1166"/>
      <c r="G44" s="1166"/>
      <c r="H44" s="1166"/>
      <c r="I44" s="1166"/>
      <c r="J44" s="630"/>
    </row>
    <row r="45" spans="1:16" ht="15.75">
      <c r="A45" s="381"/>
      <c r="B45" s="381"/>
      <c r="C45" s="381"/>
      <c r="D45" s="381"/>
      <c r="E45" s="381"/>
      <c r="F45" s="381"/>
      <c r="G45" s="381"/>
      <c r="H45" s="381"/>
      <c r="I45" s="381"/>
      <c r="J45" s="630"/>
    </row>
    <row r="46" spans="1:16" ht="16.5">
      <c r="A46" s="1167" t="s">
        <v>383</v>
      </c>
      <c r="B46" s="1167"/>
      <c r="C46" s="1167"/>
      <c r="D46" s="1167"/>
      <c r="E46" s="1167"/>
      <c r="F46" s="1167"/>
      <c r="G46" s="1167"/>
      <c r="H46" s="1167"/>
      <c r="I46" s="1167"/>
      <c r="J46" s="630"/>
    </row>
    <row r="47" spans="1:16" ht="30.75" customHeight="1">
      <c r="A47" s="1167" t="s">
        <v>384</v>
      </c>
      <c r="B47" s="1167"/>
      <c r="C47" s="1167"/>
      <c r="D47" s="1167"/>
      <c r="E47" s="1167"/>
      <c r="F47" s="1167"/>
      <c r="G47" s="1167"/>
      <c r="H47" s="1167"/>
      <c r="I47" s="1167"/>
      <c r="J47" s="630"/>
    </row>
    <row r="48" spans="1:16" ht="120.75" customHeight="1">
      <c r="A48" s="743" t="str">
        <f>"POWERGRID intends to award, under laid-down organisational procedures, contract(s) for "&amp;Basic!B1&amp;" Specification Number:"&amp;Basic!B3</f>
        <v>POWERGRID intends to award, under laid-down organisational procedures, contract(s) for Package: Wi-Fi Deployment in Switchyard &amp; Control Room of POWERGRID Substations. Specification Number:CC/NT/W-TELE/DOM/A10/24/09318</v>
      </c>
      <c r="B48" s="743"/>
      <c r="C48" s="743"/>
      <c r="D48" s="743"/>
      <c r="E48" s="743"/>
      <c r="F48" s="743"/>
      <c r="G48" s="743"/>
      <c r="H48" s="743"/>
      <c r="I48" s="743"/>
      <c r="J48" s="630"/>
    </row>
    <row r="49" spans="1:10" ht="21" customHeight="1">
      <c r="A49" s="1161" t="s">
        <v>385</v>
      </c>
      <c r="B49" s="1161"/>
      <c r="C49" s="1161"/>
      <c r="D49" s="1161"/>
      <c r="E49" s="1162" t="s">
        <v>385</v>
      </c>
      <c r="F49" s="1162"/>
      <c r="G49" s="1162"/>
      <c r="H49" s="1162"/>
      <c r="I49" s="1162"/>
      <c r="J49" s="630"/>
    </row>
    <row r="50" spans="1:10" ht="33" customHeight="1">
      <c r="A50" s="1163" t="s">
        <v>401</v>
      </c>
      <c r="B50" s="1163"/>
      <c r="C50" s="1163"/>
      <c r="D50" s="1163"/>
      <c r="E50" s="1165" t="s">
        <v>610</v>
      </c>
      <c r="F50" s="1165"/>
      <c r="G50" s="1165"/>
      <c r="H50" s="1165"/>
      <c r="I50" s="1165"/>
      <c r="J50" s="630"/>
    </row>
    <row r="51" spans="1:10" ht="22.5" customHeight="1">
      <c r="A51" s="323" t="s">
        <v>597</v>
      </c>
      <c r="B51" s="324"/>
      <c r="C51" s="324"/>
      <c r="D51" s="324"/>
      <c r="E51" s="633"/>
      <c r="F51" s="324"/>
      <c r="G51" s="324"/>
      <c r="H51" s="324"/>
      <c r="I51" s="634" t="s">
        <v>611</v>
      </c>
      <c r="J51" s="630"/>
    </row>
    <row r="52" spans="1:10" ht="40.5" customHeight="1">
      <c r="A52" s="1157" t="s">
        <v>612</v>
      </c>
      <c r="B52" s="1157"/>
      <c r="C52" s="1157"/>
      <c r="D52" s="1157"/>
      <c r="E52" s="1157"/>
      <c r="F52" s="1157"/>
      <c r="G52" s="1157"/>
      <c r="H52" s="1157"/>
      <c r="I52" s="1157"/>
    </row>
    <row r="53" spans="1:10" ht="40.5" customHeight="1">
      <c r="A53" s="1157" t="s">
        <v>613</v>
      </c>
      <c r="B53" s="1157"/>
      <c r="C53" s="1157"/>
      <c r="D53" s="1157"/>
      <c r="E53" s="1157"/>
      <c r="F53" s="1157"/>
      <c r="G53" s="1157"/>
      <c r="H53" s="1157"/>
      <c r="I53" s="1157"/>
    </row>
    <row r="54" spans="1:10" ht="13.5" customHeight="1">
      <c r="A54" s="635"/>
      <c r="B54" s="276"/>
      <c r="C54" s="276"/>
      <c r="D54" s="276"/>
      <c r="E54" s="276"/>
      <c r="F54" s="276"/>
      <c r="G54" s="276"/>
      <c r="H54" s="276"/>
      <c r="I54" s="276"/>
    </row>
    <row r="55" spans="1:10" ht="15.75">
      <c r="A55" s="1164" t="s">
        <v>390</v>
      </c>
      <c r="B55" s="1164"/>
      <c r="C55" s="1164"/>
      <c r="D55" s="1164"/>
      <c r="E55" s="1164"/>
      <c r="F55" s="1164"/>
      <c r="G55" s="1164"/>
      <c r="H55" s="1164"/>
      <c r="I55" s="1164"/>
    </row>
    <row r="56" spans="1:10" ht="15.75">
      <c r="A56" s="635"/>
      <c r="B56" s="635"/>
      <c r="C56" s="635"/>
      <c r="D56" s="635"/>
      <c r="E56" s="635"/>
      <c r="F56" s="635"/>
      <c r="G56" s="635"/>
      <c r="H56" s="635"/>
      <c r="I56" s="635"/>
    </row>
    <row r="57" spans="1:10" ht="16.5">
      <c r="A57" s="1160" t="s">
        <v>391</v>
      </c>
      <c r="B57" s="1160"/>
      <c r="C57" s="1160"/>
      <c r="D57" s="1160"/>
      <c r="E57" s="1160"/>
      <c r="F57" s="1160"/>
      <c r="G57" s="1160"/>
      <c r="H57" s="1160"/>
      <c r="I57" s="1160"/>
    </row>
    <row r="58" spans="1:10" ht="16.5">
      <c r="A58" s="636"/>
      <c r="B58" s="636"/>
      <c r="C58" s="636"/>
      <c r="D58" s="636"/>
      <c r="E58" s="636"/>
      <c r="F58" s="636"/>
      <c r="G58" s="636"/>
      <c r="H58" s="636"/>
      <c r="I58" s="636"/>
    </row>
    <row r="59" spans="1:10" ht="37.5" customHeight="1">
      <c r="A59" s="743" t="s">
        <v>614</v>
      </c>
      <c r="B59" s="743"/>
      <c r="C59" s="743"/>
      <c r="D59" s="743"/>
      <c r="E59" s="743"/>
      <c r="F59" s="743"/>
      <c r="G59" s="743"/>
      <c r="H59" s="743"/>
      <c r="I59" s="743"/>
    </row>
    <row r="60" spans="1:10" ht="61.5" customHeight="1">
      <c r="A60" s="637" t="s">
        <v>366</v>
      </c>
      <c r="B60" s="743" t="s">
        <v>615</v>
      </c>
      <c r="C60" s="743"/>
      <c r="D60" s="743"/>
      <c r="E60" s="743"/>
      <c r="F60" s="743"/>
      <c r="G60" s="743"/>
      <c r="H60" s="743"/>
      <c r="I60" s="743"/>
    </row>
    <row r="61" spans="1:10" ht="53.25" customHeight="1">
      <c r="A61" s="637" t="s">
        <v>368</v>
      </c>
      <c r="B61" s="743" t="s">
        <v>616</v>
      </c>
      <c r="C61" s="743"/>
      <c r="D61" s="743"/>
      <c r="E61" s="743"/>
      <c r="F61" s="743"/>
      <c r="G61" s="743"/>
      <c r="H61" s="743"/>
      <c r="I61" s="743"/>
    </row>
    <row r="62" spans="1:10" ht="63" customHeight="1">
      <c r="A62" s="637" t="s">
        <v>370</v>
      </c>
      <c r="B62" s="743" t="s">
        <v>617</v>
      </c>
      <c r="C62" s="743"/>
      <c r="D62" s="743"/>
      <c r="E62" s="743"/>
      <c r="F62" s="743"/>
      <c r="G62" s="743"/>
      <c r="H62" s="743"/>
      <c r="I62" s="743"/>
    </row>
    <row r="63" spans="1:10" ht="62.25" customHeight="1">
      <c r="A63" s="637" t="s">
        <v>372</v>
      </c>
      <c r="B63" s="743" t="s">
        <v>618</v>
      </c>
      <c r="C63" s="743"/>
      <c r="D63" s="743"/>
      <c r="E63" s="743"/>
      <c r="F63" s="743"/>
      <c r="G63" s="743"/>
      <c r="H63" s="743"/>
      <c r="I63" s="743"/>
    </row>
    <row r="64" spans="1:10" ht="64.5" customHeight="1">
      <c r="A64" s="637" t="s">
        <v>374</v>
      </c>
      <c r="B64" s="743" t="s">
        <v>619</v>
      </c>
      <c r="C64" s="743"/>
      <c r="D64" s="743"/>
      <c r="E64" s="743"/>
      <c r="F64" s="743"/>
      <c r="G64" s="743"/>
      <c r="H64" s="743"/>
      <c r="I64" s="743"/>
    </row>
    <row r="65" spans="1:10" ht="62.25" customHeight="1">
      <c r="A65" s="637" t="s">
        <v>620</v>
      </c>
      <c r="B65" s="743" t="s">
        <v>621</v>
      </c>
      <c r="C65" s="743"/>
      <c r="D65" s="743"/>
      <c r="E65" s="743"/>
      <c r="F65" s="743"/>
      <c r="G65" s="743"/>
      <c r="H65" s="743"/>
      <c r="I65" s="743"/>
    </row>
    <row r="66" spans="1:10" ht="60.75" customHeight="1">
      <c r="A66" s="637" t="s">
        <v>622</v>
      </c>
      <c r="B66" s="743" t="s">
        <v>623</v>
      </c>
      <c r="C66" s="743"/>
      <c r="D66" s="743"/>
      <c r="E66" s="743"/>
      <c r="F66" s="743"/>
      <c r="G66" s="743"/>
      <c r="H66" s="743"/>
      <c r="I66" s="743"/>
    </row>
    <row r="67" spans="1:10" ht="72" customHeight="1">
      <c r="A67" s="637" t="s">
        <v>624</v>
      </c>
      <c r="B67" s="743" t="s">
        <v>625</v>
      </c>
      <c r="C67" s="743"/>
      <c r="D67" s="743"/>
      <c r="E67" s="743"/>
      <c r="F67" s="743"/>
      <c r="G67" s="743"/>
      <c r="H67" s="743"/>
      <c r="I67" s="743"/>
    </row>
    <row r="68" spans="1:10" ht="60" customHeight="1">
      <c r="A68" s="637" t="s">
        <v>626</v>
      </c>
      <c r="B68" s="743" t="s">
        <v>627</v>
      </c>
      <c r="C68" s="743"/>
      <c r="D68" s="743"/>
      <c r="E68" s="743"/>
      <c r="F68" s="743"/>
      <c r="G68" s="743"/>
      <c r="H68" s="743"/>
      <c r="I68" s="743"/>
    </row>
    <row r="69" spans="1:10" ht="21" customHeight="1">
      <c r="A69" s="743" t="s">
        <v>385</v>
      </c>
      <c r="B69" s="743"/>
      <c r="C69" s="743"/>
      <c r="D69" s="743"/>
      <c r="E69" s="1154" t="s">
        <v>385</v>
      </c>
      <c r="F69" s="1154"/>
      <c r="G69" s="1154"/>
      <c r="H69" s="1154"/>
      <c r="I69" s="1154"/>
      <c r="J69" s="630"/>
    </row>
    <row r="70" spans="1:10" ht="33" customHeight="1">
      <c r="A70" s="981" t="s">
        <v>401</v>
      </c>
      <c r="B70" s="981"/>
      <c r="C70" s="981"/>
      <c r="D70" s="981"/>
      <c r="E70" s="1155" t="s">
        <v>610</v>
      </c>
      <c r="F70" s="1155"/>
      <c r="G70" s="1155"/>
      <c r="H70" s="1155"/>
      <c r="I70" s="1155"/>
      <c r="J70" s="630"/>
    </row>
    <row r="71" spans="1:10" ht="20.25" customHeight="1">
      <c r="A71" s="323" t="s">
        <v>597</v>
      </c>
      <c r="B71" s="324"/>
      <c r="C71" s="324"/>
      <c r="D71" s="324"/>
      <c r="E71" s="324"/>
      <c r="F71" s="324"/>
      <c r="G71" s="324"/>
      <c r="H71" s="324"/>
      <c r="I71" s="634" t="s">
        <v>628</v>
      </c>
      <c r="J71" s="630"/>
    </row>
    <row r="72" spans="1:10" ht="24" customHeight="1">
      <c r="A72" s="1156"/>
      <c r="B72" s="1156"/>
      <c r="C72" s="1156"/>
      <c r="D72" s="1156"/>
      <c r="E72" s="1156"/>
      <c r="F72" s="1156"/>
      <c r="G72" s="1156"/>
      <c r="H72" s="1156"/>
      <c r="I72" s="1156"/>
      <c r="J72" s="630"/>
    </row>
    <row r="73" spans="1:10" ht="84" customHeight="1">
      <c r="A73" s="637" t="s">
        <v>629</v>
      </c>
      <c r="B73" s="743" t="s">
        <v>630</v>
      </c>
      <c r="C73" s="743"/>
      <c r="D73" s="743"/>
      <c r="E73" s="743"/>
      <c r="F73" s="743"/>
      <c r="G73" s="743"/>
      <c r="H73" s="743"/>
      <c r="I73" s="743"/>
    </row>
    <row r="74" spans="1:10" ht="30" customHeight="1">
      <c r="A74" s="638" t="s">
        <v>631</v>
      </c>
      <c r="B74" s="639"/>
      <c r="C74" s="639"/>
      <c r="D74" s="639"/>
      <c r="E74" s="639"/>
      <c r="F74" s="639"/>
      <c r="G74" s="639"/>
      <c r="H74" s="639"/>
      <c r="I74" s="639"/>
    </row>
    <row r="75" spans="1:10" ht="42" customHeight="1">
      <c r="A75" s="1159" t="s">
        <v>632</v>
      </c>
      <c r="B75" s="1159"/>
      <c r="C75" s="1159"/>
      <c r="D75" s="1159"/>
      <c r="E75" s="1159"/>
      <c r="F75" s="1159"/>
      <c r="G75" s="1159"/>
      <c r="H75" s="1159"/>
      <c r="I75" s="1159"/>
    </row>
    <row r="76" spans="1:10" ht="80.25" customHeight="1">
      <c r="A76" s="637" t="s">
        <v>366</v>
      </c>
      <c r="B76" s="743" t="s">
        <v>633</v>
      </c>
      <c r="C76" s="743"/>
      <c r="D76" s="743"/>
      <c r="E76" s="743"/>
      <c r="F76" s="743"/>
      <c r="G76" s="743"/>
      <c r="H76" s="743"/>
      <c r="I76" s="743"/>
    </row>
    <row r="77" spans="1:10" ht="72" customHeight="1">
      <c r="A77" s="637" t="s">
        <v>368</v>
      </c>
      <c r="B77" s="743" t="s">
        <v>634</v>
      </c>
      <c r="C77" s="743"/>
      <c r="D77" s="743"/>
      <c r="E77" s="743"/>
      <c r="F77" s="743"/>
      <c r="G77" s="743"/>
      <c r="H77" s="743"/>
      <c r="I77" s="743"/>
    </row>
    <row r="78" spans="1:10" ht="55.5" customHeight="1">
      <c r="A78" s="637" t="s">
        <v>370</v>
      </c>
      <c r="B78" s="743" t="s">
        <v>635</v>
      </c>
      <c r="C78" s="743"/>
      <c r="D78" s="743"/>
      <c r="E78" s="743"/>
      <c r="F78" s="743"/>
      <c r="G78" s="743"/>
      <c r="H78" s="743"/>
      <c r="I78" s="743"/>
    </row>
    <row r="79" spans="1:10" ht="69.75" customHeight="1">
      <c r="A79" s="637" t="s">
        <v>372</v>
      </c>
      <c r="B79" s="743" t="s">
        <v>636</v>
      </c>
      <c r="C79" s="743"/>
      <c r="D79" s="743"/>
      <c r="E79" s="743"/>
      <c r="F79" s="743"/>
      <c r="G79" s="743"/>
      <c r="H79" s="743"/>
      <c r="I79" s="743"/>
    </row>
    <row r="80" spans="1:10" ht="56.25" customHeight="1">
      <c r="A80" s="637" t="s">
        <v>374</v>
      </c>
      <c r="B80" s="743" t="s">
        <v>637</v>
      </c>
      <c r="C80" s="743"/>
      <c r="D80" s="743"/>
      <c r="E80" s="743"/>
      <c r="F80" s="743"/>
      <c r="G80" s="743"/>
      <c r="H80" s="743"/>
      <c r="I80" s="743"/>
    </row>
    <row r="81" spans="1:10" ht="70.5" customHeight="1">
      <c r="A81" s="637" t="s">
        <v>620</v>
      </c>
      <c r="B81" s="743" t="s">
        <v>638</v>
      </c>
      <c r="C81" s="743"/>
      <c r="D81" s="743"/>
      <c r="E81" s="743"/>
      <c r="F81" s="743"/>
      <c r="G81" s="743"/>
      <c r="H81" s="743"/>
      <c r="I81" s="743"/>
    </row>
    <row r="82" spans="1:10" ht="86.25" customHeight="1">
      <c r="A82" s="637" t="s">
        <v>622</v>
      </c>
      <c r="B82" s="743" t="s">
        <v>639</v>
      </c>
      <c r="C82" s="743"/>
      <c r="D82" s="743"/>
      <c r="E82" s="743"/>
      <c r="F82" s="743"/>
      <c r="G82" s="743"/>
      <c r="H82" s="743"/>
      <c r="I82" s="743"/>
    </row>
    <row r="83" spans="1:10" ht="72" customHeight="1">
      <c r="A83" s="637" t="s">
        <v>624</v>
      </c>
      <c r="B83" s="743" t="s">
        <v>640</v>
      </c>
      <c r="C83" s="743"/>
      <c r="D83" s="743"/>
      <c r="E83" s="743"/>
      <c r="F83" s="743"/>
      <c r="G83" s="743"/>
      <c r="H83" s="743"/>
      <c r="I83" s="743"/>
    </row>
    <row r="84" spans="1:10" ht="21" customHeight="1">
      <c r="A84" s="743" t="s">
        <v>385</v>
      </c>
      <c r="B84" s="743"/>
      <c r="C84" s="743"/>
      <c r="D84" s="743"/>
      <c r="E84" s="1154" t="s">
        <v>385</v>
      </c>
      <c r="F84" s="1154"/>
      <c r="G84" s="1154"/>
      <c r="H84" s="1154"/>
      <c r="I84" s="1154"/>
      <c r="J84" s="630"/>
    </row>
    <row r="85" spans="1:10" ht="33" customHeight="1">
      <c r="A85" s="981" t="s">
        <v>401</v>
      </c>
      <c r="B85" s="981"/>
      <c r="C85" s="981"/>
      <c r="D85" s="981"/>
      <c r="E85" s="1155" t="s">
        <v>610</v>
      </c>
      <c r="F85" s="1155"/>
      <c r="G85" s="1155"/>
      <c r="H85" s="1155"/>
      <c r="I85" s="1155"/>
      <c r="J85" s="630"/>
    </row>
    <row r="86" spans="1:10" ht="20.25" customHeight="1">
      <c r="A86" s="323" t="s">
        <v>597</v>
      </c>
      <c r="B86" s="324"/>
      <c r="C86" s="324"/>
      <c r="D86" s="324"/>
      <c r="E86" s="324"/>
      <c r="F86" s="324"/>
      <c r="G86" s="324"/>
      <c r="H86" s="324"/>
      <c r="I86" s="634" t="s">
        <v>641</v>
      </c>
      <c r="J86" s="630"/>
    </row>
    <row r="87" spans="1:10" ht="7.5" customHeight="1">
      <c r="A87" s="1160"/>
      <c r="B87" s="1160"/>
      <c r="C87" s="1160"/>
      <c r="D87" s="1160"/>
      <c r="E87" s="1160"/>
      <c r="F87" s="1160"/>
      <c r="G87" s="1160"/>
      <c r="H87" s="1160"/>
      <c r="I87" s="1160"/>
    </row>
    <row r="88" spans="1:10" ht="89.25" customHeight="1">
      <c r="A88" s="637" t="s">
        <v>626</v>
      </c>
      <c r="B88" s="743" t="s">
        <v>642</v>
      </c>
      <c r="C88" s="743"/>
      <c r="D88" s="743"/>
      <c r="E88" s="743"/>
      <c r="F88" s="743"/>
      <c r="G88" s="743"/>
      <c r="H88" s="743"/>
      <c r="I88" s="743"/>
    </row>
    <row r="89" spans="1:10" ht="75" customHeight="1">
      <c r="A89" s="637" t="s">
        <v>629</v>
      </c>
      <c r="B89" s="743" t="s">
        <v>643</v>
      </c>
      <c r="C89" s="743"/>
      <c r="D89" s="743"/>
      <c r="E89" s="743"/>
      <c r="F89" s="743"/>
      <c r="G89" s="743"/>
      <c r="H89" s="743"/>
      <c r="I89" s="743"/>
    </row>
    <row r="90" spans="1:10" ht="64.5" customHeight="1">
      <c r="A90" s="637" t="s">
        <v>644</v>
      </c>
      <c r="B90" s="743" t="s">
        <v>645</v>
      </c>
      <c r="C90" s="743"/>
      <c r="D90" s="743"/>
      <c r="E90" s="743"/>
      <c r="F90" s="743"/>
      <c r="G90" s="743"/>
      <c r="H90" s="743"/>
      <c r="I90" s="743"/>
    </row>
    <row r="91" spans="1:10" ht="95.25" customHeight="1">
      <c r="A91" s="637" t="s">
        <v>646</v>
      </c>
      <c r="B91" s="743" t="s">
        <v>647</v>
      </c>
      <c r="C91" s="743"/>
      <c r="D91" s="743"/>
      <c r="E91" s="743"/>
      <c r="F91" s="743"/>
      <c r="G91" s="743"/>
      <c r="H91" s="743"/>
      <c r="I91" s="743"/>
    </row>
    <row r="92" spans="1:10" ht="73.5" customHeight="1">
      <c r="A92" s="637" t="s">
        <v>648</v>
      </c>
      <c r="B92" s="743" t="s">
        <v>649</v>
      </c>
      <c r="C92" s="743"/>
      <c r="D92" s="743"/>
      <c r="E92" s="743"/>
      <c r="F92" s="743"/>
      <c r="G92" s="743"/>
      <c r="H92" s="743"/>
      <c r="I92" s="743"/>
    </row>
    <row r="93" spans="1:10" ht="58.5" customHeight="1">
      <c r="A93" s="637" t="s">
        <v>650</v>
      </c>
      <c r="B93" s="743" t="s">
        <v>651</v>
      </c>
      <c r="C93" s="743"/>
      <c r="D93" s="743"/>
      <c r="E93" s="743"/>
      <c r="F93" s="743"/>
      <c r="G93" s="743"/>
      <c r="H93" s="743"/>
      <c r="I93" s="743"/>
    </row>
    <row r="94" spans="1:10" ht="111.75" customHeight="1">
      <c r="A94" s="637" t="s">
        <v>652</v>
      </c>
      <c r="B94" s="743" t="s">
        <v>653</v>
      </c>
      <c r="C94" s="743"/>
      <c r="D94" s="743"/>
      <c r="E94" s="743"/>
      <c r="F94" s="743"/>
      <c r="G94" s="743"/>
      <c r="H94" s="743"/>
      <c r="I94" s="743"/>
    </row>
    <row r="95" spans="1:10" ht="84.75" customHeight="1">
      <c r="A95" s="637" t="s">
        <v>654</v>
      </c>
      <c r="B95" s="743" t="s">
        <v>655</v>
      </c>
      <c r="C95" s="743"/>
      <c r="D95" s="743"/>
      <c r="E95" s="743"/>
      <c r="F95" s="743"/>
      <c r="G95" s="743"/>
      <c r="H95" s="743"/>
      <c r="I95" s="743"/>
    </row>
    <row r="96" spans="1:10" ht="84.75" customHeight="1">
      <c r="A96" s="637" t="s">
        <v>656</v>
      </c>
      <c r="B96" s="743" t="s">
        <v>657</v>
      </c>
      <c r="C96" s="743"/>
      <c r="D96" s="743"/>
      <c r="E96" s="743"/>
      <c r="F96" s="743"/>
      <c r="G96" s="743"/>
      <c r="H96" s="743"/>
      <c r="I96" s="743"/>
    </row>
    <row r="97" spans="1:10" ht="21" customHeight="1">
      <c r="A97" s="743" t="s">
        <v>385</v>
      </c>
      <c r="B97" s="743"/>
      <c r="C97" s="743"/>
      <c r="D97" s="743"/>
      <c r="E97" s="1154" t="s">
        <v>385</v>
      </c>
      <c r="F97" s="1154"/>
      <c r="G97" s="1154"/>
      <c r="H97" s="1154"/>
      <c r="I97" s="1154"/>
      <c r="J97" s="630"/>
    </row>
    <row r="98" spans="1:10" ht="33" customHeight="1">
      <c r="A98" s="981" t="s">
        <v>401</v>
      </c>
      <c r="B98" s="981"/>
      <c r="C98" s="981"/>
      <c r="D98" s="981"/>
      <c r="E98" s="1155" t="s">
        <v>610</v>
      </c>
      <c r="F98" s="1155"/>
      <c r="G98" s="1155"/>
      <c r="H98" s="1155"/>
      <c r="I98" s="1155"/>
      <c r="J98" s="630"/>
    </row>
    <row r="99" spans="1:10" ht="19.5" customHeight="1">
      <c r="A99" s="323" t="s">
        <v>597</v>
      </c>
      <c r="B99" s="324"/>
      <c r="C99" s="324"/>
      <c r="D99" s="324"/>
      <c r="E99" s="324"/>
      <c r="F99" s="324"/>
      <c r="G99" s="324"/>
      <c r="H99" s="324"/>
      <c r="I99" s="634" t="s">
        <v>658</v>
      </c>
    </row>
    <row r="100" spans="1:10" ht="10.5" customHeight="1">
      <c r="A100" s="640"/>
      <c r="B100" s="641"/>
      <c r="C100" s="641"/>
      <c r="D100" s="641"/>
      <c r="E100" s="641"/>
      <c r="F100" s="641"/>
      <c r="G100" s="641"/>
      <c r="H100" s="641"/>
      <c r="I100" s="641"/>
    </row>
    <row r="101" spans="1:10" ht="79.5" customHeight="1">
      <c r="A101" s="637" t="s">
        <v>659</v>
      </c>
      <c r="B101" s="743" t="s">
        <v>660</v>
      </c>
      <c r="C101" s="743"/>
      <c r="D101" s="743"/>
      <c r="E101" s="743"/>
      <c r="F101" s="743"/>
      <c r="G101" s="743"/>
      <c r="H101" s="743"/>
      <c r="I101" s="743"/>
    </row>
    <row r="102" spans="1:10" ht="72" customHeight="1">
      <c r="A102" s="637" t="s">
        <v>661</v>
      </c>
      <c r="B102" s="743" t="s">
        <v>662</v>
      </c>
      <c r="C102" s="743"/>
      <c r="D102" s="743"/>
      <c r="E102" s="743"/>
      <c r="F102" s="743"/>
      <c r="G102" s="743"/>
      <c r="H102" s="743"/>
      <c r="I102" s="743"/>
    </row>
    <row r="103" spans="1:10" ht="72.75" customHeight="1">
      <c r="A103" s="637" t="s">
        <v>663</v>
      </c>
      <c r="B103" s="743" t="s">
        <v>664</v>
      </c>
      <c r="C103" s="743"/>
      <c r="D103" s="743"/>
      <c r="E103" s="743"/>
      <c r="F103" s="743"/>
      <c r="G103" s="743"/>
      <c r="H103" s="743"/>
      <c r="I103" s="743"/>
    </row>
    <row r="104" spans="1:10" ht="30" customHeight="1">
      <c r="A104" s="638" t="s">
        <v>665</v>
      </c>
      <c r="B104" s="639"/>
      <c r="C104" s="639"/>
      <c r="D104" s="639"/>
      <c r="E104" s="639"/>
      <c r="F104" s="639"/>
      <c r="G104" s="639"/>
      <c r="H104" s="639"/>
      <c r="I104" s="639"/>
    </row>
    <row r="105" spans="1:10" ht="32.25" customHeight="1">
      <c r="A105" s="637" t="s">
        <v>366</v>
      </c>
      <c r="B105" s="743" t="s">
        <v>430</v>
      </c>
      <c r="C105" s="743"/>
      <c r="D105" s="743"/>
      <c r="E105" s="743"/>
      <c r="F105" s="743"/>
      <c r="G105" s="743"/>
      <c r="H105" s="743"/>
      <c r="I105" s="743"/>
    </row>
    <row r="106" spans="1:10" ht="44.25" customHeight="1">
      <c r="A106" s="637" t="s">
        <v>368</v>
      </c>
      <c r="B106" s="743" t="s">
        <v>666</v>
      </c>
      <c r="C106" s="743"/>
      <c r="D106" s="743"/>
      <c r="E106" s="743"/>
      <c r="F106" s="743"/>
      <c r="G106" s="743"/>
      <c r="H106" s="743"/>
      <c r="I106" s="743"/>
    </row>
    <row r="107" spans="1:10" ht="12" customHeight="1">
      <c r="A107" s="637"/>
      <c r="B107" s="642"/>
      <c r="C107" s="642"/>
      <c r="D107" s="642"/>
      <c r="E107" s="642"/>
      <c r="F107" s="642"/>
      <c r="G107" s="642"/>
      <c r="H107" s="642"/>
      <c r="I107" s="642"/>
    </row>
    <row r="108" spans="1:10" ht="30" customHeight="1">
      <c r="A108" s="638" t="s">
        <v>667</v>
      </c>
      <c r="B108" s="639"/>
      <c r="C108" s="639"/>
      <c r="D108" s="639"/>
      <c r="E108" s="639"/>
      <c r="F108" s="639"/>
      <c r="G108" s="639"/>
      <c r="H108" s="639"/>
      <c r="I108" s="639"/>
    </row>
    <row r="109" spans="1:10" ht="40.5" customHeight="1">
      <c r="A109" s="1159" t="s">
        <v>668</v>
      </c>
      <c r="B109" s="1159"/>
      <c r="C109" s="1159"/>
      <c r="D109" s="1159"/>
      <c r="E109" s="1159"/>
      <c r="F109" s="1159"/>
      <c r="G109" s="1159"/>
      <c r="H109" s="1159"/>
      <c r="I109" s="1159"/>
    </row>
    <row r="110" spans="1:10" ht="30" customHeight="1">
      <c r="A110" s="638" t="s">
        <v>669</v>
      </c>
      <c r="B110" s="639"/>
      <c r="C110" s="639"/>
      <c r="D110" s="639"/>
      <c r="E110" s="639"/>
      <c r="F110" s="639"/>
      <c r="G110" s="639"/>
      <c r="H110" s="639"/>
      <c r="I110" s="639"/>
    </row>
    <row r="111" spans="1:10" ht="70.5" customHeight="1">
      <c r="A111" s="637" t="s">
        <v>366</v>
      </c>
      <c r="B111" s="743" t="s">
        <v>670</v>
      </c>
      <c r="C111" s="743"/>
      <c r="D111" s="743"/>
      <c r="E111" s="743"/>
      <c r="F111" s="743"/>
      <c r="G111" s="743"/>
      <c r="H111" s="743"/>
      <c r="I111" s="743"/>
    </row>
    <row r="112" spans="1:10" ht="45" customHeight="1">
      <c r="A112" s="637" t="s">
        <v>368</v>
      </c>
      <c r="B112" s="743" t="s">
        <v>671</v>
      </c>
      <c r="C112" s="743"/>
      <c r="D112" s="743"/>
      <c r="E112" s="743"/>
      <c r="F112" s="743"/>
      <c r="G112" s="743"/>
      <c r="H112" s="743"/>
      <c r="I112" s="743"/>
    </row>
    <row r="113" spans="1:10" ht="55.5" customHeight="1">
      <c r="A113" s="637" t="s">
        <v>370</v>
      </c>
      <c r="B113" s="743" t="s">
        <v>672</v>
      </c>
      <c r="C113" s="743"/>
      <c r="D113" s="743"/>
      <c r="E113" s="743"/>
      <c r="F113" s="743"/>
      <c r="G113" s="743"/>
      <c r="H113" s="743"/>
      <c r="I113" s="743"/>
    </row>
    <row r="114" spans="1:10" ht="58.5" customHeight="1">
      <c r="A114" s="637" t="s">
        <v>372</v>
      </c>
      <c r="B114" s="743" t="s">
        <v>673</v>
      </c>
      <c r="C114" s="743"/>
      <c r="D114" s="743"/>
      <c r="E114" s="743"/>
      <c r="F114" s="743"/>
      <c r="G114" s="743"/>
      <c r="H114" s="743"/>
      <c r="I114" s="743"/>
    </row>
    <row r="115" spans="1:10" ht="54" customHeight="1">
      <c r="A115" s="637" t="s">
        <v>374</v>
      </c>
      <c r="B115" s="743" t="s">
        <v>674</v>
      </c>
      <c r="C115" s="743"/>
      <c r="D115" s="743"/>
      <c r="E115" s="743"/>
      <c r="F115" s="743"/>
      <c r="G115" s="743"/>
      <c r="H115" s="743"/>
      <c r="I115" s="743"/>
    </row>
    <row r="116" spans="1:10" ht="17.45" customHeight="1">
      <c r="A116" s="640"/>
      <c r="B116" s="641"/>
      <c r="C116" s="641"/>
      <c r="D116" s="641"/>
      <c r="E116" s="641"/>
      <c r="F116" s="641"/>
      <c r="G116" s="641"/>
      <c r="H116" s="641"/>
      <c r="I116" s="641"/>
    </row>
    <row r="117" spans="1:10" ht="21" customHeight="1">
      <c r="A117" s="743" t="s">
        <v>385</v>
      </c>
      <c r="B117" s="743"/>
      <c r="C117" s="743"/>
      <c r="D117" s="743"/>
      <c r="E117" s="1154" t="s">
        <v>385</v>
      </c>
      <c r="F117" s="1154"/>
      <c r="G117" s="1154"/>
      <c r="H117" s="1154"/>
      <c r="I117" s="1154"/>
      <c r="J117" s="630"/>
    </row>
    <row r="118" spans="1:10" ht="33" customHeight="1">
      <c r="A118" s="981" t="s">
        <v>401</v>
      </c>
      <c r="B118" s="981"/>
      <c r="C118" s="981"/>
      <c r="D118" s="981"/>
      <c r="E118" s="1155" t="s">
        <v>610</v>
      </c>
      <c r="F118" s="1155"/>
      <c r="G118" s="1155"/>
      <c r="H118" s="1155"/>
      <c r="I118" s="1155"/>
      <c r="J118" s="630"/>
    </row>
    <row r="119" spans="1:10" ht="22.5" customHeight="1">
      <c r="A119" s="323" t="s">
        <v>597</v>
      </c>
      <c r="B119" s="324"/>
      <c r="C119" s="324"/>
      <c r="D119" s="324"/>
      <c r="E119" s="324"/>
      <c r="F119" s="324"/>
      <c r="G119" s="324"/>
      <c r="H119" s="324"/>
      <c r="I119" s="634" t="s">
        <v>675</v>
      </c>
      <c r="J119" s="630"/>
    </row>
    <row r="120" spans="1:10" ht="30.75" customHeight="1">
      <c r="A120" s="640"/>
      <c r="B120" s="1157"/>
      <c r="C120" s="1157"/>
      <c r="D120" s="1157"/>
      <c r="E120" s="1157"/>
      <c r="F120" s="1157"/>
      <c r="G120" s="1157"/>
      <c r="H120" s="1157"/>
      <c r="I120" s="1157"/>
    </row>
    <row r="121" spans="1:10" ht="21.95" customHeight="1">
      <c r="A121" s="276"/>
      <c r="B121" s="322"/>
      <c r="C121" s="276"/>
      <c r="D121" s="276"/>
      <c r="E121" s="276"/>
      <c r="F121" s="322"/>
      <c r="G121" s="276"/>
      <c r="H121" s="276"/>
      <c r="I121" s="276"/>
    </row>
    <row r="122" spans="1:10" ht="21.95" customHeight="1">
      <c r="A122" s="276"/>
      <c r="B122" s="740" t="s">
        <v>469</v>
      </c>
      <c r="C122" s="740"/>
      <c r="D122" s="298"/>
      <c r="E122" s="298"/>
      <c r="F122" s="740" t="s">
        <v>469</v>
      </c>
      <c r="G122" s="740"/>
      <c r="H122" s="298"/>
      <c r="I122" s="298"/>
    </row>
    <row r="123" spans="1:10" ht="35.25" customHeight="1">
      <c r="A123" s="276"/>
      <c r="B123" s="1158" t="s">
        <v>401</v>
      </c>
      <c r="C123" s="1158"/>
      <c r="D123" s="1158"/>
      <c r="E123" s="1158"/>
      <c r="F123" s="1158" t="s">
        <v>610</v>
      </c>
      <c r="G123" s="1158"/>
      <c r="H123" s="1158"/>
      <c r="I123" s="1158"/>
    </row>
    <row r="124" spans="1:10" ht="21.95" customHeight="1">
      <c r="A124" s="276"/>
      <c r="B124" s="643"/>
      <c r="C124" s="635"/>
      <c r="D124" s="635"/>
      <c r="E124" s="635"/>
      <c r="F124" s="644"/>
      <c r="G124" s="644"/>
      <c r="H124" s="644"/>
      <c r="I124" s="644"/>
    </row>
    <row r="125" spans="1:10" ht="21.95" customHeight="1">
      <c r="A125" s="276"/>
      <c r="B125" s="743" t="s">
        <v>470</v>
      </c>
      <c r="C125" s="743"/>
      <c r="D125" s="743"/>
      <c r="E125" s="743"/>
      <c r="F125" s="743" t="s">
        <v>470</v>
      </c>
      <c r="G125" s="743"/>
      <c r="H125" s="743"/>
      <c r="I125" s="743"/>
    </row>
    <row r="126" spans="1:10" ht="21.95" customHeight="1">
      <c r="A126" s="276"/>
      <c r="B126" s="322"/>
      <c r="C126" s="635"/>
      <c r="D126" s="635"/>
      <c r="E126" s="635"/>
      <c r="F126" s="322"/>
      <c r="G126" s="635"/>
      <c r="H126" s="635"/>
      <c r="I126" s="635"/>
    </row>
    <row r="127" spans="1:10" ht="21.95" customHeight="1">
      <c r="A127" s="276"/>
      <c r="B127" s="322"/>
      <c r="C127" s="635"/>
      <c r="D127" s="635"/>
      <c r="E127" s="635"/>
      <c r="F127" s="322"/>
      <c r="G127" s="635"/>
      <c r="H127" s="635"/>
      <c r="I127" s="635"/>
    </row>
    <row r="128" spans="1:10" ht="21.95" customHeight="1">
      <c r="A128" s="276"/>
      <c r="B128" s="324" t="s">
        <v>471</v>
      </c>
      <c r="C128" s="645"/>
      <c r="D128" s="324"/>
      <c r="E128" s="324"/>
      <c r="F128" s="1156" t="s">
        <v>471</v>
      </c>
      <c r="G128" s="1156"/>
      <c r="H128" s="1156"/>
      <c r="I128" s="1156"/>
    </row>
    <row r="129" spans="1:9" ht="21.95" customHeight="1">
      <c r="A129" s="276"/>
      <c r="B129" s="324" t="s">
        <v>62</v>
      </c>
      <c r="C129" s="645"/>
      <c r="D129" s="324"/>
      <c r="E129" s="324"/>
      <c r="F129" s="324" t="s">
        <v>676</v>
      </c>
      <c r="G129" s="298"/>
      <c r="H129" s="298"/>
      <c r="I129" s="298"/>
    </row>
    <row r="130" spans="1:9" ht="21.95" customHeight="1">
      <c r="A130" s="276"/>
      <c r="B130" s="298"/>
      <c r="C130" s="635"/>
      <c r="D130" s="635"/>
      <c r="E130" s="635"/>
      <c r="F130" s="298"/>
      <c r="G130" s="635"/>
      <c r="H130" s="635"/>
      <c r="I130" s="635"/>
    </row>
    <row r="131" spans="1:9" ht="21.95" customHeight="1">
      <c r="A131" s="276"/>
      <c r="B131" s="743" t="s">
        <v>472</v>
      </c>
      <c r="C131" s="743"/>
      <c r="D131" s="743"/>
      <c r="E131" s="743"/>
      <c r="F131" s="743" t="s">
        <v>472</v>
      </c>
      <c r="G131" s="743"/>
      <c r="H131" s="743"/>
      <c r="I131" s="743"/>
    </row>
    <row r="132" spans="1:9" ht="21.95" customHeight="1">
      <c r="A132" s="276"/>
      <c r="B132" s="324" t="s">
        <v>471</v>
      </c>
      <c r="C132" s="324"/>
      <c r="D132" s="324"/>
      <c r="E132" s="324"/>
      <c r="F132" s="324" t="s">
        <v>471</v>
      </c>
      <c r="G132" s="298"/>
      <c r="H132" s="298"/>
      <c r="I132" s="298"/>
    </row>
    <row r="133" spans="1:9" ht="21.95" customHeight="1">
      <c r="A133" s="276"/>
      <c r="B133" s="324" t="s">
        <v>62</v>
      </c>
      <c r="C133" s="324"/>
      <c r="D133" s="324"/>
      <c r="E133" s="324"/>
      <c r="F133" s="324" t="s">
        <v>62</v>
      </c>
      <c r="G133" s="276"/>
      <c r="H133" s="276"/>
      <c r="I133" s="276"/>
    </row>
    <row r="134" spans="1:9" ht="21.95" customHeight="1">
      <c r="A134" s="276"/>
      <c r="B134" s="276"/>
      <c r="C134" s="276"/>
      <c r="D134" s="276"/>
      <c r="E134" s="276"/>
      <c r="F134" s="276"/>
      <c r="G134" s="276"/>
      <c r="H134" s="276"/>
      <c r="I134" s="276"/>
    </row>
    <row r="135" spans="1:9" ht="21.95" customHeight="1">
      <c r="A135" s="276"/>
      <c r="B135" s="743" t="s">
        <v>473</v>
      </c>
      <c r="C135" s="743"/>
      <c r="D135" s="743"/>
      <c r="E135" s="743"/>
      <c r="F135" s="743" t="s">
        <v>473</v>
      </c>
      <c r="G135" s="743"/>
      <c r="H135" s="743"/>
      <c r="I135" s="743"/>
    </row>
    <row r="136" spans="1:9" ht="21.95" customHeight="1">
      <c r="A136" s="276"/>
      <c r="B136" s="324" t="s">
        <v>471</v>
      </c>
      <c r="C136" s="324"/>
      <c r="D136" s="324"/>
      <c r="E136" s="324"/>
      <c r="F136" s="324" t="s">
        <v>471</v>
      </c>
      <c r="G136" s="298"/>
      <c r="H136" s="298"/>
      <c r="I136" s="298"/>
    </row>
    <row r="137" spans="1:9" ht="21.95" customHeight="1">
      <c r="A137" s="276"/>
      <c r="B137" s="324" t="s">
        <v>62</v>
      </c>
      <c r="C137" s="324"/>
      <c r="D137" s="324"/>
      <c r="E137" s="324"/>
      <c r="F137" s="324" t="s">
        <v>62</v>
      </c>
      <c r="G137" s="276"/>
      <c r="H137" s="276"/>
      <c r="I137" s="276"/>
    </row>
    <row r="138" spans="1:9" ht="21.95" customHeight="1">
      <c r="A138" s="276"/>
      <c r="B138" s="324"/>
      <c r="C138" s="324"/>
      <c r="D138" s="324"/>
      <c r="E138" s="324"/>
      <c r="F138" s="324"/>
      <c r="G138" s="276"/>
      <c r="H138" s="276"/>
      <c r="I138" s="276"/>
    </row>
    <row r="139" spans="1:9" ht="21.95" customHeight="1">
      <c r="A139" s="276"/>
      <c r="B139" s="324"/>
      <c r="C139" s="324"/>
      <c r="D139" s="324"/>
      <c r="E139" s="324"/>
      <c r="F139" s="324"/>
      <c r="G139" s="276"/>
      <c r="H139" s="276"/>
      <c r="I139" s="276"/>
    </row>
    <row r="140" spans="1:9" ht="21.95" customHeight="1">
      <c r="A140" s="276"/>
      <c r="B140" s="324"/>
      <c r="C140" s="324"/>
      <c r="D140" s="324"/>
      <c r="E140" s="324"/>
      <c r="F140" s="324"/>
      <c r="G140" s="276"/>
      <c r="H140" s="276"/>
      <c r="I140" s="276"/>
    </row>
    <row r="141" spans="1:9" ht="21.95" customHeight="1">
      <c r="A141" s="276"/>
      <c r="B141" s="324"/>
      <c r="C141" s="324"/>
      <c r="D141" s="324"/>
      <c r="E141" s="324"/>
      <c r="F141" s="324"/>
      <c r="G141" s="276"/>
      <c r="H141" s="276"/>
      <c r="I141" s="276"/>
    </row>
    <row r="142" spans="1:9" ht="21.95" customHeight="1">
      <c r="A142" s="276"/>
      <c r="B142" s="324"/>
      <c r="C142" s="324"/>
      <c r="D142" s="324"/>
      <c r="E142" s="324"/>
      <c r="F142" s="324"/>
      <c r="G142" s="276"/>
      <c r="H142" s="276"/>
      <c r="I142" s="276"/>
    </row>
    <row r="143" spans="1:9" ht="21.95" customHeight="1">
      <c r="A143" s="276"/>
      <c r="B143" s="324"/>
      <c r="C143" s="324"/>
      <c r="D143" s="324"/>
      <c r="E143" s="324"/>
      <c r="F143" s="324"/>
      <c r="G143" s="276"/>
      <c r="H143" s="276"/>
      <c r="I143" s="276"/>
    </row>
    <row r="144" spans="1:9" ht="21.95" customHeight="1">
      <c r="A144" s="276"/>
      <c r="B144" s="324"/>
      <c r="C144" s="324"/>
      <c r="D144" s="324"/>
      <c r="E144" s="324"/>
      <c r="F144" s="324"/>
      <c r="G144" s="276"/>
      <c r="H144" s="276"/>
      <c r="I144" s="276"/>
    </row>
    <row r="145" spans="1:9" ht="21.95" customHeight="1">
      <c r="A145" s="276"/>
      <c r="B145" s="324"/>
      <c r="C145" s="324"/>
      <c r="D145" s="324"/>
      <c r="E145" s="324"/>
      <c r="F145" s="324"/>
      <c r="G145" s="276"/>
      <c r="H145" s="276"/>
      <c r="I145" s="276"/>
    </row>
    <row r="146" spans="1:9" ht="21.95" customHeight="1">
      <c r="A146" s="276"/>
      <c r="B146" s="324"/>
      <c r="C146" s="324"/>
      <c r="D146" s="324"/>
      <c r="E146" s="324"/>
      <c r="F146" s="324"/>
      <c r="G146" s="276"/>
      <c r="H146" s="276"/>
      <c r="I146" s="276"/>
    </row>
    <row r="147" spans="1:9" ht="21.95" customHeight="1">
      <c r="A147" s="276"/>
      <c r="B147" s="324"/>
      <c r="C147" s="324"/>
      <c r="D147" s="324"/>
      <c r="E147" s="324"/>
      <c r="F147" s="324"/>
      <c r="G147" s="276"/>
      <c r="H147" s="276"/>
      <c r="I147" s="276"/>
    </row>
    <row r="148" spans="1:9" ht="21.6" customHeight="1">
      <c r="A148" s="276"/>
      <c r="B148" s="324"/>
      <c r="C148" s="324"/>
      <c r="D148" s="324"/>
      <c r="E148" s="324"/>
      <c r="F148" s="324"/>
      <c r="G148" s="276"/>
      <c r="H148" s="276"/>
      <c r="I148" s="276"/>
    </row>
    <row r="149" spans="1:9" ht="21.6" hidden="1" customHeight="1">
      <c r="A149" s="276"/>
      <c r="B149" s="324"/>
      <c r="C149" s="324"/>
      <c r="D149" s="324"/>
      <c r="E149" s="324"/>
      <c r="F149" s="324"/>
      <c r="G149" s="276"/>
      <c r="H149" s="276"/>
      <c r="I149" s="276"/>
    </row>
    <row r="150" spans="1:9" ht="21.6" hidden="1" customHeight="1">
      <c r="A150" s="276"/>
      <c r="B150" s="324"/>
      <c r="C150" s="324"/>
      <c r="D150" s="324"/>
      <c r="E150" s="324"/>
      <c r="F150" s="324"/>
      <c r="G150" s="276"/>
      <c r="H150" s="276"/>
      <c r="I150" s="276"/>
    </row>
    <row r="151" spans="1:9" ht="18.600000000000001" hidden="1" customHeight="1">
      <c r="A151" s="276"/>
      <c r="B151" s="324"/>
      <c r="C151" s="324"/>
      <c r="D151" s="324"/>
      <c r="E151" s="324"/>
      <c r="F151" s="324"/>
      <c r="G151" s="276"/>
      <c r="H151" s="276"/>
      <c r="I151" s="276"/>
    </row>
    <row r="152" spans="1:9" ht="21.6" hidden="1" customHeight="1">
      <c r="A152" s="276"/>
      <c r="B152" s="324"/>
      <c r="C152" s="324"/>
      <c r="D152" s="324"/>
      <c r="E152" s="324"/>
      <c r="F152" s="324"/>
      <c r="G152" s="276"/>
      <c r="H152" s="276"/>
      <c r="I152" s="276"/>
    </row>
    <row r="153" spans="1:9" ht="21.6" hidden="1" customHeight="1">
      <c r="A153" s="276"/>
      <c r="B153" s="324"/>
      <c r="C153" s="324"/>
      <c r="D153" s="324"/>
      <c r="E153" s="324"/>
      <c r="F153" s="324"/>
      <c r="G153" s="276"/>
      <c r="H153" s="276"/>
      <c r="I153" s="276"/>
    </row>
    <row r="154" spans="1:9" ht="21.95" customHeight="1">
      <c r="A154" s="276"/>
      <c r="B154" s="324"/>
      <c r="C154" s="324"/>
      <c r="D154" s="324"/>
      <c r="E154" s="324"/>
      <c r="F154" s="324"/>
      <c r="G154" s="276"/>
      <c r="H154" s="276"/>
      <c r="I154" s="276"/>
    </row>
    <row r="155" spans="1:9" ht="21.95" customHeight="1">
      <c r="A155" s="276"/>
      <c r="B155" s="324"/>
      <c r="C155" s="324"/>
      <c r="D155" s="324"/>
      <c r="E155" s="324"/>
      <c r="F155" s="324"/>
      <c r="G155" s="276"/>
      <c r="H155" s="276"/>
      <c r="I155" s="276"/>
    </row>
    <row r="156" spans="1:9" ht="21.95" customHeight="1">
      <c r="A156" s="325"/>
      <c r="B156" s="273"/>
      <c r="C156" s="273"/>
      <c r="D156" s="273"/>
      <c r="E156" s="273"/>
      <c r="F156" s="273"/>
      <c r="G156" s="325"/>
      <c r="H156" s="325"/>
      <c r="I156" s="325"/>
    </row>
    <row r="157" spans="1:9" ht="21.95" customHeight="1">
      <c r="A157" s="323" t="s">
        <v>597</v>
      </c>
      <c r="B157" s="324"/>
      <c r="C157" s="324"/>
      <c r="D157" s="324"/>
      <c r="E157" s="324"/>
      <c r="F157" s="324"/>
      <c r="G157" s="324"/>
      <c r="H157" s="324"/>
      <c r="I157" s="634" t="s">
        <v>677</v>
      </c>
    </row>
    <row r="158" spans="1:9" ht="21.95" customHeight="1">
      <c r="A158" s="276"/>
      <c r="B158" s="324"/>
      <c r="C158" s="324"/>
      <c r="D158" s="324"/>
      <c r="E158" s="324"/>
      <c r="F158" s="324"/>
      <c r="G158" s="276"/>
      <c r="H158" s="276"/>
      <c r="I158" s="276"/>
    </row>
    <row r="159" spans="1:9" ht="21.95" customHeight="1">
      <c r="A159" s="276"/>
      <c r="B159" s="324"/>
      <c r="C159" s="324"/>
      <c r="D159" s="324"/>
      <c r="E159" s="324"/>
      <c r="F159" s="324"/>
      <c r="G159" s="276"/>
      <c r="H159" s="276"/>
      <c r="I159" s="276"/>
    </row>
    <row r="160" spans="1:9" ht="21.95" customHeight="1">
      <c r="A160" s="276"/>
      <c r="B160" s="324"/>
      <c r="C160" s="324"/>
      <c r="D160" s="324"/>
      <c r="E160" s="324"/>
      <c r="F160" s="324"/>
      <c r="G160" s="276"/>
      <c r="H160" s="276"/>
      <c r="I160" s="276"/>
    </row>
    <row r="161" spans="1:10" ht="21.95" customHeight="1">
      <c r="A161" s="276"/>
      <c r="B161" s="324"/>
      <c r="C161" s="324"/>
      <c r="D161" s="324"/>
      <c r="E161" s="324"/>
      <c r="F161" s="324"/>
      <c r="G161" s="276"/>
      <c r="H161" s="276"/>
      <c r="I161" s="276"/>
    </row>
    <row r="162" spans="1:10" ht="21.95" customHeight="1">
      <c r="A162" s="276"/>
      <c r="B162" s="324"/>
      <c r="C162" s="324"/>
      <c r="D162" s="324"/>
      <c r="E162" s="324"/>
      <c r="F162" s="324"/>
      <c r="G162" s="276"/>
      <c r="H162" s="276"/>
      <c r="I162" s="276"/>
    </row>
    <row r="163" spans="1:10" ht="21.95" customHeight="1">
      <c r="A163" s="276"/>
      <c r="B163" s="324"/>
      <c r="C163" s="324"/>
      <c r="D163" s="324"/>
      <c r="E163" s="324"/>
      <c r="F163" s="324"/>
      <c r="G163" s="276"/>
      <c r="H163" s="276"/>
      <c r="I163" s="276"/>
    </row>
    <row r="164" spans="1:10" ht="21.95" customHeight="1">
      <c r="A164" s="276"/>
      <c r="B164" s="324"/>
      <c r="C164" s="324"/>
      <c r="D164" s="324"/>
      <c r="E164" s="324"/>
      <c r="F164" s="324"/>
      <c r="G164" s="276"/>
      <c r="H164" s="276"/>
      <c r="I164" s="276"/>
    </row>
    <row r="165" spans="1:10" ht="21.95" customHeight="1">
      <c r="A165" s="276"/>
      <c r="B165" s="324"/>
      <c r="C165" s="324"/>
      <c r="D165" s="324"/>
      <c r="E165" s="324"/>
      <c r="F165" s="324"/>
      <c r="G165" s="276"/>
      <c r="H165" s="276"/>
      <c r="I165" s="276"/>
    </row>
    <row r="166" spans="1:10" ht="21.95" customHeight="1">
      <c r="A166" s="276"/>
      <c r="B166" s="324"/>
      <c r="C166" s="324"/>
      <c r="D166" s="324"/>
      <c r="E166" s="324"/>
      <c r="F166" s="324"/>
      <c r="G166" s="276"/>
      <c r="H166" s="276"/>
      <c r="I166" s="276"/>
    </row>
    <row r="167" spans="1:10" ht="21.95" customHeight="1">
      <c r="A167" s="276"/>
      <c r="B167" s="324"/>
      <c r="C167" s="324"/>
      <c r="D167" s="324"/>
      <c r="E167" s="324"/>
      <c r="F167" s="324"/>
      <c r="G167" s="276"/>
      <c r="H167" s="276"/>
      <c r="I167" s="276"/>
    </row>
    <row r="168" spans="1:10" ht="21.95" customHeight="1">
      <c r="A168" s="276"/>
      <c r="B168" s="324"/>
      <c r="C168" s="324"/>
      <c r="D168" s="324"/>
      <c r="E168" s="324"/>
      <c r="F168" s="324"/>
      <c r="G168" s="276"/>
      <c r="H168" s="276"/>
      <c r="I168" s="276"/>
    </row>
    <row r="169" spans="1:10" ht="21.95" customHeight="1">
      <c r="A169" s="276"/>
      <c r="B169" s="324"/>
      <c r="C169" s="324"/>
      <c r="D169" s="324"/>
      <c r="E169" s="324"/>
      <c r="F169" s="324"/>
      <c r="G169" s="276"/>
      <c r="H169" s="276"/>
      <c r="I169" s="276"/>
    </row>
    <row r="170" spans="1:10" ht="15.75">
      <c r="A170" s="276"/>
      <c r="B170" s="276"/>
      <c r="C170" s="276"/>
      <c r="D170" s="276"/>
      <c r="E170" s="276"/>
      <c r="F170" s="276"/>
      <c r="G170" s="276"/>
      <c r="H170" s="276"/>
      <c r="I170" s="276"/>
    </row>
    <row r="171" spans="1:10">
      <c r="J171" s="630"/>
    </row>
    <row r="172" spans="1:10" ht="15.75">
      <c r="A172" s="276"/>
      <c r="B172" s="276"/>
      <c r="C172" s="276"/>
      <c r="D172" s="276"/>
      <c r="E172" s="276"/>
      <c r="F172" s="276"/>
      <c r="G172" s="276"/>
      <c r="H172" s="276"/>
      <c r="I172" s="276"/>
    </row>
    <row r="173" spans="1:10" ht="15.75">
      <c r="A173" s="276"/>
      <c r="B173" s="276"/>
      <c r="C173" s="276"/>
      <c r="D173" s="276"/>
      <c r="E173" s="276"/>
      <c r="F173" s="276"/>
      <c r="G173" s="276"/>
      <c r="H173" s="276"/>
      <c r="I173" s="276"/>
    </row>
    <row r="174" spans="1:10" ht="15.75">
      <c r="A174" s="276"/>
      <c r="B174" s="276"/>
      <c r="C174" s="276"/>
      <c r="D174" s="276"/>
      <c r="E174" s="276"/>
      <c r="F174" s="276"/>
      <c r="G174" s="276"/>
      <c r="H174" s="276"/>
      <c r="I174" s="276"/>
    </row>
    <row r="175" spans="1:10" ht="15.75">
      <c r="A175" s="276"/>
      <c r="B175" s="276"/>
      <c r="C175" s="276"/>
      <c r="D175" s="276"/>
      <c r="E175" s="276"/>
      <c r="F175" s="276"/>
      <c r="G175" s="276"/>
      <c r="H175" s="276"/>
      <c r="I175" s="276"/>
    </row>
    <row r="176" spans="1:10" ht="15.75">
      <c r="A176" s="276"/>
      <c r="B176" s="276"/>
      <c r="C176" s="276"/>
      <c r="D176" s="276"/>
      <c r="E176" s="276"/>
      <c r="F176" s="276"/>
      <c r="G176" s="276"/>
      <c r="H176" s="276"/>
      <c r="I176" s="276"/>
    </row>
    <row r="177" spans="1:9" ht="15.75">
      <c r="A177" s="276"/>
      <c r="B177" s="276"/>
      <c r="C177" s="276"/>
      <c r="D177" s="276"/>
      <c r="E177" s="276"/>
      <c r="F177" s="276"/>
      <c r="G177" s="276"/>
      <c r="H177" s="276"/>
      <c r="I177" s="276"/>
    </row>
    <row r="178" spans="1:9" ht="15.75">
      <c r="A178" s="276"/>
      <c r="B178" s="276"/>
      <c r="C178" s="276"/>
      <c r="D178" s="276"/>
      <c r="E178" s="276"/>
      <c r="F178" s="276"/>
      <c r="G178" s="276"/>
      <c r="H178" s="276"/>
      <c r="I178" s="276"/>
    </row>
    <row r="179" spans="1:9" ht="15.75">
      <c r="A179" s="276"/>
      <c r="B179" s="276"/>
      <c r="C179" s="276"/>
      <c r="D179" s="276"/>
      <c r="E179" s="276"/>
      <c r="F179" s="276"/>
      <c r="G179" s="276"/>
      <c r="H179" s="276"/>
      <c r="I179" s="276"/>
    </row>
    <row r="180" spans="1:9" ht="15.75">
      <c r="A180" s="276"/>
      <c r="B180" s="276"/>
      <c r="C180" s="276"/>
      <c r="D180" s="276"/>
      <c r="E180" s="276"/>
      <c r="F180" s="276"/>
      <c r="G180" s="276"/>
      <c r="H180" s="276"/>
      <c r="I180" s="276"/>
    </row>
    <row r="181" spans="1:9" ht="15.75">
      <c r="A181" s="276"/>
      <c r="B181" s="276"/>
      <c r="C181" s="276"/>
      <c r="D181" s="276"/>
      <c r="E181" s="276"/>
      <c r="F181" s="276"/>
      <c r="G181" s="276"/>
      <c r="H181" s="276"/>
      <c r="I181" s="276"/>
    </row>
    <row r="182" spans="1:9" ht="15.75">
      <c r="A182" s="276"/>
      <c r="B182" s="276"/>
      <c r="C182" s="276"/>
      <c r="D182" s="276"/>
      <c r="E182" s="276"/>
      <c r="F182" s="276"/>
      <c r="G182" s="276"/>
      <c r="H182" s="276"/>
      <c r="I182" s="276"/>
    </row>
    <row r="183" spans="1:9" ht="15.75">
      <c r="A183" s="276"/>
      <c r="B183" s="276"/>
      <c r="C183" s="276"/>
      <c r="D183" s="276"/>
      <c r="E183" s="276"/>
      <c r="F183" s="276"/>
      <c r="G183" s="276"/>
      <c r="H183" s="276"/>
      <c r="I183" s="276"/>
    </row>
    <row r="184" spans="1:9" ht="15.75">
      <c r="A184" s="276"/>
      <c r="B184" s="276"/>
      <c r="C184" s="276"/>
      <c r="D184" s="276"/>
      <c r="E184" s="276"/>
      <c r="F184" s="276"/>
      <c r="G184" s="276"/>
      <c r="H184" s="276"/>
      <c r="I184" s="276"/>
    </row>
  </sheetData>
  <sheetProtection algorithmName="SHA-512" hashValue="a7jaFflBUe8MHrNqesfgV7yhue3/A5Q16zGS25CjKQ/PItxltB/Z0ftCB5dlxLCz0sUerQNCh6VPUIMmiOXWJA==" saltValue="Y/Tl73+vTz30sMP1S/ZhQg==" spinCount="100000" sheet="1" formatColumns="0" formatRows="0" selectLockedCells="1"/>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A43:I43"/>
    <mergeCell ref="B6:I6"/>
    <mergeCell ref="A32:I32"/>
    <mergeCell ref="A1:I1"/>
    <mergeCell ref="B2:I2"/>
    <mergeCell ref="B3:I3"/>
    <mergeCell ref="B4:I4"/>
    <mergeCell ref="B5:I5"/>
    <mergeCell ref="A70:D70"/>
    <mergeCell ref="E50:I50"/>
    <mergeCell ref="B62:I62"/>
    <mergeCell ref="A34:I34"/>
    <mergeCell ref="A35:I35"/>
    <mergeCell ref="A44:I44"/>
    <mergeCell ref="A46:I46"/>
    <mergeCell ref="A47:I47"/>
    <mergeCell ref="A48:I48"/>
    <mergeCell ref="A39:I39"/>
    <mergeCell ref="A40:I40"/>
    <mergeCell ref="A41:I41"/>
    <mergeCell ref="A42:I42"/>
    <mergeCell ref="A36:I36"/>
    <mergeCell ref="A37:I37"/>
    <mergeCell ref="A38:I38"/>
    <mergeCell ref="B60:I60"/>
    <mergeCell ref="B61:I61"/>
    <mergeCell ref="B67:I67"/>
    <mergeCell ref="B68:I68"/>
    <mergeCell ref="A69:D69"/>
    <mergeCell ref="E69:I69"/>
    <mergeCell ref="B83:I83"/>
    <mergeCell ref="A84:D84"/>
    <mergeCell ref="E84:I84"/>
    <mergeCell ref="A49:D49"/>
    <mergeCell ref="E49:I49"/>
    <mergeCell ref="B63:I63"/>
    <mergeCell ref="B64:I64"/>
    <mergeCell ref="B65:I65"/>
    <mergeCell ref="A50:D50"/>
    <mergeCell ref="E70:I70"/>
    <mergeCell ref="B66:I66"/>
    <mergeCell ref="A52:I52"/>
    <mergeCell ref="A53:I53"/>
    <mergeCell ref="A55:I55"/>
    <mergeCell ref="A57:I57"/>
    <mergeCell ref="A59:I59"/>
    <mergeCell ref="B78:I78"/>
    <mergeCell ref="B79:I79"/>
    <mergeCell ref="B80:I80"/>
    <mergeCell ref="B81:I81"/>
    <mergeCell ref="B82:I82"/>
    <mergeCell ref="A72:I72"/>
    <mergeCell ref="B73:I73"/>
    <mergeCell ref="A75:I75"/>
    <mergeCell ref="B76:I76"/>
    <mergeCell ref="B77:I77"/>
    <mergeCell ref="A85:D85"/>
    <mergeCell ref="E85:I85"/>
    <mergeCell ref="A87:I87"/>
    <mergeCell ref="B91:I91"/>
    <mergeCell ref="B92:I92"/>
    <mergeCell ref="B88:I88"/>
    <mergeCell ref="B89:I89"/>
    <mergeCell ref="B90:I90"/>
    <mergeCell ref="B93:I93"/>
    <mergeCell ref="B94:I94"/>
    <mergeCell ref="B95:I95"/>
    <mergeCell ref="A109:I109"/>
    <mergeCell ref="B111:I111"/>
    <mergeCell ref="B96:I96"/>
    <mergeCell ref="A97:D97"/>
    <mergeCell ref="E97:I97"/>
    <mergeCell ref="A98:D98"/>
    <mergeCell ref="E98:I98"/>
    <mergeCell ref="B101:I101"/>
    <mergeCell ref="B102:I102"/>
    <mergeCell ref="B103:I103"/>
    <mergeCell ref="B105:I105"/>
    <mergeCell ref="B106:I106"/>
    <mergeCell ref="B112:I112"/>
    <mergeCell ref="B113:I113"/>
    <mergeCell ref="B114:I114"/>
    <mergeCell ref="B115:I115"/>
    <mergeCell ref="A117:D117"/>
    <mergeCell ref="B135:E135"/>
    <mergeCell ref="F135:I135"/>
    <mergeCell ref="B125:E125"/>
    <mergeCell ref="F125:I125"/>
    <mergeCell ref="E117:I117"/>
    <mergeCell ref="A118:D118"/>
    <mergeCell ref="E118:I118"/>
    <mergeCell ref="F128:I128"/>
    <mergeCell ref="B131:E131"/>
    <mergeCell ref="F131:I131"/>
    <mergeCell ref="B120:I120"/>
    <mergeCell ref="B122:C122"/>
    <mergeCell ref="F122:G122"/>
    <mergeCell ref="B123:E123"/>
    <mergeCell ref="F123:I123"/>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115" zoomScaleSheetLayoutView="115" workbookViewId="0">
      <selection activeCell="G7" sqref="G7"/>
    </sheetView>
  </sheetViews>
  <sheetFormatPr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7" customFormat="1" ht="24.75" customHeight="1">
      <c r="A1" s="1177" t="str">
        <f>'Attach 3(JV)'!A1</f>
        <v>Specification No.:CC/NT/W-TELE/DOM/A10/24/09318</v>
      </c>
      <c r="B1" s="1177"/>
      <c r="C1" s="1177"/>
      <c r="D1" s="1177"/>
      <c r="E1" s="500" t="str">
        <f>"Attachment-19 " &amp; 'Attach 3(JV)'!AT1</f>
        <v xml:space="preserve">Attachment-19 </v>
      </c>
      <c r="F1" s="78"/>
      <c r="G1" s="78"/>
      <c r="H1" s="78"/>
    </row>
    <row r="2" spans="1:9" ht="7.5" customHeight="1"/>
    <row r="3" spans="1:9" ht="36.75" customHeight="1">
      <c r="A3" s="1039" t="str">
        <f>'Attach 3(JV)'!A3</f>
        <v>Package: Wi-Fi Deployment in Switchyard &amp; Control Room of POWERGRID Substations.</v>
      </c>
      <c r="B3" s="1040"/>
      <c r="C3" s="1040"/>
      <c r="D3" s="1040"/>
      <c r="E3" s="1040"/>
      <c r="F3" s="26"/>
      <c r="G3" s="27"/>
      <c r="H3" s="26"/>
    </row>
    <row r="4" spans="1:9" ht="20.100000000000001" customHeight="1">
      <c r="A4" s="28"/>
      <c r="H4" s="30"/>
      <c r="I4" s="11"/>
    </row>
    <row r="5" spans="1:9" ht="20.100000000000001" customHeight="1">
      <c r="A5" s="733" t="s">
        <v>678</v>
      </c>
      <c r="B5" s="733"/>
      <c r="C5" s="733"/>
      <c r="D5" s="733"/>
      <c r="E5" s="73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176" t="str">
        <f>'Attach 3(JV)'!A8</f>
        <v/>
      </c>
      <c r="B8" s="1176"/>
      <c r="C8" s="1176"/>
      <c r="D8" s="1176"/>
      <c r="E8" s="106" t="str">
        <f>'Attach 3(JV)'!E8</f>
        <v>Contract Services</v>
      </c>
      <c r="H8" s="30"/>
      <c r="I8" s="11"/>
    </row>
    <row r="9" spans="1:9" ht="20.100000000000001" customHeight="1">
      <c r="A9" s="13" t="s">
        <v>53</v>
      </c>
      <c r="B9" s="734">
        <f>'Attach 3(JV)'!B9</f>
        <v>0</v>
      </c>
      <c r="C9" s="734"/>
      <c r="D9" s="734"/>
      <c r="E9" s="106" t="str">
        <f>'Attach 3(JV)'!E9</f>
        <v>Power Grid Corporation of India Ltd.,</v>
      </c>
      <c r="H9" s="30"/>
      <c r="I9" s="11"/>
    </row>
    <row r="10" spans="1:9" ht="20.100000000000001" customHeight="1">
      <c r="A10" s="13" t="s">
        <v>55</v>
      </c>
      <c r="B10" s="734">
        <f>'Attach 3(JV)'!B10</f>
        <v>0</v>
      </c>
      <c r="C10" s="734"/>
      <c r="D10" s="734"/>
      <c r="E10" s="106" t="str">
        <f>'Attach 3(JV)'!E10</f>
        <v>"Saudamini", Plot No. 2, Sector 29</v>
      </c>
      <c r="H10" s="30"/>
      <c r="I10" s="11"/>
    </row>
    <row r="11" spans="1:9" ht="20.100000000000001" customHeight="1">
      <c r="B11" s="734">
        <f>'Attach 3(JV)'!B11</f>
        <v>0</v>
      </c>
      <c r="C11" s="734"/>
      <c r="D11" s="734"/>
      <c r="E11" s="106" t="str">
        <f>'Attach 3(JV)'!E11</f>
        <v>Gurugram (Haryana) - 122001</v>
      </c>
    </row>
    <row r="12" spans="1:9" ht="18" customHeight="1">
      <c r="A12" s="32"/>
      <c r="B12" s="734">
        <f>'Attach 3(JV)'!B12</f>
        <v>0</v>
      </c>
      <c r="C12" s="734"/>
      <c r="D12" s="734"/>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58</v>
      </c>
    </row>
    <row r="16" spans="1:9" ht="6" customHeight="1">
      <c r="A16" s="32"/>
    </row>
    <row r="17" spans="1:8" ht="78.75" customHeight="1">
      <c r="A17" s="947" t="s">
        <v>679</v>
      </c>
      <c r="B17" s="947"/>
      <c r="C17" s="947"/>
      <c r="D17" s="947"/>
      <c r="E17" s="947"/>
    </row>
    <row r="18" spans="1:8" ht="56.25" customHeight="1">
      <c r="A18" s="788" t="s">
        <v>680</v>
      </c>
      <c r="B18" s="788"/>
      <c r="C18" s="788"/>
      <c r="D18" s="788"/>
      <c r="E18" s="788"/>
    </row>
    <row r="19" spans="1:8" ht="184.5" customHeight="1">
      <c r="A19" s="788" t="s">
        <v>681</v>
      </c>
      <c r="B19" s="788"/>
      <c r="C19" s="788"/>
      <c r="D19" s="788"/>
      <c r="E19" s="788"/>
    </row>
    <row r="20" spans="1:8" ht="8.25" hidden="1" customHeight="1">
      <c r="A20" s="32"/>
    </row>
    <row r="21" spans="1:8" ht="20.100000000000001" hidden="1" customHeight="1">
      <c r="A21" s="32"/>
    </row>
    <row r="22" spans="1:8" ht="20.100000000000001" hidden="1" customHeight="1">
      <c r="A22" s="32"/>
    </row>
    <row r="23" spans="1:8" ht="57.75" hidden="1" customHeight="1">
      <c r="A23" s="947"/>
      <c r="B23" s="947"/>
      <c r="C23" s="947"/>
      <c r="D23" s="947"/>
      <c r="E23" s="947"/>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59</v>
      </c>
      <c r="B30" s="62" t="str">
        <f>'Attach 3(JV)'!B19</f>
        <v>--</v>
      </c>
      <c r="C30" s="40"/>
      <c r="D30" s="37" t="s">
        <v>60</v>
      </c>
      <c r="E30" s="197" t="str">
        <f>'Attach 3(JV)'!E19</f>
        <v/>
      </c>
    </row>
    <row r="31" spans="1:8" ht="33" customHeight="1">
      <c r="A31" s="36" t="s">
        <v>61</v>
      </c>
      <c r="B31" s="197" t="str">
        <f>'Attach 3(JV)'!B20</f>
        <v/>
      </c>
      <c r="C31" s="40"/>
      <c r="D31" s="37" t="s">
        <v>62</v>
      </c>
      <c r="E31" s="197" t="str">
        <f>'Attach 3(JV)'!E20</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SVFdsY+QBgcAjsu6RWke3tI59HriFRY9rpr2Lnz6MGV8pil1zN3slbEKL1vgi6eJHwNOxPe/DO8DhrS3uA8jhg==" saltValue="PStzAVmfFBsfwkuXfsDOEQ==" spinCount="100000" sheet="1" formatColumns="0" formatRows="0" selectLockedCells="1"/>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indexed="13"/>
    <pageSetUpPr fitToPage="1"/>
  </sheetPr>
  <dimension ref="A1:AZ121"/>
  <sheetViews>
    <sheetView showGridLines="0" view="pageBreakPreview" zoomScale="130" zoomScaleSheetLayoutView="130" workbookViewId="0">
      <selection activeCell="AP69" sqref="AP69"/>
    </sheetView>
  </sheetViews>
  <sheetFormatPr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hidden="1" customWidth="1"/>
    <col min="9" max="9" width="14" style="53" hidden="1" customWidth="1"/>
    <col min="10" max="10" width="16.140625" style="53" hidden="1" customWidth="1"/>
    <col min="11" max="13" width="9.140625" style="53" hidden="1" customWidth="1"/>
    <col min="14" max="25" width="0" style="53" hidden="1" customWidth="1"/>
    <col min="26" max="26" width="10" style="53" hidden="1" customWidth="1"/>
    <col min="27" max="27" width="9.140625" style="53" hidden="1" customWidth="1"/>
    <col min="28" max="28" width="9.140625" style="56" hidden="1" customWidth="1"/>
    <col min="29" max="29" width="22.42578125" style="57" hidden="1" customWidth="1"/>
    <col min="30" max="31" width="9.140625" style="177" hidden="1" customWidth="1"/>
    <col min="32" max="32" width="9.140625" style="155" hidden="1" customWidth="1"/>
    <col min="33" max="33" width="10" style="155" hidden="1" customWidth="1"/>
    <col min="34" max="34" width="14.85546875" style="155" hidden="1" customWidth="1"/>
    <col min="35" max="35" width="9.140625" style="155" hidden="1" customWidth="1"/>
    <col min="36" max="39" width="0" style="155" hidden="1" customWidth="1"/>
    <col min="40" max="42" width="9.140625" style="155"/>
    <col min="43" max="16384" width="9.140625" style="25"/>
  </cols>
  <sheetData>
    <row r="1" spans="1:52" ht="27.75" customHeight="1">
      <c r="A1" s="804" t="str">
        <f>'Attach 3(JV)'!A1</f>
        <v>Specification No.:CC/NT/W-TELE/DOM/A10/24/09318</v>
      </c>
      <c r="B1" s="804"/>
      <c r="C1" s="804"/>
      <c r="D1" s="804"/>
      <c r="E1" s="804"/>
      <c r="F1" s="267" t="s">
        <v>683</v>
      </c>
      <c r="G1" s="52"/>
      <c r="H1" s="52"/>
      <c r="I1" s="78"/>
      <c r="J1" s="78"/>
      <c r="K1" s="78"/>
      <c r="L1" s="78"/>
      <c r="M1" s="78"/>
      <c r="N1" s="78"/>
      <c r="O1" s="78"/>
      <c r="P1" s="78"/>
      <c r="Q1" s="78"/>
      <c r="R1" s="78"/>
      <c r="S1" s="78"/>
      <c r="T1" s="78"/>
      <c r="U1" s="78"/>
      <c r="V1" s="78"/>
      <c r="W1" s="78"/>
      <c r="X1" s="78"/>
      <c r="Y1" s="78"/>
      <c r="Z1" s="78"/>
      <c r="AA1" s="78"/>
      <c r="AD1" s="665"/>
      <c r="AE1" s="666">
        <v>1</v>
      </c>
      <c r="AF1" s="77" t="s">
        <v>684</v>
      </c>
      <c r="AG1" s="667">
        <v>1</v>
      </c>
      <c r="AH1" s="667" t="s">
        <v>685</v>
      </c>
      <c r="AI1" s="668"/>
      <c r="AJ1" s="668"/>
      <c r="AK1" s="667">
        <v>1</v>
      </c>
      <c r="AL1" s="668" t="s">
        <v>686</v>
      </c>
      <c r="AM1" s="77"/>
      <c r="AN1" s="77"/>
      <c r="AO1" s="77"/>
      <c r="AP1" s="77"/>
      <c r="AQ1" s="113"/>
      <c r="AR1" s="113"/>
      <c r="AS1" s="113"/>
      <c r="AT1" s="113"/>
      <c r="AU1" s="113"/>
      <c r="AV1" s="113"/>
      <c r="AW1" s="113"/>
      <c r="AX1" s="113"/>
      <c r="AY1" s="113"/>
      <c r="AZ1" s="113"/>
    </row>
    <row r="2" spans="1:52">
      <c r="I2" s="78"/>
      <c r="J2" s="78"/>
      <c r="K2" s="78"/>
      <c r="L2" s="78"/>
      <c r="M2" s="78"/>
      <c r="N2" s="78"/>
      <c r="O2" s="78"/>
      <c r="P2" s="78"/>
      <c r="Q2" s="78"/>
      <c r="R2" s="78"/>
      <c r="S2" s="78"/>
      <c r="T2" s="78"/>
      <c r="U2" s="78"/>
      <c r="V2" s="78"/>
      <c r="W2" s="78"/>
      <c r="X2" s="78"/>
      <c r="Y2" s="78"/>
      <c r="Z2" s="78"/>
      <c r="AA2" s="78"/>
      <c r="AD2" s="665"/>
      <c r="AE2" s="666">
        <v>2</v>
      </c>
      <c r="AF2" s="77" t="s">
        <v>687</v>
      </c>
      <c r="AG2" s="667">
        <v>2</v>
      </c>
      <c r="AH2" s="667" t="s">
        <v>688</v>
      </c>
      <c r="AI2" s="668"/>
      <c r="AJ2" s="668"/>
      <c r="AK2" s="667">
        <v>2</v>
      </c>
      <c r="AL2" s="668" t="s">
        <v>689</v>
      </c>
      <c r="AM2" s="77"/>
      <c r="AN2" s="77"/>
      <c r="AO2" s="77"/>
      <c r="AP2" s="77"/>
      <c r="AQ2" s="113"/>
      <c r="AR2" s="113"/>
      <c r="AS2" s="113"/>
      <c r="AT2" s="113"/>
      <c r="AU2" s="113"/>
      <c r="AV2" s="113"/>
      <c r="AW2" s="113"/>
      <c r="AX2" s="113"/>
      <c r="AY2" s="113"/>
      <c r="AZ2" s="113"/>
    </row>
    <row r="3" spans="1:52" ht="20.100000000000001" customHeight="1">
      <c r="A3" s="733" t="s">
        <v>690</v>
      </c>
      <c r="B3" s="733"/>
      <c r="C3" s="733"/>
      <c r="D3" s="733"/>
      <c r="E3" s="733"/>
      <c r="F3" s="733"/>
      <c r="G3" s="28"/>
      <c r="H3" s="28"/>
      <c r="I3" s="49"/>
      <c r="J3" s="78"/>
      <c r="K3" s="78"/>
      <c r="L3" s="78"/>
      <c r="M3" s="78"/>
      <c r="N3" s="78"/>
      <c r="O3" s="78"/>
      <c r="P3" s="78"/>
      <c r="Q3" s="78"/>
      <c r="R3" s="78"/>
      <c r="S3" s="78"/>
      <c r="T3" s="78"/>
      <c r="U3" s="78"/>
      <c r="V3" s="78"/>
      <c r="W3" s="78"/>
      <c r="X3" s="78"/>
      <c r="Y3" s="78"/>
      <c r="Z3" s="78"/>
      <c r="AA3" s="78"/>
      <c r="AB3" s="178"/>
      <c r="AC3" s="179"/>
      <c r="AD3" s="665"/>
      <c r="AE3" s="666">
        <v>3</v>
      </c>
      <c r="AF3" s="77" t="s">
        <v>691</v>
      </c>
      <c r="AG3" s="667">
        <v>3</v>
      </c>
      <c r="AH3" s="667" t="s">
        <v>692</v>
      </c>
      <c r="AI3" s="668"/>
      <c r="AJ3" s="668"/>
      <c r="AK3" s="667">
        <v>3</v>
      </c>
      <c r="AL3" s="668" t="s">
        <v>693</v>
      </c>
      <c r="AM3" s="77"/>
      <c r="AN3" s="77"/>
      <c r="AO3" s="77"/>
      <c r="AP3" s="77"/>
      <c r="AQ3" s="113"/>
      <c r="AR3" s="113"/>
      <c r="AS3" s="113"/>
      <c r="AT3" s="113"/>
      <c r="AU3" s="113"/>
      <c r="AV3" s="113"/>
      <c r="AW3" s="113"/>
      <c r="AX3" s="113"/>
      <c r="AY3" s="113"/>
      <c r="AZ3" s="113"/>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78"/>
      <c r="AC4" s="179"/>
      <c r="AD4" s="665"/>
      <c r="AE4" s="666">
        <v>4</v>
      </c>
      <c r="AF4" s="77" t="s">
        <v>694</v>
      </c>
      <c r="AG4" s="667">
        <v>4</v>
      </c>
      <c r="AH4" s="667" t="s">
        <v>695</v>
      </c>
      <c r="AI4" s="668"/>
      <c r="AJ4" s="668"/>
      <c r="AK4" s="667">
        <v>4</v>
      </c>
      <c r="AL4" s="668" t="s">
        <v>696</v>
      </c>
      <c r="AM4" s="77"/>
      <c r="AN4" s="77"/>
      <c r="AO4" s="77"/>
      <c r="AP4" s="77"/>
      <c r="AQ4" s="113"/>
      <c r="AR4" s="113"/>
      <c r="AS4" s="113"/>
      <c r="AT4" s="113"/>
      <c r="AU4" s="113"/>
      <c r="AV4" s="113"/>
      <c r="AW4" s="113"/>
      <c r="AX4" s="113"/>
      <c r="AY4" s="113"/>
      <c r="AZ4" s="113"/>
    </row>
    <row r="5" spans="1:52" ht="20.100000000000001" customHeight="1">
      <c r="A5" s="38" t="s">
        <v>697</v>
      </c>
      <c r="B5" s="38"/>
      <c r="C5" s="1201"/>
      <c r="D5" s="1201"/>
      <c r="E5" s="1201"/>
      <c r="F5" s="1201"/>
      <c r="G5" s="38"/>
      <c r="H5" s="38"/>
      <c r="I5" s="78"/>
      <c r="J5" s="78"/>
      <c r="K5" s="78"/>
      <c r="L5" s="78"/>
      <c r="M5" s="78"/>
      <c r="N5" s="78"/>
      <c r="O5" s="78"/>
      <c r="P5" s="78"/>
      <c r="Q5" s="78"/>
      <c r="R5" s="78"/>
      <c r="S5" s="78"/>
      <c r="T5" s="78"/>
      <c r="U5" s="78"/>
      <c r="V5" s="78"/>
      <c r="W5" s="78"/>
      <c r="X5" s="78"/>
      <c r="Y5" s="78"/>
      <c r="Z5" s="78"/>
      <c r="AA5" s="78"/>
      <c r="AB5" s="178"/>
      <c r="AC5" s="179"/>
      <c r="AD5" s="665"/>
      <c r="AE5" s="666">
        <v>5</v>
      </c>
      <c r="AF5" s="77" t="s">
        <v>698</v>
      </c>
      <c r="AG5" s="667">
        <v>5</v>
      </c>
      <c r="AH5" s="667" t="s">
        <v>695</v>
      </c>
      <c r="AI5" s="668"/>
      <c r="AJ5" s="668"/>
      <c r="AK5" s="667">
        <v>5</v>
      </c>
      <c r="AL5" s="668" t="s">
        <v>699</v>
      </c>
      <c r="AM5" s="77"/>
      <c r="AN5" s="77"/>
      <c r="AO5" s="77"/>
      <c r="AP5" s="77"/>
      <c r="AQ5" s="113"/>
      <c r="AR5" s="113"/>
      <c r="AS5" s="113"/>
      <c r="AT5" s="113"/>
      <c r="AU5" s="113"/>
      <c r="AV5" s="113"/>
      <c r="AW5" s="113"/>
      <c r="AX5" s="113"/>
      <c r="AY5" s="113"/>
      <c r="AZ5" s="113"/>
    </row>
    <row r="6" spans="1:52" ht="20.100000000000001" customHeight="1">
      <c r="A6" s="38" t="s">
        <v>59</v>
      </c>
      <c r="B6" s="1201" t="str">
        <f>'Attach 3(JV)'!B19</f>
        <v>--</v>
      </c>
      <c r="C6" s="1201"/>
      <c r="I6" s="78"/>
      <c r="J6" s="78"/>
      <c r="K6" s="78"/>
      <c r="L6" s="78"/>
      <c r="M6" s="78"/>
      <c r="N6" s="78"/>
      <c r="O6" s="78"/>
      <c r="P6" s="78"/>
      <c r="Q6" s="78"/>
      <c r="R6" s="78"/>
      <c r="S6" s="78"/>
      <c r="T6" s="78"/>
      <c r="U6" s="78"/>
      <c r="V6" s="78"/>
      <c r="W6" s="78"/>
      <c r="X6" s="78"/>
      <c r="Y6" s="78"/>
      <c r="Z6" s="78"/>
      <c r="AA6" s="78"/>
      <c r="AB6" s="178"/>
      <c r="AC6" s="179"/>
      <c r="AD6" s="665"/>
      <c r="AE6" s="666">
        <v>6</v>
      </c>
      <c r="AF6" s="77" t="s">
        <v>700</v>
      </c>
      <c r="AG6" s="667">
        <v>6</v>
      </c>
      <c r="AH6" s="667" t="s">
        <v>695</v>
      </c>
      <c r="AI6" s="669" t="e">
        <f>DAY(B6)</f>
        <v>#VALUE!</v>
      </c>
      <c r="AJ6" s="668"/>
      <c r="AK6" s="667">
        <v>6</v>
      </c>
      <c r="AL6" s="668" t="s">
        <v>701</v>
      </c>
      <c r="AM6" s="77"/>
      <c r="AN6" s="77"/>
      <c r="AO6" s="77"/>
      <c r="AP6" s="77"/>
      <c r="AQ6" s="113"/>
      <c r="AR6" s="113"/>
      <c r="AS6" s="113"/>
      <c r="AT6" s="113"/>
      <c r="AU6" s="113"/>
      <c r="AV6" s="113"/>
      <c r="AW6" s="113"/>
      <c r="AX6" s="113"/>
      <c r="AY6" s="113"/>
      <c r="AZ6" s="113"/>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78"/>
      <c r="AC7" s="179"/>
      <c r="AD7" s="665"/>
      <c r="AE7" s="666">
        <v>7</v>
      </c>
      <c r="AF7" s="77" t="s">
        <v>702</v>
      </c>
      <c r="AG7" s="667">
        <v>7</v>
      </c>
      <c r="AH7" s="667" t="s">
        <v>695</v>
      </c>
      <c r="AI7" s="669" t="e">
        <f>MONTH(B6)</f>
        <v>#VALUE!</v>
      </c>
      <c r="AJ7" s="668"/>
      <c r="AK7" s="667">
        <v>7</v>
      </c>
      <c r="AL7" s="668" t="s">
        <v>703</v>
      </c>
      <c r="AM7" s="77"/>
      <c r="AN7" s="77"/>
      <c r="AO7" s="77"/>
      <c r="AP7" s="77"/>
      <c r="AQ7" s="113"/>
      <c r="AR7" s="113"/>
      <c r="AS7" s="113"/>
      <c r="AT7" s="113"/>
      <c r="AU7" s="113"/>
      <c r="AV7" s="113"/>
      <c r="AW7" s="113"/>
      <c r="AX7" s="113"/>
      <c r="AY7" s="113"/>
      <c r="AZ7" s="113"/>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78"/>
      <c r="AC8" s="179"/>
      <c r="AD8" s="665"/>
      <c r="AE8" s="666">
        <v>8</v>
      </c>
      <c r="AF8" s="77" t="s">
        <v>704</v>
      </c>
      <c r="AG8" s="667">
        <v>8</v>
      </c>
      <c r="AH8" s="667" t="s">
        <v>695</v>
      </c>
      <c r="AI8" s="669" t="e">
        <f>LOOKUP(AI7,AK1:AK12,AL1:AL12)</f>
        <v>#VALUE!</v>
      </c>
      <c r="AJ8" s="668"/>
      <c r="AK8" s="667">
        <v>8</v>
      </c>
      <c r="AL8" s="668" t="s">
        <v>705</v>
      </c>
      <c r="AM8" s="77"/>
      <c r="AN8" s="77"/>
      <c r="AO8" s="77"/>
      <c r="AP8" s="77"/>
      <c r="AQ8" s="113"/>
      <c r="AR8" s="113"/>
      <c r="AS8" s="113"/>
      <c r="AT8" s="113"/>
      <c r="AU8" s="113"/>
      <c r="AV8" s="113"/>
      <c r="AW8" s="113"/>
      <c r="AX8" s="113"/>
      <c r="AY8" s="113"/>
      <c r="AZ8" s="113"/>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78"/>
      <c r="AC9" s="179"/>
      <c r="AD9" s="665"/>
      <c r="AE9" s="666">
        <v>9</v>
      </c>
      <c r="AF9" s="77" t="s">
        <v>706</v>
      </c>
      <c r="AG9" s="667">
        <v>9</v>
      </c>
      <c r="AH9" s="667" t="s">
        <v>695</v>
      </c>
      <c r="AI9" s="669" t="e">
        <f>YEAR(B6)</f>
        <v>#VALUE!</v>
      </c>
      <c r="AJ9" s="668"/>
      <c r="AK9" s="667">
        <v>9</v>
      </c>
      <c r="AL9" s="668" t="s">
        <v>707</v>
      </c>
      <c r="AM9" s="77"/>
      <c r="AN9" s="77"/>
      <c r="AO9" s="77"/>
      <c r="AP9" s="77"/>
      <c r="AQ9" s="113"/>
      <c r="AR9" s="113"/>
      <c r="AS9" s="113"/>
      <c r="AT9" s="113"/>
      <c r="AU9" s="113"/>
      <c r="AV9" s="113"/>
      <c r="AW9" s="113"/>
      <c r="AX9" s="113"/>
      <c r="AY9" s="113"/>
      <c r="AZ9" s="113"/>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78"/>
      <c r="AC10" s="179"/>
      <c r="AD10" s="665"/>
      <c r="AE10" s="666">
        <v>10</v>
      </c>
      <c r="AF10" s="77" t="s">
        <v>708</v>
      </c>
      <c r="AG10" s="667">
        <v>10</v>
      </c>
      <c r="AH10" s="667" t="s">
        <v>695</v>
      </c>
      <c r="AI10" s="668"/>
      <c r="AJ10" s="668"/>
      <c r="AK10" s="667">
        <v>10</v>
      </c>
      <c r="AL10" s="668" t="s">
        <v>709</v>
      </c>
      <c r="AM10" s="77"/>
      <c r="AN10" s="77"/>
      <c r="AO10" s="77"/>
      <c r="AP10" s="77"/>
      <c r="AQ10" s="113"/>
      <c r="AR10" s="113"/>
      <c r="AS10" s="113"/>
      <c r="AT10" s="113"/>
      <c r="AU10" s="113"/>
      <c r="AV10" s="113"/>
      <c r="AW10" s="113"/>
      <c r="AX10" s="113"/>
      <c r="AY10" s="113"/>
      <c r="AZ10" s="113"/>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78"/>
      <c r="AC11" s="179"/>
      <c r="AD11" s="665"/>
      <c r="AE11" s="666">
        <v>11</v>
      </c>
      <c r="AF11" s="77" t="s">
        <v>710</v>
      </c>
      <c r="AG11" s="667">
        <v>11</v>
      </c>
      <c r="AH11" s="667" t="s">
        <v>695</v>
      </c>
      <c r="AI11" s="668"/>
      <c r="AJ11" s="668"/>
      <c r="AK11" s="667">
        <v>11</v>
      </c>
      <c r="AL11" s="668" t="s">
        <v>711</v>
      </c>
      <c r="AM11" s="77"/>
      <c r="AN11" s="77"/>
      <c r="AO11" s="77"/>
      <c r="AP11" s="77"/>
      <c r="AQ11" s="113"/>
      <c r="AR11" s="113"/>
      <c r="AS11" s="113"/>
      <c r="AT11" s="113"/>
      <c r="AU11" s="113"/>
      <c r="AV11" s="113"/>
      <c r="AW11" s="113"/>
      <c r="AX11" s="113"/>
      <c r="AY11" s="113"/>
      <c r="AZ11" s="113"/>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78"/>
      <c r="AC12" s="179"/>
      <c r="AD12" s="665"/>
      <c r="AE12" s="666">
        <v>12</v>
      </c>
      <c r="AF12" s="77" t="s">
        <v>712</v>
      </c>
      <c r="AG12" s="667">
        <v>12</v>
      </c>
      <c r="AH12" s="667" t="s">
        <v>695</v>
      </c>
      <c r="AI12" s="668"/>
      <c r="AJ12" s="668"/>
      <c r="AK12" s="667">
        <v>12</v>
      </c>
      <c r="AL12" s="668" t="s">
        <v>713</v>
      </c>
      <c r="AM12" s="77"/>
      <c r="AN12" s="77"/>
      <c r="AO12" s="77"/>
      <c r="AP12" s="77"/>
      <c r="AQ12" s="113"/>
      <c r="AR12" s="113"/>
      <c r="AS12" s="113"/>
      <c r="AT12" s="113"/>
      <c r="AU12" s="113"/>
      <c r="AV12" s="113"/>
      <c r="AW12" s="113"/>
      <c r="AX12" s="113"/>
      <c r="AY12" s="113"/>
      <c r="AZ12" s="113"/>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78"/>
      <c r="AC13" s="179"/>
      <c r="AD13" s="665"/>
      <c r="AE13" s="666">
        <v>13</v>
      </c>
      <c r="AF13" s="77" t="s">
        <v>714</v>
      </c>
      <c r="AG13" s="667">
        <v>13</v>
      </c>
      <c r="AH13" s="667" t="s">
        <v>695</v>
      </c>
      <c r="AI13" s="668"/>
      <c r="AJ13" s="668"/>
      <c r="AK13" s="668"/>
      <c r="AL13" s="668"/>
      <c r="AM13" s="77"/>
      <c r="AN13" s="77"/>
      <c r="AO13" s="77"/>
      <c r="AP13" s="77"/>
      <c r="AQ13" s="113"/>
      <c r="AR13" s="113"/>
      <c r="AS13" s="113"/>
      <c r="AT13" s="113"/>
      <c r="AU13" s="113"/>
      <c r="AV13" s="113"/>
      <c r="AW13" s="113"/>
      <c r="AX13" s="113"/>
      <c r="AY13" s="113"/>
      <c r="AZ13" s="113"/>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78"/>
      <c r="AC14" s="179"/>
      <c r="AD14" s="665"/>
      <c r="AE14" s="666">
        <v>14</v>
      </c>
      <c r="AF14" s="77" t="s">
        <v>715</v>
      </c>
      <c r="AG14" s="667">
        <v>14</v>
      </c>
      <c r="AH14" s="667" t="s">
        <v>695</v>
      </c>
      <c r="AI14" s="668"/>
      <c r="AJ14" s="668"/>
      <c r="AK14" s="668"/>
      <c r="AL14" s="668"/>
      <c r="AM14" s="77"/>
      <c r="AN14" s="77"/>
      <c r="AO14" s="77"/>
      <c r="AP14" s="77"/>
      <c r="AQ14" s="113"/>
      <c r="AR14" s="113"/>
      <c r="AS14" s="113"/>
      <c r="AT14" s="113"/>
      <c r="AU14" s="113"/>
      <c r="AV14" s="113"/>
      <c r="AW14" s="113"/>
      <c r="AX14" s="113"/>
      <c r="AY14" s="113"/>
      <c r="AZ14" s="113"/>
    </row>
    <row r="15" spans="1:52" ht="44.25" customHeight="1">
      <c r="A15" s="263" t="s">
        <v>716</v>
      </c>
      <c r="B15" s="1204" t="str">
        <f>Basic!B1</f>
        <v>Package: Wi-Fi Deployment in Switchyard &amp; Control Room of POWERGRID Substations.</v>
      </c>
      <c r="C15" s="1204"/>
      <c r="D15" s="1204"/>
      <c r="E15" s="1204"/>
      <c r="F15" s="1204"/>
      <c r="G15" s="32"/>
      <c r="H15" s="32"/>
      <c r="I15" s="78"/>
      <c r="J15" s="78"/>
      <c r="K15" s="78"/>
      <c r="L15" s="78"/>
      <c r="M15" s="78"/>
      <c r="N15" s="78"/>
      <c r="O15" s="78"/>
      <c r="P15" s="78"/>
      <c r="Q15" s="78"/>
      <c r="R15" s="78"/>
      <c r="S15" s="78"/>
      <c r="T15" s="78"/>
      <c r="U15" s="78"/>
      <c r="V15" s="78"/>
      <c r="W15" s="78"/>
      <c r="X15" s="78"/>
      <c r="Y15" s="78"/>
      <c r="Z15" s="78"/>
      <c r="AA15" s="78"/>
      <c r="AB15" s="178"/>
      <c r="AC15" s="179"/>
      <c r="AD15" s="665"/>
      <c r="AE15" s="666">
        <v>15</v>
      </c>
      <c r="AF15" s="77" t="s">
        <v>717</v>
      </c>
      <c r="AG15" s="667">
        <v>15</v>
      </c>
      <c r="AH15" s="667" t="s">
        <v>695</v>
      </c>
      <c r="AI15" s="668"/>
      <c r="AJ15" s="668"/>
      <c r="AK15" s="668"/>
      <c r="AL15" s="668"/>
      <c r="AM15" s="77"/>
      <c r="AN15" s="77"/>
      <c r="AO15" s="77"/>
      <c r="AP15" s="77"/>
      <c r="AQ15" s="113"/>
      <c r="AR15" s="113"/>
      <c r="AS15" s="113"/>
      <c r="AT15" s="113"/>
      <c r="AU15" s="113"/>
      <c r="AV15" s="113"/>
      <c r="AW15" s="113"/>
      <c r="AX15" s="113"/>
      <c r="AY15" s="113"/>
      <c r="AZ15" s="113"/>
    </row>
    <row r="16" spans="1:52" ht="30.75" customHeight="1">
      <c r="A16" s="29" t="s">
        <v>718</v>
      </c>
      <c r="C16" s="32"/>
      <c r="D16" s="32"/>
      <c r="E16" s="32"/>
      <c r="F16" s="32"/>
      <c r="G16" s="1190" t="s">
        <v>719</v>
      </c>
      <c r="H16" s="1190"/>
      <c r="I16" s="78"/>
      <c r="J16" s="78"/>
      <c r="K16" s="78"/>
      <c r="L16" s="78"/>
      <c r="M16" s="78"/>
      <c r="N16" s="78"/>
      <c r="O16" s="78"/>
      <c r="P16" s="78"/>
      <c r="Q16" s="78"/>
      <c r="R16" s="78"/>
      <c r="S16" s="78"/>
      <c r="T16" s="78"/>
      <c r="U16" s="78"/>
      <c r="V16" s="78"/>
      <c r="W16" s="78"/>
      <c r="X16" s="78"/>
      <c r="Y16" s="78"/>
      <c r="Z16" s="78"/>
      <c r="AA16" s="78"/>
      <c r="AB16" s="178"/>
      <c r="AC16" s="179"/>
      <c r="AD16" s="665"/>
      <c r="AE16" s="666">
        <v>16</v>
      </c>
      <c r="AF16" s="77" t="s">
        <v>720</v>
      </c>
      <c r="AG16" s="667">
        <v>16</v>
      </c>
      <c r="AH16" s="667" t="s">
        <v>695</v>
      </c>
      <c r="AI16" s="668"/>
      <c r="AJ16" s="668"/>
      <c r="AK16" s="668"/>
      <c r="AL16" s="668"/>
      <c r="AM16" s="77"/>
      <c r="AN16" s="77"/>
      <c r="AO16" s="77"/>
      <c r="AP16" s="77"/>
      <c r="AQ16" s="113"/>
      <c r="AR16" s="113"/>
      <c r="AS16" s="113"/>
      <c r="AT16" s="113"/>
      <c r="AU16" s="113"/>
      <c r="AV16" s="113"/>
      <c r="AW16" s="113"/>
      <c r="AX16" s="113"/>
      <c r="AY16" s="113"/>
      <c r="AZ16" s="113"/>
    </row>
    <row r="17" spans="1:52" s="24" customFormat="1" ht="150" customHeight="1">
      <c r="A17" s="69">
        <v>1</v>
      </c>
      <c r="B17" s="1181"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181"/>
      <c r="D17" s="1181"/>
      <c r="E17" s="1181"/>
      <c r="F17" s="1181"/>
      <c r="G17" s="264"/>
      <c r="H17" s="265" t="s">
        <v>721</v>
      </c>
      <c r="I17" s="153"/>
      <c r="J17" s="78"/>
      <c r="K17" s="78"/>
      <c r="L17" s="78"/>
      <c r="M17" s="78"/>
      <c r="N17" s="78"/>
      <c r="O17" s="78"/>
      <c r="P17" s="78"/>
      <c r="Q17" s="78"/>
      <c r="R17" s="78"/>
      <c r="S17" s="78"/>
      <c r="T17" s="78"/>
      <c r="U17" s="78"/>
      <c r="V17" s="78"/>
      <c r="W17" s="78"/>
      <c r="X17" s="78"/>
      <c r="Y17" s="78"/>
      <c r="Z17" s="58"/>
      <c r="AA17" s="58"/>
      <c r="AB17" s="180" t="s">
        <v>722</v>
      </c>
      <c r="AC17" s="56"/>
      <c r="AD17" s="181"/>
      <c r="AE17" s="666">
        <v>17</v>
      </c>
      <c r="AF17" s="78" t="s">
        <v>723</v>
      </c>
      <c r="AG17" s="667">
        <v>17</v>
      </c>
      <c r="AH17" s="667" t="s">
        <v>695</v>
      </c>
      <c r="AI17" s="668"/>
      <c r="AJ17" s="668"/>
      <c r="AK17" s="668"/>
      <c r="AL17" s="668"/>
      <c r="AM17" s="78"/>
      <c r="AN17" s="78"/>
      <c r="AO17" s="78"/>
      <c r="AP17" s="78"/>
      <c r="AQ17" s="111"/>
      <c r="AR17" s="111"/>
      <c r="AS17" s="111"/>
      <c r="AT17" s="111"/>
      <c r="AU17" s="111"/>
      <c r="AV17" s="111"/>
      <c r="AW17" s="111"/>
      <c r="AX17" s="111"/>
      <c r="AY17" s="111"/>
      <c r="AZ17" s="111"/>
    </row>
    <row r="18" spans="1:52" s="24" customFormat="1" ht="35.25" customHeight="1">
      <c r="A18" s="69">
        <v>1.1000000000000001</v>
      </c>
      <c r="B18" s="1197" t="s">
        <v>724</v>
      </c>
      <c r="C18" s="1197"/>
      <c r="D18" s="1197"/>
      <c r="E18" s="1197"/>
      <c r="F18" s="1197"/>
      <c r="G18" s="78"/>
      <c r="H18" s="78"/>
      <c r="I18" s="153"/>
      <c r="J18" s="78"/>
      <c r="K18" s="78"/>
      <c r="L18" s="78"/>
      <c r="M18" s="78"/>
      <c r="N18" s="78"/>
      <c r="O18" s="78"/>
      <c r="P18" s="78"/>
      <c r="Q18" s="78"/>
      <c r="R18" s="78"/>
      <c r="S18" s="78"/>
      <c r="T18" s="78"/>
      <c r="U18" s="78"/>
      <c r="V18" s="78"/>
      <c r="W18" s="78"/>
      <c r="X18" s="78"/>
      <c r="Y18" s="78"/>
      <c r="Z18" s="58"/>
      <c r="AA18" s="58"/>
      <c r="AB18" s="180"/>
      <c r="AC18" s="56"/>
      <c r="AD18" s="181"/>
      <c r="AE18" s="666"/>
      <c r="AF18" s="78"/>
      <c r="AG18" s="667"/>
      <c r="AH18" s="667"/>
      <c r="AI18" s="668"/>
      <c r="AJ18" s="668"/>
      <c r="AK18" s="668"/>
      <c r="AL18" s="668"/>
      <c r="AM18" s="78"/>
      <c r="AN18" s="78"/>
      <c r="AO18" s="78"/>
      <c r="AP18" s="78"/>
      <c r="AQ18" s="111"/>
      <c r="AR18" s="111"/>
      <c r="AS18" s="111"/>
      <c r="AT18" s="111"/>
      <c r="AU18" s="111"/>
      <c r="AV18" s="111"/>
      <c r="AW18" s="111"/>
      <c r="AX18" s="111"/>
      <c r="AY18" s="111"/>
      <c r="AZ18" s="111"/>
    </row>
    <row r="19" spans="1:52" ht="21" customHeight="1">
      <c r="A19" s="69">
        <v>2</v>
      </c>
      <c r="B19" s="70" t="s">
        <v>725</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78"/>
      <c r="AC19" s="179" t="s">
        <v>726</v>
      </c>
      <c r="AD19" s="665"/>
      <c r="AE19" s="666">
        <v>18</v>
      </c>
      <c r="AF19" s="77" t="s">
        <v>727</v>
      </c>
      <c r="AG19" s="667">
        <v>18</v>
      </c>
      <c r="AH19" s="667" t="s">
        <v>695</v>
      </c>
      <c r="AI19" s="668"/>
      <c r="AJ19" s="668"/>
      <c r="AK19" s="668"/>
      <c r="AL19" s="668"/>
      <c r="AM19" s="77"/>
      <c r="AN19" s="77"/>
      <c r="AO19" s="77"/>
      <c r="AP19" s="77"/>
      <c r="AQ19" s="113"/>
      <c r="AR19" s="113"/>
      <c r="AS19" s="113"/>
      <c r="AT19" s="113"/>
      <c r="AU19" s="113"/>
      <c r="AV19" s="113"/>
      <c r="AW19" s="113"/>
      <c r="AX19" s="113"/>
      <c r="AY19" s="113"/>
      <c r="AZ19" s="113"/>
    </row>
    <row r="20" spans="1:52" s="24" customFormat="1" ht="41.25" customHeight="1">
      <c r="A20" s="29"/>
      <c r="B20" s="947" t="s">
        <v>728</v>
      </c>
      <c r="C20" s="947"/>
      <c r="D20" s="947"/>
      <c r="E20" s="947"/>
      <c r="F20" s="947"/>
      <c r="G20" s="1192"/>
      <c r="H20" s="1192"/>
      <c r="I20" s="1192"/>
      <c r="J20" s="1192"/>
      <c r="K20" s="78"/>
      <c r="L20" s="78"/>
      <c r="M20" s="78"/>
      <c r="N20" s="78"/>
      <c r="O20" s="78"/>
      <c r="P20" s="78"/>
      <c r="Q20" s="78"/>
      <c r="R20" s="78"/>
      <c r="S20" s="78"/>
      <c r="T20" s="78"/>
      <c r="U20" s="78"/>
      <c r="V20" s="78"/>
      <c r="W20" s="78"/>
      <c r="X20" s="78"/>
      <c r="Y20" s="78"/>
      <c r="Z20" s="78"/>
      <c r="AA20" s="78"/>
      <c r="AB20" s="178"/>
      <c r="AC20" s="179" t="s">
        <v>729</v>
      </c>
      <c r="AD20" s="666"/>
      <c r="AE20" s="666">
        <v>19</v>
      </c>
      <c r="AF20" s="78" t="s">
        <v>730</v>
      </c>
      <c r="AG20" s="667">
        <v>19</v>
      </c>
      <c r="AH20" s="667" t="s">
        <v>695</v>
      </c>
      <c r="AI20" s="670"/>
      <c r="AJ20" s="670"/>
      <c r="AK20" s="670"/>
      <c r="AL20" s="670"/>
      <c r="AM20" s="78"/>
      <c r="AN20" s="78"/>
      <c r="AO20" s="78"/>
      <c r="AP20" s="78"/>
      <c r="AQ20" s="111"/>
      <c r="AR20" s="111"/>
      <c r="AS20" s="111"/>
      <c r="AT20" s="111"/>
      <c r="AU20" s="111"/>
      <c r="AV20" s="111"/>
      <c r="AW20" s="111"/>
      <c r="AX20" s="111"/>
      <c r="AY20" s="111"/>
      <c r="AZ20" s="111"/>
    </row>
    <row r="21" spans="1:52" s="24" customFormat="1" ht="53.25" customHeight="1">
      <c r="A21" s="29"/>
      <c r="B21" s="895" t="str">
        <f>"(a) Attachment 1(" &amp; Basic!$B$2 &amp; ") :"</f>
        <v>(a) Attachment 1(Package: Wi-Fi) :</v>
      </c>
      <c r="C21" s="895"/>
      <c r="D21" s="1193" t="s">
        <v>731</v>
      </c>
      <c r="E21" s="1193"/>
      <c r="F21" s="1193"/>
      <c r="G21" s="652"/>
      <c r="H21" s="653"/>
      <c r="I21" s="653"/>
      <c r="J21" s="653"/>
      <c r="K21" s="666"/>
      <c r="L21" s="666"/>
      <c r="M21" s="671"/>
      <c r="N21" s="666"/>
      <c r="O21" s="666"/>
      <c r="P21" s="666"/>
      <c r="Q21" s="666"/>
      <c r="R21" s="666"/>
      <c r="S21" s="666"/>
      <c r="T21" s="666"/>
      <c r="U21" s="666"/>
      <c r="V21" s="666"/>
      <c r="W21" s="666"/>
      <c r="X21" s="666"/>
      <c r="Y21" s="666"/>
      <c r="Z21" s="78"/>
      <c r="AA21" s="78"/>
      <c r="AB21" s="178"/>
      <c r="AC21" s="179" t="s">
        <v>732</v>
      </c>
      <c r="AD21" s="666" t="str">
        <f>IF(ISERROR(LOOKUP(J21,AE1:AE21,AF1:AF21)), "Zero", LOOKUP(J21,AE1:AE21,AF1:AF21))</f>
        <v>Zero</v>
      </c>
      <c r="AE21" s="666">
        <v>20</v>
      </c>
      <c r="AF21" s="78" t="s">
        <v>733</v>
      </c>
      <c r="AG21" s="667">
        <v>20</v>
      </c>
      <c r="AH21" s="667" t="s">
        <v>695</v>
      </c>
      <c r="AI21" s="668"/>
      <c r="AJ21" s="668"/>
      <c r="AK21" s="668"/>
      <c r="AL21" s="668"/>
      <c r="AM21" s="78"/>
      <c r="AN21" s="78"/>
      <c r="AO21" s="78"/>
      <c r="AP21" s="78"/>
      <c r="AQ21" s="111"/>
      <c r="AR21" s="111"/>
      <c r="AS21" s="111"/>
      <c r="AT21" s="111"/>
      <c r="AU21" s="111"/>
      <c r="AV21" s="111"/>
      <c r="AW21" s="111"/>
      <c r="AX21" s="111"/>
      <c r="AY21" s="111"/>
      <c r="AZ21" s="111"/>
    </row>
    <row r="22" spans="1:52" s="24" customFormat="1" ht="99" hidden="1" customHeight="1">
      <c r="A22" s="29"/>
      <c r="B22" s="485"/>
      <c r="C22" s="485"/>
      <c r="D22" s="1195"/>
      <c r="E22" s="1195"/>
      <c r="F22" s="1196"/>
      <c r="G22" s="485"/>
      <c r="H22" s="485"/>
      <c r="I22" s="485"/>
      <c r="J22" s="485"/>
      <c r="K22" s="666"/>
      <c r="L22" s="666"/>
      <c r="M22" s="671"/>
      <c r="N22" s="666"/>
      <c r="O22" s="666"/>
      <c r="P22" s="666"/>
      <c r="Q22" s="666"/>
      <c r="R22" s="666"/>
      <c r="S22" s="666"/>
      <c r="T22" s="666"/>
      <c r="U22" s="666"/>
      <c r="V22" s="666"/>
      <c r="W22" s="666"/>
      <c r="X22" s="666"/>
      <c r="Y22" s="666"/>
      <c r="Z22" s="78"/>
      <c r="AA22" s="78"/>
      <c r="AB22" s="178"/>
      <c r="AC22" s="179"/>
      <c r="AD22" s="666"/>
      <c r="AE22" s="666"/>
      <c r="AF22" s="78"/>
      <c r="AG22" s="667"/>
      <c r="AH22" s="667"/>
      <c r="AI22" s="668"/>
      <c r="AJ22" s="668"/>
      <c r="AK22" s="668"/>
      <c r="AL22" s="668"/>
      <c r="AM22" s="78"/>
      <c r="AN22" s="78"/>
      <c r="AO22" s="78"/>
      <c r="AP22" s="78"/>
      <c r="AQ22" s="111"/>
      <c r="AR22" s="111"/>
      <c r="AS22" s="111"/>
      <c r="AT22" s="111"/>
      <c r="AU22" s="111"/>
      <c r="AV22" s="111"/>
      <c r="AW22" s="111"/>
      <c r="AX22" s="111"/>
      <c r="AY22" s="111"/>
      <c r="AZ22" s="111"/>
    </row>
    <row r="23" spans="1:52" s="24" customFormat="1" hidden="1">
      <c r="A23" s="29"/>
      <c r="B23" s="485"/>
      <c r="C23" s="485"/>
      <c r="D23" s="1194" t="s">
        <v>734</v>
      </c>
      <c r="E23" s="1194"/>
      <c r="F23" s="1194"/>
      <c r="G23" s="1191"/>
      <c r="H23" s="1191"/>
      <c r="I23" s="1191"/>
      <c r="J23" s="1191"/>
      <c r="K23" s="666"/>
      <c r="L23" s="666"/>
      <c r="M23" s="671"/>
      <c r="N23" s="666"/>
      <c r="O23" s="666"/>
      <c r="P23" s="666"/>
      <c r="Q23" s="666"/>
      <c r="R23" s="666"/>
      <c r="S23" s="666"/>
      <c r="T23" s="666"/>
      <c r="U23" s="666"/>
      <c r="V23" s="666"/>
      <c r="W23" s="666"/>
      <c r="X23" s="666"/>
      <c r="Y23" s="666"/>
      <c r="Z23" s="78"/>
      <c r="AA23" s="78"/>
      <c r="AB23" s="178"/>
      <c r="AC23" s="179"/>
      <c r="AD23" s="666"/>
      <c r="AE23" s="666"/>
      <c r="AF23" s="78"/>
      <c r="AG23" s="667"/>
      <c r="AH23" s="667"/>
      <c r="AI23" s="668"/>
      <c r="AJ23" s="668"/>
      <c r="AK23" s="668"/>
      <c r="AL23" s="668"/>
      <c r="AM23" s="78"/>
      <c r="AN23" s="78"/>
      <c r="AO23" s="78"/>
      <c r="AP23" s="78"/>
      <c r="AQ23" s="111"/>
      <c r="AR23" s="111"/>
      <c r="AS23" s="111"/>
      <c r="AT23" s="111"/>
      <c r="AU23" s="111"/>
      <c r="AV23" s="111"/>
      <c r="AW23" s="111"/>
      <c r="AX23" s="111"/>
      <c r="AY23" s="111"/>
      <c r="AZ23" s="111"/>
    </row>
    <row r="24" spans="1:52" s="24" customFormat="1" ht="80.25" hidden="1" customHeight="1">
      <c r="A24" s="29"/>
      <c r="B24" s="485"/>
      <c r="C24" s="485"/>
      <c r="D24" s="1202" t="s">
        <v>735</v>
      </c>
      <c r="E24" s="1202"/>
      <c r="F24" s="1202"/>
      <c r="G24" s="649"/>
      <c r="H24" s="649"/>
      <c r="I24" s="649"/>
      <c r="J24" s="649"/>
      <c r="K24" s="666"/>
      <c r="L24" s="666"/>
      <c r="M24" s="671"/>
      <c r="N24" s="666"/>
      <c r="O24" s="666"/>
      <c r="P24" s="666"/>
      <c r="Q24" s="666"/>
      <c r="R24" s="666"/>
      <c r="S24" s="666"/>
      <c r="T24" s="666"/>
      <c r="U24" s="666"/>
      <c r="V24" s="666"/>
      <c r="W24" s="666"/>
      <c r="X24" s="666"/>
      <c r="Y24" s="666"/>
      <c r="Z24" s="78"/>
      <c r="AA24" s="78"/>
      <c r="AB24" s="178"/>
      <c r="AC24" s="179"/>
      <c r="AD24" s="666"/>
      <c r="AE24" s="666"/>
      <c r="AF24" s="78"/>
      <c r="AG24" s="667"/>
      <c r="AH24" s="667"/>
      <c r="AI24" s="668"/>
      <c r="AJ24" s="668"/>
      <c r="AK24" s="668"/>
      <c r="AL24" s="668"/>
      <c r="AM24" s="78"/>
      <c r="AN24" s="78"/>
      <c r="AO24" s="78"/>
      <c r="AP24" s="78"/>
      <c r="AQ24" s="111"/>
      <c r="AR24" s="111"/>
      <c r="AS24" s="111"/>
      <c r="AT24" s="111"/>
      <c r="AU24" s="111"/>
      <c r="AV24" s="111"/>
      <c r="AW24" s="111"/>
      <c r="AX24" s="111"/>
      <c r="AY24" s="111"/>
      <c r="AZ24" s="111"/>
    </row>
    <row r="25" spans="1:52" s="24" customFormat="1" ht="69.75" hidden="1" customHeight="1">
      <c r="A25" s="29"/>
      <c r="B25" s="485"/>
      <c r="C25" s="485"/>
      <c r="D25" s="1203" t="s">
        <v>736</v>
      </c>
      <c r="E25" s="1203"/>
      <c r="F25" s="1203"/>
      <c r="G25" s="649"/>
      <c r="H25" s="649"/>
      <c r="I25" s="649"/>
      <c r="J25" s="649"/>
      <c r="K25" s="666"/>
      <c r="L25" s="666"/>
      <c r="M25" s="671"/>
      <c r="N25" s="666"/>
      <c r="O25" s="666"/>
      <c r="P25" s="666"/>
      <c r="Q25" s="666"/>
      <c r="R25" s="666"/>
      <c r="S25" s="666"/>
      <c r="T25" s="666"/>
      <c r="U25" s="666"/>
      <c r="V25" s="666"/>
      <c r="W25" s="666"/>
      <c r="X25" s="666"/>
      <c r="Y25" s="666"/>
      <c r="Z25" s="78"/>
      <c r="AA25" s="78"/>
      <c r="AB25" s="178"/>
      <c r="AC25" s="179"/>
      <c r="AD25" s="666"/>
      <c r="AE25" s="666"/>
      <c r="AF25" s="78"/>
      <c r="AG25" s="667"/>
      <c r="AH25" s="667"/>
      <c r="AI25" s="668"/>
      <c r="AJ25" s="668"/>
      <c r="AK25" s="668"/>
      <c r="AL25" s="668"/>
      <c r="AM25" s="78"/>
      <c r="AN25" s="78"/>
      <c r="AO25" s="78"/>
      <c r="AP25" s="78"/>
      <c r="AQ25" s="111"/>
      <c r="AR25" s="111"/>
      <c r="AS25" s="111"/>
      <c r="AT25" s="111"/>
      <c r="AU25" s="111"/>
      <c r="AV25" s="111"/>
      <c r="AW25" s="111"/>
      <c r="AX25" s="111"/>
      <c r="AY25" s="111"/>
      <c r="AZ25" s="111"/>
    </row>
    <row r="26" spans="1:52" s="24" customFormat="1" ht="74.25" customHeight="1">
      <c r="A26" s="29"/>
      <c r="B26" s="895" t="str">
        <f>"(b) Attachment 2(" &amp; Basic!$B$2 &amp; ") :"</f>
        <v>(b) Attachment 2(Package: Wi-Fi) :</v>
      </c>
      <c r="C26" s="895"/>
      <c r="D26" s="1186" t="s">
        <v>737</v>
      </c>
      <c r="E26" s="1186"/>
      <c r="F26" s="1186"/>
      <c r="K26" s="78"/>
      <c r="L26" s="78"/>
      <c r="M26" s="78"/>
      <c r="N26" s="78"/>
      <c r="O26" s="78"/>
      <c r="P26" s="78"/>
      <c r="Q26" s="78"/>
      <c r="R26" s="78"/>
      <c r="S26" s="78"/>
      <c r="T26" s="78"/>
      <c r="U26" s="78"/>
      <c r="V26" s="78"/>
      <c r="W26" s="78"/>
      <c r="X26" s="78"/>
      <c r="Y26" s="78"/>
      <c r="Z26" s="78"/>
      <c r="AA26" s="78"/>
      <c r="AB26" s="178"/>
      <c r="AC26" s="179" t="s">
        <v>738</v>
      </c>
      <c r="AD26" s="666" t="str">
        <f>IF(J21 &gt; 9, "("&amp;J21&amp;")", "(0"&amp;J21&amp;")")</f>
        <v>(0)</v>
      </c>
      <c r="AE26" s="666"/>
      <c r="AF26" s="78"/>
      <c r="AG26" s="667">
        <v>21</v>
      </c>
      <c r="AH26" s="667" t="s">
        <v>685</v>
      </c>
      <c r="AI26" s="668"/>
      <c r="AJ26" s="668"/>
      <c r="AK26" s="668"/>
      <c r="AL26" s="668"/>
      <c r="AM26" s="78"/>
      <c r="AN26" s="78"/>
      <c r="AO26" s="78"/>
      <c r="AP26" s="78"/>
      <c r="AQ26" s="111"/>
      <c r="AR26" s="111"/>
      <c r="AS26" s="111"/>
      <c r="AT26" s="111"/>
      <c r="AU26" s="111"/>
      <c r="AV26" s="111"/>
      <c r="AW26" s="111"/>
      <c r="AX26" s="111"/>
      <c r="AY26" s="111"/>
      <c r="AZ26" s="111"/>
    </row>
    <row r="27" spans="1:52" s="24" customFormat="1" ht="60" customHeight="1">
      <c r="A27" s="29"/>
      <c r="B27" s="485"/>
      <c r="C27" s="485"/>
      <c r="D27" s="1198" t="s">
        <v>739</v>
      </c>
      <c r="E27" s="1198"/>
      <c r="F27" s="1198"/>
      <c r="K27" s="78"/>
      <c r="L27" s="78"/>
      <c r="M27" s="78"/>
      <c r="N27" s="78"/>
      <c r="O27" s="78"/>
      <c r="P27" s="78"/>
      <c r="Q27" s="78"/>
      <c r="R27" s="78"/>
      <c r="S27" s="78"/>
      <c r="T27" s="78"/>
      <c r="U27" s="78"/>
      <c r="V27" s="78"/>
      <c r="W27" s="78"/>
      <c r="X27" s="78"/>
      <c r="Y27" s="78"/>
      <c r="Z27" s="78"/>
      <c r="AA27" s="78"/>
      <c r="AB27" s="178"/>
      <c r="AC27" s="179"/>
      <c r="AD27" s="666"/>
      <c r="AE27" s="666"/>
      <c r="AF27" s="78"/>
      <c r="AG27" s="667"/>
      <c r="AH27" s="667"/>
      <c r="AI27" s="668"/>
      <c r="AJ27" s="668"/>
      <c r="AK27" s="668"/>
      <c r="AL27" s="668"/>
      <c r="AM27" s="78"/>
      <c r="AN27" s="78"/>
      <c r="AO27" s="78"/>
      <c r="AP27" s="78"/>
      <c r="AQ27" s="111"/>
      <c r="AR27" s="111"/>
      <c r="AS27" s="111"/>
      <c r="AT27" s="111"/>
      <c r="AU27" s="111"/>
      <c r="AV27" s="111"/>
      <c r="AW27" s="111"/>
      <c r="AX27" s="111"/>
      <c r="AY27" s="111"/>
      <c r="AZ27" s="111"/>
    </row>
    <row r="28" spans="1:52" s="24" customFormat="1" ht="24" customHeight="1">
      <c r="A28" s="29"/>
      <c r="B28" s="485"/>
      <c r="C28" s="485"/>
      <c r="D28" s="1199" t="s">
        <v>740</v>
      </c>
      <c r="E28" s="1199"/>
      <c r="F28" s="1199"/>
      <c r="K28" s="78"/>
      <c r="L28" s="78"/>
      <c r="M28" s="78"/>
      <c r="N28" s="78"/>
      <c r="O28" s="78"/>
      <c r="P28" s="78"/>
      <c r="Q28" s="78"/>
      <c r="R28" s="78"/>
      <c r="S28" s="78"/>
      <c r="T28" s="78"/>
      <c r="U28" s="78"/>
      <c r="V28" s="78"/>
      <c r="W28" s="78"/>
      <c r="X28" s="78"/>
      <c r="Y28" s="78"/>
      <c r="Z28" s="78"/>
      <c r="AA28" s="78"/>
      <c r="AB28" s="178"/>
      <c r="AC28" s="179"/>
      <c r="AD28" s="666"/>
      <c r="AE28" s="666"/>
      <c r="AF28" s="78"/>
      <c r="AG28" s="667"/>
      <c r="AH28" s="667"/>
      <c r="AI28" s="668"/>
      <c r="AJ28" s="668"/>
      <c r="AK28" s="668"/>
      <c r="AL28" s="668"/>
      <c r="AM28" s="78"/>
      <c r="AN28" s="78"/>
      <c r="AO28" s="78"/>
      <c r="AP28" s="78"/>
      <c r="AQ28" s="111"/>
      <c r="AR28" s="111"/>
      <c r="AS28" s="111"/>
      <c r="AT28" s="111"/>
      <c r="AU28" s="111"/>
      <c r="AV28" s="111"/>
      <c r="AW28" s="111"/>
      <c r="AX28" s="111"/>
      <c r="AY28" s="111"/>
      <c r="AZ28" s="111"/>
    </row>
    <row r="29" spans="1:52" s="24" customFormat="1" ht="80.25" customHeight="1">
      <c r="A29" s="29"/>
      <c r="B29" s="895" t="str">
        <f>"(c) Attachment 3(" &amp; Basic!$B$2 &amp; ") :"</f>
        <v>(c) Attachment 3(Package: Wi-Fi) :</v>
      </c>
      <c r="C29" s="895"/>
      <c r="D29" s="1186" t="s">
        <v>741</v>
      </c>
      <c r="E29" s="1186"/>
      <c r="F29" s="1186"/>
      <c r="G29" s="71"/>
      <c r="H29" s="71"/>
      <c r="I29" s="78"/>
      <c r="J29" s="78"/>
      <c r="K29" s="78"/>
      <c r="L29" s="78"/>
      <c r="M29" s="78"/>
      <c r="N29" s="78"/>
      <c r="O29" s="78"/>
      <c r="P29" s="78"/>
      <c r="Q29" s="78"/>
      <c r="R29" s="78"/>
      <c r="S29" s="78"/>
      <c r="T29" s="78"/>
      <c r="U29" s="78"/>
      <c r="V29" s="78"/>
      <c r="W29" s="78"/>
      <c r="X29" s="78"/>
      <c r="Y29" s="78"/>
      <c r="Z29" s="78"/>
      <c r="AA29" s="34"/>
      <c r="AB29" s="178"/>
      <c r="AC29" s="179"/>
      <c r="AD29" s="666"/>
      <c r="AE29" s="666"/>
      <c r="AF29" s="78"/>
      <c r="AG29" s="667">
        <v>22</v>
      </c>
      <c r="AH29" s="667" t="s">
        <v>695</v>
      </c>
      <c r="AI29" s="668"/>
      <c r="AJ29" s="668"/>
      <c r="AK29" s="668"/>
      <c r="AL29" s="668"/>
      <c r="AM29" s="78"/>
      <c r="AN29" s="78"/>
      <c r="AO29" s="78"/>
      <c r="AP29" s="78"/>
      <c r="AQ29" s="111"/>
      <c r="AR29" s="111"/>
      <c r="AS29" s="111"/>
      <c r="AT29" s="111"/>
      <c r="AU29" s="111"/>
      <c r="AV29" s="111"/>
      <c r="AW29" s="111"/>
      <c r="AX29" s="111"/>
      <c r="AY29" s="111"/>
      <c r="AZ29" s="111"/>
    </row>
    <row r="30" spans="1:52" s="24" customFormat="1" ht="49.5" hidden="1" customHeight="1">
      <c r="A30" s="29"/>
      <c r="B30" s="268"/>
      <c r="C30" s="268"/>
      <c r="D30" s="1200" t="s">
        <v>742</v>
      </c>
      <c r="E30" s="1200"/>
      <c r="F30" s="1200"/>
      <c r="G30" s="146"/>
      <c r="H30" s="214" t="e">
        <f>#REF!</f>
        <v>#REF!</v>
      </c>
      <c r="I30" s="78"/>
      <c r="J30" s="672"/>
      <c r="K30" s="672"/>
      <c r="L30" s="672"/>
      <c r="M30" s="672"/>
      <c r="N30" s="672"/>
      <c r="O30" s="672"/>
      <c r="P30" s="672"/>
      <c r="Q30" s="672"/>
      <c r="R30" s="672"/>
      <c r="S30" s="672"/>
      <c r="T30" s="672"/>
      <c r="U30" s="672"/>
      <c r="V30" s="672"/>
      <c r="W30" s="672"/>
      <c r="X30" s="672"/>
      <c r="Y30" s="672"/>
      <c r="Z30" s="78"/>
      <c r="AA30" s="78"/>
      <c r="AB30" s="178"/>
      <c r="AC30" s="179" t="s">
        <v>743</v>
      </c>
      <c r="AD30" s="666"/>
      <c r="AE30" s="666"/>
      <c r="AF30" s="78"/>
      <c r="AG30" s="667">
        <v>23</v>
      </c>
      <c r="AH30" s="667" t="s">
        <v>695</v>
      </c>
      <c r="AI30" s="668"/>
      <c r="AJ30" s="668"/>
      <c r="AK30" s="668"/>
      <c r="AL30" s="668"/>
      <c r="AM30" s="78"/>
      <c r="AN30" s="78"/>
      <c r="AO30" s="78"/>
      <c r="AP30" s="78"/>
      <c r="AQ30" s="111"/>
      <c r="AR30" s="111"/>
      <c r="AS30" s="111"/>
      <c r="AT30" s="111"/>
      <c r="AU30" s="111"/>
      <c r="AV30" s="111"/>
      <c r="AW30" s="111"/>
      <c r="AX30" s="111"/>
      <c r="AY30" s="111"/>
      <c r="AZ30" s="111"/>
    </row>
    <row r="31" spans="1:52" s="24" customFormat="1" ht="48" hidden="1" customHeight="1">
      <c r="A31" s="29"/>
      <c r="B31" s="268"/>
      <c r="C31" s="268"/>
      <c r="D31" s="1200" t="s">
        <v>744</v>
      </c>
      <c r="E31" s="1200"/>
      <c r="F31" s="1200"/>
      <c r="G31" s="146">
        <v>0</v>
      </c>
      <c r="H31" s="214" t="e">
        <f>#REF!</f>
        <v>#REF!</v>
      </c>
      <c r="I31" s="78"/>
      <c r="J31" s="154"/>
      <c r="K31" s="154"/>
      <c r="L31" s="154"/>
      <c r="M31" s="154"/>
      <c r="N31" s="154"/>
      <c r="O31" s="154"/>
      <c r="P31" s="154"/>
      <c r="Q31" s="154"/>
      <c r="R31" s="154"/>
      <c r="S31" s="154"/>
      <c r="T31" s="154"/>
      <c r="U31" s="154"/>
      <c r="V31" s="154"/>
      <c r="W31" s="154"/>
      <c r="X31" s="154"/>
      <c r="Y31" s="154"/>
      <c r="Z31" s="154"/>
      <c r="AA31" s="154"/>
      <c r="AB31" s="178"/>
      <c r="AC31" s="179" t="s">
        <v>731</v>
      </c>
      <c r="AD31" s="666"/>
      <c r="AE31" s="666"/>
      <c r="AF31" s="78"/>
      <c r="AG31" s="667">
        <v>24</v>
      </c>
      <c r="AH31" s="667" t="s">
        <v>695</v>
      </c>
      <c r="AI31" s="668"/>
      <c r="AJ31" s="668"/>
      <c r="AK31" s="668"/>
      <c r="AL31" s="668"/>
      <c r="AM31" s="78"/>
      <c r="AN31" s="78"/>
      <c r="AO31" s="78"/>
      <c r="AP31" s="78"/>
      <c r="AQ31" s="111"/>
      <c r="AR31" s="111"/>
      <c r="AS31" s="111"/>
      <c r="AT31" s="111"/>
      <c r="AU31" s="111"/>
      <c r="AV31" s="111"/>
      <c r="AW31" s="111"/>
      <c r="AX31" s="111"/>
      <c r="AY31" s="111"/>
      <c r="AZ31" s="111"/>
    </row>
    <row r="32" spans="1:52" ht="186.75" customHeight="1">
      <c r="B32" s="895" t="str">
        <f>"(d) Attachment 4(" &amp; Basic!$B$2 &amp; ") :"</f>
        <v>(d) Attachment 4(Package: Wi-Fi) :</v>
      </c>
      <c r="C32" s="895"/>
      <c r="D32" s="1186" t="s">
        <v>745</v>
      </c>
      <c r="E32" s="1186"/>
      <c r="F32" s="1186"/>
      <c r="G32" s="131"/>
      <c r="H32" s="71"/>
      <c r="I32" s="78"/>
      <c r="J32" s="78"/>
      <c r="K32" s="78"/>
      <c r="L32" s="78"/>
      <c r="M32" s="78"/>
      <c r="N32" s="78"/>
      <c r="O32" s="78"/>
      <c r="P32" s="78"/>
      <c r="Q32" s="78"/>
      <c r="R32" s="78"/>
      <c r="S32" s="78"/>
      <c r="T32" s="78"/>
      <c r="U32" s="78"/>
      <c r="V32" s="78"/>
      <c r="W32" s="78"/>
      <c r="X32" s="78"/>
      <c r="Y32" s="78"/>
      <c r="Z32" s="78"/>
      <c r="AA32" s="78"/>
      <c r="AB32" s="178"/>
      <c r="AC32" s="179"/>
      <c r="AD32" s="665"/>
      <c r="AE32" s="665"/>
      <c r="AF32" s="77"/>
      <c r="AG32" s="667">
        <v>25</v>
      </c>
      <c r="AH32" s="667" t="s">
        <v>695</v>
      </c>
      <c r="AI32" s="668"/>
      <c r="AJ32" s="668"/>
      <c r="AK32" s="668"/>
      <c r="AL32" s="668"/>
      <c r="AM32" s="77"/>
      <c r="AN32" s="77"/>
      <c r="AO32" s="77"/>
      <c r="AP32" s="77"/>
      <c r="AQ32" s="113"/>
      <c r="AR32" s="113"/>
      <c r="AS32" s="113"/>
      <c r="AT32" s="113"/>
      <c r="AU32" s="113"/>
      <c r="AV32" s="113"/>
      <c r="AW32" s="113"/>
      <c r="AX32" s="113"/>
      <c r="AY32" s="113"/>
      <c r="AZ32" s="113"/>
    </row>
    <row r="33" spans="1:52" ht="69" customHeight="1">
      <c r="B33" s="895" t="str">
        <f>"(e) Attachment 5(" &amp; Basic!$B$2 &amp; ") :"</f>
        <v>(e) Attachment 5(Package: Wi-Fi) :</v>
      </c>
      <c r="C33" s="895"/>
      <c r="D33" s="1186" t="s">
        <v>746</v>
      </c>
      <c r="E33" s="1186"/>
      <c r="F33" s="1186"/>
      <c r="G33" s="71"/>
      <c r="H33" s="71"/>
      <c r="I33" s="78"/>
      <c r="J33" s="78"/>
      <c r="K33" s="78"/>
      <c r="L33" s="78"/>
      <c r="M33" s="78"/>
      <c r="N33" s="78"/>
      <c r="O33" s="78"/>
      <c r="P33" s="78"/>
      <c r="Q33" s="78"/>
      <c r="R33" s="78"/>
      <c r="S33" s="78"/>
      <c r="T33" s="78"/>
      <c r="U33" s="78"/>
      <c r="V33" s="78"/>
      <c r="W33" s="78"/>
      <c r="X33" s="78"/>
      <c r="Y33" s="78"/>
      <c r="Z33" s="78"/>
      <c r="AA33" s="78"/>
      <c r="AB33" s="178"/>
      <c r="AC33" s="179"/>
      <c r="AD33" s="665"/>
      <c r="AE33" s="665"/>
      <c r="AF33" s="77"/>
      <c r="AG33" s="667">
        <v>26</v>
      </c>
      <c r="AH33" s="667" t="s">
        <v>695</v>
      </c>
      <c r="AI33" s="668"/>
      <c r="AJ33" s="668"/>
      <c r="AK33" s="668"/>
      <c r="AL33" s="668"/>
      <c r="AM33" s="77"/>
      <c r="AN33" s="77"/>
      <c r="AO33" s="77"/>
      <c r="AP33" s="77"/>
      <c r="AQ33" s="113"/>
      <c r="AR33" s="113"/>
      <c r="AS33" s="113"/>
      <c r="AT33" s="113"/>
      <c r="AU33" s="113"/>
      <c r="AV33" s="113"/>
      <c r="AW33" s="113"/>
      <c r="AX33" s="113"/>
      <c r="AY33" s="113"/>
      <c r="AZ33" s="113"/>
    </row>
    <row r="34" spans="1:52" ht="42" customHeight="1">
      <c r="B34" s="895" t="str">
        <f>"(f) Attachment 5A(" &amp; Basic!$B$2 &amp; ") :"</f>
        <v>(f) Attachment 5A(Package: Wi-Fi) :</v>
      </c>
      <c r="C34" s="895"/>
      <c r="D34" s="1186" t="s">
        <v>747</v>
      </c>
      <c r="E34" s="1186"/>
      <c r="F34" s="1186"/>
      <c r="G34" s="71"/>
      <c r="H34" s="71"/>
      <c r="I34" s="78"/>
      <c r="J34" s="78"/>
      <c r="K34" s="78"/>
      <c r="L34" s="78"/>
      <c r="M34" s="78"/>
      <c r="N34" s="78"/>
      <c r="O34" s="78"/>
      <c r="P34" s="78"/>
      <c r="Q34" s="78"/>
      <c r="R34" s="78"/>
      <c r="S34" s="78"/>
      <c r="T34" s="78"/>
      <c r="U34" s="78"/>
      <c r="V34" s="78"/>
      <c r="W34" s="78"/>
      <c r="X34" s="78"/>
      <c r="Y34" s="78"/>
      <c r="Z34" s="78"/>
      <c r="AA34" s="78"/>
      <c r="AB34" s="178"/>
      <c r="AC34" s="179"/>
      <c r="AD34" s="665"/>
      <c r="AE34" s="665"/>
      <c r="AF34" s="77"/>
      <c r="AG34" s="667">
        <v>26</v>
      </c>
      <c r="AH34" s="667" t="s">
        <v>695</v>
      </c>
      <c r="AI34" s="668"/>
      <c r="AJ34" s="668"/>
      <c r="AK34" s="668"/>
      <c r="AL34" s="668"/>
      <c r="AM34" s="77"/>
      <c r="AN34" s="77"/>
      <c r="AO34" s="77"/>
      <c r="AP34" s="77"/>
      <c r="AQ34" s="113"/>
      <c r="AR34" s="113"/>
      <c r="AS34" s="113"/>
      <c r="AT34" s="113"/>
      <c r="AU34" s="113"/>
      <c r="AV34" s="113"/>
      <c r="AW34" s="113"/>
      <c r="AX34" s="113"/>
      <c r="AY34" s="113"/>
      <c r="AZ34" s="113"/>
    </row>
    <row r="35" spans="1:52" s="24" customFormat="1" ht="97.5" customHeight="1">
      <c r="A35" s="29"/>
      <c r="B35" s="895" t="str">
        <f>"(g) Attachment 6(" &amp; Basic!$B$2 &amp; ") :"</f>
        <v>(g) Attachment 6(Package: Wi-Fi) :</v>
      </c>
      <c r="C35" s="895"/>
      <c r="D35" s="1186" t="s">
        <v>748</v>
      </c>
      <c r="E35" s="1186"/>
      <c r="F35" s="1186"/>
      <c r="G35" s="71"/>
      <c r="H35" s="71"/>
      <c r="I35" s="78"/>
      <c r="J35" s="78"/>
      <c r="K35" s="78"/>
      <c r="L35" s="78"/>
      <c r="M35" s="78"/>
      <c r="N35" s="78"/>
      <c r="O35" s="78"/>
      <c r="P35" s="78"/>
      <c r="Q35" s="78"/>
      <c r="R35" s="78"/>
      <c r="S35" s="78"/>
      <c r="T35" s="78"/>
      <c r="U35" s="78"/>
      <c r="V35" s="78"/>
      <c r="W35" s="78"/>
      <c r="X35" s="78"/>
      <c r="Y35" s="78"/>
      <c r="Z35" s="78"/>
      <c r="AA35" s="78"/>
      <c r="AB35" s="178"/>
      <c r="AC35" s="179"/>
      <c r="AD35" s="666"/>
      <c r="AE35" s="666"/>
      <c r="AF35" s="78"/>
      <c r="AG35" s="667">
        <v>27</v>
      </c>
      <c r="AH35" s="667" t="s">
        <v>695</v>
      </c>
      <c r="AI35" s="668"/>
      <c r="AJ35" s="668"/>
      <c r="AK35" s="668"/>
      <c r="AL35" s="668"/>
      <c r="AM35" s="78"/>
      <c r="AN35" s="78"/>
      <c r="AO35" s="78"/>
      <c r="AP35" s="78"/>
      <c r="AQ35" s="111"/>
      <c r="AR35" s="111"/>
      <c r="AS35" s="111"/>
      <c r="AT35" s="111"/>
      <c r="AU35" s="111"/>
      <c r="AV35" s="111"/>
      <c r="AW35" s="111"/>
      <c r="AX35" s="111"/>
      <c r="AY35" s="111"/>
      <c r="AZ35" s="111"/>
    </row>
    <row r="36" spans="1:52" s="24" customFormat="1" ht="57" customHeight="1">
      <c r="A36" s="29"/>
      <c r="B36" s="895" t="str">
        <f>"(h) Attachment 7(" &amp; Basic!$B$2 &amp; ") :"</f>
        <v>(h) Attachment 7(Package: Wi-Fi) :</v>
      </c>
      <c r="C36" s="895"/>
      <c r="D36" s="1186" t="s">
        <v>749</v>
      </c>
      <c r="E36" s="1186"/>
      <c r="F36" s="1186"/>
      <c r="G36" s="72"/>
      <c r="H36" s="72"/>
      <c r="I36" s="78"/>
      <c r="J36" s="78"/>
      <c r="K36" s="78"/>
      <c r="L36" s="78"/>
      <c r="M36" s="78"/>
      <c r="N36" s="78"/>
      <c r="O36" s="78"/>
      <c r="P36" s="78"/>
      <c r="Q36" s="78"/>
      <c r="R36" s="78"/>
      <c r="S36" s="78"/>
      <c r="T36" s="78"/>
      <c r="U36" s="78"/>
      <c r="V36" s="78"/>
      <c r="W36" s="78"/>
      <c r="X36" s="78"/>
      <c r="Y36" s="78"/>
      <c r="Z36" s="78"/>
      <c r="AA36" s="78"/>
      <c r="AB36" s="178"/>
      <c r="AC36" s="179"/>
      <c r="AD36" s="666"/>
      <c r="AE36" s="666"/>
      <c r="AF36" s="78"/>
      <c r="AG36" s="667">
        <v>28</v>
      </c>
      <c r="AH36" s="667" t="s">
        <v>695</v>
      </c>
      <c r="AI36" s="668"/>
      <c r="AJ36" s="668"/>
      <c r="AK36" s="668"/>
      <c r="AL36" s="668"/>
      <c r="AM36" s="78"/>
      <c r="AN36" s="78"/>
      <c r="AO36" s="78"/>
      <c r="AP36" s="78"/>
      <c r="AQ36" s="111"/>
      <c r="AR36" s="111"/>
      <c r="AS36" s="111"/>
      <c r="AT36" s="111"/>
      <c r="AU36" s="111"/>
      <c r="AV36" s="111"/>
      <c r="AW36" s="111"/>
      <c r="AX36" s="111"/>
      <c r="AY36" s="111"/>
      <c r="AZ36" s="111"/>
    </row>
    <row r="37" spans="1:52" s="24" customFormat="1" ht="31.5" customHeight="1">
      <c r="A37" s="29"/>
      <c r="B37" s="895" t="str">
        <f>"(i) Attachment 8(" &amp; Basic!$B$2 &amp; ") :"</f>
        <v>(i) Attachment 8(Package: Wi-Fi) :</v>
      </c>
      <c r="C37" s="895"/>
      <c r="D37" s="1186" t="s">
        <v>750</v>
      </c>
      <c r="E37" s="1186"/>
      <c r="F37" s="1186"/>
      <c r="G37" s="71"/>
      <c r="H37" s="71"/>
      <c r="I37" s="78"/>
      <c r="J37" s="78"/>
      <c r="K37" s="78"/>
      <c r="L37" s="78"/>
      <c r="M37" s="78"/>
      <c r="N37" s="78"/>
      <c r="O37" s="78"/>
      <c r="P37" s="78"/>
      <c r="Q37" s="78"/>
      <c r="R37" s="78"/>
      <c r="S37" s="78"/>
      <c r="T37" s="78"/>
      <c r="U37" s="78"/>
      <c r="V37" s="78"/>
      <c r="W37" s="78"/>
      <c r="X37" s="78"/>
      <c r="Y37" s="78"/>
      <c r="Z37" s="78"/>
      <c r="AA37" s="78"/>
      <c r="AB37" s="178"/>
      <c r="AC37" s="179"/>
      <c r="AD37" s="666"/>
      <c r="AE37" s="666"/>
      <c r="AF37" s="78"/>
      <c r="AG37" s="667">
        <v>29</v>
      </c>
      <c r="AH37" s="667" t="s">
        <v>695</v>
      </c>
      <c r="AI37" s="668"/>
      <c r="AJ37" s="668"/>
      <c r="AK37" s="668"/>
      <c r="AL37" s="668"/>
      <c r="AM37" s="78"/>
      <c r="AN37" s="78"/>
      <c r="AO37" s="78"/>
      <c r="AP37" s="78"/>
      <c r="AQ37" s="111"/>
      <c r="AR37" s="111"/>
      <c r="AS37" s="111"/>
      <c r="AT37" s="111"/>
      <c r="AU37" s="111"/>
      <c r="AV37" s="111"/>
      <c r="AW37" s="111"/>
      <c r="AX37" s="111"/>
      <c r="AY37" s="111"/>
      <c r="AZ37" s="111"/>
    </row>
    <row r="38" spans="1:52" s="24" customFormat="1" ht="31.5" customHeight="1">
      <c r="A38" s="29"/>
      <c r="B38" s="895" t="str">
        <f>"(j) Attachment 9(" &amp; Basic!$B$2 &amp; ") :"</f>
        <v>(j) Attachment 9(Package: Wi-Fi) :</v>
      </c>
      <c r="C38" s="895"/>
      <c r="D38" s="1186" t="s">
        <v>751</v>
      </c>
      <c r="E38" s="1186"/>
      <c r="F38" s="1186"/>
      <c r="G38" s="71"/>
      <c r="H38" s="71"/>
      <c r="I38" s="78"/>
      <c r="J38" s="78"/>
      <c r="K38" s="78"/>
      <c r="L38" s="78"/>
      <c r="M38" s="78"/>
      <c r="N38" s="78"/>
      <c r="O38" s="78"/>
      <c r="P38" s="78"/>
      <c r="Q38" s="78"/>
      <c r="R38" s="78"/>
      <c r="S38" s="78"/>
      <c r="T38" s="78"/>
      <c r="U38" s="78"/>
      <c r="V38" s="78"/>
      <c r="W38" s="78"/>
      <c r="X38" s="78"/>
      <c r="Y38" s="78"/>
      <c r="Z38" s="78"/>
      <c r="AA38" s="78"/>
      <c r="AB38" s="178"/>
      <c r="AC38" s="179"/>
      <c r="AD38" s="666"/>
      <c r="AE38" s="666"/>
      <c r="AF38" s="78"/>
      <c r="AG38" s="667">
        <v>30</v>
      </c>
      <c r="AH38" s="667" t="s">
        <v>695</v>
      </c>
      <c r="AI38" s="668"/>
      <c r="AJ38" s="668"/>
      <c r="AK38" s="668"/>
      <c r="AL38" s="668"/>
      <c r="AM38" s="78"/>
      <c r="AN38" s="78"/>
      <c r="AO38" s="78"/>
      <c r="AP38" s="78"/>
      <c r="AQ38" s="111"/>
      <c r="AR38" s="111"/>
      <c r="AS38" s="111"/>
      <c r="AT38" s="111"/>
      <c r="AU38" s="111"/>
      <c r="AV38" s="111"/>
      <c r="AW38" s="111"/>
      <c r="AX38" s="111"/>
      <c r="AY38" s="111"/>
      <c r="AZ38" s="111"/>
    </row>
    <row r="39" spans="1:52" s="24" customFormat="1" ht="31.5" customHeight="1">
      <c r="A39" s="29"/>
      <c r="B39" s="895" t="str">
        <f>"(k) Attachment 10(" &amp; Basic!$B$2 &amp; ") :"</f>
        <v>(k) Attachment 10(Package: Wi-Fi) :</v>
      </c>
      <c r="C39" s="895"/>
      <c r="D39" s="1186" t="s">
        <v>752</v>
      </c>
      <c r="E39" s="1186"/>
      <c r="F39" s="1186"/>
      <c r="G39" s="71"/>
      <c r="H39" s="71"/>
      <c r="I39" s="78"/>
      <c r="J39" s="78"/>
      <c r="K39" s="78"/>
      <c r="L39" s="78"/>
      <c r="M39" s="78"/>
      <c r="N39" s="78"/>
      <c r="O39" s="78"/>
      <c r="P39" s="78"/>
      <c r="Q39" s="78"/>
      <c r="R39" s="78"/>
      <c r="S39" s="78"/>
      <c r="T39" s="78"/>
      <c r="U39" s="78"/>
      <c r="V39" s="78"/>
      <c r="W39" s="78"/>
      <c r="X39" s="78"/>
      <c r="Y39" s="78"/>
      <c r="Z39" s="78"/>
      <c r="AA39" s="78"/>
      <c r="AB39" s="178"/>
      <c r="AC39" s="179"/>
      <c r="AD39" s="666"/>
      <c r="AE39" s="666"/>
      <c r="AF39" s="78"/>
      <c r="AG39" s="667">
        <v>31</v>
      </c>
      <c r="AH39" s="667" t="s">
        <v>685</v>
      </c>
      <c r="AI39" s="668"/>
      <c r="AJ39" s="668"/>
      <c r="AK39" s="668"/>
      <c r="AL39" s="668"/>
      <c r="AM39" s="78"/>
      <c r="AN39" s="78"/>
      <c r="AO39" s="78"/>
      <c r="AP39" s="78"/>
      <c r="AQ39" s="111"/>
      <c r="AR39" s="111"/>
      <c r="AS39" s="111"/>
      <c r="AT39" s="111"/>
      <c r="AU39" s="111"/>
      <c r="AV39" s="111"/>
      <c r="AW39" s="111"/>
      <c r="AX39" s="111"/>
      <c r="AY39" s="111"/>
      <c r="AZ39" s="111"/>
    </row>
    <row r="40" spans="1:52" s="24" customFormat="1" ht="31.5" customHeight="1">
      <c r="A40" s="29"/>
      <c r="B40" s="895" t="str">
        <f>"(l) Attachment 11(" &amp; Basic!$B$2 &amp; ") :"</f>
        <v>(l) Attachment 11(Package: Wi-Fi) :</v>
      </c>
      <c r="C40" s="895"/>
      <c r="D40" s="1186" t="s">
        <v>753</v>
      </c>
      <c r="E40" s="1186"/>
      <c r="F40" s="1186"/>
      <c r="G40" s="71"/>
      <c r="H40" s="71"/>
      <c r="I40" s="78"/>
      <c r="J40" s="78"/>
      <c r="K40" s="78"/>
      <c r="L40" s="78"/>
      <c r="M40" s="78"/>
      <c r="N40" s="78"/>
      <c r="O40" s="78"/>
      <c r="P40" s="78"/>
      <c r="Q40" s="78"/>
      <c r="R40" s="78"/>
      <c r="S40" s="78"/>
      <c r="T40" s="78"/>
      <c r="U40" s="78"/>
      <c r="V40" s="78"/>
      <c r="W40" s="78"/>
      <c r="X40" s="78"/>
      <c r="Y40" s="78"/>
      <c r="Z40" s="78"/>
      <c r="AA40" s="78"/>
      <c r="AB40" s="178"/>
      <c r="AC40" s="179"/>
      <c r="AD40" s="666"/>
      <c r="AE40" s="666"/>
      <c r="AF40" s="78"/>
      <c r="AG40" s="78"/>
      <c r="AH40" s="78"/>
      <c r="AI40" s="78"/>
      <c r="AJ40" s="78"/>
      <c r="AK40" s="78"/>
      <c r="AL40" s="78"/>
      <c r="AM40" s="78"/>
      <c r="AN40" s="78"/>
      <c r="AO40" s="78"/>
      <c r="AP40" s="78"/>
      <c r="AQ40" s="111"/>
      <c r="AR40" s="111"/>
      <c r="AS40" s="111"/>
      <c r="AT40" s="111"/>
      <c r="AU40" s="111"/>
      <c r="AV40" s="111"/>
      <c r="AW40" s="111"/>
      <c r="AX40" s="111"/>
      <c r="AY40" s="111"/>
      <c r="AZ40" s="111"/>
    </row>
    <row r="41" spans="1:52" s="24" customFormat="1" ht="46.5" customHeight="1">
      <c r="A41" s="29"/>
      <c r="B41" s="895" t="str">
        <f>"(m) Attachment 12(" &amp; Basic!$B$2 &amp; ") :"</f>
        <v>(m) Attachment 12(Package: Wi-Fi) :</v>
      </c>
      <c r="C41" s="895"/>
      <c r="D41" s="1186" t="s">
        <v>754</v>
      </c>
      <c r="E41" s="1186"/>
      <c r="F41" s="1186"/>
      <c r="G41" s="71"/>
      <c r="H41" s="71"/>
      <c r="I41" s="78"/>
      <c r="J41" s="78"/>
      <c r="K41" s="78"/>
      <c r="L41" s="78"/>
      <c r="M41" s="78"/>
      <c r="N41" s="78"/>
      <c r="O41" s="78"/>
      <c r="P41" s="78"/>
      <c r="Q41" s="78"/>
      <c r="R41" s="78"/>
      <c r="S41" s="78"/>
      <c r="T41" s="78"/>
      <c r="U41" s="78"/>
      <c r="V41" s="78"/>
      <c r="W41" s="78"/>
      <c r="X41" s="78"/>
      <c r="Y41" s="78"/>
      <c r="Z41" s="78"/>
      <c r="AA41" s="78"/>
      <c r="AB41" s="178"/>
      <c r="AC41" s="179"/>
      <c r="AD41" s="666"/>
      <c r="AE41" s="666"/>
      <c r="AF41" s="78"/>
      <c r="AG41" s="78"/>
      <c r="AH41" s="78"/>
      <c r="AI41" s="78"/>
      <c r="AJ41" s="78"/>
      <c r="AK41" s="78"/>
      <c r="AL41" s="78"/>
      <c r="AM41" s="78"/>
      <c r="AN41" s="78"/>
      <c r="AO41" s="78"/>
      <c r="AP41" s="78"/>
      <c r="AQ41" s="111"/>
      <c r="AR41" s="111"/>
      <c r="AS41" s="111"/>
      <c r="AT41" s="111"/>
      <c r="AU41" s="111"/>
      <c r="AV41" s="111"/>
      <c r="AW41" s="111"/>
      <c r="AX41" s="111"/>
      <c r="AY41" s="111"/>
      <c r="AZ41" s="111"/>
    </row>
    <row r="42" spans="1:52" s="24" customFormat="1" ht="30.75" customHeight="1">
      <c r="A42" s="29"/>
      <c r="B42" s="895" t="str">
        <f>"(n) Attachment 13(" &amp; Basic!$B$2 &amp; ") :"</f>
        <v>(n) Attachment 13(Package: Wi-Fi) :</v>
      </c>
      <c r="C42" s="895"/>
      <c r="D42" s="1186" t="s">
        <v>755</v>
      </c>
      <c r="E42" s="1186"/>
      <c r="F42" s="1186"/>
      <c r="G42" s="71"/>
      <c r="H42" s="71"/>
      <c r="I42" s="78"/>
      <c r="J42" s="78"/>
      <c r="K42" s="78"/>
      <c r="L42" s="78"/>
      <c r="M42" s="78"/>
      <c r="N42" s="78"/>
      <c r="O42" s="78"/>
      <c r="P42" s="78"/>
      <c r="Q42" s="78"/>
      <c r="R42" s="78"/>
      <c r="S42" s="78"/>
      <c r="T42" s="78"/>
      <c r="U42" s="78"/>
      <c r="V42" s="78"/>
      <c r="W42" s="78"/>
      <c r="X42" s="78"/>
      <c r="Y42" s="78"/>
      <c r="Z42" s="78"/>
      <c r="AA42" s="78"/>
      <c r="AB42" s="178"/>
      <c r="AC42" s="179"/>
      <c r="AD42" s="666"/>
      <c r="AE42" s="666"/>
      <c r="AF42" s="78"/>
      <c r="AG42" s="78"/>
      <c r="AH42" s="78"/>
      <c r="AI42" s="78"/>
      <c r="AJ42" s="78"/>
      <c r="AK42" s="78"/>
      <c r="AL42" s="78"/>
      <c r="AM42" s="78"/>
      <c r="AN42" s="78"/>
      <c r="AO42" s="78"/>
      <c r="AP42" s="78"/>
      <c r="AQ42" s="111"/>
      <c r="AR42" s="111"/>
      <c r="AS42" s="111"/>
      <c r="AT42" s="111"/>
      <c r="AU42" s="111"/>
      <c r="AV42" s="111"/>
      <c r="AW42" s="111"/>
      <c r="AX42" s="111"/>
      <c r="AY42" s="111"/>
      <c r="AZ42" s="111"/>
    </row>
    <row r="43" spans="1:52" s="24" customFormat="1" ht="46.5" customHeight="1">
      <c r="A43" s="29"/>
      <c r="B43" s="895" t="str">
        <f>"(o) Attachment 14(" &amp; Basic!$B$2 &amp; ") :"</f>
        <v>(o) Attachment 14(Package: Wi-Fi) :</v>
      </c>
      <c r="C43" s="895"/>
      <c r="D43" s="1186" t="s">
        <v>756</v>
      </c>
      <c r="E43" s="1186"/>
      <c r="F43" s="1186"/>
      <c r="G43" s="71"/>
      <c r="H43" s="71"/>
      <c r="I43" s="78"/>
      <c r="J43" s="78"/>
      <c r="K43" s="78"/>
      <c r="L43" s="78"/>
      <c r="M43" s="78"/>
      <c r="N43" s="78"/>
      <c r="O43" s="78"/>
      <c r="P43" s="78"/>
      <c r="Q43" s="78"/>
      <c r="R43" s="78"/>
      <c r="S43" s="78"/>
      <c r="T43" s="78"/>
      <c r="U43" s="78"/>
      <c r="V43" s="78"/>
      <c r="W43" s="78"/>
      <c r="X43" s="78"/>
      <c r="Y43" s="78"/>
      <c r="Z43" s="78"/>
      <c r="AA43" s="78"/>
      <c r="AB43" s="178"/>
      <c r="AC43" s="179"/>
      <c r="AD43" s="666"/>
      <c r="AE43" s="666"/>
      <c r="AF43" s="78"/>
      <c r="AG43" s="78"/>
      <c r="AH43" s="78"/>
      <c r="AI43" s="78"/>
      <c r="AJ43" s="78"/>
      <c r="AK43" s="78"/>
      <c r="AL43" s="78"/>
      <c r="AM43" s="78"/>
      <c r="AN43" s="78"/>
      <c r="AO43" s="78"/>
      <c r="AP43" s="78"/>
      <c r="AQ43" s="111"/>
      <c r="AR43" s="111"/>
      <c r="AS43" s="111"/>
      <c r="AT43" s="111"/>
      <c r="AU43" s="111"/>
      <c r="AV43" s="111"/>
      <c r="AW43" s="111"/>
      <c r="AX43" s="111"/>
      <c r="AY43" s="111"/>
      <c r="AZ43" s="111"/>
    </row>
    <row r="44" spans="1:52" s="24" customFormat="1" ht="63" customHeight="1">
      <c r="A44" s="29"/>
      <c r="B44" s="895" t="str">
        <f>"(p) Attachment 15(" &amp; Basic!$B$2 &amp; ") :"</f>
        <v>(p) Attachment 15(Package: Wi-Fi) :</v>
      </c>
      <c r="C44" s="895"/>
      <c r="D44" s="1186" t="s">
        <v>931</v>
      </c>
      <c r="E44" s="1186"/>
      <c r="F44" s="1186"/>
      <c r="G44" s="71"/>
      <c r="H44" s="71"/>
      <c r="I44" s="78"/>
      <c r="J44" s="78"/>
      <c r="K44" s="78"/>
      <c r="L44" s="78"/>
      <c r="M44" s="78"/>
      <c r="N44" s="78"/>
      <c r="O44" s="78"/>
      <c r="P44" s="78"/>
      <c r="Q44" s="78"/>
      <c r="R44" s="78"/>
      <c r="S44" s="78"/>
      <c r="T44" s="78"/>
      <c r="U44" s="78"/>
      <c r="V44" s="78"/>
      <c r="W44" s="78"/>
      <c r="X44" s="78"/>
      <c r="Y44" s="78"/>
      <c r="Z44" s="78"/>
      <c r="AA44" s="78"/>
      <c r="AB44" s="178"/>
      <c r="AC44" s="179"/>
      <c r="AD44" s="666"/>
      <c r="AE44" s="666"/>
      <c r="AF44" s="78"/>
      <c r="AG44" s="78"/>
      <c r="AH44" s="78"/>
      <c r="AI44" s="78"/>
      <c r="AJ44" s="78"/>
      <c r="AK44" s="78"/>
      <c r="AL44" s="78"/>
      <c r="AM44" s="78"/>
      <c r="AN44" s="78"/>
      <c r="AO44" s="78"/>
      <c r="AP44" s="78"/>
      <c r="AQ44" s="111"/>
      <c r="AR44" s="111"/>
      <c r="AS44" s="111"/>
      <c r="AT44" s="111"/>
      <c r="AU44" s="111"/>
      <c r="AV44" s="111"/>
      <c r="AW44" s="111"/>
      <c r="AX44" s="111"/>
      <c r="AY44" s="111"/>
      <c r="AZ44" s="111"/>
    </row>
    <row r="45" spans="1:52" s="24" customFormat="1" ht="28.5" customHeight="1">
      <c r="A45" s="29"/>
      <c r="B45" s="895" t="str">
        <f>"(q) Attachment 16(" &amp; Basic!$B$2 &amp; ") :"</f>
        <v>(q) Attachment 16(Package: Wi-Fi) :</v>
      </c>
      <c r="C45" s="895"/>
      <c r="D45" s="1186" t="s">
        <v>757</v>
      </c>
      <c r="E45" s="1186"/>
      <c r="F45" s="1186"/>
      <c r="G45" s="71"/>
      <c r="H45" s="71"/>
      <c r="I45" s="78"/>
      <c r="J45" s="78"/>
      <c r="K45" s="78"/>
      <c r="L45" s="78"/>
      <c r="M45" s="78"/>
      <c r="N45" s="78"/>
      <c r="O45" s="78"/>
      <c r="P45" s="78"/>
      <c r="Q45" s="78"/>
      <c r="R45" s="78"/>
      <c r="S45" s="78"/>
      <c r="T45" s="78"/>
      <c r="U45" s="78"/>
      <c r="V45" s="78"/>
      <c r="W45" s="78"/>
      <c r="X45" s="78"/>
      <c r="Y45" s="78"/>
      <c r="Z45" s="78"/>
      <c r="AA45" s="78"/>
      <c r="AB45" s="178"/>
      <c r="AC45" s="179"/>
      <c r="AD45" s="666"/>
      <c r="AE45" s="666"/>
      <c r="AF45" s="78"/>
      <c r="AG45" s="78"/>
      <c r="AH45" s="78"/>
      <c r="AI45" s="78"/>
      <c r="AJ45" s="78"/>
      <c r="AK45" s="78"/>
      <c r="AL45" s="78"/>
      <c r="AM45" s="78"/>
      <c r="AN45" s="78"/>
      <c r="AO45" s="78"/>
      <c r="AP45" s="78"/>
      <c r="AQ45" s="111"/>
      <c r="AR45" s="111"/>
      <c r="AS45" s="111"/>
      <c r="AT45" s="111"/>
      <c r="AU45" s="111"/>
      <c r="AV45" s="111"/>
      <c r="AW45" s="111"/>
      <c r="AX45" s="111"/>
      <c r="AY45" s="111"/>
      <c r="AZ45" s="111"/>
    </row>
    <row r="46" spans="1:52" ht="28.5" customHeight="1">
      <c r="B46" s="895" t="str">
        <f>"(r) Attachment 17(" &amp; Basic!$B$2 &amp; ") :"</f>
        <v>(r) Attachment 17(Package: Wi-Fi) :</v>
      </c>
      <c r="C46" s="895"/>
      <c r="D46" s="1186" t="s">
        <v>758</v>
      </c>
      <c r="E46" s="1186"/>
      <c r="F46" s="1186"/>
      <c r="G46" s="71"/>
      <c r="H46" s="71"/>
      <c r="I46" s="78"/>
      <c r="J46" s="78"/>
      <c r="K46" s="78"/>
      <c r="L46" s="78"/>
      <c r="M46" s="78"/>
      <c r="N46" s="78"/>
      <c r="O46" s="78"/>
      <c r="P46" s="78"/>
      <c r="Q46" s="78"/>
      <c r="R46" s="78"/>
      <c r="S46" s="78"/>
      <c r="T46" s="78"/>
      <c r="U46" s="78"/>
      <c r="V46" s="78"/>
      <c r="W46" s="78"/>
      <c r="X46" s="78"/>
      <c r="Y46" s="78"/>
      <c r="Z46" s="78"/>
      <c r="AA46" s="78"/>
      <c r="AB46" s="178"/>
      <c r="AC46" s="179"/>
      <c r="AD46" s="665"/>
      <c r="AE46" s="665"/>
      <c r="AF46" s="77"/>
      <c r="AG46" s="77"/>
      <c r="AH46" s="77"/>
      <c r="AI46" s="77"/>
      <c r="AJ46" s="77"/>
      <c r="AK46" s="77"/>
      <c r="AL46" s="77"/>
      <c r="AM46" s="77"/>
      <c r="AN46" s="77"/>
      <c r="AO46" s="77"/>
      <c r="AP46" s="77"/>
      <c r="AQ46" s="113"/>
      <c r="AR46" s="113"/>
      <c r="AS46" s="113"/>
      <c r="AT46" s="113"/>
      <c r="AU46" s="113"/>
      <c r="AV46" s="113"/>
      <c r="AW46" s="113"/>
      <c r="AX46" s="113"/>
      <c r="AY46" s="113"/>
      <c r="AZ46" s="113"/>
    </row>
    <row r="47" spans="1:52" ht="28.5" customHeight="1">
      <c r="B47" s="895" t="str">
        <f>"(s) Attachment 18(" &amp; Basic!$B$2 &amp; ") :"</f>
        <v>(s) Attachment 18(Package: Wi-Fi) :</v>
      </c>
      <c r="C47" s="895"/>
      <c r="D47" s="71" t="s">
        <v>597</v>
      </c>
      <c r="E47" s="71"/>
      <c r="F47" s="71"/>
      <c r="G47" s="71"/>
      <c r="H47" s="71"/>
      <c r="I47" s="78"/>
      <c r="J47" s="78"/>
      <c r="K47" s="78"/>
      <c r="L47" s="78"/>
      <c r="M47" s="78"/>
      <c r="N47" s="78"/>
      <c r="O47" s="78"/>
      <c r="P47" s="78"/>
      <c r="Q47" s="78"/>
      <c r="R47" s="78"/>
      <c r="S47" s="78"/>
      <c r="T47" s="78"/>
      <c r="U47" s="78"/>
      <c r="V47" s="78"/>
      <c r="W47" s="78"/>
      <c r="X47" s="78"/>
      <c r="Y47" s="78"/>
      <c r="Z47" s="78"/>
      <c r="AA47" s="78"/>
      <c r="AB47" s="178"/>
      <c r="AC47" s="179"/>
      <c r="AD47" s="665"/>
      <c r="AE47" s="665"/>
      <c r="AF47" s="77"/>
      <c r="AG47" s="77"/>
      <c r="AH47" s="77"/>
      <c r="AI47" s="77"/>
      <c r="AJ47" s="77"/>
      <c r="AK47" s="77"/>
      <c r="AL47" s="77"/>
      <c r="AM47" s="77"/>
      <c r="AN47" s="77"/>
      <c r="AO47" s="77"/>
      <c r="AP47" s="77"/>
      <c r="AQ47" s="113"/>
      <c r="AR47" s="113"/>
      <c r="AS47" s="113"/>
      <c r="AT47" s="113"/>
      <c r="AU47" s="113"/>
      <c r="AV47" s="113"/>
      <c r="AW47" s="113"/>
      <c r="AX47" s="113"/>
      <c r="AY47" s="113"/>
      <c r="AZ47" s="113"/>
    </row>
    <row r="48" spans="1:52" ht="28.5" customHeight="1">
      <c r="B48" s="895" t="str">
        <f>"(t) Attachment 19(" &amp; Basic!$B$2 &amp; ") :"</f>
        <v>(t) Attachment 19(Package: Wi-Fi) :</v>
      </c>
      <c r="C48" s="895"/>
      <c r="D48" s="1186" t="s">
        <v>759</v>
      </c>
      <c r="E48" s="1186"/>
      <c r="F48" s="1186"/>
      <c r="G48" s="71"/>
      <c r="H48" s="71"/>
      <c r="I48" s="78"/>
      <c r="J48" s="78"/>
      <c r="K48" s="78"/>
      <c r="L48" s="78"/>
      <c r="M48" s="78"/>
      <c r="N48" s="78"/>
      <c r="O48" s="78"/>
      <c r="P48" s="78"/>
      <c r="Q48" s="78"/>
      <c r="R48" s="78"/>
      <c r="S48" s="78"/>
      <c r="T48" s="78"/>
      <c r="U48" s="78"/>
      <c r="V48" s="78"/>
      <c r="W48" s="78"/>
      <c r="X48" s="78"/>
      <c r="Y48" s="78"/>
      <c r="Z48" s="78"/>
      <c r="AA48" s="78"/>
      <c r="AB48" s="178"/>
      <c r="AC48" s="179"/>
      <c r="AD48" s="665"/>
      <c r="AE48" s="665"/>
      <c r="AF48" s="77"/>
      <c r="AG48" s="77"/>
      <c r="AH48" s="77"/>
      <c r="AI48" s="77"/>
      <c r="AJ48" s="77"/>
      <c r="AK48" s="77"/>
      <c r="AL48" s="77"/>
      <c r="AM48" s="77"/>
      <c r="AN48" s="77"/>
      <c r="AO48" s="77"/>
      <c r="AP48" s="77"/>
      <c r="AQ48" s="113"/>
      <c r="AR48" s="113"/>
      <c r="AS48" s="113"/>
      <c r="AT48" s="113"/>
      <c r="AU48" s="113"/>
      <c r="AV48" s="113"/>
      <c r="AW48" s="113"/>
      <c r="AX48" s="113"/>
      <c r="AY48" s="113"/>
      <c r="AZ48" s="113"/>
    </row>
    <row r="49" spans="1:52" ht="43.5" customHeight="1">
      <c r="B49" s="895" t="str">
        <f>"(u) Attachment 20(" &amp; Basic!$B$2 &amp; ") :"</f>
        <v>(u) Attachment 20(Package: Wi-Fi) :</v>
      </c>
      <c r="C49" s="895"/>
      <c r="D49" s="895" t="s">
        <v>760</v>
      </c>
      <c r="E49" s="895"/>
      <c r="F49" s="895"/>
      <c r="G49" s="71"/>
      <c r="H49" s="71"/>
      <c r="I49" s="78"/>
      <c r="J49" s="78"/>
      <c r="K49" s="78"/>
      <c r="L49" s="78"/>
      <c r="M49" s="78"/>
      <c r="N49" s="78"/>
      <c r="O49" s="78"/>
      <c r="P49" s="78"/>
      <c r="Q49" s="78"/>
      <c r="R49" s="78"/>
      <c r="S49" s="78"/>
      <c r="T49" s="78"/>
      <c r="U49" s="78"/>
      <c r="V49" s="78"/>
      <c r="W49" s="78"/>
      <c r="X49" s="78"/>
      <c r="Y49" s="78"/>
      <c r="Z49" s="78"/>
      <c r="AA49" s="78"/>
      <c r="AB49" s="178"/>
      <c r="AC49" s="179"/>
      <c r="AD49" s="665"/>
      <c r="AE49" s="665"/>
      <c r="AF49" s="77"/>
      <c r="AG49" s="77"/>
      <c r="AH49" s="77"/>
      <c r="AI49" s="77"/>
      <c r="AJ49" s="77"/>
      <c r="AK49" s="77"/>
      <c r="AL49" s="77"/>
      <c r="AM49" s="77"/>
      <c r="AN49" s="77"/>
      <c r="AO49" s="77"/>
      <c r="AP49" s="77"/>
      <c r="AQ49" s="113"/>
      <c r="AR49" s="113"/>
      <c r="AS49" s="113"/>
      <c r="AT49" s="113"/>
      <c r="AU49" s="113"/>
      <c r="AV49" s="113"/>
      <c r="AW49" s="113"/>
      <c r="AX49" s="113"/>
      <c r="AY49" s="113"/>
      <c r="AZ49" s="113"/>
    </row>
    <row r="50" spans="1:52" ht="43.5" customHeight="1">
      <c r="B50" s="895" t="str">
        <f>"(v) Attachment 21(" &amp; Basic!$B$2 &amp; ") :"</f>
        <v>(v) Attachment 21(Package: Wi-Fi) :</v>
      </c>
      <c r="C50" s="895"/>
      <c r="D50" s="895" t="s">
        <v>932</v>
      </c>
      <c r="E50" s="895"/>
      <c r="F50" s="895"/>
      <c r="G50" s="71"/>
      <c r="H50" s="71"/>
      <c r="I50" s="78"/>
      <c r="J50" s="78"/>
      <c r="K50" s="78"/>
      <c r="L50" s="78"/>
      <c r="M50" s="78"/>
      <c r="N50" s="78"/>
      <c r="O50" s="78"/>
      <c r="P50" s="78"/>
      <c r="Q50" s="78"/>
      <c r="R50" s="78"/>
      <c r="S50" s="78"/>
      <c r="T50" s="78"/>
      <c r="U50" s="78"/>
      <c r="V50" s="78"/>
      <c r="W50" s="78"/>
      <c r="X50" s="78"/>
      <c r="Y50" s="78"/>
      <c r="Z50" s="78"/>
      <c r="AA50" s="78"/>
      <c r="AB50" s="178"/>
      <c r="AC50" s="179"/>
      <c r="AD50" s="665"/>
      <c r="AE50" s="665"/>
      <c r="AF50" s="77"/>
      <c r="AG50" s="77"/>
      <c r="AH50" s="77"/>
      <c r="AI50" s="77"/>
      <c r="AJ50" s="77"/>
      <c r="AK50" s="77"/>
      <c r="AL50" s="77"/>
      <c r="AM50" s="77"/>
      <c r="AN50" s="77"/>
      <c r="AO50" s="77"/>
      <c r="AP50" s="77"/>
      <c r="AQ50" s="113"/>
      <c r="AR50" s="113"/>
      <c r="AS50" s="113"/>
      <c r="AT50" s="113"/>
      <c r="AU50" s="113"/>
      <c r="AV50" s="113"/>
      <c r="AW50" s="113"/>
      <c r="AX50" s="113"/>
      <c r="AY50" s="113"/>
      <c r="AZ50" s="113"/>
    </row>
    <row r="51" spans="1:52" ht="96" customHeight="1">
      <c r="B51" s="895" t="str">
        <f>"(w) Attachment 22(" &amp; Basic!$B$2 &amp; ") :"</f>
        <v>(w) Attachment 22(Package: Wi-Fi) :</v>
      </c>
      <c r="C51" s="895"/>
      <c r="D51" s="895" t="s">
        <v>933</v>
      </c>
      <c r="E51" s="895"/>
      <c r="F51" s="895"/>
      <c r="G51" s="71"/>
      <c r="H51" s="71"/>
      <c r="I51" s="78"/>
      <c r="J51" s="78"/>
      <c r="K51" s="78"/>
      <c r="L51" s="78"/>
      <c r="M51" s="78"/>
      <c r="N51" s="78"/>
      <c r="O51" s="78"/>
      <c r="P51" s="78"/>
      <c r="Q51" s="78"/>
      <c r="R51" s="78"/>
      <c r="S51" s="78"/>
      <c r="T51" s="78"/>
      <c r="U51" s="78"/>
      <c r="V51" s="78"/>
      <c r="W51" s="78"/>
      <c r="X51" s="78"/>
      <c r="Y51" s="78"/>
      <c r="Z51" s="78"/>
      <c r="AA51" s="78"/>
      <c r="AB51" s="178"/>
      <c r="AC51" s="179"/>
      <c r="AD51" s="665"/>
      <c r="AE51" s="665"/>
      <c r="AF51" s="77"/>
      <c r="AG51" s="77"/>
      <c r="AH51" s="77"/>
      <c r="AI51" s="77"/>
      <c r="AJ51" s="77"/>
      <c r="AK51" s="77"/>
      <c r="AL51" s="77"/>
      <c r="AM51" s="77"/>
      <c r="AN51" s="77"/>
      <c r="AO51" s="77"/>
      <c r="AP51" s="77"/>
      <c r="AQ51" s="113"/>
      <c r="AR51" s="113"/>
      <c r="AS51" s="113"/>
      <c r="AT51" s="113"/>
      <c r="AU51" s="113"/>
      <c r="AV51" s="113"/>
      <c r="AW51" s="113"/>
      <c r="AX51" s="113"/>
      <c r="AY51" s="113"/>
      <c r="AZ51" s="113"/>
    </row>
    <row r="52" spans="1:52">
      <c r="B52" s="895" t="str">
        <f>"(x) Attachment 23(" &amp; Basic!$B$2 &amp; ") :"</f>
        <v>(x) Attachment 23(Package: Wi-Fi) :</v>
      </c>
      <c r="C52" s="895"/>
      <c r="D52" s="788" t="s">
        <v>761</v>
      </c>
      <c r="E52" s="788"/>
      <c r="F52" s="788"/>
      <c r="G52" s="71"/>
      <c r="H52" s="71"/>
      <c r="I52" s="78"/>
      <c r="J52" s="78"/>
      <c r="K52" s="78"/>
      <c r="L52" s="78"/>
      <c r="M52" s="78"/>
      <c r="N52" s="78"/>
      <c r="O52" s="78"/>
      <c r="P52" s="78"/>
      <c r="Q52" s="78"/>
      <c r="R52" s="78"/>
      <c r="S52" s="78"/>
      <c r="T52" s="78"/>
      <c r="U52" s="78"/>
      <c r="V52" s="78"/>
      <c r="W52" s="78"/>
      <c r="X52" s="78"/>
      <c r="Y52" s="78"/>
      <c r="Z52" s="78"/>
      <c r="AA52" s="78"/>
      <c r="AB52" s="178"/>
      <c r="AC52" s="179"/>
      <c r="AD52" s="665"/>
      <c r="AE52" s="665"/>
      <c r="AF52" s="77"/>
      <c r="AG52" s="77"/>
      <c r="AH52" s="77"/>
      <c r="AI52" s="77"/>
      <c r="AJ52" s="77"/>
      <c r="AK52" s="77"/>
      <c r="AL52" s="77"/>
      <c r="AM52" s="77"/>
      <c r="AN52" s="77"/>
      <c r="AO52" s="77"/>
      <c r="AP52" s="77"/>
      <c r="AQ52" s="113"/>
      <c r="AR52" s="113"/>
      <c r="AS52" s="113"/>
      <c r="AT52" s="113"/>
      <c r="AU52" s="113"/>
      <c r="AV52" s="113"/>
      <c r="AW52" s="113"/>
      <c r="AX52" s="113"/>
      <c r="AY52" s="113"/>
      <c r="AZ52" s="113"/>
    </row>
    <row r="53" spans="1:52" ht="24.75" customHeight="1">
      <c r="B53" s="895"/>
      <c r="C53" s="895"/>
      <c r="D53" s="895"/>
      <c r="E53" s="895"/>
      <c r="F53" s="895"/>
      <c r="G53" s="71"/>
      <c r="H53" s="71"/>
      <c r="I53" s="78"/>
      <c r="J53" s="78"/>
      <c r="K53" s="78"/>
      <c r="L53" s="78"/>
      <c r="M53" s="78"/>
      <c r="N53" s="78"/>
      <c r="O53" s="78"/>
      <c r="P53" s="78"/>
      <c r="Q53" s="78"/>
      <c r="R53" s="78"/>
      <c r="S53" s="78"/>
      <c r="T53" s="78"/>
      <c r="U53" s="78"/>
      <c r="V53" s="78"/>
      <c r="W53" s="78"/>
      <c r="X53" s="78"/>
      <c r="Y53" s="78"/>
      <c r="Z53" s="78"/>
      <c r="AA53" s="78"/>
      <c r="AB53" s="178"/>
      <c r="AC53" s="179"/>
      <c r="AD53" s="665"/>
      <c r="AE53" s="665"/>
      <c r="AF53" s="77"/>
      <c r="AG53" s="77"/>
      <c r="AH53" s="77"/>
      <c r="AI53" s="77"/>
      <c r="AJ53" s="77"/>
      <c r="AK53" s="77"/>
      <c r="AL53" s="77"/>
      <c r="AM53" s="77"/>
      <c r="AN53" s="77"/>
      <c r="AO53" s="77"/>
      <c r="AP53" s="77"/>
      <c r="AQ53" s="113"/>
      <c r="AR53" s="113"/>
      <c r="AS53" s="113"/>
      <c r="AT53" s="113"/>
      <c r="AU53" s="113"/>
      <c r="AV53" s="113"/>
      <c r="AW53" s="113"/>
      <c r="AX53" s="113"/>
      <c r="AY53" s="113"/>
      <c r="AZ53" s="113"/>
    </row>
    <row r="54" spans="1:52" ht="40.5" customHeight="1">
      <c r="B54" s="895" t="str">
        <f>"(y) Attachment 24(" &amp; Basic!$B$2 &amp; ") :"</f>
        <v>(y) Attachment 24(Package: Wi-Fi) :</v>
      </c>
      <c r="C54" s="895"/>
      <c r="D54" s="895" t="s">
        <v>762</v>
      </c>
      <c r="E54" s="895"/>
      <c r="F54" s="895"/>
      <c r="G54" s="71"/>
      <c r="H54" s="71"/>
      <c r="I54" s="78"/>
      <c r="J54" s="78"/>
      <c r="K54" s="78"/>
      <c r="L54" s="78"/>
      <c r="M54" s="78"/>
      <c r="N54" s="78"/>
      <c r="O54" s="78"/>
      <c r="P54" s="78"/>
      <c r="Q54" s="78"/>
      <c r="R54" s="78"/>
      <c r="S54" s="78"/>
      <c r="T54" s="78"/>
      <c r="U54" s="78"/>
      <c r="V54" s="78"/>
      <c r="W54" s="78"/>
      <c r="X54" s="78"/>
      <c r="Y54" s="78"/>
      <c r="Z54" s="78"/>
      <c r="AA54" s="78"/>
      <c r="AB54" s="178"/>
      <c r="AC54" s="179"/>
      <c r="AD54" s="665"/>
      <c r="AE54" s="665"/>
      <c r="AF54" s="77"/>
      <c r="AG54" s="77"/>
      <c r="AH54" s="77"/>
      <c r="AI54" s="77"/>
      <c r="AJ54" s="77"/>
      <c r="AK54" s="77"/>
      <c r="AL54" s="77"/>
      <c r="AM54" s="77"/>
      <c r="AN54" s="77"/>
      <c r="AO54" s="77"/>
      <c r="AP54" s="77"/>
      <c r="AQ54" s="113"/>
      <c r="AR54" s="113"/>
      <c r="AS54" s="113"/>
      <c r="AT54" s="113"/>
      <c r="AU54" s="113"/>
      <c r="AV54" s="113"/>
      <c r="AW54" s="113"/>
      <c r="AX54" s="113"/>
      <c r="AY54" s="113"/>
      <c r="AZ54" s="113"/>
    </row>
    <row r="55" spans="1:52" ht="40.5" customHeight="1">
      <c r="B55" s="895" t="str">
        <f>"(z) Attachment 25(" &amp; Basic!$B$2 &amp; ") :"</f>
        <v>(z) Attachment 25(Package: Wi-Fi) :</v>
      </c>
      <c r="C55" s="895"/>
      <c r="D55" s="895" t="s">
        <v>763</v>
      </c>
      <c r="E55" s="895"/>
      <c r="F55" s="895"/>
      <c r="G55" s="71"/>
      <c r="H55" s="71"/>
      <c r="I55" s="78"/>
      <c r="J55" s="78"/>
      <c r="K55" s="78"/>
      <c r="L55" s="78"/>
      <c r="M55" s="78"/>
      <c r="N55" s="78"/>
      <c r="O55" s="78"/>
      <c r="P55" s="78"/>
      <c r="Q55" s="78"/>
      <c r="R55" s="78"/>
      <c r="S55" s="78"/>
      <c r="T55" s="78"/>
      <c r="U55" s="78"/>
      <c r="V55" s="78"/>
      <c r="W55" s="78"/>
      <c r="X55" s="78"/>
      <c r="Y55" s="78"/>
      <c r="Z55" s="78"/>
      <c r="AA55" s="78"/>
      <c r="AB55" s="178"/>
      <c r="AC55" s="179"/>
      <c r="AD55" s="665"/>
      <c r="AE55" s="665"/>
      <c r="AF55" s="77"/>
      <c r="AG55" s="77"/>
      <c r="AH55" s="77"/>
      <c r="AI55" s="77"/>
      <c r="AJ55" s="77"/>
      <c r="AK55" s="77"/>
      <c r="AL55" s="77"/>
      <c r="AM55" s="77"/>
      <c r="AN55" s="77"/>
      <c r="AO55" s="77"/>
      <c r="AP55" s="77"/>
      <c r="AQ55" s="113"/>
      <c r="AR55" s="113"/>
      <c r="AS55" s="113"/>
      <c r="AT55" s="113"/>
      <c r="AU55" s="113"/>
      <c r="AV55" s="113"/>
      <c r="AW55" s="113"/>
      <c r="AX55" s="113"/>
      <c r="AY55" s="113"/>
      <c r="AZ55" s="113"/>
    </row>
    <row r="56" spans="1:52" ht="33" customHeight="1">
      <c r="B56" s="895" t="str">
        <f>"(aa) Attachment 26(" &amp; Basic!$B$2 &amp; ") :"</f>
        <v>(aa) Attachment 26(Package: Wi-Fi) :</v>
      </c>
      <c r="C56" s="895"/>
      <c r="D56" s="895" t="s">
        <v>764</v>
      </c>
      <c r="E56" s="895"/>
      <c r="F56" s="895"/>
      <c r="G56" s="71"/>
      <c r="H56" s="71"/>
      <c r="I56" s="78"/>
      <c r="J56" s="78"/>
      <c r="K56" s="78"/>
      <c r="L56" s="78"/>
      <c r="M56" s="78"/>
      <c r="N56" s="78"/>
      <c r="O56" s="78"/>
      <c r="P56" s="78"/>
      <c r="Q56" s="78"/>
      <c r="R56" s="78"/>
      <c r="S56" s="78"/>
      <c r="T56" s="78"/>
      <c r="U56" s="78"/>
      <c r="V56" s="78"/>
      <c r="W56" s="78"/>
      <c r="X56" s="78"/>
      <c r="Y56" s="78"/>
      <c r="Z56" s="78"/>
      <c r="AA56" s="78"/>
      <c r="AB56" s="178"/>
      <c r="AC56" s="179"/>
      <c r="AD56" s="665"/>
      <c r="AE56" s="665"/>
      <c r="AF56" s="77"/>
      <c r="AG56" s="77"/>
      <c r="AH56" s="77"/>
      <c r="AI56" s="77"/>
      <c r="AJ56" s="77"/>
      <c r="AK56" s="77"/>
      <c r="AL56" s="77"/>
      <c r="AM56" s="77"/>
      <c r="AN56" s="77"/>
      <c r="AO56" s="77"/>
      <c r="AP56" s="77"/>
      <c r="AQ56" s="113"/>
      <c r="AR56" s="113"/>
      <c r="AS56" s="113"/>
      <c r="AT56" s="113"/>
      <c r="AU56" s="113"/>
      <c r="AV56" s="113"/>
      <c r="AW56" s="113"/>
      <c r="AX56" s="113"/>
      <c r="AY56" s="113"/>
      <c r="AZ56" s="113"/>
    </row>
    <row r="57" spans="1:52" ht="33" customHeight="1">
      <c r="B57" s="895" t="str">
        <f>"(bb) Attachment 27(" &amp; Basic!$B$2 &amp; ") :"</f>
        <v>(bb) Attachment 27(Package: Wi-Fi) :</v>
      </c>
      <c r="C57" s="895"/>
      <c r="D57" s="895" t="s">
        <v>765</v>
      </c>
      <c r="E57" s="895"/>
      <c r="F57" s="895"/>
      <c r="G57" s="71"/>
      <c r="H57" s="71"/>
      <c r="I57" s="78"/>
      <c r="J57" s="78"/>
      <c r="K57" s="78"/>
      <c r="L57" s="78"/>
      <c r="M57" s="78"/>
      <c r="N57" s="78"/>
      <c r="O57" s="78"/>
      <c r="P57" s="78"/>
      <c r="Q57" s="78"/>
      <c r="R57" s="78"/>
      <c r="S57" s="78"/>
      <c r="T57" s="78"/>
      <c r="U57" s="78"/>
      <c r="V57" s="78"/>
      <c r="W57" s="78"/>
      <c r="X57" s="78"/>
      <c r="Y57" s="78"/>
      <c r="Z57" s="78"/>
      <c r="AA57" s="78"/>
      <c r="AB57" s="178"/>
      <c r="AC57" s="179"/>
      <c r="AD57" s="665"/>
      <c r="AE57" s="665"/>
      <c r="AF57" s="77"/>
      <c r="AG57" s="77"/>
      <c r="AH57" s="77"/>
      <c r="AI57" s="77"/>
      <c r="AJ57" s="77"/>
      <c r="AK57" s="77"/>
      <c r="AL57" s="77"/>
      <c r="AM57" s="77"/>
      <c r="AN57" s="77"/>
      <c r="AO57" s="77"/>
      <c r="AP57" s="77"/>
      <c r="AQ57" s="113"/>
      <c r="AR57" s="113"/>
      <c r="AS57" s="113"/>
      <c r="AT57" s="113"/>
      <c r="AU57" s="113"/>
      <c r="AV57" s="113"/>
      <c r="AW57" s="113"/>
      <c r="AX57" s="113"/>
      <c r="AY57" s="113"/>
      <c r="AZ57" s="113"/>
    </row>
    <row r="58" spans="1:52" ht="33" customHeight="1">
      <c r="B58" s="895" t="str">
        <f>"(cc) Attachment 28(" &amp; Basic!$B$2 &amp; ") :"</f>
        <v>(cc) Attachment 28(Package: Wi-Fi) :</v>
      </c>
      <c r="C58" s="895"/>
      <c r="D58" s="895" t="s">
        <v>682</v>
      </c>
      <c r="E58" s="895"/>
      <c r="F58" s="895"/>
      <c r="G58" s="71"/>
      <c r="H58" s="71"/>
      <c r="I58" s="78"/>
      <c r="J58" s="78"/>
      <c r="K58" s="78"/>
      <c r="L58" s="78"/>
      <c r="M58" s="78"/>
      <c r="N58" s="78"/>
      <c r="O58" s="78"/>
      <c r="P58" s="78"/>
      <c r="Q58" s="78"/>
      <c r="R58" s="78"/>
      <c r="S58" s="78"/>
      <c r="T58" s="78"/>
      <c r="U58" s="78"/>
      <c r="V58" s="78"/>
      <c r="W58" s="78"/>
      <c r="X58" s="78"/>
      <c r="Y58" s="78"/>
      <c r="Z58" s="78"/>
      <c r="AA58" s="78"/>
      <c r="AB58" s="178"/>
      <c r="AC58" s="179"/>
      <c r="AD58" s="665"/>
      <c r="AE58" s="665"/>
      <c r="AF58" s="77"/>
      <c r="AG58" s="77"/>
      <c r="AH58" s="77"/>
      <c r="AI58" s="77"/>
      <c r="AJ58" s="77"/>
      <c r="AK58" s="77"/>
      <c r="AL58" s="77"/>
      <c r="AM58" s="77"/>
      <c r="AN58" s="77"/>
      <c r="AO58" s="77"/>
      <c r="AP58" s="77"/>
      <c r="AQ58" s="113"/>
      <c r="AR58" s="113"/>
      <c r="AS58" s="113"/>
      <c r="AT58" s="113"/>
      <c r="AU58" s="113"/>
      <c r="AV58" s="113"/>
      <c r="AW58" s="113"/>
      <c r="AX58" s="113"/>
      <c r="AY58" s="113"/>
      <c r="AZ58" s="113"/>
    </row>
    <row r="59" spans="1:52" ht="63" customHeight="1">
      <c r="A59" s="69">
        <v>3</v>
      </c>
      <c r="B59" s="1181" t="s">
        <v>766</v>
      </c>
      <c r="C59" s="1181"/>
      <c r="D59" s="1181"/>
      <c r="E59" s="1181"/>
      <c r="F59" s="1181"/>
      <c r="G59" s="73"/>
      <c r="H59" s="73"/>
      <c r="I59" s="78"/>
      <c r="J59" s="78"/>
      <c r="K59" s="78"/>
      <c r="L59" s="78"/>
      <c r="M59" s="78"/>
      <c r="N59" s="78"/>
      <c r="O59" s="78"/>
      <c r="P59" s="78"/>
      <c r="Q59" s="78"/>
      <c r="R59" s="78"/>
      <c r="S59" s="78"/>
      <c r="T59" s="78"/>
      <c r="U59" s="78"/>
      <c r="V59" s="78"/>
      <c r="W59" s="78"/>
      <c r="X59" s="78"/>
      <c r="Y59" s="78"/>
      <c r="Z59" s="78"/>
      <c r="AA59" s="78"/>
      <c r="AB59" s="178"/>
      <c r="AC59" s="179"/>
      <c r="AD59" s="665"/>
      <c r="AE59" s="665"/>
      <c r="AF59" s="77"/>
      <c r="AG59" s="77"/>
      <c r="AH59" s="77"/>
      <c r="AI59" s="77"/>
      <c r="AJ59" s="77"/>
      <c r="AK59" s="77"/>
      <c r="AL59" s="77"/>
      <c r="AM59" s="77"/>
      <c r="AN59" s="77"/>
      <c r="AO59" s="77"/>
      <c r="AP59" s="77"/>
      <c r="AQ59" s="113"/>
      <c r="AR59" s="113"/>
      <c r="AS59" s="113"/>
      <c r="AT59" s="113"/>
      <c r="AU59" s="113"/>
      <c r="AV59" s="113"/>
      <c r="AW59" s="113"/>
      <c r="AX59" s="113"/>
      <c r="AY59" s="113"/>
      <c r="AZ59" s="113"/>
    </row>
    <row r="60" spans="1:52" ht="64.5" customHeight="1">
      <c r="A60" s="69">
        <v>3.1</v>
      </c>
      <c r="B60" s="1181" t="s">
        <v>767</v>
      </c>
      <c r="C60" s="1181"/>
      <c r="D60" s="1181"/>
      <c r="E60" s="1181"/>
      <c r="F60" s="1181"/>
      <c r="G60" s="73"/>
      <c r="H60" s="73"/>
      <c r="I60" s="78"/>
      <c r="J60" s="78"/>
      <c r="K60" s="78"/>
      <c r="L60" s="78"/>
      <c r="M60" s="78"/>
      <c r="N60" s="78"/>
      <c r="O60" s="78"/>
      <c r="P60" s="78"/>
      <c r="Q60" s="78"/>
      <c r="R60" s="78"/>
      <c r="S60" s="78"/>
      <c r="T60" s="78"/>
      <c r="U60" s="78"/>
      <c r="V60" s="78"/>
      <c r="W60" s="78"/>
      <c r="X60" s="78"/>
      <c r="Y60" s="78"/>
      <c r="Z60" s="78"/>
      <c r="AA60" s="78"/>
      <c r="AB60" s="178"/>
      <c r="AC60" s="179"/>
      <c r="AD60" s="665"/>
      <c r="AE60" s="665"/>
      <c r="AF60" s="77"/>
      <c r="AG60" s="77"/>
      <c r="AH60" s="77"/>
      <c r="AI60" s="77"/>
      <c r="AJ60" s="77"/>
      <c r="AK60" s="77"/>
      <c r="AL60" s="77"/>
      <c r="AM60" s="77"/>
      <c r="AN60" s="77"/>
      <c r="AO60" s="77"/>
      <c r="AP60" s="77"/>
      <c r="AQ60" s="113"/>
      <c r="AR60" s="113"/>
      <c r="AS60" s="113"/>
      <c r="AT60" s="113"/>
      <c r="AU60" s="113"/>
      <c r="AV60" s="113"/>
      <c r="AW60" s="113"/>
      <c r="AX60" s="113"/>
      <c r="AY60" s="113"/>
      <c r="AZ60" s="113"/>
    </row>
    <row r="61" spans="1:52" ht="64.5" customHeight="1">
      <c r="A61" s="69">
        <v>3.2</v>
      </c>
      <c r="B61" s="1181" t="s">
        <v>934</v>
      </c>
      <c r="C61" s="1181"/>
      <c r="D61" s="1181"/>
      <c r="E61" s="1181"/>
      <c r="F61" s="1181"/>
      <c r="G61" s="73"/>
      <c r="H61" s="73"/>
      <c r="I61" s="78"/>
      <c r="J61" s="78"/>
      <c r="K61" s="78"/>
      <c r="L61" s="78"/>
      <c r="M61" s="78"/>
      <c r="N61" s="78"/>
      <c r="O61" s="78"/>
      <c r="P61" s="78"/>
      <c r="Q61" s="78"/>
      <c r="R61" s="78"/>
      <c r="S61" s="78"/>
      <c r="T61" s="78"/>
      <c r="U61" s="78"/>
      <c r="V61" s="78"/>
      <c r="W61" s="78"/>
      <c r="X61" s="78"/>
      <c r="Y61" s="78"/>
      <c r="Z61" s="78"/>
      <c r="AA61" s="78"/>
      <c r="AB61" s="178"/>
      <c r="AC61" s="179"/>
      <c r="AD61" s="665"/>
      <c r="AE61" s="665"/>
      <c r="AF61" s="77"/>
      <c r="AG61" s="77"/>
      <c r="AH61" s="77"/>
      <c r="AI61" s="77"/>
      <c r="AJ61" s="77"/>
      <c r="AK61" s="77"/>
      <c r="AL61" s="77"/>
      <c r="AM61" s="77"/>
      <c r="AN61" s="77"/>
      <c r="AO61" s="77"/>
      <c r="AP61" s="77"/>
      <c r="AQ61" s="113"/>
      <c r="AR61" s="113"/>
      <c r="AS61" s="113"/>
      <c r="AT61" s="113"/>
      <c r="AU61" s="113"/>
      <c r="AV61" s="113"/>
      <c r="AW61" s="113"/>
      <c r="AX61" s="113"/>
      <c r="AY61" s="113"/>
      <c r="AZ61" s="113"/>
    </row>
    <row r="62" spans="1:52" s="24" customFormat="1" ht="60" customHeight="1">
      <c r="A62" s="69">
        <v>4</v>
      </c>
      <c r="B62" s="1181" t="s">
        <v>768</v>
      </c>
      <c r="C62" s="1181"/>
      <c r="D62" s="1181"/>
      <c r="E62" s="1181"/>
      <c r="F62" s="1181"/>
      <c r="G62" s="73"/>
      <c r="H62" s="73"/>
      <c r="I62" s="78"/>
      <c r="J62" s="78"/>
      <c r="K62" s="78"/>
      <c r="L62" s="78"/>
      <c r="M62" s="78"/>
      <c r="N62" s="78"/>
      <c r="O62" s="78"/>
      <c r="P62" s="78"/>
      <c r="Q62" s="78"/>
      <c r="R62" s="78"/>
      <c r="S62" s="78"/>
      <c r="T62" s="78"/>
      <c r="U62" s="78"/>
      <c r="V62" s="78"/>
      <c r="W62" s="78"/>
      <c r="X62" s="78"/>
      <c r="Y62" s="78"/>
      <c r="Z62" s="78"/>
      <c r="AA62" s="78"/>
      <c r="AB62" s="178"/>
      <c r="AC62" s="179"/>
      <c r="AD62" s="666"/>
      <c r="AE62" s="666"/>
      <c r="AF62" s="78"/>
      <c r="AG62" s="78"/>
      <c r="AH62" s="78"/>
      <c r="AI62" s="78"/>
      <c r="AJ62" s="78"/>
      <c r="AK62" s="78"/>
      <c r="AL62" s="78"/>
      <c r="AM62" s="78"/>
      <c r="AN62" s="78"/>
      <c r="AO62" s="78"/>
      <c r="AP62" s="78"/>
      <c r="AQ62" s="111"/>
      <c r="AR62" s="111"/>
      <c r="AS62" s="111"/>
      <c r="AT62" s="111"/>
      <c r="AU62" s="111"/>
      <c r="AV62" s="111"/>
      <c r="AW62" s="111"/>
      <c r="AX62" s="111"/>
      <c r="AY62" s="111"/>
      <c r="AZ62" s="111"/>
    </row>
    <row r="63" spans="1:52" ht="56.25" customHeight="1">
      <c r="A63" s="69">
        <v>4.0999999999999996</v>
      </c>
      <c r="B63" s="1181" t="s">
        <v>769</v>
      </c>
      <c r="C63" s="1181"/>
      <c r="D63" s="1181"/>
      <c r="E63" s="1181"/>
      <c r="F63" s="1181"/>
      <c r="G63" s="73"/>
      <c r="H63" s="73"/>
      <c r="I63" s="78"/>
      <c r="J63" s="78"/>
      <c r="K63" s="78"/>
      <c r="L63" s="78"/>
      <c r="M63" s="78"/>
      <c r="N63" s="78"/>
      <c r="O63" s="78"/>
      <c r="P63" s="78"/>
      <c r="Q63" s="78"/>
      <c r="R63" s="78"/>
      <c r="S63" s="78"/>
      <c r="T63" s="78"/>
      <c r="U63" s="78"/>
      <c r="V63" s="78"/>
      <c r="W63" s="78"/>
      <c r="X63" s="78"/>
      <c r="Y63" s="78"/>
      <c r="Z63" s="78"/>
      <c r="AA63" s="78"/>
      <c r="AB63" s="178"/>
      <c r="AC63" s="179"/>
      <c r="AD63" s="665"/>
      <c r="AE63" s="665"/>
      <c r="AF63" s="77"/>
      <c r="AG63" s="77"/>
      <c r="AH63" s="77"/>
      <c r="AI63" s="77"/>
      <c r="AJ63" s="77"/>
      <c r="AK63" s="77"/>
      <c r="AL63" s="77"/>
      <c r="AM63" s="77"/>
      <c r="AN63" s="77"/>
      <c r="AO63" s="77"/>
      <c r="AP63" s="77"/>
      <c r="AQ63" s="113"/>
      <c r="AR63" s="113"/>
      <c r="AS63" s="113"/>
      <c r="AT63" s="113"/>
      <c r="AU63" s="113"/>
      <c r="AV63" s="113"/>
      <c r="AW63" s="113"/>
      <c r="AX63" s="113"/>
      <c r="AY63" s="113"/>
      <c r="AZ63" s="113"/>
    </row>
    <row r="64" spans="1:52" ht="106.5" customHeight="1">
      <c r="A64" s="69">
        <v>4.2</v>
      </c>
      <c r="B64" s="1181" t="s">
        <v>944</v>
      </c>
      <c r="C64" s="1181"/>
      <c r="D64" s="1181"/>
      <c r="E64" s="1181"/>
      <c r="F64" s="1181"/>
      <c r="G64" s="73"/>
      <c r="H64" s="73"/>
      <c r="I64" s="78"/>
      <c r="J64" s="78"/>
      <c r="K64" s="78"/>
      <c r="L64" s="78"/>
      <c r="M64" s="78"/>
      <c r="N64" s="78"/>
      <c r="O64" s="78"/>
      <c r="P64" s="78"/>
      <c r="Q64" s="78"/>
      <c r="R64" s="78"/>
      <c r="S64" s="78"/>
      <c r="T64" s="78"/>
      <c r="U64" s="78"/>
      <c r="V64" s="78"/>
      <c r="W64" s="78"/>
      <c r="X64" s="78"/>
      <c r="Y64" s="78"/>
      <c r="Z64" s="78"/>
      <c r="AA64" s="78"/>
      <c r="AB64" s="178"/>
      <c r="AC64" s="179"/>
      <c r="AD64" s="665"/>
      <c r="AE64" s="665"/>
      <c r="AF64" s="77"/>
      <c r="AG64" s="77"/>
      <c r="AH64" s="77"/>
      <c r="AI64" s="77"/>
      <c r="AJ64" s="77"/>
      <c r="AK64" s="77"/>
      <c r="AL64" s="77"/>
      <c r="AM64" s="77"/>
      <c r="AN64" s="77"/>
      <c r="AO64" s="77"/>
      <c r="AP64" s="77"/>
      <c r="AQ64" s="113"/>
      <c r="AR64" s="113"/>
      <c r="AS64" s="113"/>
      <c r="AT64" s="113"/>
      <c r="AU64" s="113"/>
      <c r="AV64" s="113"/>
      <c r="AW64" s="113"/>
      <c r="AX64" s="113"/>
      <c r="AY64" s="113"/>
      <c r="AZ64" s="113"/>
    </row>
    <row r="65" spans="1:52" ht="11.25" customHeight="1">
      <c r="A65" s="69"/>
      <c r="B65" s="1181"/>
      <c r="C65" s="1181"/>
      <c r="D65" s="1181"/>
      <c r="E65" s="1181"/>
      <c r="F65" s="1181"/>
      <c r="G65" s="73"/>
      <c r="H65" s="73"/>
      <c r="I65" s="78"/>
      <c r="J65" s="78"/>
      <c r="K65" s="78"/>
      <c r="L65" s="78"/>
      <c r="M65" s="78"/>
      <c r="N65" s="78"/>
      <c r="O65" s="78"/>
      <c r="P65" s="78"/>
      <c r="Q65" s="78"/>
      <c r="R65" s="78"/>
      <c r="S65" s="78"/>
      <c r="T65" s="78"/>
      <c r="U65" s="78"/>
      <c r="V65" s="78"/>
      <c r="W65" s="78"/>
      <c r="X65" s="78"/>
      <c r="Y65" s="78"/>
      <c r="Z65" s="78"/>
      <c r="AA65" s="78"/>
      <c r="AB65" s="178"/>
      <c r="AC65" s="179"/>
      <c r="AD65" s="665"/>
      <c r="AE65" s="665"/>
      <c r="AF65" s="77"/>
      <c r="AG65" s="77"/>
      <c r="AH65" s="77"/>
      <c r="AI65" s="77"/>
      <c r="AJ65" s="77"/>
      <c r="AK65" s="77"/>
      <c r="AL65" s="77"/>
      <c r="AM65" s="77"/>
      <c r="AN65" s="77"/>
      <c r="AO65" s="77"/>
      <c r="AP65" s="77"/>
      <c r="AQ65" s="113"/>
      <c r="AR65" s="113"/>
      <c r="AS65" s="113"/>
      <c r="AT65" s="113"/>
      <c r="AU65" s="113"/>
      <c r="AV65" s="113"/>
      <c r="AW65" s="113"/>
      <c r="AX65" s="113"/>
      <c r="AY65" s="113"/>
      <c r="AZ65" s="113"/>
    </row>
    <row r="66" spans="1:52" ht="39.75" customHeight="1">
      <c r="A66" s="69">
        <v>4.3</v>
      </c>
      <c r="B66" s="1181" t="s">
        <v>770</v>
      </c>
      <c r="C66" s="1181"/>
      <c r="D66" s="1181"/>
      <c r="E66" s="1181"/>
      <c r="F66" s="1181"/>
      <c r="G66" s="73"/>
      <c r="H66" s="73"/>
      <c r="I66" s="78"/>
      <c r="J66" s="78"/>
      <c r="K66" s="78"/>
      <c r="L66" s="78"/>
      <c r="M66" s="78"/>
      <c r="N66" s="78"/>
      <c r="O66" s="78"/>
      <c r="P66" s="78"/>
      <c r="Q66" s="78"/>
      <c r="R66" s="78"/>
      <c r="S66" s="78"/>
      <c r="T66" s="78"/>
      <c r="U66" s="78"/>
      <c r="V66" s="78"/>
      <c r="W66" s="78"/>
      <c r="X66" s="78"/>
      <c r="Y66" s="78"/>
      <c r="Z66" s="78"/>
      <c r="AA66" s="78"/>
      <c r="AB66" s="178"/>
      <c r="AC66" s="179"/>
      <c r="AD66" s="665"/>
      <c r="AE66" s="665"/>
      <c r="AF66" s="77"/>
      <c r="AG66" s="77"/>
      <c r="AH66" s="77"/>
      <c r="AI66" s="77"/>
      <c r="AJ66" s="77"/>
      <c r="AK66" s="77"/>
      <c r="AL66" s="77"/>
      <c r="AM66" s="77"/>
      <c r="AN66" s="77"/>
      <c r="AO66" s="77"/>
      <c r="AP66" s="77"/>
      <c r="AQ66" s="113"/>
      <c r="AR66" s="113"/>
      <c r="AS66" s="113"/>
      <c r="AT66" s="113"/>
      <c r="AU66" s="113"/>
      <c r="AV66" s="113"/>
      <c r="AW66" s="113"/>
      <c r="AX66" s="113"/>
      <c r="AY66" s="113"/>
      <c r="AZ66" s="113"/>
    </row>
    <row r="67" spans="1:52" ht="14.25" customHeight="1">
      <c r="A67" s="69"/>
      <c r="B67" s="1181"/>
      <c r="C67" s="1181"/>
      <c r="D67" s="1181"/>
      <c r="E67" s="1181"/>
      <c r="F67" s="1181"/>
      <c r="G67" s="73"/>
      <c r="H67" s="73"/>
      <c r="I67" s="78"/>
      <c r="J67" s="78"/>
      <c r="K67" s="78"/>
      <c r="L67" s="78"/>
      <c r="M67" s="78"/>
      <c r="N67" s="78"/>
      <c r="O67" s="78"/>
      <c r="P67" s="78"/>
      <c r="Q67" s="78"/>
      <c r="R67" s="78"/>
      <c r="S67" s="78"/>
      <c r="T67" s="78"/>
      <c r="U67" s="78"/>
      <c r="V67" s="78"/>
      <c r="W67" s="78"/>
      <c r="X67" s="78"/>
      <c r="Y67" s="78"/>
      <c r="Z67" s="78"/>
      <c r="AA67" s="78"/>
      <c r="AB67" s="178"/>
      <c r="AC67" s="179"/>
      <c r="AD67" s="665"/>
      <c r="AE67" s="665"/>
      <c r="AF67" s="77"/>
      <c r="AG67" s="77"/>
      <c r="AH67" s="77"/>
      <c r="AI67" s="77"/>
      <c r="AJ67" s="77"/>
      <c r="AK67" s="77"/>
      <c r="AL67" s="77"/>
      <c r="AM67" s="77"/>
      <c r="AN67" s="77"/>
      <c r="AO67" s="77"/>
      <c r="AP67" s="77"/>
      <c r="AQ67" s="113"/>
      <c r="AR67" s="113"/>
      <c r="AS67" s="113"/>
      <c r="AT67" s="113"/>
      <c r="AU67" s="113"/>
      <c r="AV67" s="113"/>
      <c r="AW67" s="113"/>
      <c r="AX67" s="113"/>
      <c r="AY67" s="113"/>
      <c r="AZ67" s="113"/>
    </row>
    <row r="68" spans="1:52" ht="27.75" customHeight="1">
      <c r="A68" s="54">
        <v>5</v>
      </c>
      <c r="B68" s="1185" t="s">
        <v>771</v>
      </c>
      <c r="C68" s="1185"/>
      <c r="D68" s="1185"/>
      <c r="E68" s="1185"/>
      <c r="F68" s="1185"/>
      <c r="G68" s="36"/>
      <c r="H68" s="36"/>
      <c r="I68" s="78"/>
      <c r="J68" s="78"/>
      <c r="K68" s="78"/>
      <c r="L68" s="78"/>
      <c r="M68" s="78"/>
      <c r="N68" s="78"/>
      <c r="O68" s="78"/>
      <c r="P68" s="78"/>
      <c r="Q68" s="78"/>
      <c r="R68" s="78"/>
      <c r="S68" s="78"/>
      <c r="T68" s="78"/>
      <c r="U68" s="78"/>
      <c r="V68" s="78"/>
      <c r="W68" s="78"/>
      <c r="X68" s="78"/>
      <c r="Y68" s="78"/>
      <c r="Z68" s="78"/>
      <c r="AA68" s="78"/>
      <c r="AB68" s="178"/>
      <c r="AC68" s="179"/>
      <c r="AD68" s="665"/>
      <c r="AE68" s="665"/>
      <c r="AF68" s="77"/>
      <c r="AG68" s="77"/>
      <c r="AH68" s="77"/>
      <c r="AI68" s="77"/>
      <c r="AJ68" s="77"/>
      <c r="AK68" s="77"/>
      <c r="AL68" s="77"/>
      <c r="AM68" s="77"/>
      <c r="AN68" s="77"/>
      <c r="AO68" s="77"/>
      <c r="AP68" s="77"/>
      <c r="AQ68" s="113"/>
      <c r="AR68" s="113"/>
      <c r="AS68" s="113"/>
      <c r="AT68" s="113"/>
      <c r="AU68" s="113"/>
      <c r="AV68" s="113"/>
      <c r="AW68" s="113"/>
      <c r="AX68" s="113"/>
      <c r="AY68" s="113"/>
      <c r="AZ68" s="113"/>
    </row>
    <row r="69" spans="1:52" s="24" customFormat="1" ht="211.5" customHeight="1">
      <c r="A69" s="69">
        <v>5.0999999999999996</v>
      </c>
      <c r="B69" s="1181" t="s">
        <v>945</v>
      </c>
      <c r="C69" s="1181"/>
      <c r="D69" s="1181"/>
      <c r="E69" s="1181"/>
      <c r="F69" s="1181"/>
      <c r="G69" s="73"/>
      <c r="H69" s="73"/>
      <c r="I69" s="78"/>
      <c r="J69" s="78"/>
      <c r="K69" s="78"/>
      <c r="L69" s="78"/>
      <c r="M69" s="78"/>
      <c r="N69" s="78"/>
      <c r="O69" s="78"/>
      <c r="P69" s="78"/>
      <c r="Q69" s="78"/>
      <c r="R69" s="78"/>
      <c r="S69" s="78"/>
      <c r="T69" s="78"/>
      <c r="U69" s="78"/>
      <c r="V69" s="78"/>
      <c r="W69" s="78"/>
      <c r="X69" s="78"/>
      <c r="Y69" s="78"/>
      <c r="Z69" s="78"/>
      <c r="AA69" s="78"/>
      <c r="AB69" s="178"/>
      <c r="AC69" s="179"/>
      <c r="AD69" s="666"/>
      <c r="AE69" s="666"/>
      <c r="AF69" s="78"/>
      <c r="AG69" s="78"/>
      <c r="AH69" s="78"/>
      <c r="AI69" s="78"/>
      <c r="AJ69" s="78"/>
      <c r="AK69" s="78"/>
      <c r="AL69" s="78"/>
      <c r="AM69" s="78"/>
      <c r="AN69" s="78"/>
      <c r="AO69" s="78"/>
      <c r="AP69" s="78"/>
      <c r="AQ69" s="111"/>
      <c r="AR69" s="111"/>
      <c r="AS69" s="111"/>
      <c r="AT69" s="111"/>
      <c r="AU69" s="111"/>
      <c r="AV69" s="111"/>
      <c r="AW69" s="111"/>
      <c r="AX69" s="111"/>
      <c r="AY69" s="111"/>
      <c r="AZ69" s="111"/>
    </row>
    <row r="70" spans="1:52" s="24" customFormat="1" ht="33" customHeight="1">
      <c r="A70" s="69">
        <v>6</v>
      </c>
      <c r="B70" s="1181" t="s">
        <v>772</v>
      </c>
      <c r="C70" s="1181"/>
      <c r="D70" s="1181"/>
      <c r="E70" s="1181"/>
      <c r="F70" s="1181"/>
      <c r="G70" s="73"/>
      <c r="H70" s="73"/>
      <c r="I70" s="78"/>
      <c r="J70" s="78"/>
      <c r="K70" s="78"/>
      <c r="L70" s="78"/>
      <c r="M70" s="78"/>
      <c r="N70" s="78"/>
      <c r="O70" s="78"/>
      <c r="P70" s="78"/>
      <c r="Q70" s="78"/>
      <c r="R70" s="78"/>
      <c r="S70" s="78"/>
      <c r="T70" s="78"/>
      <c r="U70" s="78"/>
      <c r="V70" s="78"/>
      <c r="W70" s="78"/>
      <c r="X70" s="78"/>
      <c r="Y70" s="78"/>
      <c r="Z70" s="78"/>
      <c r="AA70" s="78"/>
      <c r="AB70" s="178"/>
      <c r="AC70" s="179"/>
      <c r="AD70" s="666"/>
      <c r="AE70" s="666"/>
      <c r="AF70" s="78"/>
      <c r="AG70" s="78"/>
      <c r="AH70" s="78"/>
      <c r="AI70" s="78"/>
      <c r="AJ70" s="78"/>
      <c r="AK70" s="78"/>
      <c r="AL70" s="78"/>
      <c r="AM70" s="78"/>
      <c r="AN70" s="78"/>
      <c r="AO70" s="78"/>
      <c r="AP70" s="78"/>
      <c r="AQ70" s="111"/>
      <c r="AR70" s="111"/>
      <c r="AS70" s="111"/>
      <c r="AT70" s="111"/>
      <c r="AU70" s="111"/>
      <c r="AV70" s="111"/>
      <c r="AW70" s="111"/>
      <c r="AX70" s="111"/>
      <c r="AY70" s="111"/>
      <c r="AZ70" s="111"/>
    </row>
    <row r="71" spans="1:52" s="24" customFormat="1" ht="26.1" customHeight="1">
      <c r="A71" s="54"/>
      <c r="B71" s="51" t="s">
        <v>252</v>
      </c>
      <c r="C71" s="32" t="s">
        <v>773</v>
      </c>
      <c r="D71" s="29"/>
      <c r="E71" s="67" t="s">
        <v>774</v>
      </c>
      <c r="G71" s="78"/>
      <c r="H71" s="78"/>
      <c r="I71" s="78"/>
      <c r="J71" s="77"/>
      <c r="K71" s="77"/>
      <c r="L71" s="77"/>
      <c r="M71" s="77"/>
      <c r="N71" s="77"/>
      <c r="O71" s="77"/>
      <c r="P71" s="77"/>
      <c r="Q71" s="77"/>
      <c r="R71" s="77"/>
      <c r="S71" s="77"/>
      <c r="T71" s="77"/>
      <c r="U71" s="77"/>
      <c r="V71" s="77"/>
      <c r="W71" s="77"/>
      <c r="X71" s="77"/>
      <c r="Y71" s="77"/>
      <c r="Z71" s="77"/>
      <c r="AA71" s="77"/>
      <c r="AB71" s="57"/>
      <c r="AC71" s="179"/>
      <c r="AD71" s="666"/>
      <c r="AE71" s="666"/>
      <c r="AF71" s="78"/>
      <c r="AG71" s="78"/>
      <c r="AH71" s="78"/>
      <c r="AI71" s="78"/>
      <c r="AJ71" s="78"/>
      <c r="AK71" s="78"/>
      <c r="AL71" s="78"/>
      <c r="AM71" s="78"/>
      <c r="AN71" s="78"/>
      <c r="AO71" s="78"/>
      <c r="AP71" s="78"/>
      <c r="AQ71" s="111"/>
      <c r="AR71" s="111"/>
      <c r="AS71" s="111"/>
      <c r="AT71" s="111"/>
      <c r="AU71" s="111"/>
      <c r="AV71" s="111"/>
      <c r="AW71" s="111"/>
      <c r="AX71" s="111"/>
      <c r="AY71" s="111"/>
      <c r="AZ71" s="111"/>
    </row>
    <row r="72" spans="1:52" s="24" customFormat="1" ht="26.1" customHeight="1">
      <c r="A72" s="54"/>
      <c r="B72" s="51" t="s">
        <v>254</v>
      </c>
      <c r="C72" s="32" t="s">
        <v>775</v>
      </c>
      <c r="D72" s="29"/>
      <c r="E72" s="67" t="s">
        <v>776</v>
      </c>
      <c r="G72" s="78"/>
      <c r="H72" s="78"/>
      <c r="I72" s="78"/>
      <c r="J72" s="78"/>
      <c r="K72" s="78"/>
      <c r="L72" s="78"/>
      <c r="M72" s="78"/>
      <c r="N72" s="78"/>
      <c r="O72" s="78"/>
      <c r="P72" s="78"/>
      <c r="Q72" s="78"/>
      <c r="R72" s="78"/>
      <c r="S72" s="78"/>
      <c r="T72" s="78"/>
      <c r="U72" s="78"/>
      <c r="V72" s="78"/>
      <c r="W72" s="78"/>
      <c r="X72" s="78"/>
      <c r="Y72" s="78"/>
      <c r="Z72" s="78"/>
      <c r="AA72" s="78"/>
      <c r="AB72" s="56"/>
      <c r="AC72" s="179"/>
      <c r="AD72" s="666"/>
      <c r="AE72" s="666"/>
      <c r="AF72" s="78"/>
      <c r="AG72" s="78"/>
      <c r="AH72" s="78"/>
      <c r="AI72" s="78"/>
      <c r="AJ72" s="78"/>
      <c r="AK72" s="78"/>
      <c r="AL72" s="78"/>
      <c r="AM72" s="78"/>
      <c r="AN72" s="78"/>
      <c r="AO72" s="78"/>
      <c r="AP72" s="78"/>
      <c r="AQ72" s="111"/>
      <c r="AR72" s="111"/>
      <c r="AS72" s="111"/>
      <c r="AT72" s="111"/>
      <c r="AU72" s="111"/>
      <c r="AV72" s="111"/>
      <c r="AW72" s="111"/>
      <c r="AX72" s="111"/>
      <c r="AY72" s="111"/>
      <c r="AZ72" s="111"/>
    </row>
    <row r="73" spans="1:52" s="24" customFormat="1" ht="26.1" customHeight="1">
      <c r="A73" s="54"/>
      <c r="B73" s="51" t="s">
        <v>256</v>
      </c>
      <c r="C73" s="32" t="s">
        <v>777</v>
      </c>
      <c r="D73" s="29"/>
      <c r="E73" s="67" t="s">
        <v>778</v>
      </c>
      <c r="G73" s="78"/>
      <c r="H73" s="78"/>
      <c r="I73" s="78"/>
      <c r="J73" s="78"/>
      <c r="K73" s="78"/>
      <c r="L73" s="78"/>
      <c r="M73" s="78"/>
      <c r="N73" s="78"/>
      <c r="O73" s="78"/>
      <c r="P73" s="78"/>
      <c r="Q73" s="78"/>
      <c r="R73" s="78"/>
      <c r="S73" s="78"/>
      <c r="T73" s="78"/>
      <c r="U73" s="78"/>
      <c r="V73" s="78"/>
      <c r="W73" s="78"/>
      <c r="X73" s="78"/>
      <c r="Y73" s="78"/>
      <c r="Z73" s="78"/>
      <c r="AA73" s="78"/>
      <c r="AB73" s="57"/>
      <c r="AC73" s="179"/>
      <c r="AD73" s="666"/>
      <c r="AE73" s="666"/>
      <c r="AF73" s="78"/>
      <c r="AG73" s="78"/>
      <c r="AH73" s="78"/>
      <c r="AI73" s="78"/>
      <c r="AJ73" s="78"/>
      <c r="AK73" s="78"/>
      <c r="AL73" s="78"/>
      <c r="AM73" s="78"/>
      <c r="AN73" s="78"/>
      <c r="AO73" s="78"/>
      <c r="AP73" s="78"/>
      <c r="AQ73" s="111"/>
      <c r="AR73" s="111"/>
      <c r="AS73" s="111"/>
      <c r="AT73" s="111"/>
      <c r="AU73" s="111"/>
      <c r="AV73" s="111"/>
      <c r="AW73" s="111"/>
      <c r="AX73" s="111"/>
      <c r="AY73" s="111"/>
      <c r="AZ73" s="111"/>
    </row>
    <row r="74" spans="1:52" s="24" customFormat="1" ht="26.1" customHeight="1">
      <c r="A74" s="54"/>
      <c r="B74" s="51" t="s">
        <v>779</v>
      </c>
      <c r="C74" s="32" t="s">
        <v>780</v>
      </c>
      <c r="D74" s="29"/>
      <c r="E74" s="67" t="s">
        <v>781</v>
      </c>
      <c r="G74" s="78"/>
      <c r="H74" s="78"/>
      <c r="I74" s="78"/>
      <c r="J74" s="77"/>
      <c r="K74" s="77"/>
      <c r="L74" s="77"/>
      <c r="M74" s="77"/>
      <c r="N74" s="77"/>
      <c r="O74" s="77"/>
      <c r="P74" s="77"/>
      <c r="Q74" s="77"/>
      <c r="R74" s="77"/>
      <c r="S74" s="77"/>
      <c r="T74" s="77"/>
      <c r="U74" s="77"/>
      <c r="V74" s="77"/>
      <c r="W74" s="77"/>
      <c r="X74" s="77"/>
      <c r="Y74" s="77"/>
      <c r="Z74" s="77"/>
      <c r="AA74" s="77"/>
      <c r="AB74" s="57"/>
      <c r="AC74" s="179"/>
      <c r="AD74" s="666"/>
      <c r="AE74" s="666"/>
      <c r="AF74" s="78"/>
      <c r="AG74" s="78"/>
      <c r="AH74" s="78"/>
      <c r="AI74" s="78"/>
      <c r="AJ74" s="78"/>
      <c r="AK74" s="78"/>
      <c r="AL74" s="78"/>
      <c r="AM74" s="78"/>
      <c r="AN74" s="78"/>
      <c r="AO74" s="78"/>
      <c r="AP74" s="78"/>
      <c r="AQ74" s="111"/>
      <c r="AR74" s="111"/>
      <c r="AS74" s="111"/>
      <c r="AT74" s="111"/>
      <c r="AU74" s="111"/>
      <c r="AV74" s="111"/>
      <c r="AW74" s="111"/>
      <c r="AX74" s="111"/>
      <c r="AY74" s="111"/>
      <c r="AZ74" s="111"/>
    </row>
    <row r="75" spans="1:52" s="24" customFormat="1" ht="26.1" customHeight="1">
      <c r="A75" s="54"/>
      <c r="B75" s="51" t="s">
        <v>296</v>
      </c>
      <c r="C75" s="32" t="s">
        <v>782</v>
      </c>
      <c r="D75" s="29"/>
      <c r="E75" s="67" t="s">
        <v>783</v>
      </c>
      <c r="G75" s="78"/>
      <c r="H75" s="78"/>
      <c r="I75" s="78"/>
      <c r="J75" s="78"/>
      <c r="K75" s="78"/>
      <c r="L75" s="78"/>
      <c r="M75" s="78"/>
      <c r="N75" s="78"/>
      <c r="O75" s="78"/>
      <c r="P75" s="78"/>
      <c r="Q75" s="78"/>
      <c r="R75" s="78"/>
      <c r="S75" s="78"/>
      <c r="T75" s="78"/>
      <c r="U75" s="78"/>
      <c r="V75" s="78"/>
      <c r="W75" s="78"/>
      <c r="X75" s="78"/>
      <c r="Y75" s="78"/>
      <c r="Z75" s="78"/>
      <c r="AA75" s="78"/>
      <c r="AB75" s="57"/>
      <c r="AC75" s="179"/>
      <c r="AD75" s="666"/>
      <c r="AE75" s="666"/>
      <c r="AF75" s="78"/>
      <c r="AG75" s="78"/>
      <c r="AH75" s="78"/>
      <c r="AI75" s="78"/>
      <c r="AJ75" s="78"/>
      <c r="AK75" s="78"/>
      <c r="AL75" s="78"/>
      <c r="AM75" s="78"/>
      <c r="AN75" s="78"/>
      <c r="AO75" s="78"/>
      <c r="AP75" s="78"/>
      <c r="AQ75" s="111"/>
      <c r="AR75" s="111"/>
      <c r="AS75" s="111"/>
      <c r="AT75" s="111"/>
      <c r="AU75" s="111"/>
      <c r="AV75" s="111"/>
      <c r="AW75" s="111"/>
      <c r="AX75" s="111"/>
      <c r="AY75" s="111"/>
      <c r="AZ75" s="111"/>
    </row>
    <row r="76" spans="1:52" s="24" customFormat="1" ht="26.1" customHeight="1">
      <c r="A76" s="54"/>
      <c r="B76" s="51" t="s">
        <v>297</v>
      </c>
      <c r="C76" s="32" t="s">
        <v>784</v>
      </c>
      <c r="D76" s="29"/>
      <c r="E76" s="67" t="s">
        <v>785</v>
      </c>
      <c r="G76" s="78"/>
      <c r="H76" s="78"/>
      <c r="I76" s="78"/>
      <c r="J76" s="78"/>
      <c r="K76" s="78"/>
      <c r="L76" s="78"/>
      <c r="M76" s="78"/>
      <c r="N76" s="78"/>
      <c r="O76" s="78"/>
      <c r="P76" s="78"/>
      <c r="Q76" s="78"/>
      <c r="R76" s="78"/>
      <c r="S76" s="78"/>
      <c r="T76" s="78"/>
      <c r="U76" s="78"/>
      <c r="V76" s="78"/>
      <c r="W76" s="78"/>
      <c r="X76" s="78"/>
      <c r="Y76" s="78"/>
      <c r="Z76" s="78"/>
      <c r="AA76" s="78"/>
      <c r="AB76" s="57"/>
      <c r="AC76" s="179"/>
      <c r="AD76" s="666"/>
      <c r="AE76" s="666"/>
      <c r="AF76" s="78"/>
      <c r="AG76" s="78"/>
      <c r="AH76" s="78"/>
      <c r="AI76" s="78"/>
      <c r="AJ76" s="78"/>
      <c r="AK76" s="78"/>
      <c r="AL76" s="78"/>
      <c r="AM76" s="78"/>
      <c r="AN76" s="78"/>
      <c r="AO76" s="78"/>
      <c r="AP76" s="78"/>
      <c r="AQ76" s="111"/>
      <c r="AR76" s="111"/>
      <c r="AS76" s="111"/>
      <c r="AT76" s="111"/>
      <c r="AU76" s="111"/>
      <c r="AV76" s="111"/>
      <c r="AW76" s="111"/>
      <c r="AX76" s="111"/>
      <c r="AY76" s="111"/>
      <c r="AZ76" s="111"/>
    </row>
    <row r="77" spans="1:52" ht="26.1" customHeight="1">
      <c r="A77" s="51"/>
      <c r="B77" s="51" t="s">
        <v>786</v>
      </c>
      <c r="C77" s="32" t="s">
        <v>787</v>
      </c>
      <c r="E77" s="67" t="s">
        <v>788</v>
      </c>
      <c r="F77" s="25"/>
      <c r="G77" s="77"/>
      <c r="H77" s="77"/>
      <c r="I77" s="78"/>
      <c r="J77" s="77"/>
      <c r="K77" s="77"/>
      <c r="L77" s="77"/>
      <c r="M77" s="77"/>
      <c r="N77" s="77"/>
      <c r="O77" s="77"/>
      <c r="P77" s="77"/>
      <c r="Q77" s="77"/>
      <c r="R77" s="77"/>
      <c r="S77" s="77"/>
      <c r="T77" s="77"/>
      <c r="U77" s="77"/>
      <c r="V77" s="77"/>
      <c r="W77" s="77"/>
      <c r="X77" s="77"/>
      <c r="Y77" s="77"/>
      <c r="Z77" s="77"/>
      <c r="AA77" s="77"/>
      <c r="AB77" s="57"/>
      <c r="AC77" s="179"/>
      <c r="AD77" s="665"/>
      <c r="AE77" s="665"/>
      <c r="AF77" s="77"/>
      <c r="AG77" s="77"/>
      <c r="AH77" s="77"/>
      <c r="AI77" s="77"/>
      <c r="AJ77" s="77"/>
      <c r="AK77" s="77"/>
      <c r="AL77" s="77"/>
      <c r="AM77" s="77"/>
      <c r="AN77" s="77"/>
      <c r="AO77" s="77"/>
      <c r="AP77" s="77"/>
      <c r="AQ77" s="113"/>
      <c r="AR77" s="113"/>
      <c r="AS77" s="113"/>
      <c r="AT77" s="113"/>
      <c r="AU77" s="113"/>
      <c r="AV77" s="113"/>
      <c r="AW77" s="113"/>
      <c r="AX77" s="113"/>
      <c r="AY77" s="113"/>
      <c r="AZ77" s="113"/>
    </row>
    <row r="78" spans="1:52" ht="26.1" customHeight="1">
      <c r="A78" s="51"/>
      <c r="B78" s="51" t="s">
        <v>789</v>
      </c>
      <c r="C78" s="32" t="s">
        <v>790</v>
      </c>
      <c r="E78" s="67" t="s">
        <v>791</v>
      </c>
      <c r="F78" s="25"/>
      <c r="G78" s="77"/>
      <c r="H78" s="77"/>
      <c r="I78" s="78"/>
      <c r="J78" s="77"/>
      <c r="K78" s="77"/>
      <c r="L78" s="77"/>
      <c r="M78" s="77"/>
      <c r="N78" s="77"/>
      <c r="O78" s="77"/>
      <c r="P78" s="77"/>
      <c r="Q78" s="77"/>
      <c r="R78" s="77"/>
      <c r="S78" s="77"/>
      <c r="T78" s="77"/>
      <c r="U78" s="77"/>
      <c r="V78" s="77"/>
      <c r="W78" s="77"/>
      <c r="X78" s="77"/>
      <c r="Y78" s="77"/>
      <c r="Z78" s="77"/>
      <c r="AA78" s="77"/>
      <c r="AB78" s="57"/>
      <c r="AC78" s="179"/>
      <c r="AD78" s="665"/>
      <c r="AE78" s="665"/>
      <c r="AF78" s="77"/>
      <c r="AG78" s="77"/>
      <c r="AH78" s="77"/>
      <c r="AI78" s="77"/>
      <c r="AJ78" s="77"/>
      <c r="AK78" s="77"/>
      <c r="AL78" s="77"/>
      <c r="AM78" s="77"/>
      <c r="AN78" s="77"/>
      <c r="AO78" s="77"/>
      <c r="AP78" s="77"/>
      <c r="AQ78" s="113"/>
      <c r="AR78" s="113"/>
      <c r="AS78" s="113"/>
      <c r="AT78" s="113"/>
      <c r="AU78" s="113"/>
      <c r="AV78" s="113"/>
      <c r="AW78" s="113"/>
      <c r="AX78" s="113"/>
      <c r="AY78" s="113"/>
      <c r="AZ78" s="113"/>
    </row>
    <row r="79" spans="1:52" ht="26.1" customHeight="1">
      <c r="A79" s="51"/>
      <c r="B79" s="51" t="s">
        <v>71</v>
      </c>
      <c r="C79" s="32" t="s">
        <v>792</v>
      </c>
      <c r="E79" s="67" t="s">
        <v>793</v>
      </c>
      <c r="F79" s="25"/>
      <c r="G79" s="77"/>
      <c r="H79" s="77"/>
      <c r="I79" s="78"/>
      <c r="J79" s="77"/>
      <c r="K79" s="77"/>
      <c r="L79" s="77"/>
      <c r="M79" s="77"/>
      <c r="N79" s="77"/>
      <c r="O79" s="77"/>
      <c r="P79" s="77"/>
      <c r="Q79" s="77"/>
      <c r="R79" s="77"/>
      <c r="S79" s="77"/>
      <c r="T79" s="77"/>
      <c r="U79" s="77"/>
      <c r="V79" s="77"/>
      <c r="W79" s="77"/>
      <c r="X79" s="77"/>
      <c r="Y79" s="77"/>
      <c r="Z79" s="77"/>
      <c r="AA79" s="77"/>
      <c r="AB79" s="57"/>
      <c r="AC79" s="179"/>
      <c r="AD79" s="665"/>
      <c r="AE79" s="665"/>
      <c r="AF79" s="77"/>
      <c r="AG79" s="77"/>
      <c r="AH79" s="77"/>
      <c r="AI79" s="77"/>
      <c r="AJ79" s="77"/>
      <c r="AK79" s="77"/>
      <c r="AL79" s="77"/>
      <c r="AM79" s="77"/>
      <c r="AN79" s="77"/>
      <c r="AO79" s="77"/>
      <c r="AP79" s="77"/>
      <c r="AQ79" s="113"/>
      <c r="AR79" s="113"/>
      <c r="AS79" s="113"/>
      <c r="AT79" s="113"/>
      <c r="AU79" s="113"/>
      <c r="AV79" s="113"/>
      <c r="AW79" s="113"/>
      <c r="AX79" s="113"/>
      <c r="AY79" s="113"/>
      <c r="AZ79" s="113"/>
    </row>
    <row r="80" spans="1:52" ht="26.1" customHeight="1">
      <c r="A80" s="51"/>
      <c r="B80" s="51" t="s">
        <v>794</v>
      </c>
      <c r="C80" s="32" t="s">
        <v>795</v>
      </c>
      <c r="E80" s="67" t="s">
        <v>796</v>
      </c>
      <c r="F80" s="25"/>
      <c r="G80" s="77"/>
      <c r="H80" s="77"/>
      <c r="I80" s="78"/>
      <c r="J80" s="77"/>
      <c r="K80" s="77"/>
      <c r="L80" s="77"/>
      <c r="M80" s="77"/>
      <c r="N80" s="77"/>
      <c r="O80" s="77"/>
      <c r="P80" s="77"/>
      <c r="Q80" s="77"/>
      <c r="R80" s="77"/>
      <c r="S80" s="77"/>
      <c r="T80" s="77"/>
      <c r="U80" s="77"/>
      <c r="V80" s="77"/>
      <c r="W80" s="77"/>
      <c r="X80" s="77"/>
      <c r="Y80" s="77"/>
      <c r="Z80" s="77"/>
      <c r="AA80" s="77"/>
      <c r="AB80" s="57"/>
      <c r="AC80" s="179"/>
      <c r="AD80" s="665"/>
      <c r="AE80" s="665"/>
      <c r="AF80" s="77"/>
      <c r="AG80" s="77"/>
      <c r="AH80" s="77"/>
      <c r="AI80" s="77"/>
      <c r="AJ80" s="77"/>
      <c r="AK80" s="77"/>
      <c r="AL80" s="77"/>
      <c r="AM80" s="77"/>
      <c r="AN80" s="77"/>
      <c r="AO80" s="77"/>
      <c r="AP80" s="77"/>
      <c r="AQ80" s="113"/>
      <c r="AR80" s="113"/>
      <c r="AS80" s="113"/>
      <c r="AT80" s="113"/>
      <c r="AU80" s="113"/>
      <c r="AV80" s="113"/>
      <c r="AW80" s="113"/>
      <c r="AX80" s="113"/>
      <c r="AY80" s="113"/>
      <c r="AZ80" s="113"/>
    </row>
    <row r="81" spans="1:52" ht="26.1" customHeight="1">
      <c r="A81" s="51"/>
      <c r="B81" s="51" t="s">
        <v>797</v>
      </c>
      <c r="C81" s="32" t="s">
        <v>798</v>
      </c>
      <c r="E81" s="67" t="s">
        <v>799</v>
      </c>
      <c r="F81" s="25"/>
      <c r="G81" s="77"/>
      <c r="H81" s="77"/>
      <c r="I81" s="78"/>
      <c r="J81" s="77"/>
      <c r="K81" s="77"/>
      <c r="L81" s="77"/>
      <c r="M81" s="77"/>
      <c r="N81" s="77"/>
      <c r="O81" s="77"/>
      <c r="P81" s="77"/>
      <c r="Q81" s="77"/>
      <c r="R81" s="77"/>
      <c r="S81" s="77"/>
      <c r="T81" s="77"/>
      <c r="U81" s="77"/>
      <c r="V81" s="77"/>
      <c r="W81" s="77"/>
      <c r="X81" s="77"/>
      <c r="Y81" s="77"/>
      <c r="Z81" s="77"/>
      <c r="AA81" s="77"/>
      <c r="AB81" s="57"/>
      <c r="AC81" s="179"/>
      <c r="AD81" s="665"/>
      <c r="AE81" s="665"/>
      <c r="AF81" s="77"/>
      <c r="AG81" s="77"/>
      <c r="AH81" s="77"/>
      <c r="AI81" s="77"/>
      <c r="AJ81" s="77"/>
      <c r="AK81" s="77"/>
      <c r="AL81" s="77"/>
      <c r="AM81" s="77"/>
      <c r="AN81" s="77"/>
      <c r="AO81" s="77"/>
      <c r="AP81" s="77"/>
      <c r="AQ81" s="113"/>
      <c r="AR81" s="113"/>
      <c r="AS81" s="113"/>
      <c r="AT81" s="113"/>
      <c r="AU81" s="113"/>
      <c r="AV81" s="113"/>
      <c r="AW81" s="113"/>
      <c r="AX81" s="113"/>
      <c r="AY81" s="113"/>
      <c r="AZ81" s="113"/>
    </row>
    <row r="82" spans="1:52" ht="41.25" customHeight="1">
      <c r="B82" s="51" t="s">
        <v>800</v>
      </c>
      <c r="C82" s="32" t="s">
        <v>801</v>
      </c>
      <c r="E82" s="67" t="s">
        <v>802</v>
      </c>
      <c r="F82" s="25"/>
      <c r="G82" s="77"/>
      <c r="H82" s="77"/>
      <c r="I82" s="78"/>
      <c r="J82" s="78"/>
      <c r="K82" s="78"/>
      <c r="L82" s="78"/>
      <c r="M82" s="78"/>
      <c r="N82" s="78"/>
      <c r="O82" s="78"/>
      <c r="P82" s="78"/>
      <c r="Q82" s="78"/>
      <c r="R82" s="78"/>
      <c r="S82" s="78"/>
      <c r="T82" s="78"/>
      <c r="U82" s="78"/>
      <c r="V82" s="78"/>
      <c r="W82" s="78"/>
      <c r="X82" s="78"/>
      <c r="Y82" s="78"/>
      <c r="Z82" s="78"/>
      <c r="AA82" s="78"/>
      <c r="AB82" s="178"/>
      <c r="AC82" s="179"/>
      <c r="AD82" s="665"/>
      <c r="AE82" s="665"/>
      <c r="AF82" s="77"/>
      <c r="AG82" s="77"/>
      <c r="AH82" s="77"/>
      <c r="AI82" s="77"/>
      <c r="AJ82" s="77"/>
      <c r="AK82" s="77"/>
      <c r="AL82" s="77"/>
      <c r="AM82" s="77"/>
      <c r="AN82" s="77"/>
      <c r="AO82" s="77"/>
      <c r="AP82" s="77"/>
      <c r="AQ82" s="113"/>
      <c r="AR82" s="113"/>
      <c r="AS82" s="113"/>
      <c r="AT82" s="113"/>
      <c r="AU82" s="113"/>
      <c r="AV82" s="113"/>
      <c r="AW82" s="113"/>
      <c r="AX82" s="113"/>
      <c r="AY82" s="113"/>
      <c r="AZ82" s="113"/>
    </row>
    <row r="83" spans="1:52" ht="41.25" customHeight="1">
      <c r="B83" s="51" t="s">
        <v>803</v>
      </c>
      <c r="C83" s="32" t="s">
        <v>804</v>
      </c>
      <c r="E83" s="67" t="s">
        <v>805</v>
      </c>
      <c r="F83" s="25"/>
      <c r="G83" s="77"/>
      <c r="H83" s="77"/>
      <c r="I83" s="78"/>
      <c r="J83" s="78"/>
      <c r="K83" s="78"/>
      <c r="L83" s="78"/>
      <c r="M83" s="78"/>
      <c r="N83" s="78"/>
      <c r="O83" s="78"/>
      <c r="P83" s="78"/>
      <c r="Q83" s="78"/>
      <c r="R83" s="78"/>
      <c r="S83" s="78"/>
      <c r="T83" s="78"/>
      <c r="U83" s="78"/>
      <c r="V83" s="78"/>
      <c r="W83" s="78"/>
      <c r="X83" s="78"/>
      <c r="Y83" s="78"/>
      <c r="Z83" s="78"/>
      <c r="AA83" s="78"/>
      <c r="AB83" s="178"/>
      <c r="AC83" s="179"/>
      <c r="AD83" s="665"/>
      <c r="AE83" s="665"/>
      <c r="AF83" s="77"/>
      <c r="AG83" s="77"/>
      <c r="AH83" s="77"/>
      <c r="AI83" s="77"/>
      <c r="AJ83" s="77"/>
      <c r="AK83" s="77"/>
      <c r="AL83" s="77"/>
      <c r="AM83" s="77"/>
      <c r="AN83" s="77"/>
      <c r="AO83" s="77"/>
      <c r="AP83" s="77"/>
      <c r="AQ83" s="113"/>
      <c r="AR83" s="113"/>
      <c r="AS83" s="113"/>
      <c r="AT83" s="113"/>
      <c r="AU83" s="113"/>
      <c r="AV83" s="113"/>
      <c r="AW83" s="113"/>
      <c r="AX83" s="113"/>
      <c r="AY83" s="113"/>
      <c r="AZ83" s="113"/>
    </row>
    <row r="84" spans="1:52" ht="41.25" customHeight="1">
      <c r="B84" s="69" t="s">
        <v>806</v>
      </c>
      <c r="C84" s="895" t="s">
        <v>807</v>
      </c>
      <c r="D84" s="895"/>
      <c r="E84" s="74" t="s">
        <v>808</v>
      </c>
      <c r="F84" s="25"/>
      <c r="G84" s="77"/>
      <c r="H84" s="77"/>
      <c r="I84" s="78"/>
      <c r="J84" s="78"/>
      <c r="K84" s="78"/>
      <c r="L84" s="78"/>
      <c r="M84" s="78"/>
      <c r="N84" s="78"/>
      <c r="O84" s="78"/>
      <c r="P84" s="78"/>
      <c r="Q84" s="78"/>
      <c r="R84" s="78"/>
      <c r="S84" s="78"/>
      <c r="T84" s="78"/>
      <c r="U84" s="78"/>
      <c r="V84" s="78"/>
      <c r="W84" s="78"/>
      <c r="X84" s="78"/>
      <c r="Y84" s="78"/>
      <c r="Z84" s="78"/>
      <c r="AA84" s="78"/>
      <c r="AB84" s="178"/>
      <c r="AC84" s="179"/>
      <c r="AD84" s="665"/>
      <c r="AE84" s="665"/>
      <c r="AF84" s="77"/>
      <c r="AG84" s="77"/>
      <c r="AH84" s="77"/>
      <c r="AI84" s="77"/>
      <c r="AJ84" s="77"/>
      <c r="AK84" s="77"/>
      <c r="AL84" s="77"/>
      <c r="AM84" s="77"/>
      <c r="AN84" s="77"/>
      <c r="AO84" s="77"/>
      <c r="AP84" s="77"/>
      <c r="AQ84" s="113"/>
      <c r="AR84" s="113"/>
      <c r="AS84" s="113"/>
      <c r="AT84" s="113"/>
      <c r="AU84" s="113"/>
      <c r="AV84" s="113"/>
      <c r="AW84" s="113"/>
      <c r="AX84" s="113"/>
      <c r="AY84" s="113"/>
      <c r="AZ84" s="113"/>
    </row>
    <row r="85" spans="1:52" ht="38.25" customHeight="1">
      <c r="B85" s="1181" t="s">
        <v>809</v>
      </c>
      <c r="C85" s="1181"/>
      <c r="D85" s="1181"/>
      <c r="E85" s="1181"/>
      <c r="F85" s="1181"/>
      <c r="G85" s="73"/>
      <c r="H85" s="73"/>
      <c r="I85" s="78"/>
      <c r="J85" s="78"/>
      <c r="K85" s="78"/>
      <c r="L85" s="78"/>
      <c r="M85" s="78"/>
      <c r="N85" s="78"/>
      <c r="O85" s="78"/>
      <c r="P85" s="78"/>
      <c r="Q85" s="78"/>
      <c r="R85" s="78"/>
      <c r="S85" s="78"/>
      <c r="T85" s="78"/>
      <c r="U85" s="78"/>
      <c r="V85" s="78"/>
      <c r="W85" s="78"/>
      <c r="X85" s="78"/>
      <c r="Y85" s="78"/>
      <c r="Z85" s="78"/>
      <c r="AA85" s="78"/>
      <c r="AB85" s="178"/>
      <c r="AC85" s="179"/>
      <c r="AD85" s="665"/>
      <c r="AE85" s="665"/>
      <c r="AF85" s="77"/>
      <c r="AG85" s="77"/>
      <c r="AH85" s="77"/>
      <c r="AI85" s="77"/>
      <c r="AJ85" s="77"/>
      <c r="AK85" s="77"/>
      <c r="AL85" s="77"/>
      <c r="AM85" s="77"/>
      <c r="AN85" s="77"/>
      <c r="AO85" s="77"/>
      <c r="AP85" s="77"/>
      <c r="AQ85" s="113"/>
      <c r="AR85" s="113"/>
      <c r="AS85" s="113"/>
      <c r="AT85" s="113"/>
      <c r="AU85" s="113"/>
      <c r="AV85" s="113"/>
      <c r="AW85" s="113"/>
      <c r="AX85" s="113"/>
      <c r="AY85" s="113"/>
      <c r="AZ85" s="113"/>
    </row>
    <row r="86" spans="1:52" ht="42.75" customHeight="1">
      <c r="A86" s="69">
        <v>7</v>
      </c>
      <c r="B86" s="1181" t="s">
        <v>810</v>
      </c>
      <c r="C86" s="1181"/>
      <c r="D86" s="1181"/>
      <c r="E86" s="1181"/>
      <c r="F86" s="1181"/>
      <c r="G86" s="73"/>
      <c r="H86" s="73"/>
      <c r="I86" s="78"/>
      <c r="J86" s="78"/>
      <c r="K86" s="78"/>
      <c r="L86" s="78"/>
      <c r="M86" s="78"/>
      <c r="N86" s="78"/>
      <c r="O86" s="78"/>
      <c r="P86" s="78"/>
      <c r="Q86" s="78"/>
      <c r="R86" s="78"/>
      <c r="S86" s="78"/>
      <c r="T86" s="78"/>
      <c r="U86" s="78"/>
      <c r="V86" s="78"/>
      <c r="W86" s="78"/>
      <c r="X86" s="78"/>
      <c r="Y86" s="78"/>
      <c r="Z86" s="78"/>
      <c r="AA86" s="78"/>
      <c r="AB86" s="178"/>
      <c r="AC86" s="179"/>
      <c r="AD86" s="665"/>
      <c r="AE86" s="665"/>
      <c r="AF86" s="77"/>
      <c r="AG86" s="77"/>
      <c r="AH86" s="77"/>
      <c r="AI86" s="77"/>
      <c r="AJ86" s="77"/>
      <c r="AK86" s="77"/>
      <c r="AL86" s="77"/>
      <c r="AM86" s="77"/>
      <c r="AN86" s="77"/>
      <c r="AO86" s="77"/>
      <c r="AP86" s="77"/>
      <c r="AQ86" s="113"/>
      <c r="AR86" s="113"/>
      <c r="AS86" s="113"/>
      <c r="AT86" s="113"/>
      <c r="AU86" s="113"/>
      <c r="AV86" s="113"/>
      <c r="AW86" s="113"/>
      <c r="AX86" s="113"/>
      <c r="AY86" s="113"/>
      <c r="AZ86" s="113"/>
    </row>
    <row r="87" spans="1:52" ht="46.5" customHeight="1">
      <c r="A87" s="69">
        <v>8</v>
      </c>
      <c r="B87" s="1181" t="s">
        <v>811</v>
      </c>
      <c r="C87" s="1181"/>
      <c r="D87" s="1181"/>
      <c r="E87" s="1181"/>
      <c r="F87" s="1181"/>
      <c r="G87" s="73"/>
      <c r="H87" s="73"/>
      <c r="I87" s="78"/>
      <c r="J87" s="78"/>
      <c r="K87" s="78"/>
      <c r="L87" s="78"/>
      <c r="M87" s="78"/>
      <c r="N87" s="78"/>
      <c r="O87" s="78"/>
      <c r="P87" s="78"/>
      <c r="Q87" s="78"/>
      <c r="R87" s="78"/>
      <c r="S87" s="78"/>
      <c r="T87" s="78"/>
      <c r="U87" s="78"/>
      <c r="V87" s="78"/>
      <c r="W87" s="78"/>
      <c r="X87" s="78"/>
      <c r="Y87" s="78"/>
      <c r="Z87" s="78"/>
      <c r="AA87" s="78"/>
      <c r="AB87" s="178"/>
      <c r="AC87" s="179"/>
      <c r="AD87" s="665"/>
      <c r="AE87" s="665"/>
      <c r="AF87" s="77"/>
      <c r="AG87" s="77"/>
      <c r="AH87" s="77"/>
      <c r="AI87" s="77"/>
      <c r="AJ87" s="77"/>
      <c r="AK87" s="77"/>
      <c r="AL87" s="77"/>
      <c r="AM87" s="77"/>
      <c r="AN87" s="77"/>
      <c r="AO87" s="77"/>
      <c r="AP87" s="77"/>
      <c r="AQ87" s="113"/>
      <c r="AR87" s="113"/>
      <c r="AS87" s="113"/>
      <c r="AT87" s="113"/>
      <c r="AU87" s="113"/>
      <c r="AV87" s="113"/>
      <c r="AW87" s="113"/>
      <c r="AX87" s="113"/>
      <c r="AY87" s="113"/>
      <c r="AZ87" s="113"/>
    </row>
    <row r="88" spans="1:52" ht="49.5" customHeight="1">
      <c r="A88" s="69">
        <v>9</v>
      </c>
      <c r="B88" s="1181" t="s">
        <v>812</v>
      </c>
      <c r="C88" s="1181"/>
      <c r="D88" s="1181"/>
      <c r="E88" s="1181"/>
      <c r="F88" s="1181"/>
      <c r="G88" s="73"/>
      <c r="H88" s="73"/>
      <c r="I88" s="78"/>
      <c r="J88" s="78"/>
      <c r="K88" s="78"/>
      <c r="L88" s="78"/>
      <c r="M88" s="78"/>
      <c r="N88" s="78"/>
      <c r="O88" s="78"/>
      <c r="P88" s="78"/>
      <c r="Q88" s="78"/>
      <c r="R88" s="78"/>
      <c r="S88" s="78"/>
      <c r="T88" s="78"/>
      <c r="U88" s="78"/>
      <c r="V88" s="78"/>
      <c r="W88" s="78"/>
      <c r="X88" s="78"/>
      <c r="Y88" s="78"/>
      <c r="Z88" s="78"/>
      <c r="AA88" s="78"/>
      <c r="AB88" s="178"/>
      <c r="AC88" s="179"/>
      <c r="AD88" s="665"/>
      <c r="AE88" s="665"/>
      <c r="AF88" s="77"/>
      <c r="AG88" s="77"/>
      <c r="AH88" s="77"/>
      <c r="AI88" s="77"/>
      <c r="AJ88" s="77"/>
      <c r="AK88" s="77"/>
      <c r="AL88" s="77"/>
      <c r="AM88" s="77"/>
      <c r="AN88" s="77"/>
      <c r="AO88" s="77"/>
      <c r="AP88" s="77"/>
      <c r="AQ88" s="113"/>
      <c r="AR88" s="113"/>
      <c r="AS88" s="113"/>
      <c r="AT88" s="113"/>
      <c r="AU88" s="113"/>
      <c r="AV88" s="113"/>
      <c r="AW88" s="113"/>
      <c r="AX88" s="113"/>
      <c r="AY88" s="113"/>
      <c r="AZ88" s="113"/>
    </row>
    <row r="89" spans="1:52" ht="42.75" customHeight="1">
      <c r="A89" s="69">
        <v>10</v>
      </c>
      <c r="B89" s="1181" t="s">
        <v>813</v>
      </c>
      <c r="C89" s="1181"/>
      <c r="D89" s="1181"/>
      <c r="E89" s="1181"/>
      <c r="F89" s="1181"/>
      <c r="G89" s="73"/>
      <c r="H89" s="73"/>
      <c r="I89" s="78"/>
      <c r="J89" s="78"/>
      <c r="K89" s="78"/>
      <c r="L89" s="78"/>
      <c r="M89" s="78"/>
      <c r="N89" s="78"/>
      <c r="O89" s="78"/>
      <c r="P89" s="78"/>
      <c r="Q89" s="78"/>
      <c r="R89" s="78"/>
      <c r="S89" s="78"/>
      <c r="T89" s="78"/>
      <c r="U89" s="78"/>
      <c r="V89" s="78"/>
      <c r="W89" s="78"/>
      <c r="X89" s="78"/>
      <c r="Y89" s="78"/>
      <c r="Z89" s="78"/>
      <c r="AA89" s="78"/>
      <c r="AB89" s="178"/>
      <c r="AC89" s="179"/>
      <c r="AD89" s="665"/>
      <c r="AE89" s="665"/>
      <c r="AF89" s="77"/>
      <c r="AG89" s="77"/>
      <c r="AH89" s="77"/>
      <c r="AI89" s="77"/>
      <c r="AJ89" s="77"/>
      <c r="AK89" s="77"/>
      <c r="AL89" s="77"/>
      <c r="AM89" s="77"/>
      <c r="AN89" s="77"/>
      <c r="AO89" s="77"/>
      <c r="AP89" s="77"/>
      <c r="AQ89" s="113"/>
      <c r="AR89" s="113"/>
      <c r="AS89" s="113"/>
      <c r="AT89" s="113"/>
      <c r="AU89" s="113"/>
      <c r="AV89" s="113"/>
      <c r="AW89" s="113"/>
      <c r="AX89" s="113"/>
      <c r="AY89" s="113"/>
      <c r="AZ89" s="113"/>
    </row>
    <row r="90" spans="1:52" ht="26.25" customHeight="1">
      <c r="A90" s="69">
        <v>11</v>
      </c>
      <c r="B90" s="1181" t="s">
        <v>814</v>
      </c>
      <c r="C90" s="1181"/>
      <c r="D90" s="1181"/>
      <c r="E90" s="1181"/>
      <c r="F90" s="1181"/>
      <c r="G90" s="73"/>
      <c r="H90" s="73"/>
      <c r="I90" s="78"/>
      <c r="J90" s="78"/>
      <c r="K90" s="78"/>
      <c r="L90" s="78"/>
      <c r="M90" s="78"/>
      <c r="N90" s="78"/>
      <c r="O90" s="78"/>
      <c r="P90" s="78"/>
      <c r="Q90" s="78"/>
      <c r="R90" s="78"/>
      <c r="S90" s="78"/>
      <c r="T90" s="78"/>
      <c r="U90" s="78"/>
      <c r="V90" s="78"/>
      <c r="W90" s="78"/>
      <c r="X90" s="78"/>
      <c r="Y90" s="78"/>
      <c r="Z90" s="78"/>
      <c r="AA90" s="78"/>
      <c r="AB90" s="178"/>
      <c r="AC90" s="179"/>
      <c r="AD90" s="665"/>
      <c r="AE90" s="665"/>
      <c r="AF90" s="77"/>
      <c r="AG90" s="77"/>
      <c r="AH90" s="77"/>
      <c r="AI90" s="77"/>
      <c r="AJ90" s="77"/>
      <c r="AK90" s="77"/>
      <c r="AL90" s="77"/>
      <c r="AM90" s="77"/>
      <c r="AN90" s="77"/>
      <c r="AO90" s="77"/>
      <c r="AP90" s="77"/>
      <c r="AQ90" s="113"/>
      <c r="AR90" s="113"/>
      <c r="AS90" s="113"/>
      <c r="AT90" s="113"/>
      <c r="AU90" s="113"/>
      <c r="AV90" s="113"/>
      <c r="AW90" s="113"/>
      <c r="AX90" s="113"/>
      <c r="AY90" s="113"/>
      <c r="AZ90" s="113"/>
    </row>
    <row r="91" spans="1:52" ht="57.75" customHeight="1">
      <c r="A91" s="69">
        <v>12</v>
      </c>
      <c r="B91" s="1181" t="s">
        <v>815</v>
      </c>
      <c r="C91" s="1184"/>
      <c r="D91" s="1184"/>
      <c r="E91" s="1184"/>
      <c r="F91" s="1184"/>
      <c r="I91" s="78"/>
      <c r="J91" s="78"/>
      <c r="K91" s="369">
        <f>'Names of Bidder'!J6</f>
        <v>2</v>
      </c>
      <c r="L91" s="78"/>
      <c r="M91" s="78"/>
      <c r="N91" s="78"/>
      <c r="O91" s="78"/>
      <c r="P91" s="78"/>
      <c r="Q91" s="78"/>
      <c r="R91" s="78"/>
      <c r="S91" s="78"/>
      <c r="T91" s="78"/>
      <c r="U91" s="78"/>
      <c r="V91" s="78"/>
      <c r="W91" s="78"/>
      <c r="X91" s="78"/>
      <c r="Y91" s="78"/>
      <c r="Z91" s="78"/>
      <c r="AA91" s="78"/>
      <c r="AB91" s="178"/>
      <c r="AC91" s="179"/>
      <c r="AD91" s="665"/>
      <c r="AE91" s="665"/>
      <c r="AF91" s="77"/>
      <c r="AG91" s="77"/>
      <c r="AH91" s="77"/>
      <c r="AI91" s="77"/>
      <c r="AJ91" s="77"/>
      <c r="AK91" s="77"/>
      <c r="AL91" s="77"/>
      <c r="AM91" s="77"/>
      <c r="AN91" s="77"/>
      <c r="AO91" s="77"/>
      <c r="AP91" s="77"/>
      <c r="AQ91" s="113"/>
      <c r="AR91" s="113"/>
      <c r="AS91" s="113"/>
      <c r="AT91" s="113"/>
      <c r="AU91" s="113"/>
      <c r="AV91" s="113"/>
      <c r="AW91" s="113"/>
      <c r="AX91" s="113"/>
      <c r="AY91" s="113"/>
      <c r="AZ91" s="113"/>
    </row>
    <row r="92" spans="1:52" ht="63.75" customHeight="1">
      <c r="A92" s="69">
        <v>13</v>
      </c>
      <c r="B92" s="1181"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181"/>
      <c r="D92" s="1181"/>
      <c r="E92" s="1181"/>
      <c r="F92" s="1181"/>
      <c r="H92" s="73"/>
      <c r="I92" s="78"/>
      <c r="J92" s="78"/>
      <c r="K92" s="82">
        <f>'Names of Bidder'!J15</f>
        <v>1</v>
      </c>
      <c r="L92" s="78"/>
      <c r="M92" s="78"/>
      <c r="N92" s="78"/>
      <c r="O92" s="78"/>
      <c r="P92" s="78"/>
      <c r="Q92" s="78"/>
      <c r="R92" s="78"/>
      <c r="S92" s="78"/>
      <c r="T92" s="78"/>
      <c r="U92" s="78"/>
      <c r="V92" s="78"/>
      <c r="W92" s="78"/>
      <c r="X92" s="78"/>
      <c r="Y92" s="78"/>
      <c r="Z92" s="78"/>
      <c r="AA92" s="78"/>
      <c r="AB92" s="178"/>
      <c r="AC92" s="179"/>
      <c r="AD92" s="665"/>
      <c r="AE92" s="665"/>
      <c r="AF92" s="77"/>
      <c r="AG92" s="77"/>
      <c r="AH92" s="77"/>
      <c r="AI92" s="77"/>
      <c r="AJ92" s="77"/>
      <c r="AK92" s="77"/>
      <c r="AL92" s="77"/>
      <c r="AM92" s="77"/>
      <c r="AN92" s="77"/>
      <c r="AO92" s="77"/>
      <c r="AP92" s="77"/>
      <c r="AQ92" s="113"/>
      <c r="AR92" s="113"/>
      <c r="AS92" s="113"/>
      <c r="AT92" s="113"/>
      <c r="AU92" s="113"/>
      <c r="AV92" s="113"/>
      <c r="AW92" s="113"/>
      <c r="AX92" s="113"/>
      <c r="AY92" s="113"/>
      <c r="AZ92" s="113"/>
    </row>
    <row r="93" spans="1:52" ht="84" customHeight="1">
      <c r="A93" s="69">
        <v>14</v>
      </c>
      <c r="B93" s="1181" t="s">
        <v>816</v>
      </c>
      <c r="C93" s="1181"/>
      <c r="D93" s="1181"/>
      <c r="E93" s="1181"/>
      <c r="F93" s="1181"/>
      <c r="G93" s="73"/>
      <c r="H93" s="73"/>
      <c r="I93" s="78"/>
      <c r="J93" s="78"/>
      <c r="K93" s="78"/>
      <c r="L93" s="78"/>
      <c r="M93" s="78"/>
      <c r="N93" s="78"/>
      <c r="O93" s="78"/>
      <c r="P93" s="78"/>
      <c r="Q93" s="78"/>
      <c r="R93" s="78"/>
      <c r="S93" s="78"/>
      <c r="T93" s="78"/>
      <c r="U93" s="78"/>
      <c r="V93" s="78"/>
      <c r="W93" s="78"/>
      <c r="X93" s="78"/>
      <c r="Y93" s="78"/>
      <c r="Z93" s="78"/>
      <c r="AA93" s="78"/>
      <c r="AB93" s="178"/>
      <c r="AC93" s="179"/>
      <c r="AD93" s="665"/>
      <c r="AE93" s="665"/>
      <c r="AF93" s="77"/>
      <c r="AG93" s="77"/>
      <c r="AH93" s="77"/>
      <c r="AI93" s="77"/>
      <c r="AJ93" s="77"/>
      <c r="AK93" s="77"/>
      <c r="AL93" s="77"/>
      <c r="AM93" s="77"/>
      <c r="AN93" s="77"/>
      <c r="AO93" s="77"/>
      <c r="AP93" s="77"/>
      <c r="AQ93" s="113"/>
      <c r="AR93" s="113"/>
      <c r="AS93" s="113"/>
      <c r="AT93" s="113"/>
      <c r="AU93" s="113"/>
      <c r="AV93" s="113"/>
      <c r="AW93" s="113"/>
      <c r="AX93" s="113"/>
      <c r="AY93" s="113"/>
      <c r="AZ93" s="113"/>
    </row>
    <row r="94" spans="1:52" ht="14.25" customHeight="1">
      <c r="A94" s="75"/>
      <c r="B94" s="29" t="str">
        <f>IF(ISERROR("Dated this " &amp; AI6 &amp; LOOKUP(AI6,AG1:AG39,AH1:AH39) &amp; " day of " &amp; AI8 &amp; " " &amp;AI9), "", "Dated this " &amp; AI6 &amp; LOOKUP(AI6,AG1:AG39,AH1:AH39) &amp; " day of " &amp; AI8 &amp; " " &amp;AI9)</f>
        <v/>
      </c>
      <c r="E94" s="58"/>
      <c r="F94" s="58"/>
      <c r="G94" s="58"/>
      <c r="H94" s="58"/>
      <c r="I94" s="78"/>
      <c r="J94" s="78"/>
      <c r="K94" s="78"/>
      <c r="L94" s="78"/>
      <c r="M94" s="78"/>
      <c r="N94" s="78"/>
      <c r="O94" s="78"/>
      <c r="P94" s="78"/>
      <c r="Q94" s="78"/>
      <c r="R94" s="78"/>
      <c r="S94" s="78"/>
      <c r="T94" s="78"/>
      <c r="U94" s="78"/>
      <c r="V94" s="78"/>
      <c r="W94" s="78"/>
      <c r="X94" s="78"/>
      <c r="Y94" s="78"/>
      <c r="Z94" s="78"/>
      <c r="AA94" s="78"/>
      <c r="AB94" s="178"/>
      <c r="AC94" s="179"/>
      <c r="AD94" s="665"/>
      <c r="AE94" s="665"/>
      <c r="AF94" s="77"/>
      <c r="AG94" s="77"/>
      <c r="AH94" s="77"/>
      <c r="AI94" s="77"/>
      <c r="AJ94" s="77"/>
      <c r="AK94" s="77"/>
      <c r="AL94" s="77"/>
      <c r="AM94" s="77"/>
      <c r="AN94" s="77"/>
      <c r="AO94" s="77"/>
      <c r="AP94" s="77"/>
      <c r="AQ94" s="113"/>
      <c r="AR94" s="113"/>
      <c r="AS94" s="113"/>
      <c r="AT94" s="113"/>
      <c r="AU94" s="113"/>
      <c r="AV94" s="113"/>
      <c r="AW94" s="113"/>
      <c r="AX94" s="113"/>
      <c r="AY94" s="113"/>
      <c r="AZ94" s="113"/>
    </row>
    <row r="95" spans="1:52" ht="30" customHeight="1">
      <c r="A95" s="75"/>
      <c r="B95" s="38" t="s">
        <v>817</v>
      </c>
      <c r="C95" s="25"/>
      <c r="D95" s="32"/>
      <c r="E95" s="32"/>
      <c r="F95" s="32"/>
      <c r="G95" s="32"/>
      <c r="H95" s="32"/>
      <c r="I95" s="78"/>
      <c r="J95" s="78"/>
      <c r="K95" s="78"/>
      <c r="L95" s="78"/>
      <c r="M95" s="78"/>
      <c r="N95" s="78"/>
      <c r="O95" s="78"/>
      <c r="P95" s="78"/>
      <c r="Q95" s="78"/>
      <c r="R95" s="78"/>
      <c r="S95" s="78"/>
      <c r="T95" s="78"/>
      <c r="U95" s="78"/>
      <c r="V95" s="78"/>
      <c r="W95" s="78"/>
      <c r="X95" s="78"/>
      <c r="Y95" s="78"/>
      <c r="Z95" s="78"/>
      <c r="AA95" s="78"/>
      <c r="AB95" s="178"/>
      <c r="AC95" s="179"/>
      <c r="AD95" s="665"/>
      <c r="AE95" s="665"/>
      <c r="AF95" s="77"/>
      <c r="AG95" s="77"/>
      <c r="AH95" s="77"/>
      <c r="AI95" s="77"/>
      <c r="AJ95" s="77"/>
      <c r="AK95" s="77"/>
      <c r="AL95" s="77"/>
      <c r="AM95" s="77"/>
      <c r="AN95" s="77"/>
      <c r="AO95" s="77"/>
      <c r="AP95" s="77"/>
      <c r="AQ95" s="113"/>
      <c r="AR95" s="113"/>
      <c r="AS95" s="113"/>
      <c r="AT95" s="113"/>
      <c r="AU95" s="113"/>
      <c r="AV95" s="113"/>
      <c r="AW95" s="113"/>
      <c r="AX95" s="113"/>
      <c r="AY95" s="113"/>
      <c r="AZ95" s="113"/>
    </row>
    <row r="96" spans="1:52" ht="15.95" customHeight="1">
      <c r="A96" s="75"/>
      <c r="B96" s="54"/>
      <c r="C96" s="32"/>
      <c r="D96" s="32"/>
      <c r="E96" s="32"/>
      <c r="F96" s="32"/>
      <c r="G96" s="32"/>
      <c r="H96" s="32"/>
      <c r="I96" s="78"/>
      <c r="J96" s="78"/>
      <c r="K96" s="78"/>
      <c r="L96" s="78"/>
      <c r="M96" s="78"/>
      <c r="N96" s="78"/>
      <c r="O96" s="78"/>
      <c r="P96" s="78"/>
      <c r="Q96" s="78"/>
      <c r="R96" s="78"/>
      <c r="S96" s="78"/>
      <c r="T96" s="78"/>
      <c r="U96" s="78"/>
      <c r="V96" s="78"/>
      <c r="W96" s="78"/>
      <c r="X96" s="78"/>
      <c r="Y96" s="78"/>
      <c r="Z96" s="78"/>
      <c r="AA96" s="78"/>
      <c r="AB96" s="178"/>
      <c r="AC96" s="179"/>
      <c r="AD96" s="665"/>
      <c r="AE96" s="665"/>
      <c r="AF96" s="77"/>
      <c r="AG96" s="77"/>
      <c r="AH96" s="77"/>
      <c r="AI96" s="77"/>
      <c r="AJ96" s="77"/>
      <c r="AK96" s="77"/>
      <c r="AL96" s="77"/>
      <c r="AM96" s="77"/>
      <c r="AN96" s="77"/>
      <c r="AO96" s="77"/>
      <c r="AP96" s="77"/>
      <c r="AQ96" s="113"/>
      <c r="AR96" s="113"/>
      <c r="AS96" s="113"/>
      <c r="AT96" s="113"/>
      <c r="AU96" s="113"/>
      <c r="AV96" s="113"/>
      <c r="AW96" s="113"/>
      <c r="AX96" s="113"/>
      <c r="AY96" s="113"/>
      <c r="AZ96" s="113"/>
    </row>
    <row r="97" spans="1:52" ht="21" customHeight="1">
      <c r="A97" s="75"/>
      <c r="B97" s="54"/>
      <c r="C97" s="32"/>
      <c r="D97" s="32"/>
      <c r="F97" s="44" t="s">
        <v>818</v>
      </c>
      <c r="G97" s="44"/>
      <c r="H97" s="44"/>
      <c r="I97" s="78"/>
      <c r="J97" s="78"/>
      <c r="K97" s="78"/>
      <c r="L97" s="78"/>
      <c r="M97" s="78"/>
      <c r="N97" s="78"/>
      <c r="O97" s="78"/>
      <c r="P97" s="78"/>
      <c r="Q97" s="78"/>
      <c r="R97" s="78"/>
      <c r="S97" s="78"/>
      <c r="T97" s="78"/>
      <c r="U97" s="78"/>
      <c r="V97" s="78"/>
      <c r="W97" s="78"/>
      <c r="X97" s="78"/>
      <c r="Y97" s="78"/>
      <c r="Z97" s="78"/>
      <c r="AA97" s="78"/>
      <c r="AB97" s="178"/>
      <c r="AC97" s="179"/>
      <c r="AD97" s="665"/>
      <c r="AE97" s="665"/>
      <c r="AF97" s="77"/>
      <c r="AG97" s="77"/>
      <c r="AH97" s="77"/>
      <c r="AI97" s="77"/>
      <c r="AJ97" s="77"/>
      <c r="AK97" s="77"/>
      <c r="AL97" s="77"/>
      <c r="AM97" s="77"/>
      <c r="AN97" s="77"/>
      <c r="AO97" s="77"/>
      <c r="AP97" s="77"/>
      <c r="AQ97" s="113"/>
      <c r="AR97" s="113"/>
      <c r="AS97" s="113"/>
      <c r="AT97" s="113"/>
      <c r="AU97" s="113"/>
      <c r="AV97" s="113"/>
      <c r="AW97" s="113"/>
      <c r="AX97" s="113"/>
      <c r="AY97" s="113"/>
      <c r="AZ97" s="113"/>
    </row>
    <row r="98" spans="1:52" ht="21" customHeight="1">
      <c r="A98" s="75"/>
      <c r="B98" s="54"/>
      <c r="C98" s="32"/>
      <c r="F98" s="44" t="str">
        <f>"For and on behalf of " &amp; 'Attach 3(JV)'!B9</f>
        <v>For and on behalf of 0</v>
      </c>
      <c r="G98" s="44"/>
      <c r="H98" s="44"/>
      <c r="I98" s="78"/>
      <c r="J98" s="78"/>
      <c r="K98" s="78"/>
      <c r="L98" s="78"/>
      <c r="M98" s="78"/>
      <c r="N98" s="78"/>
      <c r="O98" s="78"/>
      <c r="P98" s="78"/>
      <c r="Q98" s="78"/>
      <c r="R98" s="78"/>
      <c r="S98" s="78"/>
      <c r="T98" s="78"/>
      <c r="U98" s="78"/>
      <c r="V98" s="78"/>
      <c r="W98" s="78"/>
      <c r="X98" s="78"/>
      <c r="Y98" s="78"/>
      <c r="Z98" s="78"/>
      <c r="AA98" s="78"/>
      <c r="AB98" s="178"/>
      <c r="AC98" s="179"/>
      <c r="AD98" s="665"/>
      <c r="AE98" s="665"/>
      <c r="AF98" s="77"/>
      <c r="AG98" s="77"/>
      <c r="AH98" s="77"/>
      <c r="AI98" s="77"/>
      <c r="AJ98" s="77"/>
      <c r="AK98" s="77"/>
      <c r="AL98" s="77"/>
      <c r="AM98" s="77"/>
      <c r="AN98" s="77"/>
      <c r="AO98" s="77"/>
      <c r="AP98" s="77"/>
      <c r="AQ98" s="113"/>
      <c r="AR98" s="113"/>
      <c r="AS98" s="113"/>
      <c r="AT98" s="113"/>
      <c r="AU98" s="113"/>
      <c r="AV98" s="113"/>
      <c r="AW98" s="113"/>
      <c r="AX98" s="113"/>
      <c r="AY98" s="113"/>
      <c r="AZ98" s="113"/>
    </row>
    <row r="99" spans="1:52" ht="27.95" customHeight="1">
      <c r="A99" s="68"/>
      <c r="D99" s="52"/>
      <c r="E99" s="52"/>
      <c r="F99" s="38"/>
      <c r="G99" s="38"/>
      <c r="H99" s="38"/>
      <c r="I99" s="78"/>
      <c r="J99" s="78"/>
      <c r="K99" s="78"/>
      <c r="L99" s="78"/>
      <c r="M99" s="78"/>
      <c r="N99" s="78"/>
      <c r="O99" s="78"/>
      <c r="P99" s="78"/>
      <c r="Q99" s="78"/>
      <c r="R99" s="78"/>
      <c r="S99" s="78"/>
      <c r="T99" s="78"/>
      <c r="U99" s="78"/>
      <c r="V99" s="78"/>
      <c r="W99" s="78"/>
      <c r="X99" s="78"/>
      <c r="Y99" s="78"/>
      <c r="Z99" s="78"/>
      <c r="AA99" s="78"/>
      <c r="AD99" s="665"/>
      <c r="AE99" s="665"/>
      <c r="AF99" s="77"/>
      <c r="AG99" s="77"/>
      <c r="AH99" s="77"/>
      <c r="AI99" s="77"/>
      <c r="AJ99" s="77"/>
      <c r="AK99" s="77"/>
      <c r="AL99" s="77"/>
      <c r="AM99" s="77"/>
      <c r="AN99" s="77"/>
      <c r="AO99" s="77"/>
      <c r="AP99" s="77"/>
      <c r="AQ99" s="113"/>
      <c r="AR99" s="113"/>
      <c r="AS99" s="113"/>
      <c r="AT99" s="113"/>
      <c r="AU99" s="113"/>
      <c r="AV99" s="113"/>
      <c r="AW99" s="113"/>
      <c r="AX99" s="113"/>
      <c r="AY99" s="113"/>
      <c r="AZ99" s="113"/>
    </row>
    <row r="100" spans="1:52" ht="27.95" customHeight="1">
      <c r="A100" s="66" t="s">
        <v>59</v>
      </c>
      <c r="B100" s="36"/>
      <c r="C100" s="134" t="str">
        <f>'Attach 3(JV)'!B19</f>
        <v>--</v>
      </c>
      <c r="E100" s="52" t="s">
        <v>60</v>
      </c>
      <c r="F100" s="372" t="str">
        <f>'Attach 3(JV)'!E19</f>
        <v/>
      </c>
      <c r="G100" s="36"/>
      <c r="H100" s="36"/>
      <c r="I100" s="78"/>
      <c r="J100" s="78"/>
      <c r="K100" s="78"/>
      <c r="L100" s="78"/>
      <c r="M100" s="78"/>
      <c r="N100" s="78"/>
      <c r="O100" s="78"/>
      <c r="P100" s="78"/>
      <c r="Q100" s="78"/>
      <c r="R100" s="78"/>
      <c r="S100" s="78"/>
      <c r="T100" s="78"/>
      <c r="U100" s="78"/>
      <c r="V100" s="78"/>
      <c r="W100" s="78"/>
      <c r="X100" s="78"/>
      <c r="Y100" s="78"/>
      <c r="Z100" s="78"/>
      <c r="AA100" s="78"/>
      <c r="AD100" s="665"/>
      <c r="AE100" s="665"/>
      <c r="AF100" s="77"/>
      <c r="AG100" s="77"/>
      <c r="AH100" s="77"/>
      <c r="AI100" s="77"/>
      <c r="AJ100" s="77"/>
      <c r="AK100" s="77"/>
      <c r="AL100" s="77"/>
      <c r="AM100" s="77"/>
      <c r="AN100" s="77"/>
      <c r="AO100" s="77"/>
      <c r="AP100" s="77"/>
      <c r="AQ100" s="113"/>
      <c r="AR100" s="113"/>
      <c r="AS100" s="113"/>
      <c r="AT100" s="113"/>
      <c r="AU100" s="113"/>
      <c r="AV100" s="113"/>
      <c r="AW100" s="113"/>
      <c r="AX100" s="113"/>
      <c r="AY100" s="113"/>
      <c r="AZ100" s="113"/>
    </row>
    <row r="101" spans="1:52" ht="27.95" customHeight="1">
      <c r="A101" s="66" t="s">
        <v>61</v>
      </c>
      <c r="B101" s="36"/>
      <c r="C101" s="204" t="str">
        <f>'Attach 3(JV)'!B20</f>
        <v/>
      </c>
      <c r="E101" s="52" t="s">
        <v>62</v>
      </c>
      <c r="F101" s="372" t="str">
        <f>'Attach 3(JV)'!E20</f>
        <v/>
      </c>
      <c r="G101" s="36"/>
      <c r="H101" s="36"/>
      <c r="I101" s="78"/>
      <c r="J101" s="78"/>
      <c r="K101" s="78"/>
      <c r="L101" s="78"/>
      <c r="M101" s="78"/>
      <c r="N101" s="78"/>
      <c r="O101" s="78"/>
      <c r="P101" s="78"/>
      <c r="Q101" s="78"/>
      <c r="R101" s="78"/>
      <c r="S101" s="78"/>
      <c r="T101" s="78"/>
      <c r="U101" s="78"/>
      <c r="V101" s="78"/>
      <c r="W101" s="78"/>
      <c r="X101" s="78"/>
      <c r="Y101" s="78"/>
      <c r="Z101" s="78"/>
      <c r="AA101" s="78"/>
      <c r="AD101" s="665"/>
      <c r="AE101" s="665"/>
      <c r="AF101" s="77"/>
      <c r="AG101" s="77"/>
      <c r="AH101" s="77"/>
      <c r="AI101" s="77"/>
      <c r="AJ101" s="77"/>
      <c r="AK101" s="77"/>
      <c r="AL101" s="77"/>
      <c r="AM101" s="77"/>
      <c r="AN101" s="77"/>
      <c r="AO101" s="77"/>
      <c r="AP101" s="77"/>
      <c r="AQ101" s="113"/>
      <c r="AR101" s="113"/>
      <c r="AS101" s="113"/>
      <c r="AT101" s="113"/>
      <c r="AU101" s="113"/>
      <c r="AV101" s="113"/>
      <c r="AW101" s="113"/>
      <c r="AX101" s="113"/>
      <c r="AY101" s="113"/>
      <c r="AZ101" s="113"/>
    </row>
    <row r="102" spans="1:52" ht="27.95" customHeight="1">
      <c r="D102" s="52"/>
      <c r="E102" s="52"/>
      <c r="I102" s="78"/>
      <c r="J102" s="78"/>
      <c r="K102" s="78"/>
      <c r="L102" s="78"/>
      <c r="M102" s="78"/>
      <c r="N102" s="78"/>
      <c r="O102" s="78"/>
      <c r="P102" s="78"/>
      <c r="Q102" s="78"/>
      <c r="R102" s="78"/>
      <c r="S102" s="78"/>
      <c r="T102" s="78"/>
      <c r="U102" s="78"/>
      <c r="V102" s="78"/>
      <c r="W102" s="78"/>
      <c r="X102" s="78"/>
      <c r="Y102" s="78"/>
      <c r="Z102" s="78"/>
      <c r="AA102" s="78"/>
      <c r="AD102" s="665"/>
      <c r="AE102" s="665"/>
      <c r="AF102" s="77"/>
      <c r="AG102" s="77"/>
      <c r="AH102" s="77"/>
      <c r="AI102" s="77"/>
      <c r="AJ102" s="77"/>
      <c r="AK102" s="77"/>
      <c r="AL102" s="77"/>
      <c r="AM102" s="77"/>
      <c r="AN102" s="77"/>
      <c r="AO102" s="77"/>
      <c r="AP102" s="77"/>
      <c r="AQ102" s="113"/>
      <c r="AR102" s="113"/>
      <c r="AS102" s="113"/>
      <c r="AT102" s="113"/>
      <c r="AU102" s="113"/>
      <c r="AV102" s="113"/>
      <c r="AW102" s="113"/>
      <c r="AX102" s="113"/>
      <c r="AY102" s="113"/>
      <c r="AZ102" s="113"/>
    </row>
    <row r="103" spans="1:52" ht="6.75" customHeight="1">
      <c r="A103" s="66"/>
      <c r="B103" s="36"/>
      <c r="C103" s="62"/>
      <c r="E103" s="52"/>
      <c r="I103" s="78"/>
      <c r="J103" s="78"/>
      <c r="K103" s="78"/>
      <c r="L103" s="78"/>
      <c r="M103" s="78"/>
      <c r="N103" s="78"/>
      <c r="O103" s="78"/>
      <c r="P103" s="78"/>
      <c r="Q103" s="78"/>
      <c r="R103" s="78"/>
      <c r="S103" s="78"/>
      <c r="T103" s="78"/>
      <c r="U103" s="78"/>
      <c r="V103" s="78"/>
      <c r="W103" s="78"/>
      <c r="X103" s="78"/>
      <c r="Y103" s="78"/>
      <c r="Z103" s="78"/>
      <c r="AA103" s="78"/>
      <c r="AD103" s="665"/>
      <c r="AE103" s="665"/>
      <c r="AF103" s="77"/>
      <c r="AG103" s="77"/>
      <c r="AH103" s="77"/>
      <c r="AI103" s="77"/>
      <c r="AJ103" s="77"/>
      <c r="AK103" s="77"/>
      <c r="AL103" s="77"/>
      <c r="AM103" s="77"/>
      <c r="AN103" s="77"/>
      <c r="AO103" s="77"/>
      <c r="AP103" s="77"/>
      <c r="AQ103" s="113"/>
      <c r="AR103" s="113"/>
      <c r="AS103" s="113"/>
      <c r="AT103" s="113"/>
      <c r="AU103" s="113"/>
      <c r="AV103" s="113"/>
      <c r="AW103" s="113"/>
      <c r="AX103" s="113"/>
      <c r="AY103" s="113"/>
      <c r="AZ103" s="113"/>
    </row>
    <row r="104" spans="1:52" ht="39.950000000000003" hidden="1" customHeight="1">
      <c r="A104" s="1188" t="s">
        <v>819</v>
      </c>
      <c r="B104" s="1188"/>
      <c r="C104" s="1188"/>
      <c r="D104" s="1188"/>
      <c r="E104" s="1188"/>
      <c r="F104" s="1188"/>
      <c r="I104" s="78"/>
      <c r="J104" s="78"/>
      <c r="K104" s="78"/>
      <c r="L104" s="78"/>
      <c r="M104" s="78"/>
      <c r="N104" s="78"/>
      <c r="O104" s="78"/>
      <c r="P104" s="78"/>
      <c r="Q104" s="78"/>
      <c r="R104" s="78"/>
      <c r="S104" s="78"/>
      <c r="T104" s="78"/>
      <c r="U104" s="78"/>
      <c r="V104" s="78"/>
      <c r="W104" s="78"/>
      <c r="X104" s="78"/>
      <c r="Y104" s="78"/>
      <c r="Z104" s="78"/>
      <c r="AA104" s="78"/>
      <c r="AD104" s="665"/>
      <c r="AE104" s="665"/>
      <c r="AF104" s="77"/>
      <c r="AG104" s="77"/>
      <c r="AH104" s="77"/>
      <c r="AI104" s="77"/>
      <c r="AJ104" s="77"/>
      <c r="AK104" s="77"/>
      <c r="AL104" s="77"/>
      <c r="AM104" s="77"/>
      <c r="AN104" s="77"/>
      <c r="AO104" s="77"/>
      <c r="AP104" s="77"/>
      <c r="AQ104" s="113"/>
      <c r="AR104" s="113"/>
      <c r="AS104" s="113"/>
      <c r="AT104" s="113"/>
      <c r="AU104" s="113"/>
      <c r="AV104" s="113"/>
      <c r="AW104" s="113"/>
      <c r="AX104" s="113"/>
      <c r="AY104" s="113"/>
      <c r="AZ104" s="113"/>
    </row>
    <row r="105" spans="1:52" ht="16.5" customHeight="1">
      <c r="A105" s="1189"/>
      <c r="B105" s="1189"/>
      <c r="D105" s="76"/>
      <c r="E105" s="83"/>
      <c r="F105" s="83"/>
      <c r="G105" s="166"/>
      <c r="I105" s="78"/>
      <c r="J105" s="78"/>
      <c r="K105" s="78"/>
      <c r="L105" s="78"/>
      <c r="M105" s="78"/>
      <c r="N105" s="78"/>
      <c r="O105" s="78"/>
      <c r="P105" s="78"/>
      <c r="Q105" s="78"/>
      <c r="R105" s="78"/>
      <c r="S105" s="78"/>
      <c r="T105" s="78"/>
      <c r="U105" s="78"/>
      <c r="V105" s="78"/>
      <c r="W105" s="78"/>
      <c r="X105" s="78"/>
      <c r="Y105" s="78"/>
      <c r="Z105" s="78"/>
      <c r="AA105" s="78"/>
      <c r="AD105" s="665"/>
      <c r="AE105" s="665"/>
      <c r="AF105" s="77"/>
      <c r="AG105" s="77"/>
      <c r="AH105" s="77"/>
      <c r="AI105" s="77"/>
      <c r="AJ105" s="77"/>
      <c r="AK105" s="77"/>
      <c r="AL105" s="77"/>
      <c r="AM105" s="77"/>
      <c r="AN105" s="77"/>
      <c r="AO105" s="77"/>
      <c r="AP105" s="77"/>
      <c r="AQ105" s="113"/>
      <c r="AR105" s="113"/>
      <c r="AS105" s="113"/>
      <c r="AT105" s="113"/>
      <c r="AU105" s="113"/>
      <c r="AV105" s="113"/>
      <c r="AW105" s="113"/>
      <c r="AX105" s="113"/>
      <c r="AY105" s="113"/>
      <c r="AZ105" s="113"/>
    </row>
    <row r="106" spans="1:52" ht="9.7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665"/>
      <c r="AE106" s="665"/>
      <c r="AF106" s="77"/>
      <c r="AG106" s="77"/>
      <c r="AH106" s="77"/>
      <c r="AI106" s="77"/>
      <c r="AJ106" s="77"/>
      <c r="AK106" s="77"/>
      <c r="AL106" s="77"/>
      <c r="AM106" s="77"/>
      <c r="AN106" s="77"/>
      <c r="AO106" s="77"/>
      <c r="AP106" s="77"/>
      <c r="AQ106" s="113"/>
      <c r="AR106" s="113"/>
      <c r="AS106" s="113"/>
      <c r="AT106" s="113"/>
      <c r="AU106" s="113"/>
      <c r="AV106" s="113"/>
      <c r="AW106" s="113"/>
      <c r="AX106" s="113"/>
      <c r="AY106" s="113"/>
      <c r="AZ106" s="113"/>
    </row>
    <row r="107" spans="1:52" ht="27.95" hidden="1" customHeight="1">
      <c r="A107" s="52" t="e">
        <f>IF(AND(H30="JV (Joint Venture)",H31=1), "", "Printed Name :")</f>
        <v>#REF!</v>
      </c>
      <c r="B107" s="1183"/>
      <c r="C107" s="1183"/>
      <c r="E107" s="52" t="s">
        <v>60</v>
      </c>
      <c r="F107" s="206"/>
      <c r="H107" s="228"/>
      <c r="I107" s="78"/>
      <c r="J107" s="78"/>
      <c r="K107" s="78"/>
      <c r="L107" s="78"/>
      <c r="M107" s="78"/>
      <c r="N107" s="78"/>
      <c r="O107" s="78"/>
      <c r="P107" s="78"/>
      <c r="Q107" s="78"/>
      <c r="R107" s="78"/>
      <c r="S107" s="78"/>
      <c r="T107" s="78"/>
      <c r="U107" s="78"/>
      <c r="V107" s="78"/>
      <c r="W107" s="78"/>
      <c r="X107" s="78"/>
      <c r="Y107" s="78"/>
      <c r="Z107" s="78"/>
      <c r="AA107" s="78"/>
      <c r="AD107" s="665"/>
      <c r="AE107" s="665"/>
      <c r="AF107" s="77"/>
      <c r="AG107" s="77"/>
      <c r="AH107" s="77"/>
      <c r="AI107" s="77"/>
      <c r="AJ107" s="77"/>
      <c r="AK107" s="77"/>
      <c r="AL107" s="77"/>
      <c r="AM107" s="77"/>
      <c r="AN107" s="77"/>
      <c r="AO107" s="77"/>
      <c r="AP107" s="77"/>
      <c r="AQ107" s="113"/>
      <c r="AR107" s="113"/>
      <c r="AS107" s="113"/>
      <c r="AT107" s="113"/>
      <c r="AU107" s="113"/>
      <c r="AV107" s="113"/>
      <c r="AW107" s="113"/>
      <c r="AX107" s="113"/>
      <c r="AY107" s="113"/>
      <c r="AZ107" s="113"/>
    </row>
    <row r="108" spans="1:52" ht="27.95" hidden="1" customHeight="1">
      <c r="A108" s="52" t="e">
        <f>IF(AND(H30="JV (Joint Venture)",H31=1), "", "Designation :")</f>
        <v>#REF!</v>
      </c>
      <c r="B108" s="1183"/>
      <c r="C108" s="1183"/>
      <c r="E108" s="52" t="s">
        <v>62</v>
      </c>
      <c r="F108" s="206"/>
      <c r="I108" s="78"/>
      <c r="J108" s="78"/>
      <c r="K108" s="78"/>
      <c r="L108" s="78"/>
      <c r="M108" s="78"/>
      <c r="N108" s="78"/>
      <c r="O108" s="78"/>
      <c r="P108" s="78"/>
      <c r="Q108" s="78"/>
      <c r="R108" s="78"/>
      <c r="S108" s="78"/>
      <c r="T108" s="78"/>
      <c r="U108" s="78"/>
      <c r="V108" s="78"/>
      <c r="W108" s="78"/>
      <c r="X108" s="78"/>
      <c r="Y108" s="78"/>
      <c r="Z108" s="78"/>
      <c r="AA108" s="78"/>
      <c r="AD108" s="665"/>
      <c r="AE108" s="665"/>
      <c r="AF108" s="77"/>
      <c r="AG108" s="77"/>
      <c r="AH108" s="77"/>
      <c r="AI108" s="77"/>
      <c r="AJ108" s="77"/>
      <c r="AK108" s="77"/>
      <c r="AL108" s="77"/>
      <c r="AM108" s="77"/>
      <c r="AN108" s="77"/>
      <c r="AO108" s="77"/>
      <c r="AP108" s="77"/>
      <c r="AQ108" s="113"/>
      <c r="AR108" s="113"/>
      <c r="AS108" s="113"/>
      <c r="AT108" s="113"/>
      <c r="AU108" s="113"/>
      <c r="AV108" s="113"/>
      <c r="AW108" s="113"/>
      <c r="AX108" s="113"/>
      <c r="AY108" s="113"/>
      <c r="AZ108" s="113"/>
    </row>
    <row r="109" spans="1:52" ht="27.95"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665"/>
      <c r="AE109" s="665"/>
      <c r="AF109" s="77"/>
      <c r="AG109" s="77"/>
      <c r="AH109" s="77"/>
      <c r="AI109" s="77"/>
      <c r="AJ109" s="77"/>
      <c r="AK109" s="77"/>
      <c r="AL109" s="77"/>
      <c r="AM109" s="77"/>
      <c r="AN109" s="77"/>
      <c r="AO109" s="77"/>
      <c r="AP109" s="77"/>
      <c r="AQ109" s="113"/>
      <c r="AR109" s="113"/>
      <c r="AS109" s="113"/>
      <c r="AT109" s="113"/>
      <c r="AU109" s="113"/>
      <c r="AV109" s="113"/>
      <c r="AW109" s="113"/>
      <c r="AX109" s="113"/>
      <c r="AY109" s="113"/>
      <c r="AZ109" s="113"/>
    </row>
    <row r="110" spans="1:52" ht="33" customHeight="1">
      <c r="A110" s="67" t="s">
        <v>820</v>
      </c>
      <c r="B110" s="36"/>
      <c r="C110" s="62"/>
      <c r="E110" s="44"/>
      <c r="F110" s="4"/>
      <c r="I110" s="78"/>
      <c r="J110" s="78"/>
      <c r="K110" s="78"/>
      <c r="L110" s="78"/>
      <c r="M110" s="78"/>
      <c r="N110" s="78"/>
      <c r="O110" s="78"/>
      <c r="P110" s="78"/>
      <c r="Q110" s="78"/>
      <c r="R110" s="78"/>
      <c r="S110" s="78"/>
      <c r="T110" s="78"/>
      <c r="U110" s="78"/>
      <c r="V110" s="78"/>
      <c r="W110" s="78"/>
      <c r="X110" s="78"/>
      <c r="Y110" s="78"/>
      <c r="Z110" s="78"/>
      <c r="AA110" s="78"/>
      <c r="AD110" s="665"/>
      <c r="AE110" s="665"/>
      <c r="AF110" s="77"/>
      <c r="AG110" s="77"/>
      <c r="AH110" s="77"/>
      <c r="AI110" s="77"/>
      <c r="AJ110" s="77"/>
      <c r="AK110" s="77"/>
      <c r="AL110" s="77"/>
      <c r="AM110" s="77"/>
      <c r="AN110" s="77"/>
      <c r="AO110" s="77"/>
      <c r="AP110" s="77"/>
      <c r="AQ110" s="113"/>
      <c r="AR110" s="113"/>
      <c r="AS110" s="113"/>
      <c r="AT110" s="113"/>
      <c r="AU110" s="113"/>
      <c r="AV110" s="113"/>
      <c r="AW110" s="113"/>
      <c r="AX110" s="113"/>
      <c r="AY110" s="113"/>
      <c r="AZ110" s="113"/>
    </row>
    <row r="111" spans="1:52" s="24" customFormat="1" ht="21" customHeight="1">
      <c r="A111" s="1187" t="s">
        <v>821</v>
      </c>
      <c r="B111" s="1187"/>
      <c r="C111" s="1187"/>
      <c r="D111" s="1179"/>
      <c r="E111" s="1179"/>
      <c r="F111" s="1179"/>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666"/>
      <c r="AE111" s="666"/>
      <c r="AF111" s="78"/>
      <c r="AG111" s="78"/>
      <c r="AH111" s="78"/>
      <c r="AI111" s="78"/>
      <c r="AJ111" s="78"/>
      <c r="AK111" s="78"/>
      <c r="AL111" s="78"/>
      <c r="AM111" s="78"/>
      <c r="AN111" s="78"/>
      <c r="AO111" s="78"/>
      <c r="AP111" s="78"/>
      <c r="AQ111" s="111"/>
      <c r="AR111" s="111"/>
      <c r="AS111" s="111"/>
      <c r="AT111" s="111"/>
      <c r="AU111" s="111"/>
      <c r="AV111" s="111"/>
      <c r="AW111" s="111"/>
      <c r="AX111" s="111"/>
      <c r="AY111" s="111"/>
      <c r="AZ111" s="111"/>
    </row>
    <row r="112" spans="1:52" s="24" customFormat="1" ht="21" customHeight="1">
      <c r="A112" s="1182"/>
      <c r="B112" s="1182"/>
      <c r="C112" s="1182"/>
      <c r="D112" s="1179"/>
      <c r="E112" s="1179"/>
      <c r="F112" s="1179"/>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666"/>
      <c r="AE112" s="666"/>
      <c r="AF112" s="78"/>
      <c r="AG112" s="78"/>
      <c r="AH112" s="78"/>
      <c r="AI112" s="78"/>
      <c r="AJ112" s="78"/>
      <c r="AK112" s="78"/>
      <c r="AL112" s="78"/>
      <c r="AM112" s="78"/>
      <c r="AN112" s="78"/>
      <c r="AO112" s="78"/>
      <c r="AP112" s="78"/>
      <c r="AQ112" s="111"/>
      <c r="AR112" s="111"/>
      <c r="AS112" s="111"/>
      <c r="AT112" s="111"/>
      <c r="AU112" s="111"/>
      <c r="AV112" s="111"/>
      <c r="AW112" s="111"/>
      <c r="AX112" s="111"/>
      <c r="AY112" s="111"/>
      <c r="AZ112" s="111"/>
    </row>
    <row r="113" spans="1:52" s="24" customFormat="1" ht="21" customHeight="1">
      <c r="A113" s="1180"/>
      <c r="B113" s="1180"/>
      <c r="C113" s="1180"/>
      <c r="D113" s="1179"/>
      <c r="E113" s="1179"/>
      <c r="F113" s="1179"/>
      <c r="G113" s="29"/>
      <c r="H113" s="29"/>
      <c r="I113" s="78"/>
      <c r="J113" s="78"/>
      <c r="K113" s="78"/>
      <c r="L113" s="78"/>
      <c r="M113" s="78"/>
      <c r="N113" s="78"/>
      <c r="O113" s="78"/>
      <c r="P113" s="78"/>
      <c r="Q113" s="78"/>
      <c r="R113" s="78"/>
      <c r="S113" s="78"/>
      <c r="T113" s="78"/>
      <c r="U113" s="78"/>
      <c r="V113" s="78"/>
      <c r="W113" s="78"/>
      <c r="X113" s="78"/>
      <c r="Y113" s="78"/>
      <c r="Z113" s="78"/>
      <c r="AA113" s="78"/>
      <c r="AB113" s="56"/>
      <c r="AC113" s="56"/>
      <c r="AD113" s="666"/>
      <c r="AE113" s="666"/>
      <c r="AF113" s="78"/>
      <c r="AG113" s="78"/>
      <c r="AH113" s="78"/>
      <c r="AI113" s="78"/>
      <c r="AJ113" s="78"/>
      <c r="AK113" s="78"/>
      <c r="AL113" s="78"/>
      <c r="AM113" s="78"/>
      <c r="AN113" s="78"/>
      <c r="AO113" s="78"/>
      <c r="AP113" s="78"/>
      <c r="AQ113" s="111"/>
      <c r="AR113" s="111"/>
      <c r="AS113" s="111"/>
      <c r="AT113" s="111"/>
      <c r="AU113" s="111"/>
      <c r="AV113" s="111"/>
      <c r="AW113" s="111"/>
      <c r="AX113" s="111"/>
      <c r="AY113" s="111"/>
      <c r="AZ113" s="111"/>
    </row>
    <row r="114" spans="1:52" s="24" customFormat="1" ht="21" customHeight="1">
      <c r="A114" s="1178" t="s">
        <v>822</v>
      </c>
      <c r="B114" s="1178"/>
      <c r="C114" s="1178"/>
      <c r="D114" s="1179"/>
      <c r="E114" s="1179"/>
      <c r="F114" s="1179"/>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666"/>
      <c r="AE114" s="666"/>
      <c r="AF114" s="78"/>
      <c r="AG114" s="78"/>
      <c r="AH114" s="78"/>
      <c r="AI114" s="78"/>
      <c r="AJ114" s="78"/>
      <c r="AK114" s="78"/>
      <c r="AL114" s="78"/>
      <c r="AM114" s="78"/>
      <c r="AN114" s="78"/>
      <c r="AO114" s="78"/>
      <c r="AP114" s="78"/>
      <c r="AQ114" s="111"/>
      <c r="AR114" s="111"/>
      <c r="AS114" s="111"/>
      <c r="AT114" s="111"/>
      <c r="AU114" s="111"/>
      <c r="AV114" s="111"/>
      <c r="AW114" s="111"/>
      <c r="AX114" s="111"/>
      <c r="AY114" s="111"/>
      <c r="AZ114" s="111"/>
    </row>
    <row r="115" spans="1:52" s="24" customFormat="1" ht="21" customHeight="1">
      <c r="A115" s="1178" t="s">
        <v>823</v>
      </c>
      <c r="B115" s="1178"/>
      <c r="C115" s="1178"/>
      <c r="D115" s="1179"/>
      <c r="E115" s="1179"/>
      <c r="F115" s="1179"/>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666"/>
      <c r="AE115" s="666"/>
      <c r="AF115" s="78"/>
      <c r="AG115" s="78"/>
      <c r="AH115" s="78"/>
      <c r="AI115" s="78"/>
      <c r="AJ115" s="78"/>
      <c r="AK115" s="78"/>
      <c r="AL115" s="78"/>
      <c r="AM115" s="78"/>
      <c r="AN115" s="78"/>
      <c r="AO115" s="78"/>
      <c r="AP115" s="78"/>
      <c r="AQ115" s="111"/>
      <c r="AR115" s="111"/>
      <c r="AS115" s="111"/>
      <c r="AT115" s="111"/>
      <c r="AU115" s="111"/>
      <c r="AV115" s="111"/>
      <c r="AW115" s="111"/>
      <c r="AX115" s="111"/>
      <c r="AY115" s="111"/>
      <c r="AZ115" s="111"/>
    </row>
    <row r="116" spans="1:52" s="24" customFormat="1" ht="52.5" customHeight="1">
      <c r="A116" s="1178" t="s">
        <v>824</v>
      </c>
      <c r="B116" s="1178"/>
      <c r="C116" s="1178"/>
      <c r="D116" s="1179"/>
      <c r="E116" s="1179"/>
      <c r="F116" s="1179"/>
      <c r="G116" s="76"/>
      <c r="H116" s="76"/>
      <c r="I116" s="78"/>
      <c r="J116" s="78"/>
      <c r="K116" s="78"/>
      <c r="L116" s="78"/>
      <c r="M116" s="78"/>
      <c r="N116" s="78"/>
      <c r="O116" s="78"/>
      <c r="P116" s="78"/>
      <c r="Q116" s="78"/>
      <c r="R116" s="78"/>
      <c r="S116" s="78"/>
      <c r="T116" s="78"/>
      <c r="U116" s="78"/>
      <c r="V116" s="78"/>
      <c r="W116" s="78"/>
      <c r="X116" s="78"/>
      <c r="Y116" s="78"/>
      <c r="Z116" s="78"/>
      <c r="AA116" s="78"/>
      <c r="AB116" s="56"/>
      <c r="AC116" s="56"/>
      <c r="AD116" s="666"/>
      <c r="AE116" s="666"/>
      <c r="AF116" s="78"/>
      <c r="AG116" s="78"/>
      <c r="AH116" s="78"/>
      <c r="AI116" s="78"/>
      <c r="AJ116" s="78"/>
      <c r="AK116" s="78"/>
      <c r="AL116" s="78"/>
      <c r="AM116" s="78"/>
      <c r="AN116" s="78"/>
      <c r="AO116" s="78"/>
      <c r="AP116" s="78"/>
      <c r="AQ116" s="111"/>
      <c r="AR116" s="111"/>
      <c r="AS116" s="111"/>
      <c r="AT116" s="111"/>
      <c r="AU116" s="111"/>
      <c r="AV116" s="111"/>
      <c r="AW116" s="111"/>
      <c r="AX116" s="111"/>
      <c r="AY116" s="111"/>
      <c r="AZ116" s="111"/>
    </row>
    <row r="117" spans="1:52" s="24" customFormat="1" ht="21" customHeight="1">
      <c r="A117" s="1187" t="s">
        <v>825</v>
      </c>
      <c r="B117" s="1187"/>
      <c r="C117" s="1187"/>
      <c r="D117" s="1179"/>
      <c r="E117" s="1179"/>
      <c r="F117" s="1179"/>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666"/>
      <c r="AE117" s="666"/>
      <c r="AF117" s="78"/>
      <c r="AG117" s="78"/>
      <c r="AH117" s="78"/>
      <c r="AI117" s="78"/>
      <c r="AJ117" s="78"/>
      <c r="AK117" s="78"/>
      <c r="AL117" s="78"/>
      <c r="AM117" s="78"/>
      <c r="AN117" s="78"/>
      <c r="AO117" s="78"/>
      <c r="AP117" s="78"/>
    </row>
    <row r="118" spans="1:52" s="24" customFormat="1" ht="21" customHeight="1">
      <c r="A118" s="1182"/>
      <c r="B118" s="1182"/>
      <c r="C118" s="1182"/>
      <c r="D118" s="1179"/>
      <c r="E118" s="1179"/>
      <c r="F118" s="1179"/>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666"/>
      <c r="AE118" s="666"/>
      <c r="AF118" s="78"/>
      <c r="AG118" s="78"/>
      <c r="AH118" s="78"/>
      <c r="AI118" s="78"/>
      <c r="AJ118" s="78"/>
      <c r="AK118" s="78"/>
      <c r="AL118" s="78"/>
      <c r="AM118" s="78"/>
      <c r="AN118" s="78"/>
      <c r="AO118" s="78"/>
      <c r="AP118" s="78"/>
    </row>
    <row r="119" spans="1:52">
      <c r="A119" s="1180"/>
      <c r="B119" s="1180"/>
      <c r="C119" s="1180"/>
      <c r="D119" s="1179"/>
      <c r="E119" s="1179"/>
      <c r="F119" s="1179"/>
      <c r="I119" s="78"/>
      <c r="J119" s="78"/>
      <c r="K119" s="78"/>
      <c r="L119" s="78"/>
      <c r="M119" s="78"/>
      <c r="N119" s="78"/>
      <c r="O119" s="78"/>
      <c r="P119" s="78"/>
      <c r="Q119" s="78"/>
      <c r="R119" s="78"/>
      <c r="S119" s="78"/>
      <c r="T119" s="78"/>
      <c r="U119" s="78"/>
      <c r="V119" s="78"/>
      <c r="W119" s="78"/>
      <c r="X119" s="78"/>
      <c r="Y119" s="78"/>
      <c r="Z119" s="78"/>
      <c r="AA119" s="78"/>
      <c r="AD119" s="665"/>
      <c r="AE119" s="665"/>
      <c r="AF119" s="77"/>
      <c r="AG119" s="77"/>
      <c r="AH119" s="77"/>
      <c r="AI119" s="77"/>
      <c r="AJ119" s="77"/>
      <c r="AK119" s="77"/>
      <c r="AL119" s="77"/>
      <c r="AM119" s="77"/>
      <c r="AN119" s="77"/>
      <c r="AO119" s="77"/>
      <c r="AP119" s="77"/>
    </row>
    <row r="120" spans="1:52">
      <c r="A120" s="67"/>
      <c r="B120" s="67"/>
      <c r="C120" s="67"/>
      <c r="D120" s="105"/>
      <c r="E120" s="105"/>
      <c r="F120" s="105"/>
      <c r="I120" s="78"/>
      <c r="J120" s="78"/>
      <c r="K120" s="78"/>
      <c r="L120" s="78"/>
      <c r="M120" s="78"/>
      <c r="N120" s="78"/>
      <c r="O120" s="78"/>
      <c r="P120" s="78"/>
      <c r="Q120" s="78"/>
      <c r="R120" s="78"/>
      <c r="S120" s="78"/>
      <c r="T120" s="78"/>
      <c r="U120" s="78"/>
      <c r="V120" s="78"/>
      <c r="W120" s="78"/>
      <c r="X120" s="78"/>
      <c r="Y120" s="78"/>
      <c r="Z120" s="78"/>
      <c r="AA120" s="78"/>
      <c r="AD120" s="665"/>
      <c r="AE120" s="665"/>
      <c r="AF120" s="77"/>
      <c r="AG120" s="77"/>
      <c r="AH120" s="77"/>
      <c r="AI120" s="77"/>
      <c r="AJ120" s="77"/>
      <c r="AK120" s="77"/>
      <c r="AL120" s="77"/>
      <c r="AM120" s="77"/>
      <c r="AN120" s="77"/>
      <c r="AO120" s="77"/>
      <c r="AP120" s="77"/>
    </row>
    <row r="121" spans="1:52" ht="47.25" customHeight="1">
      <c r="A121" s="1034" t="str">
        <f>H121&amp;I121&amp;J121</f>
        <v/>
      </c>
      <c r="B121" s="1034"/>
      <c r="C121" s="1034"/>
      <c r="D121" s="1034"/>
      <c r="E121" s="1034"/>
      <c r="F121" s="1034"/>
      <c r="H121" s="212"/>
      <c r="I121" s="213"/>
      <c r="J121" s="213"/>
      <c r="K121" s="78"/>
      <c r="L121" s="78"/>
      <c r="M121" s="78"/>
      <c r="N121" s="78"/>
      <c r="O121" s="78"/>
      <c r="P121" s="78"/>
      <c r="Q121" s="78"/>
      <c r="R121" s="78"/>
      <c r="S121" s="78"/>
      <c r="T121" s="78"/>
      <c r="U121" s="78"/>
      <c r="V121" s="78"/>
      <c r="W121" s="78"/>
      <c r="X121" s="78"/>
      <c r="Y121" s="78"/>
      <c r="Z121" s="78"/>
      <c r="AA121" s="78"/>
      <c r="AD121" s="665"/>
      <c r="AE121" s="665"/>
      <c r="AF121" s="77"/>
      <c r="AG121" s="77"/>
      <c r="AH121" s="77"/>
      <c r="AI121" s="77"/>
      <c r="AJ121" s="77"/>
      <c r="AK121" s="77"/>
      <c r="AL121" s="77"/>
      <c r="AM121" s="77"/>
      <c r="AN121" s="77"/>
      <c r="AO121" s="77"/>
      <c r="AP121" s="77"/>
    </row>
  </sheetData>
  <sheetProtection algorithmName="SHA-512" hashValue="qsGy10pOihErmbE1N5iAj9S81hb2V5aYLiOotzZqI+oEkmbSJWA0SgbaJZt+HC4AKBmMoBagGLz3w8rQK7Jw0w==" saltValue="nyvD3PXDMIWuXnvzuRhPMA==" spinCount="100000" sheet="1" formatColumns="0" formatRows="0" selectLockedCells="1"/>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3">
    <mergeCell ref="A3:F3"/>
    <mergeCell ref="C5:F5"/>
    <mergeCell ref="B6:C6"/>
    <mergeCell ref="B38:C38"/>
    <mergeCell ref="B33:C33"/>
    <mergeCell ref="D24:F24"/>
    <mergeCell ref="D25:F25"/>
    <mergeCell ref="B37:C37"/>
    <mergeCell ref="D44:F44"/>
    <mergeCell ref="B15:F15"/>
    <mergeCell ref="D30:F30"/>
    <mergeCell ref="B21:C21"/>
    <mergeCell ref="B40:C40"/>
    <mergeCell ref="B41:C41"/>
    <mergeCell ref="B42:C42"/>
    <mergeCell ref="D37:F37"/>
    <mergeCell ref="B29:C29"/>
    <mergeCell ref="B34:C34"/>
    <mergeCell ref="A1:E1"/>
    <mergeCell ref="D26:F26"/>
    <mergeCell ref="B32:C32"/>
    <mergeCell ref="D27:F27"/>
    <mergeCell ref="D28:F28"/>
    <mergeCell ref="B26:C26"/>
    <mergeCell ref="B36:C36"/>
    <mergeCell ref="D36:F36"/>
    <mergeCell ref="B46:C46"/>
    <mergeCell ref="D38:F38"/>
    <mergeCell ref="B43:C43"/>
    <mergeCell ref="B44:C44"/>
    <mergeCell ref="D40:F40"/>
    <mergeCell ref="D41:F41"/>
    <mergeCell ref="D42:F42"/>
    <mergeCell ref="D43:F43"/>
    <mergeCell ref="D39:F39"/>
    <mergeCell ref="B39:C39"/>
    <mergeCell ref="D46:F46"/>
    <mergeCell ref="D35:F35"/>
    <mergeCell ref="D31:F31"/>
    <mergeCell ref="D33:F33"/>
    <mergeCell ref="B35:C35"/>
    <mergeCell ref="D34:F34"/>
    <mergeCell ref="G16:H16"/>
    <mergeCell ref="B17:F17"/>
    <mergeCell ref="G23:J23"/>
    <mergeCell ref="B20:F20"/>
    <mergeCell ref="D32:F32"/>
    <mergeCell ref="D29:F29"/>
    <mergeCell ref="G20:J20"/>
    <mergeCell ref="D21:F21"/>
    <mergeCell ref="D23:F23"/>
    <mergeCell ref="D22:F22"/>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92:F92"/>
    <mergeCell ref="D45:F45"/>
    <mergeCell ref="B45:C45"/>
    <mergeCell ref="B52:C52"/>
    <mergeCell ref="B59:F59"/>
    <mergeCell ref="D52:F52"/>
    <mergeCell ref="D51:F51"/>
    <mergeCell ref="B57:C57"/>
    <mergeCell ref="D57:F57"/>
    <mergeCell ref="B58:C58"/>
    <mergeCell ref="D58:F58"/>
    <mergeCell ref="D56:F56"/>
    <mergeCell ref="B56:C56"/>
    <mergeCell ref="D55:F55"/>
    <mergeCell ref="B54:C54"/>
    <mergeCell ref="B53:C53"/>
    <mergeCell ref="D48:F48"/>
    <mergeCell ref="B47:C47"/>
    <mergeCell ref="B48:C48"/>
    <mergeCell ref="B49:C49"/>
    <mergeCell ref="D49:F49"/>
    <mergeCell ref="B64:F64"/>
    <mergeCell ref="D50:F50"/>
    <mergeCell ref="B51:C51"/>
    <mergeCell ref="B65:F65"/>
    <mergeCell ref="B60:F60"/>
    <mergeCell ref="B61:F61"/>
    <mergeCell ref="B62:F62"/>
    <mergeCell ref="B63:F63"/>
    <mergeCell ref="B50:C50"/>
    <mergeCell ref="B55:C55"/>
    <mergeCell ref="D54:F54"/>
    <mergeCell ref="D53:F53"/>
    <mergeCell ref="A121:F121"/>
    <mergeCell ref="A115:C115"/>
    <mergeCell ref="D115:F115"/>
    <mergeCell ref="A116:C116"/>
    <mergeCell ref="D116:F116"/>
    <mergeCell ref="D113:F113"/>
    <mergeCell ref="A113:C113"/>
    <mergeCell ref="B87:F87"/>
    <mergeCell ref="B66:F66"/>
    <mergeCell ref="B67:F67"/>
    <mergeCell ref="A112:C112"/>
    <mergeCell ref="D114:F114"/>
    <mergeCell ref="D112:F112"/>
    <mergeCell ref="A114:C114"/>
    <mergeCell ref="B108:C108"/>
    <mergeCell ref="B91:F91"/>
    <mergeCell ref="B93:F93"/>
    <mergeCell ref="B88:F88"/>
    <mergeCell ref="B85:F85"/>
    <mergeCell ref="B86:F86"/>
    <mergeCell ref="C84:D84"/>
    <mergeCell ref="B70:F70"/>
    <mergeCell ref="B69:F69"/>
    <mergeCell ref="B68:F68"/>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F00-000000000000}">
      <formula1>0</formula1>
      <formula2>990000000</formula2>
    </dataValidation>
    <dataValidation type="whole" allowBlank="1" showInputMessage="1" showErrorMessage="1" error="Enter numeric figure between 1 to 20 only !" prompt="Enter the Validity of Bid Security in MONTHS" sqref="J22" xr:uid="{00000000-0002-0000-1F00-000001000000}">
      <formula1>1</formula1>
      <formula2>20</formula2>
    </dataValidation>
    <dataValidation type="list" allowBlank="1" showInputMessage="1" showErrorMessage="1" sqref="G21" xr:uid="{00000000-0002-0000-1F00-000002000000}">
      <formula1>$AC$19:$AC$26</formula1>
    </dataValidation>
    <dataValidation allowBlank="1" showInputMessage="1" showErrorMessage="1" error="Enter numeric figure above and including 250" prompt="Enter the date of Validity of Bid Security" sqref="J21" xr:uid="{00000000-0002-0000-1F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ignoredErrors>
    <ignoredError sqref="B6" unlockedFormula="1"/>
  </ignoredErrors>
  <drawing r:id="rId4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L38"/>
  <sheetViews>
    <sheetView showGridLines="0" view="pageBreakPreview" zoomScaleNormal="100" zoomScaleSheetLayoutView="100" workbookViewId="0">
      <selection activeCell="D6" sqref="D6:G6"/>
    </sheetView>
  </sheetViews>
  <sheetFormatPr defaultRowHeight="16.5"/>
  <cols>
    <col min="1" max="1" width="9.140625" style="331" customWidth="1"/>
    <col min="2" max="2" width="33" style="332" customWidth="1"/>
    <col min="3" max="3" width="11.7109375" style="332" customWidth="1"/>
    <col min="4" max="5" width="6.42578125" style="332" customWidth="1"/>
    <col min="6" max="6" width="6.42578125" style="344" customWidth="1"/>
    <col min="7" max="7" width="39" style="344" customWidth="1"/>
    <col min="8" max="8" width="11.85546875" style="344" hidden="1" customWidth="1"/>
    <col min="9" max="9" width="20.28515625" style="344" hidden="1" customWidth="1"/>
    <col min="10" max="13" width="11.85546875" style="344" hidden="1" customWidth="1"/>
    <col min="14" max="14" width="11.85546875" style="344" customWidth="1"/>
    <col min="15" max="15" width="11.85546875" style="344" hidden="1" customWidth="1"/>
    <col min="16" max="21" width="11.85546875" style="344" customWidth="1"/>
    <col min="22" max="25" width="11.85546875" style="344" hidden="1" customWidth="1"/>
    <col min="26" max="26" width="9.140625" style="331" hidden="1" customWidth="1"/>
    <col min="27" max="27" width="15.28515625" style="331" hidden="1" customWidth="1"/>
    <col min="28" max="38" width="9.140625" style="331" hidden="1" customWidth="1"/>
    <col min="39" max="52" width="9.140625" style="331" customWidth="1"/>
    <col min="53" max="16384" width="9.140625" style="331"/>
  </cols>
  <sheetData>
    <row r="1" spans="2:29" s="328" customFormat="1" ht="42.75" customHeight="1">
      <c r="B1" s="714" t="str">
        <f>Basic!B1</f>
        <v>Package: Wi-Fi Deployment in Switchyard &amp; Control Room of POWERGRID Substations.</v>
      </c>
      <c r="C1" s="715"/>
      <c r="D1" s="715"/>
      <c r="E1" s="715"/>
      <c r="F1" s="715"/>
      <c r="G1" s="715"/>
      <c r="H1" s="329"/>
      <c r="I1" s="329"/>
      <c r="J1" s="329"/>
      <c r="K1" s="329"/>
      <c r="L1" s="329"/>
      <c r="M1" s="329"/>
      <c r="N1" s="329"/>
      <c r="O1" s="329"/>
      <c r="P1" s="329"/>
      <c r="Q1" s="329"/>
      <c r="R1" s="329"/>
      <c r="S1" s="329"/>
      <c r="T1" s="329"/>
      <c r="U1" s="329"/>
      <c r="V1" s="329"/>
      <c r="W1" s="329"/>
      <c r="X1" s="329"/>
      <c r="Y1" s="329"/>
      <c r="AA1" s="330"/>
      <c r="AB1" s="330"/>
      <c r="AC1" s="330"/>
    </row>
    <row r="2" spans="2:29" ht="15.75" customHeight="1">
      <c r="B2" s="716" t="str">
        <f>Basic!B3</f>
        <v>CC/NT/W-TELE/DOM/A10/24/09318</v>
      </c>
      <c r="C2" s="716"/>
      <c r="D2" s="716"/>
      <c r="E2" s="716"/>
      <c r="F2" s="716"/>
      <c r="G2" s="716"/>
      <c r="H2" s="332"/>
      <c r="I2" s="332"/>
      <c r="J2" s="332"/>
      <c r="K2" s="332"/>
      <c r="L2" s="332"/>
      <c r="M2" s="332"/>
      <c r="N2" s="332"/>
      <c r="O2" s="332"/>
      <c r="P2" s="332"/>
      <c r="Q2" s="332"/>
      <c r="R2" s="332"/>
      <c r="S2" s="332"/>
      <c r="T2" s="332"/>
      <c r="U2" s="332"/>
      <c r="V2" s="332"/>
      <c r="W2" s="332"/>
      <c r="X2" s="332"/>
      <c r="Y2" s="332"/>
      <c r="AA2" s="331" t="s">
        <v>26</v>
      </c>
      <c r="AB2" s="333">
        <v>1</v>
      </c>
      <c r="AC2" s="334"/>
    </row>
    <row r="3" spans="2:29" ht="12" customHeight="1">
      <c r="B3" s="335"/>
      <c r="C3" s="335"/>
      <c r="D3" s="335"/>
      <c r="E3" s="335"/>
      <c r="F3" s="332"/>
      <c r="G3" s="332"/>
      <c r="H3" s="332"/>
      <c r="I3" s="332"/>
      <c r="J3" s="332"/>
      <c r="K3" s="332"/>
      <c r="L3" s="332"/>
      <c r="M3" s="336" t="s">
        <v>27</v>
      </c>
      <c r="N3" s="332"/>
      <c r="O3" s="332"/>
      <c r="P3" s="332"/>
      <c r="Q3" s="332"/>
      <c r="R3" s="332"/>
      <c r="S3" s="332"/>
      <c r="T3" s="332"/>
      <c r="U3" s="332"/>
      <c r="V3" s="332"/>
      <c r="W3" s="332"/>
      <c r="X3" s="332"/>
      <c r="Y3" s="332"/>
      <c r="AB3" s="333" t="s">
        <v>28</v>
      </c>
      <c r="AC3" s="334"/>
    </row>
    <row r="4" spans="2:29" ht="20.100000000000001" customHeight="1">
      <c r="B4" s="717" t="s">
        <v>29</v>
      </c>
      <c r="C4" s="717"/>
      <c r="D4" s="717"/>
      <c r="E4" s="717"/>
      <c r="F4" s="717"/>
      <c r="G4" s="717"/>
      <c r="H4" s="332"/>
      <c r="I4" s="332"/>
      <c r="J4" s="332"/>
      <c r="K4" s="332"/>
      <c r="L4" s="332"/>
      <c r="M4" s="336" t="s">
        <v>30</v>
      </c>
      <c r="N4" s="332"/>
      <c r="O4" s="332"/>
      <c r="P4" s="332"/>
      <c r="Q4" s="332"/>
      <c r="R4" s="332"/>
      <c r="S4" s="332"/>
      <c r="T4" s="332"/>
      <c r="U4" s="332"/>
      <c r="V4" s="332"/>
      <c r="W4" s="332"/>
      <c r="X4" s="332"/>
      <c r="Y4" s="332"/>
      <c r="AB4" s="333"/>
      <c r="AC4" s="334"/>
    </row>
    <row r="5" spans="2:29" ht="12" customHeight="1">
      <c r="B5" s="337"/>
      <c r="C5" s="337"/>
      <c r="F5" s="332"/>
      <c r="G5" s="332"/>
      <c r="H5" s="332"/>
      <c r="I5" s="332"/>
      <c r="J5" s="332"/>
      <c r="K5" s="332"/>
      <c r="L5" s="332"/>
      <c r="M5" s="332"/>
      <c r="N5" s="332"/>
      <c r="O5" s="332"/>
      <c r="P5" s="332"/>
      <c r="Q5" s="332"/>
      <c r="R5" s="332"/>
      <c r="S5" s="332"/>
      <c r="T5" s="332"/>
      <c r="U5" s="332"/>
      <c r="V5" s="332"/>
      <c r="W5" s="332"/>
      <c r="X5" s="332"/>
      <c r="Y5" s="332"/>
      <c r="AA5" s="334"/>
      <c r="AB5" s="334"/>
      <c r="AC5" s="334"/>
    </row>
    <row r="6" spans="2:29" s="328" customFormat="1" ht="43.5" customHeight="1">
      <c r="B6" s="338" t="s">
        <v>31</v>
      </c>
      <c r="C6" s="339"/>
      <c r="D6" s="718" t="s">
        <v>26</v>
      </c>
      <c r="E6" s="719"/>
      <c r="F6" s="719"/>
      <c r="G6" s="720"/>
      <c r="H6" s="340"/>
      <c r="I6" s="367" t="str">
        <f>D6</f>
        <v>Sole Bidder</v>
      </c>
      <c r="J6" s="368">
        <f>IF(I6="JV (Joint Venture)",1,2)</f>
        <v>2</v>
      </c>
      <c r="K6" s="340"/>
      <c r="L6" s="340"/>
      <c r="M6" s="340"/>
      <c r="N6" s="340"/>
      <c r="O6" s="340"/>
      <c r="P6" s="340"/>
      <c r="Q6" s="340"/>
      <c r="R6" s="340"/>
      <c r="S6" s="340"/>
      <c r="U6" s="340"/>
      <c r="V6" s="340"/>
      <c r="W6" s="340"/>
      <c r="X6" s="340"/>
      <c r="Y6" s="340"/>
      <c r="AA6" s="342">
        <f>IF(D6= "Sole Bidder", 0, D7)</f>
        <v>0</v>
      </c>
      <c r="AB6" s="330"/>
      <c r="AC6" s="330"/>
    </row>
    <row r="7" spans="2:29" ht="23.25" customHeight="1">
      <c r="B7" s="338" t="str">
        <f>IF(D6= "JV (Joint Venture)", "Total Nos. of  Partners in the JV [excluding the Lead Partner]", "")</f>
        <v/>
      </c>
      <c r="C7" s="343"/>
      <c r="D7" s="721" t="s">
        <v>28</v>
      </c>
      <c r="E7" s="722"/>
      <c r="F7" s="722"/>
      <c r="G7" s="723"/>
      <c r="I7" s="367"/>
      <c r="J7" s="367"/>
      <c r="AA7" s="334"/>
      <c r="AB7" s="334"/>
      <c r="AC7" s="334"/>
    </row>
    <row r="8" spans="2:29" ht="12" customHeight="1">
      <c r="B8" s="337"/>
      <c r="C8" s="337"/>
      <c r="F8" s="332"/>
      <c r="G8" s="332"/>
      <c r="H8" s="332"/>
      <c r="I8" s="332"/>
      <c r="J8" s="332"/>
      <c r="K8" s="332"/>
      <c r="L8" s="332"/>
      <c r="M8" s="332"/>
      <c r="N8" s="332"/>
      <c r="O8" s="332"/>
      <c r="P8" s="332"/>
      <c r="Q8" s="332"/>
      <c r="R8" s="332"/>
      <c r="S8" s="332"/>
      <c r="T8" s="332"/>
      <c r="U8" s="332"/>
      <c r="V8" s="332"/>
      <c r="W8" s="332"/>
      <c r="X8" s="332"/>
      <c r="Y8" s="332"/>
      <c r="AA8" s="334"/>
      <c r="AB8" s="334"/>
      <c r="AC8" s="334"/>
    </row>
    <row r="9" spans="2:29" ht="12" customHeight="1">
      <c r="B9" s="337"/>
      <c r="C9" s="337"/>
      <c r="F9" s="332"/>
      <c r="G9" s="332"/>
      <c r="H9" s="332"/>
      <c r="I9" s="332"/>
      <c r="J9" s="332"/>
      <c r="K9" s="332"/>
      <c r="L9" s="332"/>
      <c r="M9" s="332"/>
      <c r="N9" s="332"/>
      <c r="O9" s="332"/>
      <c r="P9" s="332"/>
      <c r="Q9" s="332"/>
      <c r="R9" s="332"/>
      <c r="S9" s="332"/>
      <c r="T9" s="332"/>
      <c r="U9" s="332"/>
      <c r="V9" s="332"/>
      <c r="W9" s="332"/>
      <c r="X9" s="332"/>
      <c r="Y9" s="332"/>
      <c r="AA9" s="334"/>
      <c r="AB9" s="334"/>
      <c r="AC9" s="334"/>
    </row>
    <row r="10" spans="2:29" ht="30" customHeight="1">
      <c r="B10" s="326" t="s">
        <v>32</v>
      </c>
      <c r="C10" s="345"/>
      <c r="D10" s="711"/>
      <c r="E10" s="712"/>
      <c r="F10" s="712"/>
      <c r="G10" s="713"/>
      <c r="H10" s="332"/>
      <c r="I10" s="332"/>
      <c r="J10" s="332"/>
      <c r="K10" s="332"/>
      <c r="L10" s="332"/>
      <c r="M10" s="332"/>
      <c r="N10" s="332"/>
      <c r="O10" s="332"/>
      <c r="P10" s="332"/>
      <c r="Q10" s="332"/>
      <c r="R10" s="332"/>
      <c r="S10" s="332"/>
      <c r="T10" s="332"/>
      <c r="U10" s="332"/>
      <c r="V10" s="332"/>
      <c r="W10" s="332"/>
      <c r="X10" s="332"/>
      <c r="Y10" s="332"/>
      <c r="AA10" s="334"/>
      <c r="AB10" s="334"/>
      <c r="AC10" s="334"/>
    </row>
    <row r="11" spans="2:29" ht="29.25" customHeight="1">
      <c r="B11" s="327" t="s">
        <v>33</v>
      </c>
      <c r="C11" s="346"/>
      <c r="D11" s="711"/>
      <c r="E11" s="712"/>
      <c r="F11" s="712"/>
      <c r="G11" s="713"/>
      <c r="H11" s="332"/>
      <c r="I11" s="332"/>
      <c r="J11" s="332"/>
      <c r="K11" s="332"/>
      <c r="L11" s="332"/>
      <c r="M11" s="332"/>
      <c r="N11" s="332"/>
      <c r="O11" s="332"/>
      <c r="P11" s="332"/>
      <c r="Q11" s="332"/>
      <c r="R11" s="332"/>
      <c r="S11" s="332"/>
      <c r="T11" s="332"/>
      <c r="U11" s="332"/>
      <c r="V11" s="332"/>
      <c r="W11" s="332"/>
      <c r="X11" s="332"/>
      <c r="Y11" s="332"/>
      <c r="AA11" s="334"/>
      <c r="AB11" s="334"/>
      <c r="AC11" s="334"/>
    </row>
    <row r="12" spans="2:29" ht="30.75" customHeight="1">
      <c r="B12" s="347"/>
      <c r="C12" s="348"/>
      <c r="D12" s="711"/>
      <c r="E12" s="712"/>
      <c r="F12" s="712"/>
      <c r="G12" s="713"/>
      <c r="H12" s="332"/>
      <c r="I12" s="332"/>
      <c r="J12" s="332"/>
      <c r="K12" s="332"/>
      <c r="L12" s="332"/>
      <c r="M12" s="332"/>
      <c r="N12" s="332"/>
      <c r="O12" s="332"/>
      <c r="P12" s="332"/>
      <c r="Q12" s="332"/>
      <c r="R12" s="332"/>
      <c r="S12" s="332"/>
      <c r="T12" s="332"/>
      <c r="U12" s="332"/>
      <c r="V12" s="332"/>
      <c r="W12" s="332"/>
      <c r="X12" s="332"/>
      <c r="Y12" s="332"/>
      <c r="AA12" s="334"/>
      <c r="AB12" s="334"/>
      <c r="AC12" s="334"/>
    </row>
    <row r="13" spans="2:29" ht="32.25" customHeight="1">
      <c r="B13" s="349"/>
      <c r="C13" s="350"/>
      <c r="D13" s="711"/>
      <c r="E13" s="712"/>
      <c r="F13" s="712"/>
      <c r="G13" s="713"/>
      <c r="H13" s="332"/>
      <c r="I13" s="332"/>
      <c r="J13" s="332"/>
      <c r="K13" s="332"/>
      <c r="L13" s="332"/>
      <c r="M13" s="332"/>
      <c r="N13" s="332"/>
      <c r="O13" s="332"/>
      <c r="P13" s="332"/>
      <c r="Q13" s="332"/>
      <c r="R13" s="332"/>
      <c r="S13" s="332"/>
      <c r="T13" s="332"/>
      <c r="U13" s="332"/>
      <c r="V13" s="332"/>
      <c r="W13" s="332"/>
      <c r="X13" s="332"/>
      <c r="Y13" s="332"/>
      <c r="AA13" s="334"/>
      <c r="AB13" s="334"/>
      <c r="AC13" s="334"/>
    </row>
    <row r="14" spans="2:29" ht="12" customHeight="1">
      <c r="B14" s="337"/>
      <c r="C14" s="337"/>
      <c r="F14" s="332"/>
      <c r="G14" s="332"/>
      <c r="H14" s="332"/>
      <c r="I14" s="332"/>
      <c r="J14" s="332"/>
      <c r="K14" s="332"/>
      <c r="L14" s="332"/>
      <c r="M14" s="332"/>
      <c r="N14" s="332"/>
      <c r="O14" s="332"/>
      <c r="P14" s="332"/>
      <c r="Q14" s="332"/>
      <c r="R14" s="332"/>
      <c r="S14" s="332"/>
      <c r="T14" s="332"/>
      <c r="U14" s="332"/>
      <c r="V14" s="332"/>
      <c r="W14" s="332"/>
      <c r="X14" s="332"/>
      <c r="Y14" s="332"/>
      <c r="AA14" s="334"/>
      <c r="AB14" s="334"/>
      <c r="AC14" s="334"/>
    </row>
    <row r="15" spans="2:29" ht="36" customHeight="1">
      <c r="B15" s="724" t="s">
        <v>34</v>
      </c>
      <c r="C15" s="724"/>
      <c r="D15" s="725" t="s">
        <v>30</v>
      </c>
      <c r="E15" s="725"/>
      <c r="F15" s="725"/>
      <c r="G15" s="725"/>
      <c r="I15" s="367" t="str">
        <f>D15</f>
        <v>No</v>
      </c>
      <c r="J15" s="368">
        <f>IF(I15="No",1,2)</f>
        <v>1</v>
      </c>
      <c r="K15" s="341">
        <f>IF(J15="No",1,2)</f>
        <v>2</v>
      </c>
      <c r="L15" s="344">
        <f>IF(AND(D6="JV (Joint Venture)",D7=1),1,0)</f>
        <v>0</v>
      </c>
      <c r="O15" s="344">
        <v>2019</v>
      </c>
    </row>
    <row r="16" spans="2:29" ht="30.75" customHeight="1">
      <c r="B16" s="358" t="s">
        <v>35</v>
      </c>
      <c r="C16" s="359"/>
      <c r="D16" s="711"/>
      <c r="E16" s="712"/>
      <c r="F16" s="712"/>
      <c r="G16" s="713"/>
      <c r="I16" s="367"/>
      <c r="J16" s="368"/>
      <c r="K16" s="341"/>
      <c r="O16" s="344">
        <v>2020</v>
      </c>
    </row>
    <row r="17" spans="2:29" ht="12" customHeight="1">
      <c r="B17" s="337"/>
      <c r="C17" s="337"/>
      <c r="F17" s="332"/>
      <c r="G17" s="332"/>
      <c r="H17" s="332"/>
      <c r="I17" s="332"/>
      <c r="J17" s="332"/>
      <c r="K17" s="332"/>
      <c r="L17" s="332"/>
      <c r="M17" s="332"/>
      <c r="N17" s="332"/>
      <c r="O17" s="332"/>
      <c r="P17" s="332"/>
      <c r="Q17" s="332"/>
      <c r="R17" s="332"/>
      <c r="S17" s="332"/>
      <c r="T17" s="332"/>
      <c r="U17" s="332"/>
      <c r="V17" s="332"/>
      <c r="W17" s="332"/>
      <c r="X17" s="332"/>
      <c r="Y17" s="332"/>
      <c r="AA17" s="334"/>
      <c r="AB17" s="334"/>
      <c r="AC17" s="334"/>
    </row>
    <row r="18" spans="2:29" ht="24.75" customHeight="1">
      <c r="B18" s="326" t="s">
        <v>36</v>
      </c>
      <c r="C18" s="345"/>
      <c r="D18" s="711"/>
      <c r="E18" s="712"/>
      <c r="F18" s="712"/>
      <c r="G18" s="713"/>
      <c r="I18" s="367"/>
      <c r="J18" s="367"/>
    </row>
    <row r="19" spans="2:29" ht="21" customHeight="1">
      <c r="B19" s="327" t="s">
        <v>37</v>
      </c>
      <c r="C19" s="346"/>
      <c r="D19" s="711"/>
      <c r="E19" s="712"/>
      <c r="F19" s="712"/>
      <c r="G19" s="713"/>
      <c r="I19" s="367"/>
      <c r="J19" s="367"/>
    </row>
    <row r="20" spans="2:29" ht="21" customHeight="1">
      <c r="B20" s="347" t="s">
        <v>38</v>
      </c>
      <c r="C20" s="348"/>
      <c r="D20" s="711"/>
      <c r="E20" s="712"/>
      <c r="F20" s="712"/>
      <c r="G20" s="713"/>
      <c r="I20" s="367"/>
      <c r="J20" s="367"/>
    </row>
    <row r="21" spans="2:29" ht="21.75" customHeight="1">
      <c r="B21" s="349" t="s">
        <v>39</v>
      </c>
      <c r="C21" s="350"/>
      <c r="D21" s="711"/>
      <c r="E21" s="712"/>
      <c r="F21" s="712"/>
      <c r="G21" s="713"/>
      <c r="I21" s="367" t="s">
        <v>40</v>
      </c>
      <c r="J21" s="367" t="str">
        <f>D15</f>
        <v>No</v>
      </c>
    </row>
    <row r="22" spans="2:29" ht="20.100000000000001" customHeight="1"/>
    <row r="23" spans="2:29" ht="20.100000000000001" hidden="1" customHeight="1">
      <c r="B23" s="326" t="str">
        <f>IF(D7=1, "Name of other Partner","Name of other Partner - 1")</f>
        <v>Name of other Partner - 1</v>
      </c>
      <c r="C23" s="345"/>
      <c r="D23" s="711" t="s">
        <v>41</v>
      </c>
      <c r="E23" s="712"/>
      <c r="F23" s="712"/>
      <c r="G23" s="713"/>
    </row>
    <row r="24" spans="2:29" ht="20.100000000000001" hidden="1" customHeight="1">
      <c r="B24" s="327" t="str">
        <f>IF(D7=1, "Address of other Partner","Address of other Partner - 1")</f>
        <v>Address of other Partner - 1</v>
      </c>
      <c r="C24" s="346"/>
      <c r="D24" s="711" t="s">
        <v>42</v>
      </c>
      <c r="E24" s="712"/>
      <c r="F24" s="712"/>
      <c r="G24" s="713"/>
    </row>
    <row r="25" spans="2:29" ht="20.100000000000001" hidden="1" customHeight="1">
      <c r="B25" s="347"/>
      <c r="C25" s="348"/>
      <c r="D25" s="711" t="s">
        <v>43</v>
      </c>
      <c r="E25" s="712"/>
      <c r="F25" s="712"/>
      <c r="G25" s="713"/>
    </row>
    <row r="26" spans="2:29" ht="20.100000000000001" hidden="1" customHeight="1">
      <c r="B26" s="349"/>
      <c r="C26" s="350"/>
      <c r="D26" s="711"/>
      <c r="E26" s="712"/>
      <c r="F26" s="712"/>
      <c r="G26" s="713"/>
    </row>
    <row r="27" spans="2:29" ht="20.100000000000001" customHeight="1"/>
    <row r="28" spans="2:29" ht="20.100000000000001" hidden="1" customHeight="1">
      <c r="B28" s="326" t="s">
        <v>44</v>
      </c>
      <c r="C28" s="345"/>
      <c r="D28" s="711"/>
      <c r="E28" s="712"/>
      <c r="F28" s="712"/>
      <c r="G28" s="713"/>
    </row>
    <row r="29" spans="2:29" ht="20.100000000000001" hidden="1" customHeight="1">
      <c r="B29" s="327" t="s">
        <v>45</v>
      </c>
      <c r="C29" s="346"/>
      <c r="D29" s="711"/>
      <c r="E29" s="712"/>
      <c r="F29" s="712"/>
      <c r="G29" s="713"/>
    </row>
    <row r="30" spans="2:29" ht="20.100000000000001" hidden="1" customHeight="1">
      <c r="B30" s="347"/>
      <c r="C30" s="348"/>
      <c r="D30" s="711"/>
      <c r="E30" s="712"/>
      <c r="F30" s="712"/>
      <c r="G30" s="713"/>
    </row>
    <row r="31" spans="2:29" ht="20.100000000000001" hidden="1" customHeight="1">
      <c r="B31" s="349"/>
      <c r="C31" s="350"/>
      <c r="D31" s="711"/>
      <c r="E31" s="712"/>
      <c r="F31" s="712"/>
      <c r="G31" s="713"/>
    </row>
    <row r="32" spans="2:29" ht="20.100000000000001" customHeight="1"/>
    <row r="33" spans="2:25" ht="21" customHeight="1">
      <c r="B33" s="351" t="s">
        <v>46</v>
      </c>
      <c r="C33" s="352"/>
      <c r="D33" s="711"/>
      <c r="E33" s="712"/>
      <c r="F33" s="712"/>
      <c r="G33" s="713"/>
    </row>
    <row r="34" spans="2:25" ht="21" customHeight="1">
      <c r="B34" s="351" t="s">
        <v>47</v>
      </c>
      <c r="C34" s="352"/>
      <c r="D34" s="711"/>
      <c r="E34" s="712"/>
      <c r="F34" s="712"/>
      <c r="G34" s="713"/>
    </row>
    <row r="35" spans="2:25" ht="21" customHeight="1">
      <c r="B35" s="353"/>
      <c r="C35" s="353"/>
      <c r="D35" s="353"/>
    </row>
    <row r="36" spans="2:25" s="328" customFormat="1" ht="21" customHeight="1">
      <c r="B36" s="351" t="s">
        <v>48</v>
      </c>
      <c r="C36" s="352"/>
      <c r="D36" s="354"/>
      <c r="E36" s="355"/>
      <c r="F36" s="354"/>
      <c r="G36" s="356"/>
      <c r="H36" s="357">
        <f>IF(E36="Feb",29,IF(OR(E36="Apr", E36="Jun", E36="Sep", E36="Nov"),30,31))</f>
        <v>31</v>
      </c>
      <c r="I36" s="332"/>
      <c r="J36" s="332"/>
      <c r="K36" s="332"/>
      <c r="L36" s="332"/>
      <c r="M36" s="332"/>
      <c r="N36" s="332"/>
      <c r="O36" s="332"/>
      <c r="P36" s="332"/>
      <c r="Q36" s="332"/>
      <c r="R36" s="332"/>
      <c r="S36" s="332"/>
      <c r="T36" s="332"/>
      <c r="U36" s="332"/>
      <c r="V36" s="332"/>
      <c r="W36" s="332"/>
      <c r="X36" s="332"/>
      <c r="Y36" s="332"/>
    </row>
    <row r="37" spans="2:25" ht="21" customHeight="1">
      <c r="B37" s="351" t="s">
        <v>49</v>
      </c>
      <c r="C37" s="352"/>
      <c r="D37" s="708"/>
      <c r="E37" s="709"/>
      <c r="F37" s="709"/>
      <c r="G37" s="710"/>
    </row>
    <row r="38" spans="2:25">
      <c r="E38" s="344"/>
    </row>
  </sheetData>
  <sheetProtection algorithmName="SHA-512" hashValue="AIC+1q7hmY3U0lF4xRXHKb3fnz6d3eqJuKIHd5U6vZCfr7L0Djb9ZZSnTGop/0le3t1XMq8EjYinimUZMN90sw==" saltValue="MB3Xu/WpL2pVHuIL3IGuKA==" spinCount="100000" sheet="1" formatColumns="0" formatRows="0" selectLockedCell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D10:G10"/>
    <mergeCell ref="D11:G11"/>
    <mergeCell ref="D12:G12"/>
    <mergeCell ref="D13:G13"/>
    <mergeCell ref="B15:C15"/>
    <mergeCell ref="D15:G15"/>
    <mergeCell ref="B1:G1"/>
    <mergeCell ref="B2:G2"/>
    <mergeCell ref="B4:G4"/>
    <mergeCell ref="D6:G6"/>
    <mergeCell ref="D7:G7"/>
    <mergeCell ref="D37:G37"/>
    <mergeCell ref="D33:G33"/>
    <mergeCell ref="D34:G34"/>
    <mergeCell ref="D16:G16"/>
    <mergeCell ref="D25:G25"/>
    <mergeCell ref="D23:G23"/>
    <mergeCell ref="D24:G24"/>
    <mergeCell ref="D21:G21"/>
    <mergeCell ref="D26:G26"/>
    <mergeCell ref="D28:G28"/>
    <mergeCell ref="D29:G29"/>
    <mergeCell ref="D30:G30"/>
    <mergeCell ref="D31:G31"/>
    <mergeCell ref="D18:G18"/>
    <mergeCell ref="D19:G19"/>
    <mergeCell ref="D20:G20"/>
  </mergeCells>
  <conditionalFormatting sqref="B23:C26">
    <cfRule type="expression" dxfId="65" priority="4">
      <formula>$AA$6&lt;1</formula>
    </cfRule>
  </conditionalFormatting>
  <conditionalFormatting sqref="B28:C31">
    <cfRule type="expression" dxfId="64" priority="3">
      <formula>$AA$6&lt;2</formula>
    </cfRule>
  </conditionalFormatting>
  <conditionalFormatting sqref="B7:G7">
    <cfRule type="expression" dxfId="63" priority="5">
      <formula>$D$6="Sole Bidder"</formula>
    </cfRule>
  </conditionalFormatting>
  <conditionalFormatting sqref="D23:G31">
    <cfRule type="expression" dxfId="62" priority="2" stopIfTrue="1">
      <formula>$D$6="Sole Bidder"</formula>
    </cfRule>
  </conditionalFormatting>
  <conditionalFormatting sqref="D28:G31">
    <cfRule type="expression" dxfId="61"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indexed="8"/>
  </sheetPr>
  <dimension ref="A1:D112"/>
  <sheetViews>
    <sheetView workbookViewId="0">
      <selection activeCell="A4" sqref="A4"/>
    </sheetView>
  </sheetViews>
  <sheetFormatPr defaultRowHeight="12.75"/>
  <cols>
    <col min="1" max="1" width="13.28515625" style="130" customWidth="1"/>
    <col min="2" max="2" width="11.85546875" style="130" customWidth="1"/>
    <col min="3" max="16384" width="9.140625" style="130"/>
  </cols>
  <sheetData>
    <row r="1" spans="1:4" s="129" customFormat="1" ht="30" customHeight="1">
      <c r="A1" s="1205">
        <f>'Bid Form 1st Envelope '!I21</f>
        <v>0</v>
      </c>
      <c r="B1" s="1205"/>
    </row>
    <row r="2" spans="1:4" s="129" customFormat="1" ht="30" customHeight="1"/>
    <row r="3" spans="1:4">
      <c r="A3" s="129"/>
    </row>
    <row r="4" spans="1:4">
      <c r="A4" s="160" t="str">
        <f>IF(OR((A1&gt;9999999999),(A1&lt;0)),"Invalid Entry - More than 1000 crore OR -ve value",IF(A1=0, "Rs. Zero Only ",+CONCATENATE("Rs. ", B11,D11,B10,D10,B9,D9,B8,D8,B7,D7,B6," Only")))</f>
        <v xml:space="preserve">Rs. Zero Only </v>
      </c>
    </row>
    <row r="5" spans="1:4">
      <c r="A5" s="129"/>
    </row>
    <row r="6" spans="1:4">
      <c r="A6" s="161">
        <f>-INT(A1/100)*100+ROUND(A1,0)</f>
        <v>0</v>
      </c>
      <c r="B6" s="130" t="str">
        <f t="shared" ref="B6:B11" si="0">IF(A6=0,"",LOOKUP(A6,$A$13:$A$112,$B$13:$B$112))</f>
        <v/>
      </c>
      <c r="D6" s="160"/>
    </row>
    <row r="7" spans="1:4">
      <c r="A7" s="161">
        <f>-INT(A1/1000)*10+INT(A1/100)</f>
        <v>0</v>
      </c>
      <c r="B7" s="130" t="str">
        <f t="shared" si="0"/>
        <v/>
      </c>
      <c r="D7" s="160" t="str">
        <f>+IF(B7="",""," Hundred ")</f>
        <v/>
      </c>
    </row>
    <row r="8" spans="1:4">
      <c r="A8" s="161">
        <f>-INT(A1/100000)*100+INT(A1/1000)</f>
        <v>0</v>
      </c>
      <c r="B8" s="130" t="str">
        <f t="shared" si="0"/>
        <v/>
      </c>
      <c r="D8" s="160" t="str">
        <f>IF((B8=""),IF(C8="",""," Thousand ")," Thousand ")</f>
        <v/>
      </c>
    </row>
    <row r="9" spans="1:4">
      <c r="A9" s="161">
        <f>-INT(A1/10000000)*100+INT(A1/100000)</f>
        <v>0</v>
      </c>
      <c r="B9" s="130" t="str">
        <f t="shared" si="0"/>
        <v/>
      </c>
      <c r="D9" s="160" t="str">
        <f>IF((B9=""),IF(C9="",""," Lac ")," Lac ")</f>
        <v/>
      </c>
    </row>
    <row r="10" spans="1:4">
      <c r="A10" s="161">
        <f>-INT(A1/1000000000)*100+INT(A1/10000000)</f>
        <v>0</v>
      </c>
      <c r="B10" s="162" t="str">
        <f t="shared" si="0"/>
        <v/>
      </c>
      <c r="D10" s="160" t="str">
        <f>IF((B10=""),IF(C10="",""," Crore ")," Crore ")</f>
        <v/>
      </c>
    </row>
    <row r="11" spans="1:4">
      <c r="A11" s="163">
        <f>-INT(A1/10000000000)*1000+INT(A1/1000000000)</f>
        <v>0</v>
      </c>
      <c r="B11" s="162" t="str">
        <f t="shared" si="0"/>
        <v/>
      </c>
      <c r="D11" s="160" t="str">
        <f>IF((B11=""),IF(C11="",""," Hundred ")," Hundred ")</f>
        <v/>
      </c>
    </row>
    <row r="13" spans="1:4">
      <c r="A13" s="164">
        <v>1</v>
      </c>
      <c r="B13" s="165" t="s">
        <v>826</v>
      </c>
    </row>
    <row r="14" spans="1:4">
      <c r="A14" s="164">
        <v>2</v>
      </c>
      <c r="B14" s="165" t="s">
        <v>827</v>
      </c>
    </row>
    <row r="15" spans="1:4">
      <c r="A15" s="164">
        <v>3</v>
      </c>
      <c r="B15" s="165" t="s">
        <v>828</v>
      </c>
    </row>
    <row r="16" spans="1:4">
      <c r="A16" s="164">
        <v>4</v>
      </c>
      <c r="B16" s="165" t="s">
        <v>829</v>
      </c>
    </row>
    <row r="17" spans="1:2">
      <c r="A17" s="164">
        <v>5</v>
      </c>
      <c r="B17" s="165" t="s">
        <v>830</v>
      </c>
    </row>
    <row r="18" spans="1:2">
      <c r="A18" s="164">
        <v>6</v>
      </c>
      <c r="B18" s="165" t="s">
        <v>831</v>
      </c>
    </row>
    <row r="19" spans="1:2">
      <c r="A19" s="164">
        <v>7</v>
      </c>
      <c r="B19" s="165" t="s">
        <v>832</v>
      </c>
    </row>
    <row r="20" spans="1:2">
      <c r="A20" s="164">
        <v>8</v>
      </c>
      <c r="B20" s="165" t="s">
        <v>833</v>
      </c>
    </row>
    <row r="21" spans="1:2">
      <c r="A21" s="164">
        <v>9</v>
      </c>
      <c r="B21" s="165" t="s">
        <v>834</v>
      </c>
    </row>
    <row r="22" spans="1:2">
      <c r="A22" s="164">
        <v>10</v>
      </c>
      <c r="B22" s="165" t="s">
        <v>835</v>
      </c>
    </row>
    <row r="23" spans="1:2">
      <c r="A23" s="164">
        <v>11</v>
      </c>
      <c r="B23" s="165" t="s">
        <v>836</v>
      </c>
    </row>
    <row r="24" spans="1:2">
      <c r="A24" s="164">
        <v>12</v>
      </c>
      <c r="B24" s="165" t="s">
        <v>837</v>
      </c>
    </row>
    <row r="25" spans="1:2">
      <c r="A25" s="164">
        <v>13</v>
      </c>
      <c r="B25" s="165" t="s">
        <v>838</v>
      </c>
    </row>
    <row r="26" spans="1:2">
      <c r="A26" s="164">
        <v>14</v>
      </c>
      <c r="B26" s="165" t="s">
        <v>839</v>
      </c>
    </row>
    <row r="27" spans="1:2">
      <c r="A27" s="164">
        <v>15</v>
      </c>
      <c r="B27" s="165" t="s">
        <v>840</v>
      </c>
    </row>
    <row r="28" spans="1:2">
      <c r="A28" s="164">
        <v>16</v>
      </c>
      <c r="B28" s="165" t="s">
        <v>841</v>
      </c>
    </row>
    <row r="29" spans="1:2">
      <c r="A29" s="164">
        <v>17</v>
      </c>
      <c r="B29" s="165" t="s">
        <v>842</v>
      </c>
    </row>
    <row r="30" spans="1:2">
      <c r="A30" s="164">
        <v>18</v>
      </c>
      <c r="B30" s="165" t="s">
        <v>843</v>
      </c>
    </row>
    <row r="31" spans="1:2">
      <c r="A31" s="164">
        <v>19</v>
      </c>
      <c r="B31" s="165" t="s">
        <v>844</v>
      </c>
    </row>
    <row r="32" spans="1:2">
      <c r="A32" s="164">
        <v>20</v>
      </c>
      <c r="B32" s="165" t="s">
        <v>845</v>
      </c>
    </row>
    <row r="33" spans="1:2">
      <c r="A33" s="164">
        <v>21</v>
      </c>
      <c r="B33" s="165" t="s">
        <v>846</v>
      </c>
    </row>
    <row r="34" spans="1:2">
      <c r="A34" s="164">
        <v>22</v>
      </c>
      <c r="B34" s="165" t="s">
        <v>847</v>
      </c>
    </row>
    <row r="35" spans="1:2">
      <c r="A35" s="164">
        <v>23</v>
      </c>
      <c r="B35" s="165" t="s">
        <v>848</v>
      </c>
    </row>
    <row r="36" spans="1:2">
      <c r="A36" s="164">
        <v>24</v>
      </c>
      <c r="B36" s="165" t="s">
        <v>849</v>
      </c>
    </row>
    <row r="37" spans="1:2">
      <c r="A37" s="164">
        <v>25</v>
      </c>
      <c r="B37" s="165" t="s">
        <v>850</v>
      </c>
    </row>
    <row r="38" spans="1:2">
      <c r="A38" s="164">
        <v>26</v>
      </c>
      <c r="B38" s="165" t="s">
        <v>851</v>
      </c>
    </row>
    <row r="39" spans="1:2">
      <c r="A39" s="164">
        <v>27</v>
      </c>
      <c r="B39" s="165" t="s">
        <v>852</v>
      </c>
    </row>
    <row r="40" spans="1:2">
      <c r="A40" s="164">
        <v>28</v>
      </c>
      <c r="B40" s="165" t="s">
        <v>853</v>
      </c>
    </row>
    <row r="41" spans="1:2">
      <c r="A41" s="164">
        <v>29</v>
      </c>
      <c r="B41" s="165" t="s">
        <v>854</v>
      </c>
    </row>
    <row r="42" spans="1:2">
      <c r="A42" s="164">
        <v>30</v>
      </c>
      <c r="B42" s="165" t="s">
        <v>855</v>
      </c>
    </row>
    <row r="43" spans="1:2">
      <c r="A43" s="164">
        <v>31</v>
      </c>
      <c r="B43" s="165" t="s">
        <v>856</v>
      </c>
    </row>
    <row r="44" spans="1:2">
      <c r="A44" s="164">
        <v>32</v>
      </c>
      <c r="B44" s="165" t="s">
        <v>857</v>
      </c>
    </row>
    <row r="45" spans="1:2">
      <c r="A45" s="164">
        <v>33</v>
      </c>
      <c r="B45" s="165" t="s">
        <v>858</v>
      </c>
    </row>
    <row r="46" spans="1:2">
      <c r="A46" s="164">
        <v>34</v>
      </c>
      <c r="B46" s="165" t="s">
        <v>859</v>
      </c>
    </row>
    <row r="47" spans="1:2">
      <c r="A47" s="164">
        <v>35</v>
      </c>
      <c r="B47" s="165" t="s">
        <v>860</v>
      </c>
    </row>
    <row r="48" spans="1:2">
      <c r="A48" s="164">
        <v>36</v>
      </c>
      <c r="B48" s="165" t="s">
        <v>861</v>
      </c>
    </row>
    <row r="49" spans="1:2">
      <c r="A49" s="164">
        <v>37</v>
      </c>
      <c r="B49" s="165" t="s">
        <v>862</v>
      </c>
    </row>
    <row r="50" spans="1:2">
      <c r="A50" s="164">
        <v>38</v>
      </c>
      <c r="B50" s="165" t="s">
        <v>863</v>
      </c>
    </row>
    <row r="51" spans="1:2">
      <c r="A51" s="164">
        <v>39</v>
      </c>
      <c r="B51" s="165" t="s">
        <v>864</v>
      </c>
    </row>
    <row r="52" spans="1:2">
      <c r="A52" s="164">
        <v>40</v>
      </c>
      <c r="B52" s="165" t="s">
        <v>865</v>
      </c>
    </row>
    <row r="53" spans="1:2">
      <c r="A53" s="164">
        <v>41</v>
      </c>
      <c r="B53" s="165" t="s">
        <v>866</v>
      </c>
    </row>
    <row r="54" spans="1:2">
      <c r="A54" s="164">
        <v>42</v>
      </c>
      <c r="B54" s="165" t="s">
        <v>867</v>
      </c>
    </row>
    <row r="55" spans="1:2">
      <c r="A55" s="164">
        <v>43</v>
      </c>
      <c r="B55" s="165" t="s">
        <v>868</v>
      </c>
    </row>
    <row r="56" spans="1:2">
      <c r="A56" s="164">
        <v>44</v>
      </c>
      <c r="B56" s="165" t="s">
        <v>869</v>
      </c>
    </row>
    <row r="57" spans="1:2">
      <c r="A57" s="164">
        <v>45</v>
      </c>
      <c r="B57" s="165" t="s">
        <v>870</v>
      </c>
    </row>
    <row r="58" spans="1:2">
      <c r="A58" s="164">
        <v>46</v>
      </c>
      <c r="B58" s="165" t="s">
        <v>871</v>
      </c>
    </row>
    <row r="59" spans="1:2">
      <c r="A59" s="164">
        <v>47</v>
      </c>
      <c r="B59" s="165" t="s">
        <v>872</v>
      </c>
    </row>
    <row r="60" spans="1:2">
      <c r="A60" s="164">
        <v>48</v>
      </c>
      <c r="B60" s="165" t="s">
        <v>873</v>
      </c>
    </row>
    <row r="61" spans="1:2">
      <c r="A61" s="164">
        <v>49</v>
      </c>
      <c r="B61" s="165" t="s">
        <v>874</v>
      </c>
    </row>
    <row r="62" spans="1:2">
      <c r="A62" s="164">
        <v>50</v>
      </c>
      <c r="B62" s="165" t="s">
        <v>875</v>
      </c>
    </row>
    <row r="63" spans="1:2">
      <c r="A63" s="164">
        <v>51</v>
      </c>
      <c r="B63" s="165" t="s">
        <v>876</v>
      </c>
    </row>
    <row r="64" spans="1:2">
      <c r="A64" s="164">
        <v>52</v>
      </c>
      <c r="B64" s="165" t="s">
        <v>877</v>
      </c>
    </row>
    <row r="65" spans="1:2">
      <c r="A65" s="164">
        <v>53</v>
      </c>
      <c r="B65" s="165" t="s">
        <v>878</v>
      </c>
    </row>
    <row r="66" spans="1:2">
      <c r="A66" s="164">
        <v>54</v>
      </c>
      <c r="B66" s="165" t="s">
        <v>879</v>
      </c>
    </row>
    <row r="67" spans="1:2">
      <c r="A67" s="164">
        <v>55</v>
      </c>
      <c r="B67" s="165" t="s">
        <v>880</v>
      </c>
    </row>
    <row r="68" spans="1:2">
      <c r="A68" s="164">
        <v>56</v>
      </c>
      <c r="B68" s="165" t="s">
        <v>881</v>
      </c>
    </row>
    <row r="69" spans="1:2">
      <c r="A69" s="164">
        <v>57</v>
      </c>
      <c r="B69" s="165" t="s">
        <v>882</v>
      </c>
    </row>
    <row r="70" spans="1:2">
      <c r="A70" s="164">
        <v>58</v>
      </c>
      <c r="B70" s="165" t="s">
        <v>883</v>
      </c>
    </row>
    <row r="71" spans="1:2">
      <c r="A71" s="164">
        <v>59</v>
      </c>
      <c r="B71" s="165" t="s">
        <v>884</v>
      </c>
    </row>
    <row r="72" spans="1:2">
      <c r="A72" s="164">
        <v>60</v>
      </c>
      <c r="B72" s="165" t="s">
        <v>885</v>
      </c>
    </row>
    <row r="73" spans="1:2">
      <c r="A73" s="164">
        <v>61</v>
      </c>
      <c r="B73" s="165" t="s">
        <v>886</v>
      </c>
    </row>
    <row r="74" spans="1:2">
      <c r="A74" s="164">
        <v>62</v>
      </c>
      <c r="B74" s="165" t="s">
        <v>887</v>
      </c>
    </row>
    <row r="75" spans="1:2">
      <c r="A75" s="164">
        <v>63</v>
      </c>
      <c r="B75" s="165" t="s">
        <v>888</v>
      </c>
    </row>
    <row r="76" spans="1:2">
      <c r="A76" s="164">
        <v>64</v>
      </c>
      <c r="B76" s="165" t="s">
        <v>889</v>
      </c>
    </row>
    <row r="77" spans="1:2">
      <c r="A77" s="164">
        <v>65</v>
      </c>
      <c r="B77" s="165" t="s">
        <v>890</v>
      </c>
    </row>
    <row r="78" spans="1:2">
      <c r="A78" s="164">
        <v>66</v>
      </c>
      <c r="B78" s="165" t="s">
        <v>891</v>
      </c>
    </row>
    <row r="79" spans="1:2">
      <c r="A79" s="164">
        <v>67</v>
      </c>
      <c r="B79" s="165" t="s">
        <v>892</v>
      </c>
    </row>
    <row r="80" spans="1:2">
      <c r="A80" s="164">
        <v>68</v>
      </c>
      <c r="B80" s="165" t="s">
        <v>893</v>
      </c>
    </row>
    <row r="81" spans="1:2">
      <c r="A81" s="164">
        <v>69</v>
      </c>
      <c r="B81" s="165" t="s">
        <v>894</v>
      </c>
    </row>
    <row r="82" spans="1:2">
      <c r="A82" s="164">
        <v>70</v>
      </c>
      <c r="B82" s="165" t="s">
        <v>895</v>
      </c>
    </row>
    <row r="83" spans="1:2">
      <c r="A83" s="164">
        <v>71</v>
      </c>
      <c r="B83" s="165" t="s">
        <v>896</v>
      </c>
    </row>
    <row r="84" spans="1:2">
      <c r="A84" s="164">
        <v>72</v>
      </c>
      <c r="B84" s="165" t="s">
        <v>897</v>
      </c>
    </row>
    <row r="85" spans="1:2">
      <c r="A85" s="164">
        <v>73</v>
      </c>
      <c r="B85" s="165" t="s">
        <v>898</v>
      </c>
    </row>
    <row r="86" spans="1:2">
      <c r="A86" s="164">
        <v>74</v>
      </c>
      <c r="B86" s="165" t="s">
        <v>899</v>
      </c>
    </row>
    <row r="87" spans="1:2">
      <c r="A87" s="164">
        <v>75</v>
      </c>
      <c r="B87" s="165" t="s">
        <v>900</v>
      </c>
    </row>
    <row r="88" spans="1:2">
      <c r="A88" s="164">
        <v>76</v>
      </c>
      <c r="B88" s="165" t="s">
        <v>901</v>
      </c>
    </row>
    <row r="89" spans="1:2">
      <c r="A89" s="164">
        <v>77</v>
      </c>
      <c r="B89" s="165" t="s">
        <v>902</v>
      </c>
    </row>
    <row r="90" spans="1:2">
      <c r="A90" s="164">
        <v>78</v>
      </c>
      <c r="B90" s="165" t="s">
        <v>903</v>
      </c>
    </row>
    <row r="91" spans="1:2">
      <c r="A91" s="164">
        <v>79</v>
      </c>
      <c r="B91" s="165" t="s">
        <v>904</v>
      </c>
    </row>
    <row r="92" spans="1:2">
      <c r="A92" s="164">
        <v>80</v>
      </c>
      <c r="B92" s="165" t="s">
        <v>905</v>
      </c>
    </row>
    <row r="93" spans="1:2">
      <c r="A93" s="164">
        <v>81</v>
      </c>
      <c r="B93" s="165" t="s">
        <v>906</v>
      </c>
    </row>
    <row r="94" spans="1:2">
      <c r="A94" s="164">
        <v>82</v>
      </c>
      <c r="B94" s="165" t="s">
        <v>907</v>
      </c>
    </row>
    <row r="95" spans="1:2">
      <c r="A95" s="164">
        <v>83</v>
      </c>
      <c r="B95" s="165" t="s">
        <v>908</v>
      </c>
    </row>
    <row r="96" spans="1:2">
      <c r="A96" s="164">
        <v>84</v>
      </c>
      <c r="B96" s="165" t="s">
        <v>909</v>
      </c>
    </row>
    <row r="97" spans="1:2">
      <c r="A97" s="164">
        <v>85</v>
      </c>
      <c r="B97" s="165" t="s">
        <v>910</v>
      </c>
    </row>
    <row r="98" spans="1:2">
      <c r="A98" s="164">
        <v>86</v>
      </c>
      <c r="B98" s="165" t="s">
        <v>911</v>
      </c>
    </row>
    <row r="99" spans="1:2">
      <c r="A99" s="164">
        <v>87</v>
      </c>
      <c r="B99" s="165" t="s">
        <v>912</v>
      </c>
    </row>
    <row r="100" spans="1:2">
      <c r="A100" s="164">
        <v>88</v>
      </c>
      <c r="B100" s="165" t="s">
        <v>913</v>
      </c>
    </row>
    <row r="101" spans="1:2">
      <c r="A101" s="164">
        <v>89</v>
      </c>
      <c r="B101" s="165" t="s">
        <v>914</v>
      </c>
    </row>
    <row r="102" spans="1:2">
      <c r="A102" s="164">
        <v>90</v>
      </c>
      <c r="B102" s="165" t="s">
        <v>915</v>
      </c>
    </row>
    <row r="103" spans="1:2">
      <c r="A103" s="164">
        <v>91</v>
      </c>
      <c r="B103" s="165" t="s">
        <v>916</v>
      </c>
    </row>
    <row r="104" spans="1:2">
      <c r="A104" s="164">
        <v>92</v>
      </c>
      <c r="B104" s="165" t="s">
        <v>917</v>
      </c>
    </row>
    <row r="105" spans="1:2">
      <c r="A105" s="164">
        <v>93</v>
      </c>
      <c r="B105" s="165" t="s">
        <v>918</v>
      </c>
    </row>
    <row r="106" spans="1:2">
      <c r="A106" s="164">
        <v>94</v>
      </c>
      <c r="B106" s="165" t="s">
        <v>919</v>
      </c>
    </row>
    <row r="107" spans="1:2">
      <c r="A107" s="164">
        <v>95</v>
      </c>
      <c r="B107" s="165" t="s">
        <v>920</v>
      </c>
    </row>
    <row r="108" spans="1:2">
      <c r="A108" s="164">
        <v>96</v>
      </c>
      <c r="B108" s="165" t="s">
        <v>921</v>
      </c>
    </row>
    <row r="109" spans="1:2">
      <c r="A109" s="164">
        <v>97</v>
      </c>
      <c r="B109" s="165" t="s">
        <v>922</v>
      </c>
    </row>
    <row r="110" spans="1:2">
      <c r="A110" s="164">
        <v>98</v>
      </c>
      <c r="B110" s="165" t="s">
        <v>923</v>
      </c>
    </row>
    <row r="111" spans="1:2">
      <c r="A111" s="164">
        <v>99</v>
      </c>
      <c r="B111" s="165" t="s">
        <v>924</v>
      </c>
    </row>
    <row r="112" spans="1:2">
      <c r="A112" s="164">
        <v>100</v>
      </c>
      <c r="B112" s="165" t="s">
        <v>925</v>
      </c>
    </row>
  </sheetData>
  <sheetProtection password="8F0B" sheet="1" objects="1" scenarios="1" selectLockedCells="1" selectUnlockedCells="1"/>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dimension ref="A1"/>
  <sheetViews>
    <sheetView workbookViewId="0"/>
  </sheetViews>
  <sheetFormatPr defaultRowHeight="13.5"/>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35"/>
  <sheetViews>
    <sheetView showGridLines="0" view="pageBreakPreview" topLeftCell="A4" zoomScale="110" zoomScaleSheetLayoutView="110" workbookViewId="0">
      <selection activeCell="A18" sqref="A18:E18"/>
    </sheetView>
  </sheetViews>
  <sheetFormatPr defaultRowHeight="16.5"/>
  <cols>
    <col min="1" max="1" width="12.140625" style="29" customWidth="1"/>
    <col min="2" max="2" width="15.7109375" style="29" customWidth="1"/>
    <col min="3" max="3" width="11.42578125" style="29" customWidth="1"/>
    <col min="4" max="4" width="27.140625" style="29" customWidth="1"/>
    <col min="5" max="5" width="54.85546875" style="29" customWidth="1"/>
    <col min="6" max="6" width="12.85546875" style="29" customWidth="1"/>
    <col min="7" max="7" width="9.7109375" style="29" hidden="1" customWidth="1"/>
    <col min="8" max="8" width="18" style="29" hidden="1" customWidth="1"/>
    <col min="9" max="25" width="9.7109375" style="29" customWidth="1"/>
    <col min="26" max="26" width="18" style="111" customWidth="1"/>
    <col min="27" max="28" width="9.140625" style="24"/>
    <col min="29" max="16384" width="9.140625" style="25"/>
  </cols>
  <sheetData>
    <row r="1" spans="1:46" ht="27" customHeight="1">
      <c r="A1" s="730" t="str">
        <f>Basic!A3&amp;Basic!B3</f>
        <v>Specification No.:CC/NT/W-TELE/DOM/A10/24/09318</v>
      </c>
      <c r="B1" s="730"/>
      <c r="C1" s="730"/>
      <c r="D1" s="730"/>
      <c r="E1" s="266" t="str">
        <f>"Attachment-3(JV) " &amp; AT1</f>
        <v xml:space="preserve">Attachment-3(JV) </v>
      </c>
      <c r="F1" s="63"/>
      <c r="G1" s="63"/>
      <c r="H1" s="63"/>
      <c r="I1" s="63"/>
      <c r="J1" s="63"/>
      <c r="K1" s="63"/>
      <c r="L1" s="63"/>
      <c r="M1" s="63"/>
      <c r="N1" s="63"/>
      <c r="O1" s="63"/>
      <c r="P1" s="63"/>
      <c r="Q1" s="63"/>
      <c r="R1" s="63"/>
      <c r="S1" s="63"/>
      <c r="T1" s="63"/>
      <c r="U1" s="63"/>
      <c r="V1" s="63"/>
      <c r="W1" s="63"/>
      <c r="X1" s="63"/>
      <c r="Y1" s="63"/>
      <c r="Z1" s="114" t="str">
        <f>'Names of Bidder'!D6</f>
        <v>Sole Bidder</v>
      </c>
      <c r="AT1" s="113"/>
    </row>
    <row r="2" spans="1:46" ht="10.5" customHeight="1">
      <c r="Z2" s="114">
        <f>'Names of Bidder'!G6</f>
        <v>0</v>
      </c>
    </row>
    <row r="3" spans="1:46" ht="52.5" customHeight="1">
      <c r="A3" s="731" t="str">
        <f>Basic!B1</f>
        <v>Package: Wi-Fi Deployment in Switchyard &amp; Control Room of POWERGRID Substations.</v>
      </c>
      <c r="B3" s="732"/>
      <c r="C3" s="732"/>
      <c r="D3" s="732"/>
      <c r="E3" s="732"/>
      <c r="F3" s="64"/>
      <c r="G3" s="64"/>
      <c r="H3" s="64"/>
      <c r="I3" s="64"/>
      <c r="J3" s="64"/>
      <c r="K3" s="64"/>
      <c r="L3" s="64"/>
      <c r="M3" s="64"/>
      <c r="N3" s="64"/>
      <c r="O3" s="64"/>
      <c r="P3" s="64"/>
      <c r="Q3" s="64"/>
      <c r="R3" s="64"/>
      <c r="S3" s="64"/>
      <c r="T3" s="64"/>
      <c r="U3" s="64"/>
      <c r="V3" s="64"/>
      <c r="W3" s="64"/>
      <c r="X3" s="64"/>
      <c r="Y3" s="64"/>
      <c r="Z3" s="115"/>
      <c r="AA3" s="27"/>
      <c r="AB3" s="26"/>
    </row>
    <row r="4" spans="1:46" ht="20.100000000000001" customHeight="1">
      <c r="A4" s="28"/>
      <c r="AB4" s="30"/>
      <c r="AC4" s="11"/>
    </row>
    <row r="5" spans="1:46" ht="20.100000000000001" customHeight="1">
      <c r="A5" s="733" t="s">
        <v>50</v>
      </c>
      <c r="B5" s="733"/>
      <c r="C5" s="733"/>
      <c r="D5" s="733"/>
      <c r="E5" s="733"/>
      <c r="F5" s="28"/>
      <c r="G5" s="28"/>
      <c r="H5" s="28"/>
      <c r="I5" s="28"/>
      <c r="J5" s="28"/>
      <c r="K5" s="28"/>
      <c r="L5" s="28"/>
      <c r="M5" s="28"/>
      <c r="N5" s="28"/>
      <c r="O5" s="28"/>
      <c r="P5" s="28"/>
      <c r="Q5" s="28"/>
      <c r="R5" s="28"/>
      <c r="S5" s="28"/>
      <c r="T5" s="28"/>
      <c r="U5" s="28"/>
      <c r="V5" s="28"/>
      <c r="W5" s="28"/>
      <c r="X5" s="28"/>
      <c r="Y5" s="28"/>
      <c r="Z5" s="116"/>
      <c r="AB5" s="30"/>
      <c r="AC5" s="11"/>
    </row>
    <row r="6" spans="1:46" ht="20.100000000000001" customHeight="1">
      <c r="A6" s="32"/>
      <c r="AB6" s="30"/>
      <c r="AC6" s="11"/>
    </row>
    <row r="7" spans="1:46" ht="20.100000000000001" customHeight="1">
      <c r="A7" s="33" t="str">
        <f>"Bidder’s Name and Address  :"</f>
        <v>Bidder’s Name and Address  :</v>
      </c>
      <c r="E7" s="15" t="s">
        <v>51</v>
      </c>
      <c r="F7" s="15"/>
      <c r="G7" s="15"/>
      <c r="H7" s="15"/>
      <c r="I7" s="15"/>
      <c r="J7" s="15"/>
      <c r="K7" s="15"/>
      <c r="L7" s="15"/>
      <c r="M7" s="15"/>
      <c r="N7" s="15"/>
      <c r="O7" s="15"/>
      <c r="P7" s="15"/>
      <c r="Q7" s="15"/>
      <c r="R7" s="15"/>
      <c r="S7" s="15"/>
      <c r="T7" s="15"/>
      <c r="U7" s="15"/>
      <c r="V7" s="15"/>
      <c r="W7" s="15"/>
      <c r="X7" s="15"/>
      <c r="Y7" s="15"/>
      <c r="AB7" s="30"/>
      <c r="AC7" s="11"/>
    </row>
    <row r="8" spans="1:46" ht="36" customHeight="1">
      <c r="A8" s="729" t="str">
        <f>IF('Names of Bidder'!D6= "JV (Joint Venture)", "JV of " &amp; Z8, "")</f>
        <v/>
      </c>
      <c r="B8" s="729"/>
      <c r="C8" s="729"/>
      <c r="D8" s="729"/>
      <c r="E8" s="12" t="s">
        <v>52</v>
      </c>
      <c r="F8" s="15"/>
      <c r="G8" s="15"/>
      <c r="I8" s="15"/>
      <c r="J8" s="15"/>
      <c r="K8" s="15"/>
      <c r="L8" s="15"/>
      <c r="M8" s="15"/>
      <c r="N8" s="15"/>
      <c r="O8" s="15"/>
      <c r="P8" s="15"/>
      <c r="Q8" s="15"/>
      <c r="R8" s="15"/>
      <c r="S8" s="15"/>
      <c r="T8" s="15"/>
      <c r="U8" s="15"/>
      <c r="V8" s="15"/>
      <c r="W8" s="15"/>
      <c r="X8" s="15"/>
      <c r="Y8" s="15"/>
      <c r="Z8" s="117" t="str">
        <f>IF('Names of Bidder'!D7=1,'Names of Bidder'!D18&amp;" &amp; "&amp;'Names of Bidder'!D23,IF('Names of Bidder'!D7="2 or More",'Names of Bidder'!D18&amp;" , "&amp;'Names of Bidder'!D23&amp;" &amp; "&amp;'Names of Bidder'!D28,""))</f>
        <v xml:space="preserve"> , Ram Lal &amp; </v>
      </c>
      <c r="AB8" s="30"/>
      <c r="AC8" s="11"/>
    </row>
    <row r="9" spans="1:46" ht="20.100000000000001" customHeight="1">
      <c r="A9" s="13" t="s">
        <v>53</v>
      </c>
      <c r="B9" s="734">
        <f>'Names of Bidder'!D10</f>
        <v>0</v>
      </c>
      <c r="C9" s="734"/>
      <c r="D9" s="734"/>
      <c r="E9" s="12" t="s">
        <v>54</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55</v>
      </c>
      <c r="B10" s="726">
        <f>'Names of Bidder'!D11</f>
        <v>0</v>
      </c>
      <c r="C10" s="726"/>
      <c r="D10" s="726"/>
      <c r="E10" s="12" t="s">
        <v>56</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726">
        <f>'Names of Bidder'!D12</f>
        <v>0</v>
      </c>
      <c r="C11" s="726"/>
      <c r="D11" s="726"/>
      <c r="E11" s="12" t="s">
        <v>57</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726">
        <f>'Names of Bidder'!D13</f>
        <v>0</v>
      </c>
      <c r="C12" s="726"/>
      <c r="D12" s="726"/>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727"/>
      <c r="B14" s="727"/>
      <c r="C14" s="727"/>
      <c r="D14" s="727"/>
      <c r="E14" s="727"/>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2"/>
      <c r="B15" s="726" t="str">
        <f>IF('Names of Bidder'!D25=0, "", 'Names of Bidder'!D25)</f>
        <v>Gurgaon</v>
      </c>
      <c r="C15" s="726"/>
      <c r="D15" s="726"/>
      <c r="E15" s="198" t="str">
        <f>IF($Z$2="2 or More", IF(#REF!=0, "",#REF!), "")</f>
        <v/>
      </c>
      <c r="AA15" s="12"/>
    </row>
    <row r="16" spans="1:46" ht="20.100000000000001" customHeight="1">
      <c r="A16" s="32"/>
      <c r="B16" s="726" t="str">
        <f>IF('Names of Bidder'!D26=0, "", 'Names of Bidder'!D26)</f>
        <v/>
      </c>
      <c r="C16" s="726"/>
      <c r="D16" s="726"/>
      <c r="E16" s="198" t="str">
        <f>IF($Z$2="2 or More", IF(#REF!=0, "",#REF!), "")</f>
        <v/>
      </c>
      <c r="AA16" s="12"/>
    </row>
    <row r="17" spans="1:27" ht="20.100000000000001" customHeight="1">
      <c r="A17" s="29" t="s">
        <v>58</v>
      </c>
      <c r="B17" s="198"/>
      <c r="C17" s="198"/>
      <c r="D17" s="198"/>
      <c r="E17" s="198"/>
      <c r="AA17" s="12"/>
    </row>
    <row r="18" spans="1:27" s="675" customFormat="1" ht="66.75" customHeight="1">
      <c r="A18" s="728" t="s">
        <v>929</v>
      </c>
      <c r="B18" s="728"/>
      <c r="C18" s="728"/>
      <c r="D18" s="728"/>
      <c r="E18" s="728"/>
      <c r="F18" s="485"/>
      <c r="G18" s="485"/>
      <c r="H18" s="485"/>
      <c r="I18" s="485"/>
      <c r="J18" s="485"/>
      <c r="K18" s="485"/>
      <c r="L18" s="485"/>
      <c r="M18" s="485"/>
      <c r="N18" s="485"/>
      <c r="O18" s="485"/>
      <c r="P18" s="485"/>
      <c r="Q18" s="485"/>
      <c r="R18" s="485"/>
      <c r="S18" s="485"/>
      <c r="T18" s="485"/>
      <c r="U18" s="485"/>
      <c r="V18" s="485"/>
      <c r="W18" s="485"/>
      <c r="X18" s="485"/>
      <c r="Y18" s="485"/>
      <c r="Z18" s="674"/>
    </row>
    <row r="19" spans="1:27" ht="33" customHeight="1">
      <c r="A19" s="36" t="s">
        <v>59</v>
      </c>
      <c r="B19" s="62" t="str">
        <f>'Names of Bidder'!D36&amp;"-"&amp; 'Names of Bidder'!E36&amp;"-" &amp;'Names of Bidder'!F36</f>
        <v>--</v>
      </c>
      <c r="C19" s="33"/>
      <c r="D19" s="37" t="s">
        <v>60</v>
      </c>
      <c r="E19" s="197" t="str">
        <f>IF('Names of Bidder'!D33=0, "", 'Names of Bidder'!D33)</f>
        <v/>
      </c>
      <c r="F19" s="33"/>
      <c r="G19" s="33"/>
      <c r="H19" s="33"/>
      <c r="I19" s="33"/>
      <c r="J19" s="33"/>
      <c r="K19" s="33"/>
      <c r="L19" s="33"/>
      <c r="M19" s="33"/>
      <c r="N19" s="33"/>
      <c r="O19" s="33"/>
      <c r="P19" s="33"/>
      <c r="Q19" s="33"/>
      <c r="R19" s="33"/>
      <c r="S19" s="33"/>
      <c r="T19" s="33"/>
      <c r="U19" s="33"/>
      <c r="V19" s="33"/>
      <c r="W19" s="33"/>
      <c r="X19" s="33"/>
      <c r="Y19" s="33"/>
      <c r="AA19" s="24">
        <f>Basic!B4</f>
        <v>0</v>
      </c>
    </row>
    <row r="20" spans="1:27" ht="33" customHeight="1">
      <c r="A20" s="36" t="s">
        <v>61</v>
      </c>
      <c r="B20" s="197" t="str">
        <f>IF('Names of Bidder'!D37=0, "", 'Names of Bidder'!D37)</f>
        <v/>
      </c>
      <c r="C20" s="33"/>
      <c r="D20" s="37" t="s">
        <v>62</v>
      </c>
      <c r="E20" s="197" t="str">
        <f>IF('Names of Bidder'!D34=0, "", 'Names of Bidder'!D34)</f>
        <v/>
      </c>
      <c r="F20" s="39"/>
      <c r="G20" s="39"/>
      <c r="H20" s="39"/>
      <c r="I20" s="39"/>
      <c r="J20" s="39"/>
      <c r="K20" s="39"/>
      <c r="L20" s="39"/>
      <c r="M20" s="39"/>
      <c r="N20" s="39"/>
      <c r="O20" s="39"/>
      <c r="P20" s="39"/>
      <c r="Q20" s="39"/>
      <c r="R20" s="39"/>
      <c r="S20" s="39"/>
      <c r="T20" s="39"/>
      <c r="U20" s="39"/>
      <c r="V20" s="39"/>
      <c r="W20" s="39"/>
      <c r="X20" s="39"/>
      <c r="Y20" s="39"/>
      <c r="AA20" s="24">
        <f>Basic!B5</f>
        <v>10</v>
      </c>
    </row>
    <row r="21" spans="1:27" ht="33" customHeight="1">
      <c r="C21" s="33"/>
      <c r="D21" s="37"/>
      <c r="F21" s="39"/>
      <c r="G21" s="39"/>
      <c r="H21" s="39"/>
      <c r="I21" s="39"/>
      <c r="J21" s="39"/>
      <c r="K21" s="39"/>
      <c r="L21" s="39"/>
      <c r="M21" s="39"/>
      <c r="N21" s="39"/>
      <c r="O21" s="39"/>
      <c r="P21" s="39"/>
      <c r="Q21" s="39"/>
      <c r="R21" s="39"/>
      <c r="S21" s="39"/>
      <c r="T21" s="39"/>
      <c r="U21" s="39"/>
      <c r="V21" s="39"/>
      <c r="W21" s="39"/>
      <c r="X21" s="39"/>
      <c r="Y21" s="39"/>
    </row>
    <row r="22" spans="1:27" ht="33" customHeight="1">
      <c r="A22" s="33"/>
      <c r="C22" s="33"/>
      <c r="E22" s="33"/>
      <c r="F22" s="33"/>
      <c r="G22" s="33"/>
      <c r="H22" s="33"/>
      <c r="I22" s="33"/>
      <c r="J22" s="33"/>
      <c r="K22" s="33"/>
      <c r="L22" s="33"/>
      <c r="M22" s="33"/>
      <c r="N22" s="33"/>
      <c r="O22" s="33"/>
      <c r="P22" s="33"/>
      <c r="Q22" s="33"/>
      <c r="R22" s="33"/>
      <c r="S22" s="33"/>
      <c r="T22" s="33"/>
      <c r="U22" s="33"/>
      <c r="V22" s="33"/>
      <c r="W22" s="33"/>
      <c r="X22" s="33"/>
      <c r="Y22" s="33"/>
    </row>
    <row r="23" spans="1:27" ht="20.100000000000001" customHeight="1"/>
    <row r="24" spans="1:27" ht="20.100000000000001" customHeight="1">
      <c r="A24" s="38"/>
    </row>
    <row r="25" spans="1:27" ht="20.100000000000001" customHeight="1"/>
    <row r="26" spans="1:27" ht="20.100000000000001" customHeight="1"/>
    <row r="27" spans="1:27" ht="20.100000000000001" customHeight="1">
      <c r="A27" s="38"/>
    </row>
    <row r="28" spans="1:27" ht="20.100000000000001" customHeight="1"/>
    <row r="29" spans="1:27" ht="20.100000000000001" customHeight="1">
      <c r="A29" s="38"/>
    </row>
    <row r="30" spans="1:27" ht="20.100000000000001" customHeight="1"/>
    <row r="31" spans="1:27" ht="20.100000000000001" customHeight="1">
      <c r="A31" s="38"/>
    </row>
    <row r="32" spans="1:27" ht="20.100000000000001" customHeight="1"/>
    <row r="33" ht="20.100000000000001" customHeight="1"/>
    <row r="34" ht="20.100000000000001" customHeight="1"/>
    <row r="35" ht="20.100000000000001" customHeight="1"/>
  </sheetData>
  <sheetProtection formatColumns="0" formatRows="0" selectLockedCell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2">
    <mergeCell ref="A1:D1"/>
    <mergeCell ref="A3:E3"/>
    <mergeCell ref="A5:E5"/>
    <mergeCell ref="B9:D9"/>
    <mergeCell ref="B10:D10"/>
    <mergeCell ref="B16:D16"/>
    <mergeCell ref="A14:E14"/>
    <mergeCell ref="A18:E18"/>
    <mergeCell ref="B15:D15"/>
    <mergeCell ref="A8:D8"/>
    <mergeCell ref="B11:D11"/>
    <mergeCell ref="B12:D12"/>
  </mergeCells>
  <phoneticPr fontId="7" type="noConversion"/>
  <conditionalFormatting sqref="A15 B15:E17">
    <cfRule type="expression" dxfId="60" priority="2" stopIfTrue="1">
      <formula>$Z$2=0</formula>
    </cfRule>
  </conditionalFormatting>
  <pageMargins left="0.75" right="0.63" top="0.57999999999999996" bottom="0.6" header="0.34" footer="0.35"/>
  <pageSetup scale="83"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RowHeight="15.75"/>
  <cols>
    <col min="1" max="1" width="14.28515625" style="276" customWidth="1"/>
    <col min="2" max="2" width="13.85546875" style="276" customWidth="1"/>
    <col min="3" max="3" width="11.42578125" style="276" customWidth="1"/>
    <col min="4" max="4" width="27.85546875" style="276" customWidth="1"/>
    <col min="5" max="5" width="14.42578125" style="276" customWidth="1"/>
    <col min="6" max="6" width="29" style="276" customWidth="1"/>
    <col min="7" max="7" width="16.42578125" style="276" customWidth="1"/>
    <col min="8" max="8" width="13.28515625" style="276" customWidth="1"/>
    <col min="9" max="9" width="25.7109375" style="276" customWidth="1"/>
    <col min="10" max="10" width="10.5703125" style="276" hidden="1" customWidth="1"/>
    <col min="11" max="11" width="10.28515625" style="276" hidden="1" customWidth="1"/>
    <col min="12" max="12" width="11.85546875" style="276" hidden="1" customWidth="1"/>
    <col min="13" max="13" width="34.5703125" style="276" hidden="1" customWidth="1"/>
    <col min="14" max="14" width="10.42578125" style="276" hidden="1" customWidth="1"/>
    <col min="15" max="15" width="11.42578125" style="276" hidden="1" customWidth="1"/>
    <col min="16" max="16" width="10.7109375" style="276" hidden="1" customWidth="1"/>
    <col min="17" max="17" width="13.7109375" style="276" hidden="1" customWidth="1"/>
    <col min="18" max="20" width="0" style="276" hidden="1" customWidth="1"/>
    <col min="21" max="21" width="13.5703125" style="276" hidden="1" customWidth="1"/>
    <col min="22" max="28" width="0" style="276" hidden="1" customWidth="1"/>
    <col min="29" max="16384" width="9.140625" style="276"/>
  </cols>
  <sheetData>
    <row r="1" spans="1:9" ht="24" customHeight="1">
      <c r="A1" s="309" t="str">
        <f>Basic!A3&amp;Basic!B3</f>
        <v>Specification No.:CC/NT/W-TELE/DOM/A10/24/09318</v>
      </c>
      <c r="B1" s="325"/>
      <c r="C1" s="325"/>
      <c r="D1" s="325"/>
      <c r="E1" s="325"/>
      <c r="F1" s="325"/>
      <c r="G1" s="325"/>
      <c r="H1" s="274"/>
      <c r="I1" s="274" t="s">
        <v>63</v>
      </c>
    </row>
    <row r="2" spans="1:9" ht="15.75" customHeight="1"/>
    <row r="3" spans="1:9" ht="85.5" customHeight="1">
      <c r="A3" s="735" t="str">
        <f>Basic!B1</f>
        <v>Package: Wi-Fi Deployment in Switchyard &amp; Control Room of POWERGRID Substations.</v>
      </c>
      <c r="B3" s="735"/>
      <c r="C3" s="735"/>
      <c r="D3" s="735"/>
      <c r="E3" s="735"/>
      <c r="F3" s="735"/>
      <c r="G3" s="735"/>
      <c r="H3" s="735"/>
      <c r="I3" s="735"/>
    </row>
    <row r="5" spans="1:9" ht="21.75" customHeight="1">
      <c r="A5" s="736" t="s">
        <v>64</v>
      </c>
      <c r="B5" s="736"/>
      <c r="C5" s="736"/>
      <c r="D5" s="736"/>
      <c r="E5" s="736"/>
      <c r="F5" s="736"/>
      <c r="G5" s="736"/>
      <c r="H5" s="736"/>
      <c r="I5" s="736"/>
    </row>
    <row r="7" spans="1:9" ht="16.5">
      <c r="A7" s="281" t="str">
        <f>'[11]Attach 3(JV)'!A7:D7</f>
        <v>Bidder’s Name and Address (Lead Partner of) :</v>
      </c>
      <c r="F7" s="283"/>
      <c r="H7" s="305" t="str">
        <f>'[11]Attach 3(JV)'!E7</f>
        <v>To:</v>
      </c>
    </row>
    <row r="8" spans="1:9" ht="32.25" customHeight="1">
      <c r="A8" s="737" t="str">
        <f>IF('Names of Bidder'!D6= "JV (Joint Venture)", "JV of " &amp; Z8, "")</f>
        <v/>
      </c>
      <c r="B8" s="737"/>
      <c r="C8" s="737"/>
      <c r="D8" s="737"/>
      <c r="F8" s="382"/>
      <c r="H8" s="307" t="str">
        <f>'[11]Attach 3(JV)'!E8</f>
        <v>Contract Services</v>
      </c>
    </row>
    <row r="9" spans="1:9" ht="18" customHeight="1">
      <c r="A9" s="281" t="s">
        <v>65</v>
      </c>
      <c r="B9" s="738">
        <f>'Attach 3(JV)'!B9:D9</f>
        <v>0</v>
      </c>
      <c r="C9" s="738"/>
      <c r="F9" s="382"/>
      <c r="H9" s="307" t="str">
        <f>'[11]Attach 3(JV)'!E9</f>
        <v>Power Grid Corporation of India Ltd.,</v>
      </c>
    </row>
    <row r="10" spans="1:9" ht="18" customHeight="1">
      <c r="A10" s="281" t="s">
        <v>66</v>
      </c>
      <c r="B10" s="739">
        <f>'Attach 3(JV)'!B10:D10</f>
        <v>0</v>
      </c>
      <c r="C10" s="739"/>
      <c r="F10" s="382"/>
      <c r="H10" s="307" t="str">
        <f>'[11]Attach 3(JV)'!E10</f>
        <v>"Saudamini", Plot No. 2, Sector 29</v>
      </c>
    </row>
    <row r="11" spans="1:9" ht="17.25" customHeight="1">
      <c r="B11" s="739">
        <f>'Attach 3(JV)'!B11:D11</f>
        <v>0</v>
      </c>
      <c r="C11" s="739"/>
      <c r="F11" s="382"/>
      <c r="H11" s="307" t="str">
        <f>'[11]Attach 3(JV)'!E11</f>
        <v>Gurgaon (Haryana) - 122001</v>
      </c>
    </row>
    <row r="12" spans="1:9" ht="18" customHeight="1">
      <c r="B12" s="739">
        <f>'Attach 3(JV)'!B12:D12</f>
        <v>0</v>
      </c>
      <c r="C12" s="739"/>
    </row>
    <row r="13" spans="1:9">
      <c r="B13" s="739" t="str">
        <f>IF('Names of Bidder'!D22=0, "", 'Names of Bidder'!D22)</f>
        <v/>
      </c>
      <c r="C13" s="739"/>
    </row>
    <row r="14" spans="1:9">
      <c r="A14" s="276" t="s">
        <v>58</v>
      </c>
    </row>
    <row r="16" spans="1:9" ht="66" customHeight="1">
      <c r="A16" s="740" t="s">
        <v>67</v>
      </c>
      <c r="B16" s="740"/>
      <c r="C16" s="740"/>
      <c r="D16" s="740"/>
      <c r="E16" s="740"/>
      <c r="F16" s="740"/>
      <c r="G16" s="740"/>
      <c r="H16" s="740"/>
      <c r="I16" s="740"/>
    </row>
    <row r="17" spans="1:13" ht="9.75" customHeight="1"/>
    <row r="18" spans="1:13" ht="14.25" customHeight="1">
      <c r="A18" s="383" t="s">
        <v>68</v>
      </c>
      <c r="B18" s="740" t="s">
        <v>69</v>
      </c>
      <c r="C18" s="740"/>
      <c r="D18" s="740"/>
      <c r="E18" s="740"/>
      <c r="F18" s="740"/>
      <c r="M18" s="384"/>
    </row>
    <row r="19" spans="1:13" ht="17.25" hidden="1" customHeight="1">
      <c r="A19" s="383" t="s">
        <v>68</v>
      </c>
      <c r="B19" s="740" t="s">
        <v>70</v>
      </c>
      <c r="C19" s="740"/>
      <c r="D19" s="740"/>
      <c r="E19" s="740"/>
      <c r="F19" s="740"/>
      <c r="G19" s="740"/>
      <c r="H19" s="740"/>
      <c r="M19" s="384"/>
    </row>
    <row r="20" spans="1:13" ht="16.5" hidden="1">
      <c r="A20" s="385" t="s">
        <v>71</v>
      </c>
      <c r="B20" s="741" t="e">
        <f>'[11]Name of Bidder'!C13</f>
        <v>#REF!</v>
      </c>
      <c r="C20" s="741"/>
      <c r="D20" s="741"/>
      <c r="E20" s="741"/>
      <c r="F20" s="741"/>
      <c r="G20" s="741"/>
      <c r="H20" s="741"/>
      <c r="M20" s="321">
        <f>'[11]Name of Bidder'!F6</f>
        <v>2</v>
      </c>
    </row>
    <row r="21" spans="1:13" ht="16.5" hidden="1">
      <c r="A21" s="385" t="s">
        <v>72</v>
      </c>
      <c r="B21" s="741" t="e">
        <f>'[11]Name of Bidder'!C18</f>
        <v>#REF!</v>
      </c>
      <c r="C21" s="741"/>
      <c r="D21" s="741"/>
      <c r="E21" s="741"/>
      <c r="F21" s="741"/>
      <c r="G21" s="741"/>
      <c r="H21" s="741"/>
      <c r="M21" s="321" t="str">
        <f>'[11]Name of Bidder'!F8</f>
        <v>2 or more</v>
      </c>
    </row>
    <row r="22" spans="1:13" ht="17.25" hidden="1" customHeight="1">
      <c r="A22" s="385" t="s">
        <v>73</v>
      </c>
      <c r="B22" s="741" t="e">
        <f>'[11]Name of Bidder'!C23</f>
        <v>#REF!</v>
      </c>
      <c r="C22" s="741"/>
      <c r="D22" s="741"/>
      <c r="E22" s="741"/>
      <c r="F22" s="741"/>
      <c r="G22" s="741"/>
      <c r="H22" s="741"/>
      <c r="I22" s="324"/>
    </row>
    <row r="23" spans="1:13" ht="15.75" hidden="1" customHeight="1">
      <c r="B23" s="386" t="s">
        <v>74</v>
      </c>
    </row>
    <row r="24" spans="1:13" ht="10.5" customHeight="1">
      <c r="A24" s="387"/>
    </row>
    <row r="25" spans="1:13" ht="25.5" hidden="1" customHeight="1">
      <c r="A25" s="740" t="s">
        <v>75</v>
      </c>
      <c r="B25" s="740"/>
      <c r="C25" s="740"/>
      <c r="D25" s="740"/>
      <c r="E25" s="740"/>
      <c r="F25" s="740"/>
      <c r="G25" s="740"/>
      <c r="H25" s="740"/>
    </row>
    <row r="26" spans="1:13" ht="31.5" customHeight="1">
      <c r="A26" s="743" t="s">
        <v>76</v>
      </c>
      <c r="B26" s="743"/>
      <c r="C26" s="743"/>
      <c r="D26" s="743"/>
      <c r="E26" s="743"/>
      <c r="F26" s="743"/>
      <c r="G26" s="743"/>
      <c r="H26" s="743"/>
      <c r="I26" s="324"/>
    </row>
    <row r="27" spans="1:13" ht="26.25" customHeight="1">
      <c r="A27" s="388" t="s">
        <v>77</v>
      </c>
      <c r="B27" s="743" t="s">
        <v>78</v>
      </c>
      <c r="C27" s="743"/>
      <c r="D27" s="743"/>
      <c r="E27" s="743"/>
      <c r="F27" s="743"/>
      <c r="G27" s="743"/>
      <c r="H27" s="743"/>
      <c r="I27" s="324"/>
    </row>
    <row r="28" spans="1:13" ht="26.25" customHeight="1">
      <c r="A28" s="389" t="s">
        <v>79</v>
      </c>
      <c r="B28" s="744" t="s">
        <v>80</v>
      </c>
      <c r="C28" s="744"/>
      <c r="D28" s="744"/>
      <c r="E28" s="744"/>
      <c r="F28" s="744"/>
      <c r="G28" s="744"/>
      <c r="H28" s="744"/>
    </row>
    <row r="29" spans="1:13" ht="26.25" customHeight="1">
      <c r="A29" s="389" t="s">
        <v>81</v>
      </c>
      <c r="B29" s="744" t="s">
        <v>82</v>
      </c>
      <c r="C29" s="744"/>
      <c r="D29" s="744"/>
      <c r="E29" s="744"/>
      <c r="F29" s="744"/>
      <c r="G29" s="744"/>
      <c r="H29" s="744"/>
    </row>
    <row r="30" spans="1:13" ht="41.25" customHeight="1">
      <c r="A30" s="389" t="s">
        <v>83</v>
      </c>
      <c r="B30" s="744" t="s">
        <v>84</v>
      </c>
      <c r="C30" s="744"/>
      <c r="D30" s="744"/>
      <c r="E30" s="744"/>
      <c r="F30" s="744"/>
      <c r="G30" s="744"/>
      <c r="H30" s="744"/>
    </row>
    <row r="31" spans="1:13" ht="9.75" customHeight="1">
      <c r="A31" s="389"/>
      <c r="B31" s="324"/>
      <c r="C31" s="324"/>
      <c r="D31" s="324"/>
      <c r="E31" s="324"/>
      <c r="F31" s="324"/>
      <c r="G31" s="324"/>
      <c r="H31" s="324"/>
      <c r="I31" s="324"/>
    </row>
    <row r="32" spans="1:13" ht="25.5" customHeight="1">
      <c r="A32" s="388" t="s">
        <v>85</v>
      </c>
      <c r="B32" s="742" t="s">
        <v>86</v>
      </c>
      <c r="C32" s="742"/>
      <c r="D32" s="742"/>
      <c r="E32" s="742"/>
      <c r="F32" s="742"/>
      <c r="G32" s="742"/>
      <c r="H32" s="742"/>
      <c r="I32" s="324"/>
    </row>
    <row r="33" spans="1:9" ht="22.5" customHeight="1">
      <c r="A33" s="389" t="s">
        <v>79</v>
      </c>
      <c r="B33" s="743" t="s">
        <v>87</v>
      </c>
      <c r="C33" s="743"/>
      <c r="D33" s="743"/>
      <c r="E33" s="743"/>
      <c r="F33" s="743"/>
      <c r="G33" s="743"/>
      <c r="H33" s="743"/>
      <c r="I33" s="324"/>
    </row>
    <row r="34" spans="1:9" ht="24.75" hidden="1" customHeight="1">
      <c r="A34" s="389" t="s">
        <v>81</v>
      </c>
      <c r="B34" s="743" t="s">
        <v>88</v>
      </c>
      <c r="C34" s="743"/>
      <c r="D34" s="743"/>
      <c r="E34" s="743"/>
      <c r="F34" s="743"/>
      <c r="G34" s="743"/>
      <c r="H34" s="743"/>
      <c r="I34" s="324"/>
    </row>
    <row r="35" spans="1:9" ht="12" customHeight="1">
      <c r="A35" s="324"/>
      <c r="B35" s="324"/>
      <c r="C35" s="324"/>
      <c r="D35" s="324"/>
      <c r="E35" s="324"/>
      <c r="F35" s="324"/>
      <c r="G35" s="324"/>
      <c r="H35" s="324"/>
      <c r="I35" s="324"/>
    </row>
    <row r="36" spans="1:9" s="392" customFormat="1" ht="24.75" customHeight="1">
      <c r="A36" s="390" t="s">
        <v>89</v>
      </c>
      <c r="B36" s="764" t="s">
        <v>90</v>
      </c>
      <c r="C36" s="764"/>
      <c r="D36" s="764"/>
      <c r="E36" s="764"/>
      <c r="F36" s="764"/>
      <c r="G36" s="764"/>
      <c r="H36" s="764"/>
      <c r="I36" s="391"/>
    </row>
    <row r="37" spans="1:9" ht="24" customHeight="1">
      <c r="A37" s="324"/>
      <c r="B37" s="742" t="s">
        <v>91</v>
      </c>
      <c r="C37" s="742"/>
      <c r="D37" s="742"/>
      <c r="E37" s="742"/>
      <c r="F37" s="742"/>
      <c r="G37" s="742"/>
      <c r="H37" s="742"/>
      <c r="I37" s="324"/>
    </row>
    <row r="38" spans="1:9" ht="54" customHeight="1">
      <c r="A38" s="324"/>
      <c r="B38" s="743" t="s">
        <v>92</v>
      </c>
      <c r="C38" s="743"/>
      <c r="D38" s="743"/>
      <c r="E38" s="743"/>
      <c r="F38" s="743"/>
      <c r="G38" s="743"/>
      <c r="H38" s="743"/>
      <c r="I38" s="324"/>
    </row>
    <row r="39" spans="1:9" ht="15.75" customHeight="1">
      <c r="A39" s="745" t="s">
        <v>93</v>
      </c>
      <c r="B39" s="748" t="s">
        <v>94</v>
      </c>
      <c r="C39" s="749"/>
      <c r="D39" s="754" t="s">
        <v>95</v>
      </c>
      <c r="E39" s="754"/>
      <c r="F39" s="754"/>
      <c r="G39" s="324"/>
      <c r="H39" s="324"/>
    </row>
    <row r="40" spans="1:9" ht="19.5" customHeight="1">
      <c r="A40" s="746"/>
      <c r="B40" s="750"/>
      <c r="C40" s="751"/>
      <c r="D40" s="754"/>
      <c r="E40" s="754"/>
      <c r="F40" s="754"/>
      <c r="G40" s="324"/>
      <c r="H40" s="324"/>
      <c r="I40" s="324"/>
    </row>
    <row r="41" spans="1:9" ht="20.25" customHeight="1">
      <c r="A41" s="747"/>
      <c r="B41" s="752"/>
      <c r="C41" s="753"/>
      <c r="D41" s="754"/>
      <c r="E41" s="754"/>
      <c r="F41" s="754"/>
      <c r="G41" s="324"/>
      <c r="H41" s="324"/>
      <c r="I41" s="324"/>
    </row>
    <row r="42" spans="1:9" ht="30.75" customHeight="1">
      <c r="A42" s="395">
        <v>1</v>
      </c>
      <c r="B42" s="769" t="s">
        <v>96</v>
      </c>
      <c r="C42" s="769"/>
      <c r="D42" s="770" t="str">
        <f>IF('Names of Bidder'!D18=0, "", 'Names of Bidder'!D18)</f>
        <v/>
      </c>
      <c r="E42" s="771"/>
      <c r="F42" s="772"/>
      <c r="G42" s="324"/>
      <c r="H42" s="324"/>
      <c r="I42" s="324"/>
    </row>
    <row r="43" spans="1:9" ht="22.5" customHeight="1">
      <c r="A43" s="755">
        <v>2</v>
      </c>
      <c r="B43" s="758" t="s">
        <v>97</v>
      </c>
      <c r="C43" s="759"/>
      <c r="D43" s="765"/>
      <c r="E43" s="766"/>
      <c r="F43" s="767"/>
      <c r="G43" s="324"/>
      <c r="H43" s="324"/>
      <c r="I43" s="324"/>
    </row>
    <row r="44" spans="1:9" ht="22.5" customHeight="1">
      <c r="A44" s="756"/>
      <c r="B44" s="760"/>
      <c r="C44" s="761"/>
      <c r="D44" s="765"/>
      <c r="E44" s="766"/>
      <c r="F44" s="767"/>
      <c r="G44" s="324"/>
      <c r="H44" s="324"/>
      <c r="I44" s="324"/>
    </row>
    <row r="45" spans="1:9" ht="21.75" customHeight="1">
      <c r="A45" s="757"/>
      <c r="B45" s="762"/>
      <c r="C45" s="763"/>
      <c r="D45" s="765"/>
      <c r="E45" s="766"/>
      <c r="F45" s="767"/>
      <c r="G45" s="324"/>
      <c r="H45" s="324"/>
      <c r="I45" s="324"/>
    </row>
    <row r="46" spans="1:9" ht="18.75" customHeight="1">
      <c r="A46" s="395">
        <v>3</v>
      </c>
      <c r="B46" s="769" t="s">
        <v>98</v>
      </c>
      <c r="C46" s="769"/>
      <c r="D46" s="765"/>
      <c r="E46" s="766"/>
      <c r="F46" s="767"/>
      <c r="G46" s="324"/>
      <c r="H46" s="324"/>
      <c r="I46" s="324"/>
    </row>
    <row r="47" spans="1:9" ht="20.25" customHeight="1">
      <c r="A47" s="395">
        <v>4</v>
      </c>
      <c r="B47" s="769" t="s">
        <v>99</v>
      </c>
      <c r="C47" s="769"/>
      <c r="D47" s="765"/>
      <c r="E47" s="766"/>
      <c r="F47" s="767"/>
      <c r="G47" s="324"/>
      <c r="H47" s="324"/>
      <c r="I47" s="324"/>
    </row>
    <row r="48" spans="1:9" ht="19.5" customHeight="1">
      <c r="A48" s="396">
        <v>5</v>
      </c>
      <c r="B48" s="769" t="s">
        <v>100</v>
      </c>
      <c r="C48" s="769"/>
      <c r="D48" s="765"/>
      <c r="E48" s="766"/>
      <c r="F48" s="767"/>
      <c r="G48" s="324"/>
      <c r="H48" s="324"/>
    </row>
    <row r="49" spans="1:10" ht="51.75" customHeight="1">
      <c r="A49" s="395">
        <v>6</v>
      </c>
      <c r="B49" s="769" t="s">
        <v>101</v>
      </c>
      <c r="C49" s="769"/>
      <c r="D49" s="765"/>
      <c r="E49" s="766"/>
      <c r="F49" s="767"/>
      <c r="G49" s="324"/>
      <c r="H49" s="324"/>
      <c r="I49" s="324"/>
    </row>
    <row r="50" spans="1:10" ht="49.5" customHeight="1">
      <c r="A50" s="395">
        <v>7</v>
      </c>
      <c r="B50" s="769" t="s">
        <v>102</v>
      </c>
      <c r="C50" s="769"/>
      <c r="D50" s="765"/>
      <c r="E50" s="766"/>
      <c r="F50" s="767"/>
      <c r="G50" s="324"/>
      <c r="H50" s="324"/>
      <c r="I50" s="324"/>
    </row>
    <row r="51" spans="1:10" ht="24" customHeight="1">
      <c r="A51" s="395">
        <v>8</v>
      </c>
      <c r="B51" s="769" t="s">
        <v>103</v>
      </c>
      <c r="C51" s="769"/>
      <c r="D51" s="765"/>
      <c r="E51" s="766"/>
      <c r="F51" s="767"/>
      <c r="G51" s="324"/>
      <c r="H51" s="324"/>
      <c r="I51" s="324"/>
    </row>
    <row r="52" spans="1:10" ht="22.5" customHeight="1">
      <c r="A52" s="397"/>
      <c r="B52" s="398" t="s">
        <v>104</v>
      </c>
      <c r="C52" s="399"/>
      <c r="D52" s="765"/>
      <c r="E52" s="766"/>
      <c r="F52" s="767"/>
      <c r="G52" s="324"/>
      <c r="H52" s="324"/>
      <c r="I52" s="324"/>
    </row>
    <row r="53" spans="1:10" ht="24.75" customHeight="1">
      <c r="A53" s="397"/>
      <c r="B53" s="398" t="s">
        <v>105</v>
      </c>
      <c r="C53" s="399"/>
      <c r="D53" s="765"/>
      <c r="E53" s="766"/>
      <c r="F53" s="767"/>
      <c r="G53" s="324"/>
      <c r="H53" s="324"/>
      <c r="I53" s="324"/>
    </row>
    <row r="54" spans="1:10" ht="22.5" customHeight="1">
      <c r="A54" s="400"/>
      <c r="B54" s="398" t="s">
        <v>106</v>
      </c>
      <c r="C54" s="401"/>
      <c r="D54" s="765"/>
      <c r="E54" s="766"/>
      <c r="F54" s="767"/>
      <c r="G54" s="324"/>
      <c r="H54" s="324"/>
    </row>
    <row r="55" spans="1:10" ht="13.5" customHeight="1">
      <c r="A55" s="324"/>
      <c r="B55" s="324"/>
      <c r="C55" s="324"/>
      <c r="D55" s="324"/>
      <c r="E55" s="324"/>
      <c r="F55" s="324"/>
      <c r="G55" s="324"/>
      <c r="H55" s="324"/>
      <c r="I55" s="324"/>
    </row>
    <row r="56" spans="1:10" s="365" customFormat="1" ht="47.25" customHeight="1">
      <c r="A56" s="395">
        <v>9</v>
      </c>
      <c r="B56" s="773" t="s">
        <v>107</v>
      </c>
      <c r="C56" s="774"/>
      <c r="D56" s="774"/>
      <c r="E56" s="774"/>
      <c r="F56" s="775"/>
      <c r="G56" s="402" t="s">
        <v>30</v>
      </c>
      <c r="H56" s="403"/>
      <c r="I56" s="59"/>
      <c r="J56" s="59"/>
    </row>
    <row r="57" spans="1:10" s="365" customFormat="1" ht="42" customHeight="1">
      <c r="A57" s="395">
        <v>10</v>
      </c>
      <c r="B57" s="773" t="s">
        <v>108</v>
      </c>
      <c r="C57" s="774"/>
      <c r="D57" s="774"/>
      <c r="E57" s="774"/>
      <c r="F57" s="775"/>
      <c r="G57" s="402"/>
      <c r="H57" s="403"/>
      <c r="I57" s="59"/>
      <c r="J57" s="59"/>
    </row>
    <row r="58" spans="1:10" s="365" customFormat="1" ht="12" customHeight="1">
      <c r="A58" s="59"/>
      <c r="B58" s="59"/>
      <c r="C58" s="59"/>
      <c r="D58" s="59"/>
      <c r="E58" s="59"/>
      <c r="F58" s="59"/>
      <c r="G58" s="59"/>
      <c r="H58" s="59"/>
      <c r="I58" s="59"/>
      <c r="J58" s="59"/>
    </row>
    <row r="59" spans="1:10" s="365" customFormat="1" ht="12" customHeight="1">
      <c r="A59" s="59"/>
      <c r="B59" s="59"/>
      <c r="C59" s="59"/>
      <c r="D59" s="59"/>
      <c r="E59" s="59"/>
      <c r="F59" s="59"/>
      <c r="G59" s="59"/>
      <c r="H59" s="59"/>
      <c r="I59" s="59"/>
      <c r="J59" s="59"/>
    </row>
    <row r="60" spans="1:10" s="365" customFormat="1" ht="24" customHeight="1">
      <c r="A60" s="404">
        <v>2</v>
      </c>
      <c r="B60" s="776" t="s">
        <v>109</v>
      </c>
      <c r="C60" s="776"/>
      <c r="D60" s="776"/>
      <c r="E60" s="776"/>
      <c r="F60" s="776"/>
      <c r="G60" s="776"/>
      <c r="H60" s="776"/>
      <c r="I60" s="776"/>
      <c r="J60" s="59"/>
    </row>
    <row r="61" spans="1:10" s="365" customFormat="1" ht="16.5">
      <c r="A61" s="59"/>
      <c r="B61" s="59"/>
      <c r="C61" s="59"/>
      <c r="D61" s="59"/>
      <c r="E61" s="59"/>
      <c r="F61" s="59"/>
      <c r="G61" s="59"/>
      <c r="H61" s="59"/>
      <c r="I61" s="59"/>
      <c r="J61" s="59"/>
    </row>
    <row r="62" spans="1:10" s="365" customFormat="1" ht="24.75" customHeight="1">
      <c r="A62" s="405" t="s">
        <v>110</v>
      </c>
      <c r="B62" s="777" t="s">
        <v>111</v>
      </c>
      <c r="C62" s="777"/>
      <c r="D62" s="777"/>
      <c r="E62" s="777"/>
      <c r="F62" s="777"/>
      <c r="G62" s="777"/>
      <c r="H62" s="777"/>
      <c r="I62" s="777"/>
      <c r="J62" s="59"/>
    </row>
    <row r="63" spans="1:10" s="365" customFormat="1" ht="10.5" customHeight="1">
      <c r="A63" s="59"/>
      <c r="B63" s="59"/>
      <c r="C63" s="59"/>
      <c r="D63" s="59"/>
      <c r="E63" s="59"/>
      <c r="F63" s="59"/>
      <c r="G63" s="59"/>
      <c r="H63" s="59"/>
      <c r="I63" s="59"/>
      <c r="J63" s="59"/>
    </row>
    <row r="64" spans="1:10" s="365" customFormat="1" ht="75" customHeight="1">
      <c r="A64" s="406" t="s">
        <v>112</v>
      </c>
      <c r="B64" s="787" t="s">
        <v>113</v>
      </c>
      <c r="C64" s="787"/>
      <c r="D64" s="787"/>
      <c r="E64" s="787"/>
      <c r="F64" s="787"/>
      <c r="G64" s="787"/>
      <c r="H64" s="787"/>
      <c r="I64" s="787"/>
    </row>
    <row r="65" spans="1:189" s="365" customFormat="1" ht="192.75" customHeight="1">
      <c r="A65" s="406" t="s">
        <v>114</v>
      </c>
      <c r="B65" s="768" t="s">
        <v>115</v>
      </c>
      <c r="C65" s="768"/>
      <c r="D65" s="768"/>
      <c r="E65" s="768"/>
      <c r="F65" s="768"/>
      <c r="G65" s="768"/>
      <c r="H65" s="768"/>
      <c r="I65" s="768"/>
      <c r="J65" s="59"/>
    </row>
    <row r="66" spans="1:189" s="365" customFormat="1" ht="213" customHeight="1">
      <c r="A66" s="406" t="s">
        <v>116</v>
      </c>
      <c r="B66" s="768" t="s">
        <v>117</v>
      </c>
      <c r="C66" s="768"/>
      <c r="D66" s="768"/>
      <c r="E66" s="768"/>
      <c r="F66" s="768"/>
      <c r="G66" s="768"/>
      <c r="H66" s="768"/>
      <c r="I66" s="768"/>
      <c r="J66" s="59"/>
    </row>
    <row r="67" spans="1:189" s="365" customFormat="1" ht="60" customHeight="1">
      <c r="A67" s="406"/>
      <c r="B67" s="768" t="s">
        <v>118</v>
      </c>
      <c r="C67" s="768"/>
      <c r="D67" s="768"/>
      <c r="E67" s="768"/>
      <c r="F67" s="768"/>
      <c r="G67" s="768"/>
      <c r="H67" s="768"/>
      <c r="I67" s="768"/>
      <c r="J67" s="59"/>
    </row>
    <row r="68" spans="1:189" s="365" customFormat="1" ht="24.75" customHeight="1">
      <c r="A68" s="406"/>
      <c r="B68" s="768" t="s">
        <v>119</v>
      </c>
      <c r="C68" s="768"/>
      <c r="D68" s="768"/>
      <c r="E68" s="768"/>
      <c r="F68" s="768"/>
      <c r="G68" s="768"/>
      <c r="H68" s="768"/>
      <c r="I68" s="768"/>
      <c r="J68" s="59"/>
    </row>
    <row r="69" spans="1:189" s="365" customFormat="1" ht="16.5">
      <c r="A69" s="59"/>
      <c r="B69" s="59"/>
      <c r="C69" s="59"/>
      <c r="D69" s="59"/>
      <c r="E69" s="59"/>
      <c r="F69" s="59"/>
      <c r="G69" s="59"/>
      <c r="H69" s="59"/>
      <c r="I69" s="59"/>
      <c r="J69" s="59"/>
    </row>
    <row r="70" spans="1:189" s="365" customFormat="1" ht="57" customHeight="1">
      <c r="A70" s="406" t="s">
        <v>120</v>
      </c>
      <c r="B70" s="788" t="s">
        <v>121</v>
      </c>
      <c r="C70" s="788"/>
      <c r="D70" s="788"/>
      <c r="E70" s="788"/>
      <c r="F70" s="788"/>
      <c r="G70" s="788"/>
      <c r="H70" s="788"/>
      <c r="I70" s="788"/>
      <c r="J70" s="59"/>
    </row>
    <row r="71" spans="1:189" s="365" customFormat="1" ht="41.25" customHeight="1">
      <c r="B71" s="788" t="s">
        <v>122</v>
      </c>
      <c r="C71" s="788"/>
      <c r="D71" s="788"/>
      <c r="E71" s="788"/>
      <c r="F71" s="788"/>
      <c r="G71" s="788"/>
      <c r="H71" s="788"/>
      <c r="I71" s="788"/>
    </row>
    <row r="72" spans="1:189" s="365" customFormat="1" ht="16.5" customHeight="1">
      <c r="B72" s="533"/>
      <c r="C72" s="533"/>
      <c r="D72" s="533"/>
      <c r="E72" s="533"/>
      <c r="F72" s="533"/>
      <c r="G72" s="533"/>
      <c r="H72" s="533"/>
      <c r="I72" s="533"/>
    </row>
    <row r="73" spans="1:189" s="365" customFormat="1" ht="41.25" customHeight="1">
      <c r="A73" s="536">
        <v>2.2000000000000002</v>
      </c>
      <c r="B73" s="778" t="s">
        <v>123</v>
      </c>
      <c r="C73" s="778"/>
      <c r="D73" s="778"/>
      <c r="E73" s="778"/>
      <c r="F73" s="778"/>
      <c r="G73" s="778"/>
      <c r="H73" s="778"/>
      <c r="I73" s="778"/>
    </row>
    <row r="74" spans="1:189" s="365" customFormat="1" ht="41.25" customHeight="1">
      <c r="A74" s="536" t="s">
        <v>124</v>
      </c>
      <c r="B74" s="779" t="s">
        <v>125</v>
      </c>
      <c r="C74" s="779"/>
      <c r="D74" s="779"/>
      <c r="E74" s="779"/>
      <c r="F74" s="779"/>
      <c r="G74" s="780"/>
      <c r="H74" s="781"/>
      <c r="I74" s="781"/>
    </row>
    <row r="75" spans="1:189" s="365" customFormat="1" ht="16.5" customHeight="1">
      <c r="B75" s="533"/>
      <c r="C75" s="533"/>
      <c r="D75" s="533"/>
      <c r="E75" s="533"/>
      <c r="F75" s="533"/>
      <c r="G75" s="533"/>
      <c r="H75" s="533"/>
      <c r="I75" s="533"/>
    </row>
    <row r="76" spans="1:189" s="540" customFormat="1" ht="24" customHeight="1">
      <c r="A76" s="899">
        <v>2.2999999999999998</v>
      </c>
      <c r="B76" s="815" t="s">
        <v>126</v>
      </c>
      <c r="C76" s="815"/>
      <c r="D76" s="815"/>
      <c r="E76" s="815"/>
      <c r="F76" s="815"/>
      <c r="G76" s="815"/>
      <c r="H76" s="815"/>
      <c r="I76" s="815"/>
      <c r="AB76" s="571"/>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c r="BK76" s="365"/>
      <c r="BL76" s="365"/>
      <c r="BM76" s="365"/>
      <c r="BN76" s="365"/>
      <c r="BO76" s="365"/>
      <c r="BP76" s="365"/>
      <c r="BQ76" s="365"/>
      <c r="BR76" s="365"/>
      <c r="BS76" s="365"/>
      <c r="BT76" s="365"/>
      <c r="BU76" s="365"/>
      <c r="BV76" s="365"/>
      <c r="BW76" s="365"/>
      <c r="BX76" s="365"/>
      <c r="BY76" s="365"/>
      <c r="BZ76" s="365"/>
      <c r="CA76" s="365"/>
      <c r="CB76" s="365"/>
      <c r="CC76" s="365"/>
      <c r="CD76" s="365"/>
      <c r="CE76" s="365"/>
      <c r="CF76" s="365"/>
      <c r="CG76" s="365"/>
      <c r="CH76" s="365"/>
      <c r="CI76" s="365"/>
      <c r="CJ76" s="365"/>
      <c r="CK76" s="365"/>
      <c r="CL76" s="365"/>
      <c r="CM76" s="365"/>
      <c r="CN76" s="365"/>
      <c r="CO76" s="365"/>
      <c r="CP76" s="365"/>
      <c r="CQ76" s="365"/>
      <c r="CR76" s="365"/>
      <c r="CS76" s="365"/>
      <c r="CT76" s="365"/>
      <c r="CU76" s="365"/>
      <c r="CV76" s="365"/>
      <c r="CW76" s="365"/>
      <c r="CX76" s="365"/>
      <c r="CY76" s="365"/>
      <c r="CZ76" s="365"/>
      <c r="DA76" s="365"/>
      <c r="DB76" s="365"/>
      <c r="DC76" s="365"/>
      <c r="DD76" s="365"/>
      <c r="DE76" s="365"/>
      <c r="DF76" s="365"/>
      <c r="DG76" s="365"/>
      <c r="DH76" s="365"/>
      <c r="DI76" s="365"/>
      <c r="DJ76" s="365"/>
      <c r="DK76" s="365"/>
      <c r="DL76" s="365"/>
      <c r="DM76" s="365"/>
      <c r="DN76" s="365"/>
      <c r="DO76" s="365"/>
      <c r="DP76" s="365"/>
      <c r="DQ76" s="365"/>
      <c r="DR76" s="365"/>
      <c r="DS76" s="365"/>
      <c r="DT76" s="365"/>
      <c r="DU76" s="365"/>
      <c r="DV76" s="365"/>
      <c r="DW76" s="365"/>
      <c r="DX76" s="365"/>
      <c r="DY76" s="365"/>
      <c r="DZ76" s="365"/>
      <c r="EA76" s="365"/>
      <c r="EB76" s="365"/>
      <c r="EC76" s="365"/>
      <c r="ED76" s="365"/>
      <c r="EE76" s="365"/>
      <c r="EF76" s="365"/>
      <c r="EG76" s="365"/>
      <c r="EH76" s="365"/>
      <c r="EI76" s="365"/>
      <c r="EJ76" s="365"/>
      <c r="EK76" s="365"/>
      <c r="EL76" s="365"/>
      <c r="EM76" s="365"/>
      <c r="EN76" s="365"/>
      <c r="EO76" s="365"/>
      <c r="EP76" s="365"/>
      <c r="EQ76" s="365"/>
      <c r="ER76" s="365"/>
      <c r="ES76" s="365"/>
      <c r="ET76" s="365"/>
      <c r="EU76" s="365"/>
      <c r="EV76" s="365"/>
      <c r="EW76" s="365"/>
      <c r="EX76" s="365"/>
      <c r="EY76" s="365"/>
      <c r="EZ76" s="365"/>
      <c r="FA76" s="365"/>
      <c r="FB76" s="365"/>
      <c r="FC76" s="365"/>
      <c r="FD76" s="365"/>
      <c r="FE76" s="365"/>
      <c r="FF76" s="365"/>
      <c r="FG76" s="365"/>
      <c r="FH76" s="365"/>
      <c r="FI76" s="365"/>
      <c r="FJ76" s="365"/>
      <c r="FK76" s="365"/>
      <c r="FL76" s="365"/>
      <c r="FM76" s="365"/>
      <c r="FN76" s="365"/>
      <c r="FO76" s="365"/>
      <c r="FP76" s="365"/>
      <c r="FQ76" s="365"/>
      <c r="FR76" s="365"/>
      <c r="FS76" s="365"/>
      <c r="FT76" s="365"/>
      <c r="FU76" s="365"/>
      <c r="FV76" s="365"/>
      <c r="FW76" s="365"/>
      <c r="FX76" s="365"/>
      <c r="FY76" s="365"/>
      <c r="FZ76" s="365"/>
      <c r="GA76" s="365"/>
      <c r="GB76" s="365"/>
      <c r="GC76" s="365"/>
      <c r="GD76" s="365"/>
      <c r="GE76" s="365"/>
      <c r="GF76" s="365"/>
      <c r="GG76" s="365"/>
    </row>
    <row r="77" spans="1:189" s="365" customFormat="1" ht="48.75" customHeight="1">
      <c r="A77" s="899"/>
      <c r="B77" s="789" t="s">
        <v>127</v>
      </c>
      <c r="C77" s="789"/>
      <c r="D77" s="789"/>
      <c r="E77" s="789"/>
      <c r="F77" s="789"/>
      <c r="G77" s="789"/>
      <c r="H77" s="789"/>
      <c r="I77" s="789"/>
      <c r="J77" s="59"/>
    </row>
    <row r="78" spans="1:189" s="365" customFormat="1" ht="38.25" customHeight="1">
      <c r="A78" s="557">
        <v>1</v>
      </c>
      <c r="B78" s="790" t="s">
        <v>128</v>
      </c>
      <c r="C78" s="791"/>
      <c r="D78" s="791"/>
      <c r="E78" s="791"/>
      <c r="F78" s="784">
        <v>0</v>
      </c>
      <c r="G78" s="784"/>
      <c r="H78" s="784"/>
      <c r="I78" s="784"/>
      <c r="J78" s="407"/>
      <c r="K78" s="407"/>
      <c r="L78" s="407"/>
      <c r="M78" s="407"/>
      <c r="N78" s="408">
        <f>'[12]Name of Bidder'!D12</f>
        <v>0</v>
      </c>
      <c r="O78" s="407"/>
      <c r="P78" s="407"/>
      <c r="Q78" s="407"/>
      <c r="R78" s="407"/>
      <c r="S78" s="407"/>
      <c r="T78" s="407"/>
      <c r="U78" s="407"/>
      <c r="V78" s="407"/>
      <c r="W78" s="407"/>
      <c r="X78" s="407"/>
      <c r="Y78" s="407"/>
    </row>
    <row r="79" spans="1:189" s="365" customFormat="1" ht="44.25" customHeight="1">
      <c r="A79" s="557">
        <v>2</v>
      </c>
      <c r="B79" s="782" t="s">
        <v>129</v>
      </c>
      <c r="C79" s="783"/>
      <c r="D79" s="783"/>
      <c r="E79" s="890"/>
      <c r="F79" s="784"/>
      <c r="G79" s="784"/>
      <c r="H79" s="784"/>
      <c r="I79" s="784"/>
      <c r="J79" s="38"/>
      <c r="K79" s="38"/>
      <c r="L79" s="38"/>
      <c r="M79" s="38"/>
      <c r="N79" s="409">
        <f>'[12]Name of Bidder'!D22</f>
        <v>0</v>
      </c>
      <c r="O79" s="38"/>
      <c r="P79" s="38"/>
      <c r="Q79" s="38"/>
      <c r="R79" s="38"/>
      <c r="S79" s="38"/>
      <c r="T79" s="38"/>
      <c r="U79" s="38"/>
      <c r="V79" s="38"/>
      <c r="W79" s="38"/>
      <c r="X79" s="38"/>
      <c r="Y79" s="38"/>
    </row>
    <row r="80" spans="1:189" s="365" customFormat="1" ht="44.25" customHeight="1">
      <c r="A80" s="557">
        <v>3</v>
      </c>
      <c r="B80" s="782" t="s">
        <v>130</v>
      </c>
      <c r="C80" s="783"/>
      <c r="D80" s="783"/>
      <c r="E80" s="783"/>
      <c r="F80" s="492"/>
      <c r="G80" s="785"/>
      <c r="H80" s="786"/>
      <c r="I80" s="492"/>
      <c r="J80" s="38"/>
      <c r="K80" s="38"/>
      <c r="L80" s="38"/>
      <c r="M80" s="38"/>
      <c r="N80" s="268"/>
      <c r="O80" s="38"/>
      <c r="P80" s="38"/>
      <c r="Q80" s="38"/>
      <c r="R80" s="38"/>
      <c r="S80" s="38"/>
      <c r="T80" s="38"/>
      <c r="U80" s="38"/>
      <c r="V80" s="38"/>
      <c r="W80" s="38"/>
      <c r="X80" s="38"/>
      <c r="Y80" s="38"/>
    </row>
    <row r="81" spans="1:25" s="365" customFormat="1" ht="36.75" customHeight="1">
      <c r="A81" s="557">
        <v>4</v>
      </c>
      <c r="B81" s="782" t="s">
        <v>131</v>
      </c>
      <c r="C81" s="783"/>
      <c r="D81" s="783"/>
      <c r="E81" s="890"/>
      <c r="F81" s="492"/>
      <c r="G81" s="897"/>
      <c r="H81" s="897"/>
      <c r="I81" s="491"/>
      <c r="J81" s="38"/>
      <c r="K81" s="38"/>
      <c r="L81" s="38"/>
      <c r="M81" s="38"/>
      <c r="N81" s="38"/>
      <c r="O81" s="38"/>
      <c r="P81" s="38"/>
      <c r="Q81" s="38"/>
      <c r="R81" s="38"/>
      <c r="S81" s="38"/>
      <c r="T81" s="38"/>
      <c r="U81" s="38"/>
      <c r="V81" s="38"/>
      <c r="W81" s="38"/>
      <c r="X81" s="38"/>
      <c r="Y81" s="38"/>
    </row>
    <row r="82" spans="1:25" s="365" customFormat="1" ht="23.25" customHeight="1">
      <c r="A82" s="901">
        <v>5</v>
      </c>
      <c r="B82" s="891" t="s">
        <v>132</v>
      </c>
      <c r="C82" s="892"/>
      <c r="D82" s="892"/>
      <c r="E82" s="893"/>
      <c r="F82" s="492"/>
      <c r="G82" s="897"/>
      <c r="H82" s="897"/>
      <c r="I82" s="491"/>
      <c r="J82" s="38"/>
      <c r="K82" s="38"/>
      <c r="L82" s="38"/>
      <c r="M82" s="38"/>
      <c r="N82" s="38"/>
      <c r="O82" s="38"/>
      <c r="P82" s="38"/>
      <c r="Q82" s="38"/>
      <c r="R82" s="38"/>
      <c r="S82" s="38"/>
      <c r="T82" s="38"/>
      <c r="U82" s="38"/>
      <c r="V82" s="38"/>
      <c r="W82" s="38"/>
      <c r="X82" s="38"/>
      <c r="Y82" s="38"/>
    </row>
    <row r="83" spans="1:25" s="365" customFormat="1" ht="21" customHeight="1">
      <c r="A83" s="902"/>
      <c r="B83" s="894"/>
      <c r="C83" s="895"/>
      <c r="D83" s="895"/>
      <c r="E83" s="896"/>
      <c r="F83" s="492"/>
      <c r="G83" s="897"/>
      <c r="H83" s="897"/>
      <c r="I83" s="491"/>
      <c r="J83" s="38"/>
      <c r="K83" s="38"/>
      <c r="L83" s="38"/>
      <c r="M83" s="38"/>
      <c r="N83" s="38"/>
      <c r="O83" s="38"/>
      <c r="P83" s="38"/>
      <c r="Q83" s="38"/>
      <c r="R83" s="38"/>
      <c r="S83" s="38"/>
      <c r="T83" s="38"/>
      <c r="U83" s="38"/>
      <c r="V83" s="38"/>
      <c r="W83" s="38"/>
      <c r="X83" s="38"/>
      <c r="Y83" s="38"/>
    </row>
    <row r="84" spans="1:25" s="365" customFormat="1" ht="20.25" customHeight="1">
      <c r="A84" s="902"/>
      <c r="B84" s="894"/>
      <c r="C84" s="895"/>
      <c r="D84" s="895"/>
      <c r="E84" s="896"/>
      <c r="F84" s="492"/>
      <c r="G84" s="897"/>
      <c r="H84" s="897"/>
      <c r="I84" s="491"/>
      <c r="J84" s="38"/>
      <c r="K84" s="38"/>
      <c r="L84" s="38"/>
      <c r="M84" s="38"/>
      <c r="N84" s="38"/>
      <c r="O84" s="38"/>
      <c r="P84" s="38"/>
      <c r="Q84" s="38"/>
      <c r="R84" s="38"/>
      <c r="S84" s="38"/>
      <c r="T84" s="38"/>
      <c r="U84" s="38"/>
      <c r="V84" s="38"/>
      <c r="W84" s="38"/>
      <c r="X84" s="38"/>
      <c r="Y84" s="38"/>
    </row>
    <row r="85" spans="1:25" s="365" customFormat="1" ht="21" customHeight="1">
      <c r="A85" s="902"/>
      <c r="B85" s="894"/>
      <c r="C85" s="895"/>
      <c r="D85" s="895"/>
      <c r="E85" s="896"/>
      <c r="F85" s="492"/>
      <c r="G85" s="897"/>
      <c r="H85" s="897"/>
      <c r="I85" s="491"/>
      <c r="J85" s="38"/>
      <c r="K85" s="38"/>
      <c r="L85" s="38"/>
      <c r="M85" s="38"/>
      <c r="N85" s="38"/>
      <c r="O85" s="38"/>
      <c r="P85" s="38"/>
      <c r="Q85" s="38"/>
      <c r="R85" s="38"/>
      <c r="S85" s="38"/>
      <c r="T85" s="38"/>
      <c r="U85" s="38"/>
      <c r="V85" s="38"/>
      <c r="W85" s="38"/>
      <c r="X85" s="38"/>
      <c r="Y85" s="38"/>
    </row>
    <row r="86" spans="1:25" s="365" customFormat="1" ht="24.95" customHeight="1">
      <c r="A86" s="902"/>
      <c r="B86" s="411"/>
      <c r="E86" s="44" t="s">
        <v>133</v>
      </c>
      <c r="F86" s="492"/>
      <c r="G86" s="897"/>
      <c r="H86" s="897"/>
      <c r="I86" s="491"/>
      <c r="J86" s="38"/>
      <c r="K86" s="38"/>
      <c r="L86" s="38"/>
      <c r="M86" s="38"/>
      <c r="N86" s="38"/>
      <c r="O86" s="38"/>
      <c r="P86" s="38"/>
      <c r="Q86" s="38"/>
      <c r="R86" s="38"/>
      <c r="S86" s="38"/>
      <c r="T86" s="38"/>
      <c r="U86" s="38"/>
      <c r="V86" s="38"/>
      <c r="W86" s="38"/>
      <c r="X86" s="38"/>
      <c r="Y86" s="38"/>
    </row>
    <row r="87" spans="1:25" s="365" customFormat="1" ht="24.95" customHeight="1">
      <c r="A87" s="902"/>
      <c r="B87" s="411"/>
      <c r="E87" s="44" t="s">
        <v>134</v>
      </c>
      <c r="F87" s="492"/>
      <c r="G87" s="897"/>
      <c r="H87" s="897"/>
      <c r="I87" s="491"/>
      <c r="J87" s="38"/>
      <c r="K87" s="38"/>
      <c r="L87" s="38"/>
      <c r="M87" s="38"/>
      <c r="N87" s="38"/>
      <c r="O87" s="38"/>
      <c r="P87" s="38"/>
      <c r="Q87" s="38"/>
      <c r="R87" s="38"/>
      <c r="S87" s="38"/>
      <c r="T87" s="38"/>
      <c r="U87" s="38"/>
      <c r="V87" s="38"/>
      <c r="W87" s="38"/>
      <c r="X87" s="38"/>
      <c r="Y87" s="38"/>
    </row>
    <row r="88" spans="1:25" s="365" customFormat="1" ht="24.95" customHeight="1">
      <c r="A88" s="903"/>
      <c r="B88" s="412"/>
      <c r="C88" s="413"/>
      <c r="D88" s="413"/>
      <c r="E88" s="414" t="s">
        <v>135</v>
      </c>
      <c r="F88" s="492"/>
      <c r="G88" s="897"/>
      <c r="H88" s="897"/>
      <c r="I88" s="491"/>
      <c r="J88" s="38"/>
      <c r="K88" s="38"/>
      <c r="L88" s="38"/>
      <c r="M88" s="38"/>
      <c r="N88" s="38"/>
      <c r="O88" s="38"/>
      <c r="P88" s="38"/>
      <c r="Q88" s="38"/>
      <c r="R88" s="38"/>
      <c r="S88" s="38"/>
      <c r="T88" s="38"/>
      <c r="U88" s="38"/>
      <c r="V88" s="38"/>
      <c r="W88" s="38"/>
      <c r="X88" s="38"/>
      <c r="Y88" s="38"/>
    </row>
    <row r="89" spans="1:25" s="365" customFormat="1" ht="42.75" customHeight="1">
      <c r="A89" s="557">
        <v>6</v>
      </c>
      <c r="B89" s="802" t="s">
        <v>136</v>
      </c>
      <c r="C89" s="802"/>
      <c r="D89" s="802"/>
      <c r="E89" s="802"/>
      <c r="F89" s="537"/>
      <c r="G89" s="416"/>
      <c r="H89" s="417"/>
      <c r="I89" s="417"/>
      <c r="J89" s="38"/>
      <c r="K89" s="38"/>
      <c r="L89" s="38"/>
      <c r="M89" s="38"/>
      <c r="N89" s="38"/>
      <c r="O89" s="38"/>
      <c r="P89" s="38"/>
      <c r="Q89" s="38"/>
      <c r="R89" s="38"/>
      <c r="S89" s="38"/>
      <c r="T89" s="38"/>
      <c r="U89" s="38"/>
      <c r="V89" s="38"/>
      <c r="W89" s="38"/>
      <c r="X89" s="38"/>
      <c r="Y89" s="38"/>
    </row>
    <row r="90" spans="1:25" s="365" customFormat="1" ht="54.75" customHeight="1">
      <c r="A90" s="557">
        <v>7</v>
      </c>
      <c r="B90" s="898" t="s">
        <v>137</v>
      </c>
      <c r="C90" s="802"/>
      <c r="D90" s="802"/>
      <c r="E90" s="802"/>
      <c r="F90" s="538"/>
      <c r="G90" s="780"/>
      <c r="H90" s="805"/>
      <c r="I90" s="538"/>
      <c r="J90" s="38"/>
      <c r="K90" s="38"/>
      <c r="L90" s="38"/>
      <c r="M90" s="38"/>
      <c r="N90" s="38"/>
      <c r="O90" s="38"/>
      <c r="P90" s="38"/>
      <c r="Q90" s="38"/>
      <c r="R90" s="38"/>
      <c r="S90" s="38"/>
      <c r="T90" s="38"/>
      <c r="U90" s="38"/>
      <c r="V90" s="38"/>
      <c r="W90" s="38"/>
      <c r="X90" s="38"/>
      <c r="Y90" s="38"/>
    </row>
    <row r="91" spans="1:25" s="365" customFormat="1" ht="34.5" hidden="1" customHeight="1">
      <c r="A91" s="557"/>
      <c r="B91" s="802"/>
      <c r="C91" s="802"/>
      <c r="D91" s="802"/>
      <c r="E91" s="802"/>
      <c r="F91" s="785"/>
      <c r="G91" s="786"/>
      <c r="H91" s="785"/>
      <c r="I91" s="786"/>
      <c r="J91" s="38"/>
      <c r="K91" s="38"/>
      <c r="L91" s="38"/>
      <c r="M91" s="38"/>
      <c r="N91" s="38"/>
      <c r="O91" s="38"/>
      <c r="P91" s="38"/>
      <c r="Q91" s="38"/>
      <c r="R91" s="38"/>
      <c r="S91" s="38"/>
      <c r="T91" s="38"/>
      <c r="U91" s="38"/>
      <c r="V91" s="38"/>
      <c r="W91" s="38"/>
      <c r="X91" s="38"/>
      <c r="Y91" s="38"/>
    </row>
    <row r="92" spans="1:25" s="365" customFormat="1" ht="37.5" customHeight="1">
      <c r="A92" s="557">
        <v>8</v>
      </c>
      <c r="B92" s="802" t="s">
        <v>138</v>
      </c>
      <c r="C92" s="802"/>
      <c r="D92" s="802"/>
      <c r="E92" s="802"/>
      <c r="F92" s="538"/>
      <c r="G92" s="416"/>
      <c r="H92" s="417"/>
      <c r="I92" s="417"/>
      <c r="J92" s="38"/>
      <c r="K92" s="38"/>
      <c r="L92" s="38"/>
      <c r="M92" s="38"/>
      <c r="N92" s="38"/>
      <c r="O92" s="38"/>
      <c r="P92" s="38"/>
      <c r="Q92" s="38"/>
      <c r="R92" s="38"/>
      <c r="S92" s="38"/>
      <c r="T92" s="38"/>
      <c r="U92" s="38"/>
      <c r="V92" s="38"/>
      <c r="W92" s="38"/>
      <c r="X92" s="38"/>
      <c r="Y92" s="38"/>
    </row>
    <row r="93" spans="1:25" s="365" customFormat="1" ht="40.5" customHeight="1">
      <c r="A93" s="557">
        <v>9</v>
      </c>
      <c r="B93" s="802" t="s">
        <v>139</v>
      </c>
      <c r="C93" s="802"/>
      <c r="D93" s="802"/>
      <c r="E93" s="802"/>
      <c r="F93" s="538"/>
      <c r="G93" s="416"/>
      <c r="H93" s="417"/>
      <c r="I93" s="417"/>
      <c r="J93" s="38"/>
      <c r="K93" s="38"/>
      <c r="L93" s="38"/>
      <c r="M93" s="38"/>
      <c r="N93" s="38"/>
      <c r="O93" s="38"/>
      <c r="P93" s="38"/>
      <c r="Q93" s="38"/>
      <c r="R93" s="38"/>
      <c r="S93" s="38"/>
      <c r="T93" s="38"/>
      <c r="U93" s="38"/>
      <c r="V93" s="38"/>
      <c r="W93" s="38"/>
      <c r="X93" s="38"/>
      <c r="Y93" s="38"/>
    </row>
    <row r="94" spans="1:25" s="365" customFormat="1" ht="40.5" customHeight="1">
      <c r="A94" s="557">
        <v>10</v>
      </c>
      <c r="B94" s="802" t="s">
        <v>140</v>
      </c>
      <c r="C94" s="802"/>
      <c r="D94" s="802"/>
      <c r="E94" s="802"/>
      <c r="F94" s="538"/>
      <c r="G94" s="416"/>
      <c r="H94" s="417"/>
      <c r="I94" s="417"/>
      <c r="J94" s="38"/>
      <c r="K94" s="38"/>
      <c r="L94" s="38"/>
      <c r="M94" s="38"/>
      <c r="N94" s="38"/>
      <c r="O94" s="38"/>
      <c r="P94" s="38"/>
      <c r="Q94" s="38"/>
      <c r="R94" s="38"/>
      <c r="S94" s="38"/>
      <c r="T94" s="38"/>
      <c r="U94" s="38"/>
      <c r="V94" s="38"/>
      <c r="W94" s="38"/>
      <c r="X94" s="38"/>
      <c r="Y94" s="38"/>
    </row>
    <row r="95" spans="1:25" s="365" customFormat="1" ht="25.5" customHeight="1">
      <c r="A95" s="901">
        <v>11</v>
      </c>
      <c r="B95" s="795" t="s">
        <v>141</v>
      </c>
      <c r="C95" s="796"/>
      <c r="D95" s="796"/>
      <c r="E95" s="796"/>
      <c r="F95" s="419"/>
      <c r="G95" s="488"/>
      <c r="H95" s="418"/>
      <c r="I95" s="419"/>
      <c r="J95" s="38"/>
      <c r="K95" s="38"/>
      <c r="L95" s="38"/>
      <c r="M95" s="38"/>
      <c r="N95" s="38"/>
      <c r="O95" s="38"/>
      <c r="P95" s="38"/>
      <c r="Q95" s="38"/>
      <c r="R95" s="38"/>
      <c r="S95" s="38"/>
      <c r="T95" s="38"/>
      <c r="U95" s="38"/>
      <c r="V95" s="38"/>
      <c r="W95" s="38"/>
      <c r="X95" s="38"/>
      <c r="Y95" s="38"/>
    </row>
    <row r="96" spans="1:25" s="365" customFormat="1" ht="35.25" customHeight="1">
      <c r="A96" s="902"/>
      <c r="B96" s="797" t="s">
        <v>142</v>
      </c>
      <c r="C96" s="798"/>
      <c r="D96" s="798"/>
      <c r="E96" s="799"/>
      <c r="F96" s="561" t="s">
        <v>143</v>
      </c>
      <c r="G96" s="561" t="s">
        <v>144</v>
      </c>
      <c r="H96" s="562"/>
      <c r="I96" s="563" t="s">
        <v>143</v>
      </c>
      <c r="J96" s="38"/>
      <c r="K96" s="38"/>
      <c r="L96" s="38"/>
      <c r="M96" s="38"/>
      <c r="N96" s="38"/>
      <c r="O96" s="38"/>
      <c r="P96" s="38"/>
      <c r="Q96" s="38"/>
      <c r="R96" s="38"/>
      <c r="S96" s="38"/>
      <c r="T96" s="38"/>
      <c r="U96" s="38"/>
      <c r="V96" s="38"/>
      <c r="W96" s="38"/>
      <c r="X96" s="38"/>
      <c r="Y96" s="38"/>
    </row>
    <row r="97" spans="1:25" s="365" customFormat="1" ht="36.75" customHeight="1">
      <c r="A97" s="557">
        <v>12</v>
      </c>
      <c r="B97" s="782" t="s">
        <v>145</v>
      </c>
      <c r="C97" s="783"/>
      <c r="D97" s="783"/>
      <c r="E97" s="800"/>
      <c r="F97" s="415"/>
      <c r="G97" s="416"/>
      <c r="H97" s="417"/>
      <c r="I97" s="417"/>
      <c r="J97" s="38"/>
      <c r="K97" s="38"/>
      <c r="L97" s="38"/>
      <c r="M97" s="38"/>
      <c r="N97" s="38"/>
      <c r="O97" s="38"/>
      <c r="P97" s="38"/>
      <c r="Q97" s="38"/>
      <c r="R97" s="38"/>
      <c r="S97" s="38"/>
      <c r="T97" s="38"/>
      <c r="U97" s="38"/>
      <c r="V97" s="38"/>
      <c r="W97" s="38"/>
      <c r="X97" s="38"/>
      <c r="Y97" s="38"/>
    </row>
    <row r="98" spans="1:25" s="365" customFormat="1" ht="18.75" customHeight="1">
      <c r="A98" s="410"/>
      <c r="B98" s="539" t="s">
        <v>146</v>
      </c>
      <c r="C98" s="485"/>
      <c r="D98" s="485"/>
      <c r="E98" s="485"/>
      <c r="F98" s="485"/>
      <c r="G98" s="485"/>
      <c r="H98" s="485"/>
      <c r="I98" s="485"/>
      <c r="J98" s="38"/>
      <c r="K98" s="38"/>
      <c r="L98" s="38"/>
      <c r="M98" s="38"/>
      <c r="N98" s="38"/>
      <c r="O98" s="38"/>
      <c r="P98" s="38"/>
      <c r="Q98" s="38"/>
      <c r="R98" s="38"/>
      <c r="S98" s="38"/>
      <c r="T98" s="38"/>
      <c r="U98" s="38"/>
      <c r="V98" s="38"/>
      <c r="W98" s="38"/>
      <c r="X98" s="38"/>
      <c r="Y98" s="38"/>
    </row>
    <row r="99" spans="1:25" s="365" customFormat="1" ht="24" customHeight="1">
      <c r="A99" s="899">
        <v>2.4</v>
      </c>
      <c r="B99" s="910" t="s">
        <v>147</v>
      </c>
      <c r="C99" s="911"/>
      <c r="D99" s="911"/>
      <c r="E99" s="911"/>
      <c r="F99" s="911"/>
      <c r="G99" s="911"/>
      <c r="H99" s="911"/>
      <c r="I99" s="911"/>
    </row>
    <row r="100" spans="1:25" s="365" customFormat="1" ht="48.75" customHeight="1">
      <c r="A100" s="899"/>
      <c r="B100" s="789" t="s">
        <v>148</v>
      </c>
      <c r="C100" s="789"/>
      <c r="D100" s="789"/>
      <c r="E100" s="789"/>
      <c r="F100" s="789"/>
      <c r="G100" s="789"/>
      <c r="H100" s="789"/>
      <c r="I100" s="789"/>
      <c r="J100" s="59"/>
    </row>
    <row r="101" spans="1:25" s="365" customFormat="1" ht="48.75" customHeight="1">
      <c r="A101" s="560" t="s">
        <v>149</v>
      </c>
      <c r="B101" s="790" t="s">
        <v>150</v>
      </c>
      <c r="C101" s="791"/>
      <c r="D101" s="791"/>
      <c r="E101" s="791"/>
      <c r="F101" s="792"/>
      <c r="G101" s="793"/>
      <c r="H101" s="793"/>
      <c r="I101" s="794"/>
      <c r="J101" s="407"/>
      <c r="K101" s="407"/>
      <c r="L101" s="407"/>
      <c r="M101" s="407"/>
      <c r="N101" s="379"/>
      <c r="O101" s="407"/>
      <c r="P101" s="407"/>
      <c r="Q101" s="407"/>
      <c r="R101" s="407"/>
      <c r="S101" s="407"/>
      <c r="T101" s="407"/>
      <c r="U101" s="407"/>
      <c r="V101" s="407"/>
      <c r="W101" s="407"/>
      <c r="X101" s="407"/>
      <c r="Y101" s="407"/>
    </row>
    <row r="102" spans="1:25" s="365" customFormat="1" ht="56.25" customHeight="1">
      <c r="A102" s="560" t="s">
        <v>151</v>
      </c>
      <c r="B102" s="790" t="s">
        <v>152</v>
      </c>
      <c r="C102" s="791"/>
      <c r="D102" s="791"/>
      <c r="E102" s="791"/>
      <c r="F102" s="905"/>
      <c r="G102" s="904"/>
      <c r="H102" s="904"/>
      <c r="I102" s="786"/>
      <c r="J102" s="407"/>
      <c r="K102" s="407"/>
      <c r="L102" s="407"/>
      <c r="M102" s="407"/>
      <c r="N102" s="379"/>
      <c r="O102" s="407"/>
      <c r="P102" s="407"/>
      <c r="Q102" s="407"/>
      <c r="R102" s="407"/>
      <c r="S102" s="407"/>
      <c r="T102" s="407"/>
      <c r="U102" s="407"/>
      <c r="V102" s="407"/>
      <c r="W102" s="407"/>
      <c r="X102" s="407"/>
      <c r="Y102" s="407"/>
    </row>
    <row r="103" spans="1:25" s="365" customFormat="1" ht="54.75" customHeight="1">
      <c r="A103" s="560" t="s">
        <v>153</v>
      </c>
      <c r="B103" s="907" t="s">
        <v>154</v>
      </c>
      <c r="C103" s="908"/>
      <c r="D103" s="908"/>
      <c r="E103" s="909"/>
      <c r="F103" s="792"/>
      <c r="G103" s="793"/>
      <c r="H103" s="793"/>
      <c r="I103" s="794"/>
      <c r="J103" s="407"/>
      <c r="K103" s="407"/>
      <c r="L103" s="407"/>
      <c r="M103" s="407"/>
      <c r="N103" s="268"/>
      <c r="O103" s="407"/>
      <c r="P103" s="407"/>
      <c r="Q103" s="407"/>
      <c r="R103" s="407"/>
      <c r="S103" s="407"/>
      <c r="T103" s="407"/>
      <c r="U103" s="407"/>
      <c r="V103" s="407"/>
      <c r="W103" s="407"/>
      <c r="X103" s="407"/>
      <c r="Y103" s="407"/>
    </row>
    <row r="104" spans="1:25" s="365" customFormat="1" ht="27" customHeight="1">
      <c r="A104" s="557"/>
      <c r="B104" s="789" t="s">
        <v>155</v>
      </c>
      <c r="C104" s="789"/>
      <c r="D104" s="789"/>
      <c r="E104" s="789"/>
      <c r="F104" s="789"/>
      <c r="G104" s="789"/>
      <c r="H104" s="789"/>
      <c r="I104" s="789"/>
      <c r="J104" s="38"/>
      <c r="K104" s="38"/>
      <c r="L104" s="38"/>
      <c r="M104" s="38"/>
      <c r="N104" s="38"/>
      <c r="O104" s="38"/>
      <c r="P104" s="38"/>
      <c r="Q104" s="38"/>
      <c r="R104" s="38"/>
      <c r="S104" s="38"/>
      <c r="T104" s="38"/>
      <c r="U104" s="38"/>
      <c r="V104" s="38"/>
      <c r="W104" s="38"/>
      <c r="X104" s="38"/>
      <c r="Y104" s="38"/>
    </row>
    <row r="105" spans="1:25" s="365" customFormat="1" ht="38.25" customHeight="1">
      <c r="A105" s="557">
        <v>1</v>
      </c>
      <c r="B105" s="782" t="s">
        <v>156</v>
      </c>
      <c r="C105" s="783"/>
      <c r="D105" s="783"/>
      <c r="E105" s="890"/>
      <c r="F105" s="415"/>
      <c r="G105" s="416"/>
      <c r="H105" s="417"/>
      <c r="I105" s="417"/>
      <c r="J105" s="38"/>
      <c r="K105" s="38"/>
      <c r="L105" s="38"/>
      <c r="M105" s="38"/>
      <c r="N105" s="268"/>
      <c r="O105" s="38"/>
      <c r="P105" s="38"/>
      <c r="Q105" s="38"/>
      <c r="R105" s="38"/>
      <c r="S105" s="38"/>
      <c r="T105" s="38"/>
      <c r="U105" s="38"/>
      <c r="V105" s="38"/>
      <c r="W105" s="38"/>
      <c r="X105" s="38"/>
      <c r="Y105" s="38"/>
    </row>
    <row r="106" spans="1:25" s="365" customFormat="1" ht="35.25" customHeight="1">
      <c r="A106" s="557">
        <v>2</v>
      </c>
      <c r="B106" s="782" t="s">
        <v>131</v>
      </c>
      <c r="C106" s="783"/>
      <c r="D106" s="783"/>
      <c r="E106" s="783"/>
      <c r="F106" s="415"/>
      <c r="G106" s="416"/>
      <c r="H106" s="417"/>
      <c r="I106" s="417"/>
      <c r="J106" s="38"/>
      <c r="K106" s="38"/>
      <c r="L106" s="38"/>
      <c r="M106" s="38"/>
      <c r="N106" s="38"/>
      <c r="O106" s="38"/>
      <c r="P106" s="38"/>
      <c r="Q106" s="38"/>
      <c r="R106" s="38"/>
      <c r="S106" s="38"/>
      <c r="T106" s="38"/>
      <c r="U106" s="38"/>
      <c r="V106" s="38"/>
      <c r="W106" s="38"/>
      <c r="X106" s="38"/>
      <c r="Y106" s="38"/>
    </row>
    <row r="107" spans="1:25" s="365" customFormat="1" ht="34.5" customHeight="1">
      <c r="A107" s="901">
        <v>3</v>
      </c>
      <c r="B107" s="891" t="s">
        <v>157</v>
      </c>
      <c r="C107" s="892"/>
      <c r="D107" s="892"/>
      <c r="E107" s="892"/>
      <c r="F107" s="415"/>
      <c r="G107" s="416"/>
      <c r="H107" s="417"/>
      <c r="I107" s="417"/>
      <c r="J107" s="38"/>
      <c r="K107" s="38"/>
      <c r="L107" s="38"/>
      <c r="M107" s="38"/>
      <c r="N107" s="38"/>
      <c r="O107" s="38"/>
      <c r="P107" s="38"/>
      <c r="Q107" s="38"/>
      <c r="R107" s="38"/>
      <c r="S107" s="38"/>
      <c r="T107" s="38"/>
      <c r="U107" s="38"/>
      <c r="V107" s="38"/>
      <c r="W107" s="38"/>
      <c r="X107" s="38"/>
      <c r="Y107" s="38"/>
    </row>
    <row r="108" spans="1:25" s="365" customFormat="1" ht="27.75" customHeight="1">
      <c r="A108" s="902"/>
      <c r="B108" s="894"/>
      <c r="C108" s="895"/>
      <c r="D108" s="895"/>
      <c r="E108" s="895"/>
      <c r="F108" s="415"/>
      <c r="G108" s="416"/>
      <c r="H108" s="417"/>
      <c r="I108" s="417"/>
      <c r="J108" s="38"/>
      <c r="K108" s="38"/>
      <c r="L108" s="38"/>
      <c r="M108" s="38"/>
      <c r="N108" s="38"/>
      <c r="O108" s="38"/>
      <c r="P108" s="38"/>
      <c r="Q108" s="38"/>
      <c r="R108" s="38"/>
      <c r="S108" s="38"/>
      <c r="T108" s="38"/>
      <c r="U108" s="38"/>
      <c r="V108" s="38"/>
      <c r="W108" s="38"/>
      <c r="X108" s="38"/>
      <c r="Y108" s="38"/>
    </row>
    <row r="109" spans="1:25" s="365" customFormat="1" ht="31.5" customHeight="1">
      <c r="A109" s="902"/>
      <c r="B109" s="411"/>
      <c r="E109" s="44" t="s">
        <v>133</v>
      </c>
      <c r="F109" s="415"/>
      <c r="G109" s="416"/>
      <c r="H109" s="417"/>
      <c r="I109" s="417"/>
      <c r="J109" s="38"/>
      <c r="K109" s="38"/>
      <c r="L109" s="38"/>
      <c r="M109" s="38"/>
      <c r="N109" s="38"/>
      <c r="O109" s="38"/>
      <c r="P109" s="38"/>
      <c r="Q109" s="38"/>
      <c r="R109" s="38"/>
      <c r="S109" s="38"/>
      <c r="T109" s="38"/>
      <c r="U109" s="38"/>
      <c r="V109" s="38"/>
      <c r="W109" s="38"/>
      <c r="X109" s="38"/>
      <c r="Y109" s="38"/>
    </row>
    <row r="110" spans="1:25" s="365" customFormat="1" ht="31.5" customHeight="1">
      <c r="A110" s="902"/>
      <c r="B110" s="411"/>
      <c r="E110" s="44" t="s">
        <v>134</v>
      </c>
      <c r="F110" s="415"/>
      <c r="G110" s="416"/>
      <c r="H110" s="417"/>
      <c r="I110" s="417"/>
      <c r="J110" s="38"/>
      <c r="K110" s="38"/>
      <c r="L110" s="38"/>
      <c r="M110" s="38"/>
      <c r="N110" s="38"/>
      <c r="O110" s="38"/>
      <c r="P110" s="38"/>
      <c r="Q110" s="38"/>
      <c r="R110" s="38"/>
      <c r="S110" s="38"/>
      <c r="T110" s="38"/>
      <c r="U110" s="38"/>
      <c r="V110" s="38"/>
      <c r="W110" s="38"/>
      <c r="X110" s="38"/>
      <c r="Y110" s="38"/>
    </row>
    <row r="111" spans="1:25" s="365" customFormat="1" ht="30" customHeight="1">
      <c r="A111" s="903"/>
      <c r="B111" s="412"/>
      <c r="C111" s="413"/>
      <c r="D111" s="413"/>
      <c r="E111" s="414" t="s">
        <v>135</v>
      </c>
      <c r="F111" s="415"/>
      <c r="G111" s="416"/>
      <c r="H111" s="417"/>
      <c r="I111" s="417"/>
      <c r="J111" s="38"/>
      <c r="K111" s="38"/>
      <c r="L111" s="38"/>
      <c r="M111" s="38"/>
      <c r="N111" s="38"/>
      <c r="O111" s="38"/>
      <c r="P111" s="38"/>
      <c r="Q111" s="38"/>
      <c r="R111" s="38"/>
      <c r="S111" s="38"/>
      <c r="T111" s="38"/>
      <c r="U111" s="38"/>
      <c r="V111" s="38"/>
      <c r="W111" s="38"/>
      <c r="X111" s="38"/>
      <c r="Y111" s="38"/>
    </row>
    <row r="112" spans="1:25" s="365" customFormat="1" ht="15.75" customHeight="1">
      <c r="A112" s="59"/>
      <c r="B112" s="29"/>
      <c r="C112" s="83"/>
      <c r="D112" s="83"/>
      <c r="E112" s="83"/>
      <c r="F112" s="83"/>
      <c r="G112" s="83"/>
      <c r="H112" s="83"/>
      <c r="I112" s="83"/>
      <c r="J112" s="59"/>
    </row>
    <row r="113" spans="1:25" s="365" customFormat="1" ht="22.5" customHeight="1">
      <c r="A113" s="556" t="s">
        <v>158</v>
      </c>
      <c r="B113" s="906" t="s">
        <v>159</v>
      </c>
      <c r="C113" s="906"/>
      <c r="D113" s="906"/>
      <c r="E113" s="906"/>
      <c r="F113" s="555"/>
      <c r="G113" s="555"/>
      <c r="H113" s="555"/>
      <c r="I113" s="555"/>
      <c r="J113" s="59"/>
    </row>
    <row r="114" spans="1:25" s="365" customFormat="1" ht="59.25" customHeight="1">
      <c r="A114" s="541" t="s">
        <v>71</v>
      </c>
      <c r="B114" s="802" t="s">
        <v>160</v>
      </c>
      <c r="C114" s="802"/>
      <c r="D114" s="802"/>
      <c r="E114" s="802"/>
      <c r="F114" s="417"/>
      <c r="G114" s="416"/>
      <c r="H114" s="417"/>
      <c r="I114" s="417"/>
      <c r="J114" s="38"/>
      <c r="K114" s="38"/>
      <c r="L114" s="38"/>
      <c r="M114" s="38"/>
      <c r="N114" s="38"/>
      <c r="O114" s="38"/>
      <c r="P114" s="38"/>
      <c r="Q114" s="38"/>
      <c r="R114" s="38"/>
      <c r="S114" s="38"/>
      <c r="T114" s="38"/>
      <c r="U114" s="38"/>
      <c r="V114" s="38"/>
      <c r="W114" s="38"/>
      <c r="X114" s="38"/>
      <c r="Y114" s="38"/>
    </row>
    <row r="115" spans="1:25" s="365" customFormat="1" ht="33.75" customHeight="1">
      <c r="A115" s="541" t="s">
        <v>72</v>
      </c>
      <c r="B115" s="801" t="s">
        <v>161</v>
      </c>
      <c r="C115" s="801"/>
      <c r="D115" s="801"/>
      <c r="E115" s="801"/>
      <c r="F115" s="417"/>
      <c r="G115" s="416"/>
      <c r="H115" s="417"/>
      <c r="I115" s="417"/>
      <c r="J115" s="38"/>
      <c r="K115" s="38"/>
      <c r="L115" s="38"/>
      <c r="M115" s="38"/>
      <c r="N115" s="38"/>
      <c r="O115" s="38"/>
      <c r="P115" s="38"/>
      <c r="Q115" s="38"/>
      <c r="R115" s="38"/>
      <c r="S115" s="38"/>
      <c r="T115" s="38"/>
      <c r="U115" s="38"/>
      <c r="V115" s="38"/>
      <c r="W115" s="38"/>
      <c r="X115" s="38"/>
      <c r="Y115" s="38"/>
    </row>
    <row r="116" spans="1:25" s="365" customFormat="1" ht="36" customHeight="1">
      <c r="A116" s="541" t="s">
        <v>73</v>
      </c>
      <c r="B116" s="802" t="s">
        <v>162</v>
      </c>
      <c r="C116" s="802"/>
      <c r="D116" s="802"/>
      <c r="E116" s="802"/>
      <c r="F116" s="417"/>
      <c r="G116" s="416"/>
      <c r="H116" s="417"/>
      <c r="I116" s="417"/>
      <c r="J116" s="38"/>
      <c r="K116" s="38"/>
      <c r="L116" s="38"/>
      <c r="M116" s="38"/>
      <c r="N116" s="38"/>
      <c r="O116" s="38"/>
      <c r="P116" s="38"/>
      <c r="Q116" s="38"/>
      <c r="R116" s="38"/>
      <c r="S116" s="38"/>
      <c r="T116" s="38"/>
      <c r="U116" s="38"/>
      <c r="V116" s="38"/>
      <c r="W116" s="38"/>
      <c r="X116" s="38"/>
      <c r="Y116" s="38"/>
    </row>
    <row r="117" spans="1:25" s="365" customFormat="1" ht="34.5" hidden="1" customHeight="1">
      <c r="A117" s="557"/>
      <c r="B117" s="802"/>
      <c r="C117" s="802"/>
      <c r="D117" s="802"/>
      <c r="E117" s="802"/>
      <c r="F117" s="904"/>
      <c r="G117" s="786"/>
      <c r="H117" s="785"/>
      <c r="I117" s="786"/>
      <c r="J117" s="38"/>
      <c r="K117" s="38"/>
      <c r="L117" s="38"/>
      <c r="M117" s="38"/>
      <c r="N117" s="38"/>
      <c r="O117" s="38"/>
      <c r="P117" s="38"/>
      <c r="Q117" s="38"/>
      <c r="R117" s="38"/>
      <c r="S117" s="38"/>
      <c r="T117" s="38"/>
      <c r="U117" s="38"/>
      <c r="V117" s="38"/>
      <c r="W117" s="38"/>
      <c r="X117" s="38"/>
      <c r="Y117" s="38"/>
    </row>
    <row r="118" spans="1:25" s="365" customFormat="1" ht="38.25" customHeight="1">
      <c r="A118" s="541" t="s">
        <v>163</v>
      </c>
      <c r="B118" s="802" t="s">
        <v>139</v>
      </c>
      <c r="C118" s="802"/>
      <c r="D118" s="802"/>
      <c r="E118" s="802"/>
      <c r="F118" s="417"/>
      <c r="G118" s="416"/>
      <c r="H118" s="417"/>
      <c r="I118" s="417"/>
      <c r="J118" s="38"/>
      <c r="K118" s="38"/>
      <c r="L118" s="38"/>
      <c r="M118" s="38"/>
      <c r="N118" s="38"/>
      <c r="O118" s="38"/>
      <c r="P118" s="38"/>
      <c r="Q118" s="38"/>
      <c r="R118" s="38"/>
      <c r="S118" s="38"/>
      <c r="T118" s="38"/>
      <c r="U118" s="38"/>
      <c r="V118" s="38"/>
      <c r="W118" s="38"/>
      <c r="X118" s="38"/>
      <c r="Y118" s="38"/>
    </row>
    <row r="119" spans="1:25" s="365" customFormat="1" ht="32.25" customHeight="1">
      <c r="A119" s="541" t="s">
        <v>164</v>
      </c>
      <c r="B119" s="802" t="s">
        <v>165</v>
      </c>
      <c r="C119" s="802"/>
      <c r="D119" s="802"/>
      <c r="E119" s="802"/>
      <c r="F119" s="417"/>
      <c r="G119" s="416"/>
      <c r="H119" s="417"/>
      <c r="I119" s="417"/>
      <c r="J119" s="38"/>
      <c r="K119" s="38"/>
      <c r="L119" s="38"/>
      <c r="M119" s="38"/>
      <c r="N119" s="38"/>
      <c r="O119" s="38"/>
      <c r="P119" s="38"/>
      <c r="Q119" s="38"/>
      <c r="R119" s="38"/>
      <c r="S119" s="38"/>
      <c r="T119" s="38"/>
      <c r="U119" s="38"/>
      <c r="V119" s="38"/>
      <c r="W119" s="38"/>
      <c r="X119" s="38"/>
      <c r="Y119" s="38"/>
    </row>
    <row r="120" spans="1:25" s="365" customFormat="1" ht="42.75" customHeight="1">
      <c r="A120" s="541" t="s">
        <v>166</v>
      </c>
      <c r="B120" s="900" t="s">
        <v>167</v>
      </c>
      <c r="C120" s="900"/>
      <c r="D120" s="900"/>
      <c r="E120" s="900"/>
      <c r="F120" s="417"/>
      <c r="G120" s="416"/>
      <c r="H120" s="417"/>
      <c r="I120" s="417"/>
      <c r="J120" s="38"/>
      <c r="K120" s="38"/>
      <c r="L120" s="38"/>
      <c r="M120" s="38"/>
      <c r="N120" s="38"/>
      <c r="O120" s="38"/>
      <c r="P120" s="38"/>
      <c r="Q120" s="38"/>
      <c r="R120" s="38"/>
      <c r="S120" s="38"/>
      <c r="T120" s="38"/>
      <c r="U120" s="38"/>
      <c r="V120" s="38"/>
      <c r="W120" s="38"/>
      <c r="X120" s="38"/>
      <c r="Y120" s="38"/>
    </row>
    <row r="121" spans="1:25" s="365" customFormat="1" ht="29.25" customHeight="1">
      <c r="A121" s="913" t="s">
        <v>168</v>
      </c>
      <c r="B121" s="795" t="s">
        <v>141</v>
      </c>
      <c r="C121" s="796"/>
      <c r="D121" s="796"/>
      <c r="E121" s="796"/>
      <c r="F121" s="418"/>
      <c r="G121" s="488"/>
      <c r="H121" s="418"/>
      <c r="I121" s="419"/>
      <c r="J121" s="38"/>
      <c r="K121" s="38"/>
      <c r="L121" s="38"/>
      <c r="M121" s="38"/>
      <c r="N121" s="38"/>
      <c r="O121" s="38"/>
      <c r="P121" s="38"/>
      <c r="Q121" s="38"/>
      <c r="R121" s="38"/>
      <c r="S121" s="38"/>
      <c r="T121" s="38"/>
      <c r="U121" s="38"/>
      <c r="V121" s="38"/>
      <c r="W121" s="38"/>
      <c r="X121" s="38"/>
      <c r="Y121" s="38"/>
    </row>
    <row r="122" spans="1:25" s="365" customFormat="1" ht="24" customHeight="1">
      <c r="A122" s="914"/>
      <c r="B122" s="912" t="s">
        <v>142</v>
      </c>
      <c r="C122" s="912"/>
      <c r="D122" s="912"/>
      <c r="E122" s="912"/>
      <c r="F122" s="420"/>
      <c r="G122" s="489"/>
      <c r="H122" s="420"/>
      <c r="I122" s="421"/>
      <c r="J122" s="38"/>
      <c r="K122" s="38"/>
      <c r="L122" s="38"/>
      <c r="M122" s="38"/>
      <c r="N122" s="38"/>
      <c r="O122" s="38"/>
      <c r="P122" s="38"/>
      <c r="Q122" s="38"/>
      <c r="R122" s="38"/>
      <c r="S122" s="38"/>
      <c r="T122" s="38"/>
      <c r="U122" s="38"/>
      <c r="V122" s="38"/>
      <c r="W122" s="38"/>
      <c r="X122" s="38"/>
      <c r="Y122" s="38"/>
    </row>
    <row r="123" spans="1:25" s="365" customFormat="1" ht="18.75" customHeight="1">
      <c r="A123" s="915"/>
      <c r="B123" s="802"/>
      <c r="C123" s="802"/>
      <c r="D123" s="802"/>
      <c r="E123" s="802"/>
      <c r="F123" s="546" t="s">
        <v>169</v>
      </c>
      <c r="G123" s="515" t="s">
        <v>169</v>
      </c>
      <c r="H123" s="493"/>
      <c r="I123" s="516" t="s">
        <v>169</v>
      </c>
      <c r="J123" s="38"/>
      <c r="K123" s="38"/>
      <c r="L123" s="38"/>
      <c r="M123" s="38"/>
      <c r="N123" s="38"/>
      <c r="O123" s="38"/>
      <c r="P123" s="38"/>
      <c r="Q123" s="38"/>
      <c r="R123" s="38"/>
      <c r="S123" s="38"/>
      <c r="T123" s="38"/>
      <c r="U123" s="38"/>
      <c r="V123" s="38"/>
      <c r="W123" s="38"/>
      <c r="X123" s="38"/>
      <c r="Y123" s="38"/>
    </row>
    <row r="124" spans="1:25" s="550" customFormat="1" ht="21.75" customHeight="1">
      <c r="A124" s="413"/>
      <c r="B124" s="21" t="s">
        <v>146</v>
      </c>
      <c r="C124" s="549"/>
      <c r="D124" s="549"/>
      <c r="E124" s="549"/>
      <c r="F124" s="549"/>
      <c r="G124" s="549"/>
      <c r="H124" s="549"/>
      <c r="I124" s="549"/>
      <c r="J124" s="413"/>
    </row>
    <row r="125" spans="1:25" s="365" customFormat="1" ht="18.75" customHeight="1">
      <c r="A125" s="552" t="s">
        <v>170</v>
      </c>
      <c r="B125" s="803" t="s">
        <v>171</v>
      </c>
      <c r="C125" s="804"/>
      <c r="D125" s="804"/>
      <c r="E125" s="804"/>
      <c r="F125" s="542"/>
      <c r="G125" s="548"/>
      <c r="H125" s="548"/>
      <c r="I125" s="551"/>
      <c r="J125" s="38"/>
      <c r="K125" s="38"/>
      <c r="L125" s="38"/>
      <c r="M125" s="38"/>
      <c r="N125" s="38"/>
      <c r="O125" s="38"/>
      <c r="P125" s="38"/>
      <c r="Q125" s="38"/>
      <c r="R125" s="38"/>
      <c r="S125" s="38"/>
      <c r="T125" s="38"/>
      <c r="U125" s="38"/>
      <c r="V125" s="38"/>
      <c r="W125" s="38"/>
      <c r="X125" s="38"/>
      <c r="Y125" s="38"/>
    </row>
    <row r="126" spans="1:25" s="365" customFormat="1" ht="57.75" customHeight="1">
      <c r="A126" s="541" t="s">
        <v>172</v>
      </c>
      <c r="B126" s="783" t="s">
        <v>173</v>
      </c>
      <c r="C126" s="783"/>
      <c r="D126" s="783"/>
      <c r="E126" s="800"/>
      <c r="F126" s="538"/>
      <c r="G126" s="780"/>
      <c r="H126" s="805"/>
      <c r="I126" s="545"/>
      <c r="J126" s="38"/>
      <c r="K126" s="38"/>
      <c r="L126" s="38"/>
      <c r="M126" s="38"/>
      <c r="N126" s="38"/>
      <c r="O126" s="38"/>
      <c r="P126" s="38"/>
      <c r="Q126" s="38"/>
      <c r="R126" s="38"/>
      <c r="S126" s="38"/>
      <c r="T126" s="38"/>
      <c r="U126" s="38"/>
      <c r="V126" s="38"/>
      <c r="W126" s="38"/>
      <c r="X126" s="38"/>
      <c r="Y126" s="38"/>
    </row>
    <row r="127" spans="1:25" s="365" customFormat="1" ht="28.5" customHeight="1">
      <c r="A127" s="541" t="s">
        <v>174</v>
      </c>
      <c r="B127" s="783" t="s">
        <v>175</v>
      </c>
      <c r="C127" s="783"/>
      <c r="D127" s="783"/>
      <c r="E127" s="800"/>
      <c r="F127" s="418"/>
      <c r="G127" s="402"/>
      <c r="H127" s="530"/>
      <c r="I127" s="545"/>
      <c r="J127" s="38"/>
      <c r="K127" s="38"/>
      <c r="L127" s="38"/>
      <c r="M127" s="38"/>
      <c r="N127" s="38"/>
      <c r="O127" s="38"/>
      <c r="P127" s="38"/>
      <c r="Q127" s="38"/>
      <c r="R127" s="38"/>
      <c r="S127" s="38"/>
      <c r="T127" s="38"/>
      <c r="U127" s="38"/>
      <c r="V127" s="38"/>
      <c r="W127" s="38"/>
      <c r="X127" s="38"/>
      <c r="Y127" s="38"/>
    </row>
    <row r="128" spans="1:25" s="365" customFormat="1" ht="40.5" customHeight="1">
      <c r="A128" s="541" t="s">
        <v>176</v>
      </c>
      <c r="B128" s="916" t="s">
        <v>177</v>
      </c>
      <c r="C128" s="916"/>
      <c r="D128" s="916"/>
      <c r="E128" s="917"/>
      <c r="F128" s="417"/>
      <c r="G128" s="780"/>
      <c r="H128" s="805"/>
      <c r="I128" s="417"/>
      <c r="J128" s="38"/>
      <c r="K128" s="38"/>
      <c r="L128" s="38"/>
      <c r="M128" s="38"/>
      <c r="N128" s="38"/>
      <c r="O128" s="38"/>
      <c r="P128" s="38"/>
      <c r="Q128" s="38"/>
      <c r="R128" s="38"/>
      <c r="S128" s="38"/>
      <c r="T128" s="38"/>
      <c r="U128" s="38"/>
      <c r="V128" s="38"/>
      <c r="W128" s="38"/>
      <c r="X128" s="38"/>
      <c r="Y128" s="38"/>
    </row>
    <row r="129" spans="1:25" s="365" customFormat="1" ht="24" customHeight="1">
      <c r="A129" s="541" t="s">
        <v>178</v>
      </c>
      <c r="B129" s="783" t="s">
        <v>139</v>
      </c>
      <c r="C129" s="783"/>
      <c r="D129" s="783"/>
      <c r="E129" s="800"/>
      <c r="F129" s="417"/>
      <c r="G129" s="780"/>
      <c r="H129" s="805"/>
      <c r="I129" s="417"/>
      <c r="J129" s="38"/>
      <c r="K129" s="38"/>
      <c r="L129" s="38"/>
      <c r="M129" s="38"/>
      <c r="N129" s="38"/>
      <c r="O129" s="38"/>
      <c r="P129" s="38"/>
      <c r="Q129" s="38"/>
      <c r="R129" s="38"/>
      <c r="S129" s="38"/>
      <c r="T129" s="38"/>
      <c r="U129" s="38"/>
      <c r="V129" s="38"/>
      <c r="W129" s="38"/>
      <c r="X129" s="38"/>
      <c r="Y129" s="38"/>
    </row>
    <row r="130" spans="1:25" s="365" customFormat="1" ht="27" customHeight="1">
      <c r="A130" s="541" t="s">
        <v>179</v>
      </c>
      <c r="B130" s="783" t="s">
        <v>180</v>
      </c>
      <c r="C130" s="783"/>
      <c r="D130" s="783"/>
      <c r="E130" s="800"/>
      <c r="F130" s="417"/>
      <c r="G130" s="780"/>
      <c r="H130" s="805"/>
      <c r="I130" s="417"/>
      <c r="J130" s="38"/>
      <c r="K130" s="38"/>
      <c r="L130" s="38"/>
      <c r="M130" s="38"/>
      <c r="N130" s="38"/>
      <c r="O130" s="38"/>
      <c r="P130" s="38"/>
      <c r="Q130" s="38"/>
      <c r="R130" s="38"/>
      <c r="S130" s="38"/>
      <c r="T130" s="38"/>
      <c r="U130" s="38"/>
      <c r="V130" s="38"/>
      <c r="W130" s="38"/>
      <c r="X130" s="38"/>
      <c r="Y130" s="38"/>
    </row>
    <row r="131" spans="1:25" s="365" customFormat="1" ht="40.5" customHeight="1">
      <c r="A131" s="541" t="s">
        <v>181</v>
      </c>
      <c r="B131" s="783" t="s">
        <v>182</v>
      </c>
      <c r="C131" s="783"/>
      <c r="D131" s="783"/>
      <c r="E131" s="800"/>
      <c r="F131" s="417"/>
      <c r="G131" s="780"/>
      <c r="H131" s="805"/>
      <c r="I131" s="417"/>
      <c r="J131" s="38"/>
      <c r="K131" s="38"/>
      <c r="L131" s="38"/>
      <c r="M131" s="38"/>
      <c r="N131" s="38"/>
      <c r="O131" s="38"/>
      <c r="P131" s="38"/>
      <c r="Q131" s="38"/>
      <c r="R131" s="38"/>
      <c r="S131" s="38"/>
      <c r="T131" s="38"/>
      <c r="U131" s="38"/>
      <c r="V131" s="38"/>
      <c r="W131" s="38"/>
      <c r="X131" s="38"/>
      <c r="Y131" s="38"/>
    </row>
    <row r="132" spans="1:25" s="365" customFormat="1" ht="39" customHeight="1">
      <c r="A132" s="541" t="s">
        <v>183</v>
      </c>
      <c r="B132" s="783" t="s">
        <v>184</v>
      </c>
      <c r="C132" s="783"/>
      <c r="D132" s="783"/>
      <c r="E132" s="800"/>
      <c r="F132" s="417"/>
      <c r="G132" s="780"/>
      <c r="H132" s="805"/>
      <c r="I132" s="417"/>
      <c r="J132" s="38"/>
      <c r="K132" s="38"/>
      <c r="L132" s="38"/>
      <c r="M132" s="38"/>
      <c r="N132" s="38"/>
      <c r="O132" s="38"/>
      <c r="P132" s="38"/>
      <c r="Q132" s="38"/>
      <c r="R132" s="38"/>
      <c r="S132" s="38"/>
      <c r="T132" s="38"/>
      <c r="U132" s="38"/>
      <c r="V132" s="38"/>
      <c r="W132" s="38"/>
      <c r="X132" s="38"/>
      <c r="Y132" s="38"/>
    </row>
    <row r="133" spans="1:25" s="365" customFormat="1" ht="30" customHeight="1">
      <c r="A133" s="901" t="s">
        <v>183</v>
      </c>
      <c r="B133" s="795" t="s">
        <v>141</v>
      </c>
      <c r="C133" s="796"/>
      <c r="D133" s="796"/>
      <c r="E133" s="796"/>
      <c r="F133" s="419"/>
      <c r="G133" s="488"/>
      <c r="H133" s="418"/>
      <c r="I133" s="419"/>
      <c r="J133" s="38"/>
      <c r="K133" s="38"/>
      <c r="L133" s="38"/>
      <c r="M133" s="38"/>
      <c r="N133" s="38"/>
      <c r="O133" s="38"/>
      <c r="P133" s="38"/>
      <c r="Q133" s="38"/>
      <c r="R133" s="38"/>
      <c r="S133" s="38"/>
      <c r="T133" s="38"/>
      <c r="U133" s="38"/>
      <c r="V133" s="38"/>
      <c r="W133" s="38"/>
      <c r="X133" s="38"/>
      <c r="Y133" s="38"/>
    </row>
    <row r="134" spans="1:25" s="365" customFormat="1" ht="34.5" customHeight="1">
      <c r="A134" s="903"/>
      <c r="B134" s="797" t="s">
        <v>142</v>
      </c>
      <c r="C134" s="798"/>
      <c r="D134" s="798"/>
      <c r="E134" s="799"/>
      <c r="F134" s="554" t="s">
        <v>185</v>
      </c>
      <c r="G134" s="554" t="s">
        <v>185</v>
      </c>
      <c r="H134" s="490"/>
      <c r="I134" s="553" t="s">
        <v>185</v>
      </c>
      <c r="J134" s="38"/>
      <c r="K134" s="38"/>
      <c r="L134" s="38"/>
      <c r="M134" s="38"/>
      <c r="N134" s="38"/>
      <c r="O134" s="38"/>
      <c r="P134" s="38"/>
      <c r="Q134" s="38"/>
      <c r="R134" s="38"/>
      <c r="S134" s="38"/>
      <c r="T134" s="38"/>
      <c r="U134" s="38"/>
      <c r="V134" s="38"/>
      <c r="W134" s="38"/>
      <c r="X134" s="38"/>
      <c r="Y134" s="38"/>
    </row>
    <row r="135" spans="1:25" s="365" customFormat="1" ht="14.25" customHeight="1">
      <c r="A135" s="410"/>
      <c r="B135" s="494"/>
      <c r="C135" s="495"/>
      <c r="D135" s="495"/>
      <c r="E135" s="559"/>
      <c r="F135" s="83"/>
      <c r="G135" s="83"/>
      <c r="H135" s="83"/>
      <c r="I135" s="83"/>
      <c r="J135" s="38"/>
      <c r="K135" s="38"/>
      <c r="L135" s="38"/>
      <c r="M135" s="38"/>
      <c r="N135" s="38"/>
      <c r="O135" s="38"/>
      <c r="P135" s="38"/>
      <c r="Q135" s="38"/>
      <c r="R135" s="38"/>
      <c r="S135" s="38"/>
      <c r="T135" s="38"/>
      <c r="U135" s="38"/>
      <c r="V135" s="38"/>
      <c r="W135" s="38"/>
      <c r="X135" s="38"/>
      <c r="Y135" s="38"/>
    </row>
    <row r="136" spans="1:25" s="365" customFormat="1" ht="45" customHeight="1">
      <c r="A136" s="557">
        <v>5</v>
      </c>
      <c r="B136" s="802" t="s">
        <v>186</v>
      </c>
      <c r="C136" s="802"/>
      <c r="D136" s="802"/>
      <c r="E136" s="802"/>
      <c r="F136" s="802"/>
      <c r="G136" s="802"/>
      <c r="H136" s="802"/>
      <c r="I136" s="531"/>
      <c r="J136" s="38"/>
      <c r="K136" s="38"/>
      <c r="L136" s="38"/>
      <c r="M136" s="38"/>
      <c r="N136" s="38"/>
      <c r="O136" s="38"/>
      <c r="P136" s="38"/>
      <c r="Q136" s="38"/>
      <c r="R136" s="38"/>
      <c r="S136" s="38" t="s">
        <v>27</v>
      </c>
      <c r="T136" s="38"/>
      <c r="U136" s="38"/>
      <c r="V136" s="38"/>
      <c r="W136" s="38"/>
      <c r="X136" s="38"/>
      <c r="Y136" s="38"/>
    </row>
    <row r="137" spans="1:25" s="365" customFormat="1" ht="12.75" customHeight="1">
      <c r="A137" s="552"/>
      <c r="B137" s="803"/>
      <c r="C137" s="804"/>
      <c r="D137" s="804"/>
      <c r="E137" s="804"/>
      <c r="F137" s="542"/>
      <c r="G137" s="548"/>
      <c r="H137" s="548"/>
      <c r="I137" s="551"/>
      <c r="J137" s="38"/>
      <c r="K137" s="38"/>
      <c r="L137" s="38"/>
      <c r="M137" s="38"/>
      <c r="N137" s="38"/>
      <c r="O137" s="38"/>
      <c r="P137" s="38"/>
      <c r="Q137" s="38"/>
      <c r="R137" s="38"/>
      <c r="S137" s="38" t="s">
        <v>30</v>
      </c>
      <c r="T137" s="38"/>
      <c r="U137" s="38"/>
      <c r="V137" s="38"/>
      <c r="W137" s="38"/>
      <c r="X137" s="38"/>
      <c r="Y137" s="38"/>
    </row>
    <row r="138" spans="1:25" s="365" customFormat="1" ht="52.5" customHeight="1">
      <c r="A138" s="557">
        <v>6</v>
      </c>
      <c r="B138" s="802" t="s">
        <v>187</v>
      </c>
      <c r="C138" s="802"/>
      <c r="D138" s="802"/>
      <c r="E138" s="802"/>
      <c r="F138" s="802"/>
      <c r="G138" s="802"/>
      <c r="H138" s="802"/>
      <c r="I138" s="531"/>
      <c r="J138" s="38"/>
      <c r="K138" s="38"/>
      <c r="L138" s="38"/>
      <c r="M138" s="38"/>
      <c r="N138" s="38"/>
      <c r="O138" s="38"/>
      <c r="P138" s="38"/>
      <c r="Q138" s="38"/>
      <c r="R138" s="38"/>
      <c r="S138" s="38"/>
      <c r="T138" s="38"/>
      <c r="U138" s="38"/>
      <c r="V138" s="38"/>
      <c r="W138" s="38"/>
      <c r="X138" s="38"/>
      <c r="Y138" s="38"/>
    </row>
    <row r="139" spans="1:25" s="365" customFormat="1" ht="12" customHeight="1">
      <c r="A139" s="552"/>
      <c r="B139" s="803"/>
      <c r="C139" s="804"/>
      <c r="D139" s="804"/>
      <c r="E139" s="804"/>
      <c r="F139" s="542"/>
      <c r="G139" s="548"/>
      <c r="H139" s="548"/>
      <c r="I139" s="551"/>
      <c r="J139" s="38"/>
      <c r="K139" s="38"/>
      <c r="L139" s="38"/>
      <c r="M139" s="38"/>
      <c r="N139" s="38"/>
      <c r="O139" s="38"/>
      <c r="P139" s="38"/>
      <c r="Q139" s="38"/>
      <c r="R139" s="38"/>
      <c r="S139" s="38"/>
      <c r="T139" s="38"/>
      <c r="U139" s="38"/>
      <c r="V139" s="38"/>
      <c r="W139" s="38"/>
      <c r="X139" s="38"/>
      <c r="Y139" s="38"/>
    </row>
    <row r="140" spans="1:25" s="365" customFormat="1" ht="72" customHeight="1">
      <c r="A140" s="557">
        <v>7</v>
      </c>
      <c r="B140" s="802" t="s">
        <v>188</v>
      </c>
      <c r="C140" s="802"/>
      <c r="D140" s="802"/>
      <c r="E140" s="802"/>
      <c r="F140" s="802"/>
      <c r="G140" s="802"/>
      <c r="H140" s="802"/>
      <c r="I140" s="531"/>
      <c r="J140" s="38"/>
      <c r="K140" s="38"/>
      <c r="L140" s="38"/>
      <c r="M140" s="38"/>
      <c r="N140" s="38"/>
      <c r="O140" s="38"/>
      <c r="P140" s="38"/>
      <c r="Q140" s="38"/>
      <c r="R140" s="38"/>
      <c r="S140" s="38"/>
      <c r="T140" s="38"/>
      <c r="U140" s="38"/>
      <c r="V140" s="38"/>
      <c r="W140" s="38"/>
      <c r="X140" s="38"/>
      <c r="Y140" s="38"/>
    </row>
    <row r="141" spans="1:25" s="365" customFormat="1" ht="10.5" customHeight="1">
      <c r="A141" s="552"/>
      <c r="B141" s="803"/>
      <c r="C141" s="804"/>
      <c r="D141" s="804"/>
      <c r="E141" s="804"/>
      <c r="F141" s="542"/>
      <c r="G141" s="548"/>
      <c r="H141" s="548"/>
      <c r="I141" s="551"/>
      <c r="J141" s="38"/>
      <c r="K141" s="38"/>
      <c r="L141" s="38"/>
      <c r="M141" s="38"/>
      <c r="N141" s="38"/>
      <c r="O141" s="38"/>
      <c r="P141" s="38"/>
      <c r="Q141" s="38"/>
      <c r="R141" s="38"/>
      <c r="S141" s="38"/>
      <c r="T141" s="38"/>
      <c r="U141" s="38"/>
      <c r="V141" s="38"/>
      <c r="W141" s="38"/>
      <c r="X141" s="38"/>
      <c r="Y141" s="38"/>
    </row>
    <row r="142" spans="1:25" s="365" customFormat="1" ht="42" customHeight="1">
      <c r="A142" s="557">
        <v>8</v>
      </c>
      <c r="B142" s="798" t="s">
        <v>145</v>
      </c>
      <c r="C142" s="798"/>
      <c r="D142" s="798"/>
      <c r="E142" s="798"/>
      <c r="F142" s="415"/>
      <c r="G142" s="416"/>
      <c r="H142" s="417"/>
      <c r="I142" s="417"/>
      <c r="J142" s="38"/>
      <c r="K142" s="38"/>
      <c r="L142" s="38"/>
      <c r="M142" s="38"/>
      <c r="N142" s="38"/>
      <c r="O142" s="38"/>
      <c r="P142" s="38"/>
      <c r="Q142" s="38"/>
      <c r="R142" s="38"/>
      <c r="S142" s="38"/>
      <c r="T142" s="38"/>
      <c r="U142" s="38"/>
      <c r="V142" s="38"/>
      <c r="W142" s="38"/>
      <c r="X142" s="38"/>
      <c r="Y142" s="38"/>
    </row>
    <row r="143" spans="1:25" s="365" customFormat="1" ht="21.75" customHeight="1">
      <c r="A143" s="59"/>
      <c r="B143" s="59"/>
      <c r="C143" s="59"/>
      <c r="D143" s="59"/>
      <c r="E143" s="59"/>
      <c r="F143" s="59"/>
      <c r="G143" s="59"/>
      <c r="H143" s="59"/>
      <c r="I143" s="59"/>
      <c r="J143" s="59"/>
    </row>
    <row r="144" spans="1:25" ht="27" customHeight="1">
      <c r="A144" s="556">
        <v>2.5</v>
      </c>
      <c r="B144" s="815" t="s">
        <v>189</v>
      </c>
      <c r="C144" s="815"/>
      <c r="D144" s="815"/>
      <c r="E144" s="815"/>
      <c r="F144" s="815"/>
      <c r="G144" s="815"/>
      <c r="H144" s="815"/>
      <c r="I144" s="815"/>
      <c r="J144" s="381"/>
      <c r="K144" s="381"/>
      <c r="L144" s="381"/>
      <c r="M144" s="423"/>
      <c r="N144" s="381"/>
      <c r="O144" s="381"/>
      <c r="P144" s="381"/>
      <c r="Q144" s="381"/>
      <c r="R144" s="381"/>
      <c r="S144" s="381"/>
      <c r="T144" s="381"/>
      <c r="U144" s="381"/>
      <c r="V144" s="381"/>
      <c r="W144" s="381"/>
      <c r="X144" s="381"/>
    </row>
    <row r="145" spans="1:24" ht="52.5" customHeight="1">
      <c r="A145" s="541"/>
      <c r="B145" s="816" t="s">
        <v>190</v>
      </c>
      <c r="C145" s="816"/>
      <c r="D145" s="816"/>
      <c r="E145" s="816"/>
      <c r="F145" s="816"/>
      <c r="G145" s="816"/>
      <c r="H145" s="816"/>
      <c r="I145" s="816"/>
      <c r="J145" s="381"/>
      <c r="K145" s="381"/>
      <c r="L145" s="381"/>
      <c r="M145" s="423"/>
      <c r="N145" s="381"/>
      <c r="O145" s="381"/>
      <c r="P145" s="381"/>
      <c r="Q145" s="381"/>
      <c r="R145" s="381"/>
      <c r="S145" s="381"/>
      <c r="T145" s="381"/>
      <c r="U145" s="381"/>
      <c r="V145" s="381"/>
      <c r="W145" s="381"/>
      <c r="X145" s="381"/>
    </row>
    <row r="146" spans="1:24" ht="34.5" customHeight="1">
      <c r="A146" s="541" t="s">
        <v>149</v>
      </c>
      <c r="B146" s="817" t="s">
        <v>191</v>
      </c>
      <c r="C146" s="817"/>
      <c r="D146" s="817"/>
      <c r="E146" s="817"/>
      <c r="F146" s="781"/>
      <c r="G146" s="781"/>
      <c r="H146" s="781"/>
      <c r="I146" s="805"/>
      <c r="J146" s="381"/>
      <c r="K146" s="381"/>
      <c r="L146" s="381"/>
      <c r="M146" s="423"/>
      <c r="N146" s="381"/>
      <c r="O146" s="381"/>
      <c r="P146" s="381"/>
      <c r="Q146" s="381"/>
      <c r="R146" s="381"/>
      <c r="S146" s="381"/>
      <c r="T146" s="381"/>
      <c r="U146" s="381"/>
      <c r="V146" s="381"/>
      <c r="W146" s="381"/>
      <c r="X146" s="381"/>
    </row>
    <row r="147" spans="1:24" ht="87.75" customHeight="1">
      <c r="A147" s="541" t="s">
        <v>151</v>
      </c>
      <c r="B147" s="824" t="s">
        <v>192</v>
      </c>
      <c r="C147" s="825"/>
      <c r="D147" s="825"/>
      <c r="E147" s="826"/>
      <c r="F147" s="780"/>
      <c r="G147" s="781"/>
      <c r="H147" s="781"/>
      <c r="I147" s="805"/>
      <c r="J147" s="381"/>
      <c r="K147" s="381"/>
      <c r="L147" s="381"/>
      <c r="M147" s="423"/>
      <c r="N147" s="381"/>
      <c r="O147" s="381"/>
      <c r="P147" s="381"/>
      <c r="Q147" s="381"/>
      <c r="R147" s="381"/>
      <c r="S147" s="381"/>
      <c r="T147" s="381"/>
      <c r="U147" s="381"/>
      <c r="V147" s="381"/>
      <c r="W147" s="381"/>
      <c r="X147" s="381"/>
    </row>
    <row r="148" spans="1:24" ht="51.75" customHeight="1">
      <c r="A148" s="541" t="s">
        <v>153</v>
      </c>
      <c r="B148" s="827" t="s">
        <v>193</v>
      </c>
      <c r="C148" s="827"/>
      <c r="D148" s="827"/>
      <c r="E148" s="828"/>
      <c r="F148" s="781"/>
      <c r="G148" s="781"/>
      <c r="H148" s="781"/>
      <c r="I148" s="805"/>
      <c r="J148" s="381"/>
      <c r="K148" s="381"/>
      <c r="L148" s="381"/>
      <c r="M148" s="423"/>
      <c r="N148" s="381"/>
      <c r="O148" s="381"/>
      <c r="P148" s="381"/>
      <c r="Q148" s="381"/>
      <c r="R148" s="381"/>
      <c r="S148" s="381"/>
      <c r="T148" s="381"/>
      <c r="U148" s="381"/>
      <c r="V148" s="381"/>
      <c r="W148" s="381"/>
      <c r="X148" s="381"/>
    </row>
    <row r="149" spans="1:24" ht="24.75" customHeight="1">
      <c r="A149" s="541"/>
      <c r="B149" s="918" t="s">
        <v>194</v>
      </c>
      <c r="C149" s="919"/>
      <c r="D149" s="919"/>
      <c r="E149" s="919"/>
      <c r="F149" s="919"/>
      <c r="G149" s="919"/>
      <c r="H149" s="919"/>
      <c r="I149" s="920"/>
      <c r="J149" s="307"/>
      <c r="K149" s="307"/>
      <c r="L149" s="307"/>
      <c r="M149" s="307"/>
      <c r="N149" s="307"/>
      <c r="O149" s="307"/>
      <c r="P149" s="307"/>
      <c r="Q149" s="307"/>
      <c r="R149" s="307"/>
      <c r="S149" s="307"/>
      <c r="T149" s="307"/>
      <c r="U149" s="307"/>
      <c r="V149" s="307"/>
      <c r="W149" s="307"/>
      <c r="X149" s="307"/>
    </row>
    <row r="150" spans="1:24" ht="36" customHeight="1">
      <c r="A150" s="541">
        <v>1</v>
      </c>
      <c r="B150" s="783" t="s">
        <v>156</v>
      </c>
      <c r="C150" s="783"/>
      <c r="D150" s="783"/>
      <c r="E150" s="890"/>
      <c r="F150" s="415"/>
      <c r="G150" s="780"/>
      <c r="H150" s="805"/>
      <c r="I150" s="417"/>
      <c r="J150" s="307"/>
      <c r="K150" s="307"/>
      <c r="L150" s="307"/>
      <c r="M150" s="307"/>
      <c r="N150" s="307"/>
      <c r="O150" s="307"/>
      <c r="P150" s="307"/>
      <c r="Q150" s="307"/>
      <c r="R150" s="307"/>
      <c r="S150" s="307"/>
      <c r="T150" s="307"/>
      <c r="U150" s="307"/>
      <c r="V150" s="307"/>
      <c r="W150" s="307"/>
      <c r="X150" s="307"/>
    </row>
    <row r="151" spans="1:24" ht="42" customHeight="1">
      <c r="A151" s="541">
        <v>2</v>
      </c>
      <c r="B151" s="783" t="s">
        <v>131</v>
      </c>
      <c r="C151" s="783"/>
      <c r="D151" s="783"/>
      <c r="E151" s="890"/>
      <c r="F151" s="415"/>
      <c r="G151" s="780"/>
      <c r="H151" s="805"/>
      <c r="I151" s="417"/>
      <c r="J151" s="307"/>
      <c r="K151" s="307"/>
      <c r="L151" s="307"/>
      <c r="M151" s="307"/>
      <c r="N151" s="307"/>
      <c r="O151" s="307"/>
      <c r="P151" s="307"/>
      <c r="Q151" s="307"/>
      <c r="R151" s="307"/>
      <c r="S151" s="307"/>
      <c r="T151" s="307"/>
      <c r="U151" s="307"/>
      <c r="V151" s="307"/>
      <c r="W151" s="307"/>
      <c r="X151" s="307"/>
    </row>
    <row r="152" spans="1:24" ht="33" customHeight="1">
      <c r="A152" s="558">
        <v>3</v>
      </c>
      <c r="B152" s="892"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892"/>
      <c r="D152" s="892"/>
      <c r="E152" s="893"/>
      <c r="F152" s="415"/>
      <c r="G152" s="780"/>
      <c r="H152" s="805"/>
      <c r="I152" s="417"/>
      <c r="J152" s="307"/>
      <c r="K152" s="307"/>
      <c r="L152" s="307"/>
      <c r="M152" s="307"/>
      <c r="N152" s="307"/>
      <c r="O152" s="307"/>
      <c r="P152" s="307"/>
      <c r="Q152" s="307"/>
      <c r="R152" s="307"/>
      <c r="S152" s="307"/>
      <c r="T152" s="307"/>
      <c r="U152" s="307"/>
      <c r="V152" s="307"/>
      <c r="W152" s="307"/>
      <c r="X152" s="307"/>
    </row>
    <row r="153" spans="1:24" ht="31.5" customHeight="1">
      <c r="A153" s="564"/>
      <c r="B153" s="895"/>
      <c r="C153" s="895"/>
      <c r="D153" s="895"/>
      <c r="E153" s="896"/>
      <c r="F153" s="415"/>
      <c r="G153" s="780"/>
      <c r="H153" s="805"/>
      <c r="I153" s="417"/>
      <c r="J153" s="307"/>
      <c r="K153" s="307"/>
      <c r="L153" s="307"/>
      <c r="M153" s="307"/>
      <c r="N153" s="307"/>
      <c r="O153" s="307"/>
      <c r="P153" s="307"/>
      <c r="Q153" s="307"/>
      <c r="R153" s="307"/>
      <c r="S153" s="307"/>
      <c r="T153" s="307"/>
      <c r="U153" s="307"/>
      <c r="V153" s="307"/>
      <c r="W153" s="307"/>
      <c r="X153" s="307"/>
    </row>
    <row r="154" spans="1:24" ht="28.5" customHeight="1">
      <c r="A154" s="564"/>
      <c r="B154" s="895"/>
      <c r="C154" s="895"/>
      <c r="D154" s="895"/>
      <c r="E154" s="896"/>
      <c r="F154" s="415"/>
      <c r="G154" s="780"/>
      <c r="H154" s="805"/>
      <c r="I154" s="417"/>
      <c r="J154" s="307"/>
      <c r="K154" s="307"/>
      <c r="L154" s="307"/>
      <c r="M154" s="307"/>
      <c r="N154" s="307"/>
      <c r="O154" s="307"/>
      <c r="P154" s="307"/>
      <c r="Q154" s="307"/>
      <c r="R154" s="307"/>
      <c r="S154" s="307"/>
      <c r="T154" s="307"/>
      <c r="U154" s="307"/>
      <c r="V154" s="307"/>
      <c r="W154" s="307"/>
      <c r="X154" s="307"/>
    </row>
    <row r="155" spans="1:24" ht="32.25" customHeight="1">
      <c r="A155" s="564"/>
      <c r="B155" s="895"/>
      <c r="C155" s="895"/>
      <c r="D155" s="895"/>
      <c r="E155" s="896"/>
      <c r="F155" s="415"/>
      <c r="G155" s="780"/>
      <c r="H155" s="805"/>
      <c r="I155" s="417"/>
      <c r="J155" s="307"/>
      <c r="K155" s="307"/>
      <c r="L155" s="307"/>
      <c r="M155" s="307"/>
      <c r="N155" s="307"/>
      <c r="O155" s="307"/>
      <c r="P155" s="307"/>
      <c r="Q155" s="307"/>
      <c r="R155" s="307"/>
      <c r="S155" s="307"/>
      <c r="T155" s="307"/>
      <c r="U155" s="307"/>
      <c r="V155" s="307"/>
      <c r="W155" s="307"/>
      <c r="X155" s="307"/>
    </row>
    <row r="156" spans="1:24" ht="35.25" customHeight="1">
      <c r="A156" s="564"/>
      <c r="B156" s="921" t="s">
        <v>133</v>
      </c>
      <c r="C156" s="921"/>
      <c r="D156" s="921"/>
      <c r="E156" s="922"/>
      <c r="F156" s="415"/>
      <c r="G156" s="780"/>
      <c r="H156" s="805"/>
      <c r="I156" s="417"/>
      <c r="J156" s="307"/>
      <c r="K156" s="307"/>
      <c r="L156" s="307"/>
      <c r="M156" s="307"/>
      <c r="N156" s="307"/>
      <c r="O156" s="307"/>
      <c r="P156" s="307"/>
      <c r="Q156" s="307"/>
      <c r="R156" s="307"/>
      <c r="S156" s="307"/>
      <c r="T156" s="307"/>
      <c r="U156" s="307"/>
      <c r="V156" s="307"/>
      <c r="W156" s="307"/>
      <c r="X156" s="307"/>
    </row>
    <row r="157" spans="1:24" ht="35.25" customHeight="1">
      <c r="A157" s="564"/>
      <c r="B157" s="921" t="s">
        <v>134</v>
      </c>
      <c r="C157" s="921"/>
      <c r="D157" s="921"/>
      <c r="E157" s="922"/>
      <c r="F157" s="415"/>
      <c r="G157" s="780"/>
      <c r="H157" s="805"/>
      <c r="I157" s="417"/>
      <c r="J157" s="307"/>
      <c r="K157" s="307"/>
      <c r="L157" s="307"/>
      <c r="M157" s="307"/>
      <c r="N157" s="307"/>
      <c r="O157" s="307"/>
      <c r="P157" s="307"/>
      <c r="Q157" s="307"/>
      <c r="R157" s="307"/>
      <c r="S157" s="307"/>
      <c r="T157" s="307"/>
      <c r="U157" s="307"/>
      <c r="V157" s="307"/>
      <c r="W157" s="307"/>
      <c r="X157" s="307"/>
    </row>
    <row r="158" spans="1:24" ht="41.25" customHeight="1">
      <c r="A158" s="572"/>
      <c r="B158" s="923" t="s">
        <v>135</v>
      </c>
      <c r="C158" s="923"/>
      <c r="D158" s="923"/>
      <c r="E158" s="924"/>
      <c r="F158" s="415"/>
      <c r="G158" s="780"/>
      <c r="H158" s="805"/>
      <c r="I158" s="417"/>
      <c r="J158" s="307"/>
      <c r="K158" s="307"/>
      <c r="L158" s="307"/>
      <c r="M158" s="307"/>
      <c r="N158" s="307"/>
      <c r="O158" s="307"/>
      <c r="P158" s="307"/>
      <c r="Q158" s="307"/>
      <c r="R158" s="307"/>
      <c r="S158" s="307"/>
      <c r="T158" s="307"/>
      <c r="U158" s="307"/>
      <c r="V158" s="307"/>
      <c r="W158" s="307"/>
      <c r="X158" s="307"/>
    </row>
    <row r="159" spans="1:24" ht="21.75" customHeight="1">
      <c r="A159" s="552" t="s">
        <v>158</v>
      </c>
      <c r="B159" s="918" t="s">
        <v>195</v>
      </c>
      <c r="C159" s="919"/>
      <c r="D159" s="919"/>
      <c r="E159" s="919"/>
      <c r="F159" s="542"/>
      <c r="G159" s="542"/>
      <c r="H159" s="542"/>
      <c r="I159" s="542"/>
      <c r="J159" s="307"/>
      <c r="K159" s="307"/>
      <c r="L159" s="307"/>
      <c r="M159" s="307"/>
      <c r="N159" s="307"/>
      <c r="O159" s="307"/>
      <c r="P159" s="307"/>
      <c r="Q159" s="307"/>
      <c r="R159" s="307"/>
      <c r="S159" s="307"/>
      <c r="T159" s="307"/>
      <c r="U159" s="307"/>
      <c r="V159" s="307"/>
      <c r="W159" s="307"/>
      <c r="X159" s="307"/>
    </row>
    <row r="160" spans="1:24" ht="44.25" customHeight="1">
      <c r="A160" s="541" t="s">
        <v>172</v>
      </c>
      <c r="B160" s="783" t="s">
        <v>196</v>
      </c>
      <c r="C160" s="783"/>
      <c r="D160" s="783"/>
      <c r="E160" s="800"/>
      <c r="F160" s="417"/>
      <c r="G160" s="780"/>
      <c r="H160" s="805"/>
      <c r="I160" s="417"/>
      <c r="J160" s="307"/>
      <c r="K160" s="307"/>
      <c r="L160" s="307"/>
      <c r="M160" s="307"/>
      <c r="N160" s="307"/>
      <c r="O160" s="307"/>
      <c r="P160" s="307"/>
      <c r="Q160" s="307"/>
      <c r="R160" s="307"/>
      <c r="S160" s="307"/>
      <c r="T160" s="307"/>
      <c r="U160" s="307"/>
      <c r="V160" s="307"/>
      <c r="W160" s="307"/>
      <c r="X160" s="307"/>
    </row>
    <row r="161" spans="1:24" ht="41.25" customHeight="1">
      <c r="A161" s="541" t="s">
        <v>174</v>
      </c>
      <c r="B161" s="916" t="s">
        <v>197</v>
      </c>
      <c r="C161" s="916"/>
      <c r="D161" s="916"/>
      <c r="E161" s="917"/>
      <c r="F161" s="417"/>
      <c r="G161" s="780"/>
      <c r="H161" s="805"/>
      <c r="I161" s="417"/>
      <c r="J161" s="307"/>
      <c r="K161" s="307"/>
      <c r="L161" s="307"/>
      <c r="M161" s="307"/>
      <c r="N161" s="307"/>
      <c r="O161" s="307"/>
      <c r="P161" s="307"/>
      <c r="Q161" s="307"/>
      <c r="R161" s="307"/>
      <c r="S161" s="307"/>
      <c r="T161" s="307"/>
      <c r="U161" s="307"/>
      <c r="V161" s="307"/>
      <c r="W161" s="307"/>
      <c r="X161" s="307"/>
    </row>
    <row r="162" spans="1:24" ht="37.5" customHeight="1">
      <c r="A162" s="541" t="s">
        <v>176</v>
      </c>
      <c r="B162" s="783" t="s">
        <v>161</v>
      </c>
      <c r="C162" s="783"/>
      <c r="D162" s="783"/>
      <c r="E162" s="800"/>
      <c r="F162" s="417"/>
      <c r="G162" s="780"/>
      <c r="H162" s="805"/>
      <c r="I162" s="417"/>
      <c r="J162" s="307"/>
      <c r="K162" s="307"/>
      <c r="L162" s="307"/>
      <c r="M162" s="307"/>
      <c r="N162" s="307"/>
      <c r="O162" s="307"/>
      <c r="P162" s="307"/>
      <c r="Q162" s="307"/>
      <c r="R162" s="307"/>
      <c r="S162" s="307"/>
      <c r="T162" s="307"/>
      <c r="U162" s="307"/>
      <c r="V162" s="307"/>
      <c r="W162" s="307"/>
      <c r="X162" s="307"/>
    </row>
    <row r="163" spans="1:24" ht="32.25" customHeight="1">
      <c r="A163" s="541" t="s">
        <v>178</v>
      </c>
      <c r="B163" s="783" t="s">
        <v>139</v>
      </c>
      <c r="C163" s="783"/>
      <c r="D163" s="783"/>
      <c r="E163" s="800"/>
      <c r="F163" s="417"/>
      <c r="G163" s="780"/>
      <c r="H163" s="805"/>
      <c r="I163" s="417"/>
      <c r="J163" s="307"/>
      <c r="K163" s="307"/>
      <c r="L163" s="307"/>
      <c r="M163" s="307"/>
      <c r="N163" s="307"/>
      <c r="O163" s="307"/>
      <c r="P163" s="307"/>
      <c r="Q163" s="307"/>
      <c r="R163" s="307"/>
      <c r="S163" s="307"/>
      <c r="T163" s="307"/>
      <c r="U163" s="307"/>
      <c r="V163" s="307"/>
      <c r="W163" s="307"/>
      <c r="X163" s="307"/>
    </row>
    <row r="164" spans="1:24" ht="37.5" customHeight="1">
      <c r="A164" s="541" t="s">
        <v>179</v>
      </c>
      <c r="B164" s="783" t="s">
        <v>165</v>
      </c>
      <c r="C164" s="783"/>
      <c r="D164" s="783"/>
      <c r="E164" s="800"/>
      <c r="F164" s="417"/>
      <c r="G164" s="780"/>
      <c r="H164" s="805"/>
      <c r="I164" s="417"/>
      <c r="J164" s="307"/>
      <c r="K164" s="307"/>
      <c r="L164" s="307"/>
      <c r="M164" s="307"/>
      <c r="N164" s="307"/>
      <c r="O164" s="307"/>
      <c r="P164" s="307"/>
      <c r="Q164" s="307"/>
      <c r="R164" s="307"/>
      <c r="S164" s="307"/>
      <c r="T164" s="307"/>
      <c r="U164" s="307"/>
      <c r="V164" s="307"/>
      <c r="W164" s="307"/>
      <c r="X164" s="307"/>
    </row>
    <row r="165" spans="1:24" ht="44.25" customHeight="1">
      <c r="A165" s="541" t="s">
        <v>181</v>
      </c>
      <c r="B165" s="783" t="s">
        <v>167</v>
      </c>
      <c r="C165" s="783"/>
      <c r="D165" s="783"/>
      <c r="E165" s="800"/>
      <c r="F165" s="417"/>
      <c r="G165" s="780"/>
      <c r="H165" s="805"/>
      <c r="I165" s="417"/>
      <c r="J165" s="307"/>
      <c r="K165" s="307"/>
      <c r="L165" s="307"/>
      <c r="M165" s="307"/>
      <c r="N165" s="307"/>
      <c r="O165" s="307"/>
      <c r="P165" s="307"/>
      <c r="Q165" s="307"/>
      <c r="R165" s="307"/>
      <c r="S165" s="307"/>
      <c r="T165" s="307"/>
      <c r="U165" s="307"/>
      <c r="V165" s="307"/>
      <c r="W165" s="307"/>
      <c r="X165" s="307"/>
    </row>
    <row r="166" spans="1:24" ht="39.75" customHeight="1">
      <c r="A166" s="541" t="s">
        <v>183</v>
      </c>
      <c r="B166" s="783" t="s">
        <v>198</v>
      </c>
      <c r="C166" s="783"/>
      <c r="D166" s="783"/>
      <c r="E166" s="800"/>
      <c r="F166" s="417"/>
      <c r="G166" s="780"/>
      <c r="H166" s="805"/>
      <c r="I166" s="538"/>
      <c r="J166" s="307"/>
      <c r="K166" s="307"/>
      <c r="L166" s="307"/>
      <c r="M166" s="307"/>
      <c r="N166" s="307"/>
      <c r="O166" s="307"/>
      <c r="P166" s="307"/>
      <c r="Q166" s="307"/>
      <c r="R166" s="307"/>
      <c r="S166" s="307"/>
      <c r="T166" s="307"/>
      <c r="U166" s="307"/>
      <c r="V166" s="307"/>
      <c r="W166" s="307"/>
      <c r="X166" s="307"/>
    </row>
    <row r="167" spans="1:24" ht="49.5" customHeight="1">
      <c r="A167" s="901" t="s">
        <v>199</v>
      </c>
      <c r="B167" s="795" t="s">
        <v>141</v>
      </c>
      <c r="C167" s="796"/>
      <c r="D167" s="796"/>
      <c r="E167" s="929"/>
      <c r="F167" s="565"/>
      <c r="G167" s="488"/>
      <c r="H167" s="418"/>
      <c r="I167" s="419"/>
      <c r="J167" s="307"/>
      <c r="K167" s="307"/>
      <c r="L167" s="307"/>
      <c r="M167" s="307"/>
      <c r="N167" s="307"/>
      <c r="O167" s="307"/>
      <c r="P167" s="307"/>
      <c r="Q167" s="307"/>
      <c r="R167" s="307"/>
      <c r="S167" s="307"/>
      <c r="T167" s="307"/>
      <c r="U167" s="307"/>
      <c r="V167" s="307"/>
      <c r="W167" s="307"/>
      <c r="X167" s="307"/>
    </row>
    <row r="168" spans="1:24" ht="20.25" customHeight="1">
      <c r="A168" s="903"/>
      <c r="B168" s="797" t="s">
        <v>142</v>
      </c>
      <c r="C168" s="798"/>
      <c r="D168" s="798"/>
      <c r="E168" s="799"/>
      <c r="F168" s="546" t="s">
        <v>169</v>
      </c>
      <c r="G168" s="517" t="s">
        <v>169</v>
      </c>
      <c r="H168" s="420"/>
      <c r="I168" s="546" t="s">
        <v>169</v>
      </c>
      <c r="J168" s="307"/>
      <c r="K168" s="307"/>
      <c r="L168" s="307"/>
      <c r="M168" s="307"/>
      <c r="N168" s="307"/>
      <c r="O168" s="307"/>
      <c r="P168" s="307"/>
      <c r="Q168" s="307"/>
      <c r="R168" s="307"/>
      <c r="S168" s="307"/>
      <c r="T168" s="307"/>
      <c r="U168" s="307"/>
      <c r="V168" s="307"/>
      <c r="W168" s="307"/>
      <c r="X168" s="307"/>
    </row>
    <row r="169" spans="1:24" ht="19.5" customHeight="1">
      <c r="A169" s="541"/>
      <c r="B169" s="930" t="s">
        <v>146</v>
      </c>
      <c r="C169" s="930"/>
      <c r="D169" s="930"/>
      <c r="E169" s="930"/>
      <c r="F169" s="930"/>
      <c r="G169" s="930"/>
      <c r="H169" s="930"/>
      <c r="I169" s="931"/>
      <c r="J169" s="307"/>
      <c r="K169" s="307"/>
      <c r="L169" s="307"/>
      <c r="M169" s="307"/>
      <c r="N169" s="307"/>
      <c r="O169" s="307"/>
      <c r="P169" s="307"/>
      <c r="Q169" s="307"/>
      <c r="R169" s="307"/>
      <c r="S169" s="307"/>
      <c r="T169" s="307"/>
      <c r="U169" s="307"/>
      <c r="V169" s="307"/>
      <c r="W169" s="307"/>
      <c r="X169" s="307"/>
    </row>
    <row r="170" spans="1:24" ht="24.75" customHeight="1">
      <c r="A170" s="556" t="s">
        <v>170</v>
      </c>
      <c r="B170" s="918" t="s">
        <v>171</v>
      </c>
      <c r="C170" s="919"/>
      <c r="D170" s="919"/>
      <c r="E170" s="919"/>
      <c r="F170" s="542"/>
      <c r="G170" s="543"/>
      <c r="H170" s="543"/>
      <c r="I170" s="544"/>
      <c r="J170" s="307"/>
      <c r="K170" s="307"/>
      <c r="L170" s="307"/>
      <c r="M170" s="307"/>
      <c r="N170" s="307"/>
      <c r="O170" s="307"/>
      <c r="P170" s="307"/>
      <c r="Q170" s="307"/>
      <c r="R170" s="307"/>
      <c r="S170" s="307"/>
      <c r="T170" s="307"/>
      <c r="U170" s="307"/>
      <c r="V170" s="307"/>
      <c r="W170" s="307"/>
      <c r="X170" s="307"/>
    </row>
    <row r="171" spans="1:24" ht="40.5" customHeight="1">
      <c r="A171" s="541" t="s">
        <v>172</v>
      </c>
      <c r="B171" s="783" t="s">
        <v>200</v>
      </c>
      <c r="C171" s="783"/>
      <c r="D171" s="783"/>
      <c r="E171" s="800"/>
      <c r="F171" s="538"/>
      <c r="G171" s="780"/>
      <c r="H171" s="805"/>
      <c r="I171" s="538"/>
      <c r="J171" s="307"/>
      <c r="K171" s="307"/>
      <c r="L171" s="307"/>
      <c r="M171" s="307"/>
      <c r="N171" s="307"/>
      <c r="O171" s="307"/>
      <c r="P171" s="307"/>
      <c r="Q171" s="307"/>
      <c r="R171" s="307"/>
      <c r="S171" s="307"/>
      <c r="T171" s="307"/>
      <c r="U171" s="307"/>
      <c r="V171" s="307"/>
      <c r="W171" s="307"/>
      <c r="X171" s="307"/>
    </row>
    <row r="172" spans="1:24" ht="30" customHeight="1">
      <c r="A172" s="541" t="s">
        <v>174</v>
      </c>
      <c r="B172" s="783" t="s">
        <v>175</v>
      </c>
      <c r="C172" s="783"/>
      <c r="D172" s="783"/>
      <c r="E172" s="800"/>
      <c r="F172" s="418"/>
      <c r="G172" s="402"/>
      <c r="H172" s="530"/>
      <c r="I172" s="545"/>
      <c r="J172" s="307"/>
      <c r="K172" s="307"/>
      <c r="L172" s="307"/>
      <c r="M172" s="307"/>
      <c r="N172" s="307"/>
      <c r="O172" s="307"/>
      <c r="P172" s="307"/>
      <c r="Q172" s="307"/>
      <c r="R172" s="307"/>
      <c r="S172" s="307"/>
      <c r="T172" s="307"/>
      <c r="U172" s="307"/>
      <c r="V172" s="307"/>
      <c r="W172" s="307"/>
      <c r="X172" s="307"/>
    </row>
    <row r="173" spans="1:24" ht="35.25" customHeight="1">
      <c r="A173" s="541" t="s">
        <v>176</v>
      </c>
      <c r="B173" s="916" t="s">
        <v>201</v>
      </c>
      <c r="C173" s="916"/>
      <c r="D173" s="916"/>
      <c r="E173" s="917"/>
      <c r="F173" s="417"/>
      <c r="G173" s="780"/>
      <c r="H173" s="805"/>
      <c r="I173" s="417"/>
      <c r="J173" s="307"/>
      <c r="K173" s="307"/>
      <c r="L173" s="307"/>
      <c r="M173" s="307"/>
      <c r="N173" s="307"/>
      <c r="O173" s="307"/>
      <c r="P173" s="307"/>
      <c r="Q173" s="307"/>
      <c r="R173" s="307"/>
      <c r="S173" s="307"/>
      <c r="T173" s="307"/>
      <c r="U173" s="307"/>
      <c r="V173" s="307"/>
      <c r="W173" s="307"/>
      <c r="X173" s="307"/>
    </row>
    <row r="174" spans="1:24" ht="31.5" customHeight="1">
      <c r="A174" s="541" t="s">
        <v>178</v>
      </c>
      <c r="B174" s="783" t="s">
        <v>139</v>
      </c>
      <c r="C174" s="783"/>
      <c r="D174" s="783"/>
      <c r="E174" s="800"/>
      <c r="F174" s="417"/>
      <c r="G174" s="780"/>
      <c r="H174" s="805"/>
      <c r="I174" s="417"/>
      <c r="J174" s="307"/>
      <c r="K174" s="307"/>
      <c r="L174" s="307"/>
      <c r="M174" s="307"/>
      <c r="N174" s="307"/>
      <c r="O174" s="307"/>
      <c r="P174" s="307"/>
      <c r="Q174" s="307"/>
      <c r="R174" s="307"/>
      <c r="S174" s="307"/>
      <c r="T174" s="307"/>
      <c r="U174" s="307"/>
      <c r="V174" s="307"/>
      <c r="W174" s="307"/>
      <c r="X174" s="307"/>
    </row>
    <row r="175" spans="1:24" ht="33" customHeight="1">
      <c r="A175" s="541" t="s">
        <v>179</v>
      </c>
      <c r="B175" s="783" t="s">
        <v>180</v>
      </c>
      <c r="C175" s="783"/>
      <c r="D175" s="783"/>
      <c r="E175" s="800"/>
      <c r="F175" s="417"/>
      <c r="G175" s="780"/>
      <c r="H175" s="805"/>
      <c r="I175" s="417"/>
      <c r="J175" s="307"/>
      <c r="K175" s="307"/>
      <c r="L175" s="307"/>
      <c r="M175" s="307"/>
      <c r="N175" s="307"/>
      <c r="O175" s="307"/>
      <c r="P175" s="307"/>
      <c r="Q175" s="307"/>
      <c r="R175" s="307"/>
      <c r="S175" s="307"/>
      <c r="T175" s="307"/>
      <c r="U175" s="307"/>
      <c r="V175" s="307"/>
      <c r="W175" s="307"/>
      <c r="X175" s="307"/>
    </row>
    <row r="176" spans="1:24" ht="44.25" customHeight="1">
      <c r="A176" s="541" t="s">
        <v>181</v>
      </c>
      <c r="B176" s="783" t="s">
        <v>182</v>
      </c>
      <c r="C176" s="783"/>
      <c r="D176" s="783"/>
      <c r="E176" s="800"/>
      <c r="F176" s="417"/>
      <c r="G176" s="780"/>
      <c r="H176" s="805"/>
      <c r="I176" s="417"/>
      <c r="J176" s="307"/>
      <c r="K176" s="307"/>
      <c r="L176" s="307"/>
      <c r="M176" s="307"/>
      <c r="N176" s="307"/>
      <c r="O176" s="307"/>
      <c r="P176" s="307"/>
      <c r="Q176" s="307"/>
      <c r="R176" s="307"/>
      <c r="S176" s="307"/>
      <c r="T176" s="307"/>
      <c r="U176" s="307"/>
      <c r="V176" s="307"/>
      <c r="W176" s="307"/>
      <c r="X176" s="307"/>
    </row>
    <row r="177" spans="1:24" ht="37.5" customHeight="1">
      <c r="A177" s="541" t="s">
        <v>183</v>
      </c>
      <c r="B177" s="783" t="s">
        <v>202</v>
      </c>
      <c r="C177" s="783"/>
      <c r="D177" s="783"/>
      <c r="E177" s="800"/>
      <c r="F177" s="417"/>
      <c r="G177" s="780"/>
      <c r="H177" s="805"/>
      <c r="I177" s="417"/>
      <c r="J177" s="307"/>
      <c r="K177" s="307"/>
      <c r="L177" s="307"/>
      <c r="M177" s="307"/>
      <c r="N177" s="307"/>
      <c r="O177" s="307"/>
      <c r="P177" s="307"/>
      <c r="Q177" s="307"/>
      <c r="R177" s="307"/>
      <c r="S177" s="307"/>
      <c r="T177" s="307"/>
      <c r="U177" s="307"/>
      <c r="V177" s="307"/>
      <c r="W177" s="307"/>
      <c r="X177" s="307"/>
    </row>
    <row r="178" spans="1:24" ht="33" customHeight="1">
      <c r="A178" s="901" t="s">
        <v>199</v>
      </c>
      <c r="B178" s="795" t="s">
        <v>141</v>
      </c>
      <c r="C178" s="796"/>
      <c r="D178" s="796"/>
      <c r="E178" s="929"/>
      <c r="F178" s="419"/>
      <c r="G178" s="488"/>
      <c r="H178" s="418"/>
      <c r="I178" s="419"/>
    </row>
    <row r="179" spans="1:24" ht="39" customHeight="1">
      <c r="A179" s="903"/>
      <c r="B179" s="797" t="s">
        <v>142</v>
      </c>
      <c r="C179" s="798"/>
      <c r="D179" s="798"/>
      <c r="E179" s="799"/>
      <c r="F179" s="554" t="s">
        <v>185</v>
      </c>
      <c r="G179" s="554" t="s">
        <v>185</v>
      </c>
      <c r="H179" s="490"/>
      <c r="I179" s="554" t="s">
        <v>185</v>
      </c>
    </row>
    <row r="180" spans="1:24" ht="16.5" customHeight="1">
      <c r="A180" s="82"/>
      <c r="B180" s="485"/>
      <c r="C180" s="485"/>
      <c r="D180" s="485"/>
      <c r="E180" s="485"/>
      <c r="F180" s="485"/>
      <c r="G180" s="485"/>
      <c r="H180" s="485"/>
      <c r="I180" s="485"/>
    </row>
    <row r="181" spans="1:24" ht="53.25" customHeight="1">
      <c r="A181" s="541">
        <v>5</v>
      </c>
      <c r="B181" s="802" t="s">
        <v>203</v>
      </c>
      <c r="C181" s="802"/>
      <c r="D181" s="802"/>
      <c r="E181" s="802"/>
      <c r="F181" s="802"/>
      <c r="G181" s="802"/>
      <c r="H181" s="802"/>
      <c r="I181" s="532"/>
    </row>
    <row r="182" spans="1:24" ht="9" customHeight="1">
      <c r="A182" s="407"/>
      <c r="B182" s="925"/>
      <c r="C182" s="925"/>
      <c r="D182" s="925"/>
      <c r="E182" s="925"/>
      <c r="F182" s="925"/>
      <c r="G182" s="925"/>
      <c r="H182" s="925"/>
      <c r="I182" s="925"/>
    </row>
    <row r="183" spans="1:24" ht="61.5" customHeight="1">
      <c r="A183" s="541">
        <v>6</v>
      </c>
      <c r="B183" s="802" t="s">
        <v>204</v>
      </c>
      <c r="C183" s="802"/>
      <c r="D183" s="802"/>
      <c r="E183" s="802"/>
      <c r="F183" s="802"/>
      <c r="G183" s="802"/>
      <c r="H183" s="802"/>
      <c r="I183" s="532"/>
    </row>
    <row r="184" spans="1:24" ht="15.75" customHeight="1">
      <c r="A184" s="926"/>
      <c r="B184" s="927"/>
      <c r="C184" s="927"/>
      <c r="D184" s="927"/>
      <c r="E184" s="927"/>
      <c r="F184" s="927"/>
      <c r="G184" s="927"/>
      <c r="H184" s="927"/>
      <c r="I184" s="928"/>
    </row>
    <row r="185" spans="1:24" ht="72" customHeight="1">
      <c r="A185" s="541">
        <v>7</v>
      </c>
      <c r="B185" s="802" t="s">
        <v>205</v>
      </c>
      <c r="C185" s="802"/>
      <c r="D185" s="802"/>
      <c r="E185" s="802"/>
      <c r="F185" s="802"/>
      <c r="G185" s="802"/>
      <c r="H185" s="802"/>
      <c r="I185" s="532"/>
    </row>
    <row r="186" spans="1:24" ht="45.75" customHeight="1">
      <c r="A186" s="547">
        <v>8</v>
      </c>
      <c r="B186" s="798" t="s">
        <v>145</v>
      </c>
      <c r="C186" s="798"/>
      <c r="D186" s="798"/>
      <c r="E186" s="799"/>
      <c r="F186" s="492"/>
      <c r="G186" s="576"/>
      <c r="H186" s="577"/>
      <c r="I186" s="492"/>
    </row>
    <row r="187" spans="1:24" ht="12.75" customHeight="1">
      <c r="A187" s="425"/>
      <c r="B187" s="322"/>
      <c r="C187" s="322"/>
      <c r="D187" s="322"/>
      <c r="E187" s="322"/>
      <c r="F187" s="322"/>
      <c r="G187" s="322"/>
      <c r="H187" s="322"/>
      <c r="I187" s="324"/>
      <c r="M187" s="568"/>
    </row>
    <row r="188" spans="1:24" ht="24" customHeight="1">
      <c r="A188" s="573">
        <v>3</v>
      </c>
      <c r="B188" s="932" t="s">
        <v>206</v>
      </c>
      <c r="C188" s="932"/>
      <c r="D188" s="932"/>
      <c r="E188" s="932"/>
      <c r="F188" s="932"/>
      <c r="G188" s="932"/>
      <c r="H188" s="932"/>
      <c r="I188" s="932"/>
      <c r="M188" s="579"/>
    </row>
    <row r="189" spans="1:24" ht="24" customHeight="1">
      <c r="A189" s="407" t="s">
        <v>79</v>
      </c>
      <c r="B189" s="933" t="s">
        <v>207</v>
      </c>
      <c r="C189" s="933"/>
      <c r="D189" s="933"/>
      <c r="E189" s="933"/>
      <c r="F189" s="933"/>
      <c r="G189" s="933"/>
      <c r="H189" s="933"/>
      <c r="I189" s="933"/>
      <c r="M189" s="578"/>
    </row>
    <row r="190" spans="1:24" ht="73.5" customHeight="1">
      <c r="A190" s="407" t="s">
        <v>208</v>
      </c>
      <c r="B190" s="934" t="s">
        <v>209</v>
      </c>
      <c r="C190" s="934"/>
      <c r="D190" s="934"/>
      <c r="E190" s="934"/>
      <c r="F190" s="934"/>
      <c r="G190" s="934"/>
      <c r="H190" s="934"/>
      <c r="I190" s="934"/>
      <c r="M190" s="321"/>
    </row>
    <row r="191" spans="1:24" ht="30.75" customHeight="1">
      <c r="A191" s="407" t="s">
        <v>210</v>
      </c>
      <c r="B191" s="935" t="s">
        <v>211</v>
      </c>
      <c r="C191" s="935"/>
      <c r="D191" s="935"/>
      <c r="E191" s="935"/>
      <c r="F191" s="935"/>
      <c r="G191" s="935"/>
      <c r="H191" s="935"/>
      <c r="I191" s="935"/>
      <c r="M191" s="321"/>
    </row>
    <row r="192" spans="1:24" ht="230.25" customHeight="1">
      <c r="A192" s="407"/>
      <c r="B192" s="936" t="s">
        <v>212</v>
      </c>
      <c r="C192" s="936"/>
      <c r="D192" s="936"/>
      <c r="E192" s="936"/>
      <c r="F192" s="936"/>
      <c r="G192" s="936"/>
      <c r="H192" s="936"/>
      <c r="I192" s="936"/>
      <c r="M192" s="321"/>
    </row>
    <row r="193" spans="1:13" ht="10.5" customHeight="1">
      <c r="A193" s="407"/>
      <c r="B193" s="574"/>
      <c r="C193" s="574"/>
      <c r="D193" s="574"/>
      <c r="E193" s="574"/>
      <c r="F193" s="574"/>
      <c r="G193" s="574"/>
      <c r="H193" s="574"/>
      <c r="I193" s="574"/>
      <c r="M193" s="321"/>
    </row>
    <row r="194" spans="1:13" ht="66.75" customHeight="1">
      <c r="A194" s="407"/>
      <c r="B194" s="937" t="s">
        <v>213</v>
      </c>
      <c r="C194" s="938"/>
      <c r="D194" s="938"/>
      <c r="E194" s="938"/>
      <c r="F194" s="938"/>
      <c r="G194" s="938"/>
      <c r="H194" s="938"/>
      <c r="I194" s="938"/>
      <c r="M194" s="321"/>
    </row>
    <row r="195" spans="1:13" ht="12" customHeight="1">
      <c r="A195" s="407"/>
      <c r="B195" s="939"/>
      <c r="C195" s="939"/>
      <c r="D195" s="939"/>
      <c r="E195" s="939"/>
      <c r="F195" s="939"/>
      <c r="G195" s="939"/>
      <c r="H195" s="939"/>
      <c r="I195" s="939"/>
      <c r="M195" s="321"/>
    </row>
    <row r="196" spans="1:13" ht="44.25" customHeight="1">
      <c r="A196" s="541"/>
      <c r="B196" s="940" t="s">
        <v>214</v>
      </c>
      <c r="C196" s="941"/>
      <c r="D196" s="941"/>
      <c r="E196" s="941"/>
      <c r="F196" s="941"/>
      <c r="G196" s="941"/>
      <c r="H196" s="941"/>
      <c r="I196" s="942"/>
      <c r="M196" s="321"/>
    </row>
    <row r="197" spans="1:13" ht="23.25" customHeight="1">
      <c r="A197" s="541"/>
      <c r="B197" s="534"/>
      <c r="C197" s="535"/>
      <c r="D197" s="535"/>
      <c r="E197" s="535"/>
      <c r="F197" s="535"/>
      <c r="G197" s="535"/>
      <c r="H197" s="535"/>
      <c r="I197" s="535"/>
      <c r="M197" s="321"/>
    </row>
    <row r="198" spans="1:13" ht="20.25" customHeight="1">
      <c r="A198" s="567">
        <v>4</v>
      </c>
      <c r="B198" s="808" t="s">
        <v>215</v>
      </c>
      <c r="C198" s="809"/>
      <c r="D198" s="809"/>
      <c r="E198" s="809"/>
      <c r="F198" s="809"/>
      <c r="G198" s="809"/>
      <c r="H198" s="809"/>
      <c r="I198" s="569"/>
      <c r="M198" s="321" t="str">
        <f>M21</f>
        <v>2 or more</v>
      </c>
    </row>
    <row r="199" spans="1:13" ht="29.25" customHeight="1">
      <c r="A199" s="566">
        <v>4.0999999999999996</v>
      </c>
      <c r="B199" s="810" t="s">
        <v>95</v>
      </c>
      <c r="C199" s="811"/>
      <c r="D199" s="811"/>
      <c r="E199" s="812"/>
      <c r="F199" s="813"/>
      <c r="G199" s="813"/>
      <c r="H199" s="814"/>
      <c r="I199" s="324"/>
    </row>
    <row r="200" spans="1:13" ht="25.5" customHeight="1">
      <c r="A200" s="566" t="s">
        <v>216</v>
      </c>
      <c r="B200" s="806" t="s">
        <v>217</v>
      </c>
      <c r="C200" s="807"/>
      <c r="D200" s="807"/>
      <c r="E200" s="807"/>
      <c r="F200" s="807"/>
      <c r="G200" s="807"/>
      <c r="H200" s="807"/>
      <c r="I200" s="324"/>
    </row>
    <row r="201" spans="1:13" ht="39.75" customHeight="1">
      <c r="A201" s="428"/>
      <c r="B201" s="429"/>
      <c r="C201" s="429"/>
      <c r="D201" s="393" t="s">
        <v>218</v>
      </c>
      <c r="E201" s="529"/>
      <c r="F201" s="752" t="s">
        <v>219</v>
      </c>
      <c r="G201" s="836"/>
      <c r="H201" s="753"/>
      <c r="I201" s="324"/>
    </row>
    <row r="202" spans="1:13" ht="17.25" customHeight="1">
      <c r="A202" s="430" t="s">
        <v>220</v>
      </c>
      <c r="B202" s="769" t="s">
        <v>221</v>
      </c>
      <c r="C202" s="769"/>
      <c r="D202" s="431"/>
      <c r="E202" s="483"/>
      <c r="F202" s="770"/>
      <c r="G202" s="771"/>
      <c r="H202" s="772"/>
      <c r="I202" s="324"/>
    </row>
    <row r="203" spans="1:13" ht="37.5" customHeight="1">
      <c r="A203" s="430"/>
      <c r="B203" s="818" t="s">
        <v>222</v>
      </c>
      <c r="C203" s="819"/>
      <c r="D203" s="759"/>
      <c r="E203" s="432"/>
      <c r="F203" s="765"/>
      <c r="G203" s="766"/>
      <c r="H203" s="767"/>
      <c r="I203" s="324"/>
    </row>
    <row r="204" spans="1:13" ht="15.75" hidden="1" customHeight="1">
      <c r="A204" s="430">
        <v>1</v>
      </c>
      <c r="B204" s="820" t="s">
        <v>223</v>
      </c>
      <c r="C204" s="821"/>
      <c r="D204" s="436"/>
      <c r="E204" s="482"/>
      <c r="F204" s="765"/>
      <c r="G204" s="766"/>
      <c r="H204" s="767"/>
      <c r="I204" s="324"/>
    </row>
    <row r="205" spans="1:13" ht="25.5" customHeight="1">
      <c r="A205" s="430">
        <v>1</v>
      </c>
      <c r="B205" s="765"/>
      <c r="C205" s="767"/>
      <c r="D205" s="436"/>
      <c r="E205" s="427"/>
      <c r="F205" s="765"/>
      <c r="G205" s="766"/>
      <c r="H205" s="767"/>
    </row>
    <row r="206" spans="1:13" ht="29.25" customHeight="1">
      <c r="A206" s="430">
        <v>2</v>
      </c>
      <c r="B206" s="765"/>
      <c r="C206" s="767"/>
      <c r="D206" s="436"/>
      <c r="E206" s="427"/>
      <c r="F206" s="765"/>
      <c r="G206" s="766"/>
      <c r="H206" s="767"/>
      <c r="I206" s="324"/>
    </row>
    <row r="207" spans="1:13" ht="28.5" customHeight="1">
      <c r="A207" s="430">
        <v>3</v>
      </c>
      <c r="B207" s="765"/>
      <c r="C207" s="767"/>
      <c r="D207" s="436"/>
      <c r="E207" s="427"/>
      <c r="F207" s="765"/>
      <c r="G207" s="766"/>
      <c r="H207" s="767"/>
      <c r="I207" s="324"/>
    </row>
    <row r="208" spans="1:13" ht="32.25" customHeight="1">
      <c r="A208" s="430">
        <v>4</v>
      </c>
      <c r="B208" s="765"/>
      <c r="C208" s="767"/>
      <c r="D208" s="436"/>
      <c r="E208" s="427"/>
      <c r="F208" s="765"/>
      <c r="G208" s="766"/>
      <c r="H208" s="767"/>
      <c r="I208" s="324"/>
    </row>
    <row r="209" spans="1:9" ht="35.25" customHeight="1">
      <c r="A209" s="430">
        <v>5</v>
      </c>
      <c r="B209" s="765"/>
      <c r="C209" s="767"/>
      <c r="D209" s="436"/>
      <c r="E209" s="427"/>
      <c r="F209" s="765"/>
      <c r="G209" s="766"/>
      <c r="H209" s="767"/>
      <c r="I209" s="324"/>
    </row>
    <row r="210" spans="1:9" ht="29.25" customHeight="1">
      <c r="A210" s="395"/>
      <c r="B210" s="426"/>
      <c r="C210" s="427"/>
      <c r="D210" s="427"/>
      <c r="E210" s="427"/>
      <c r="F210" s="427"/>
      <c r="G210" s="427"/>
      <c r="H210" s="427"/>
      <c r="I210" s="324"/>
    </row>
    <row r="211" spans="1:9" ht="20.25" customHeight="1">
      <c r="A211" s="428" t="s">
        <v>85</v>
      </c>
      <c r="B211" s="806" t="s">
        <v>224</v>
      </c>
      <c r="C211" s="807"/>
      <c r="D211" s="807"/>
      <c r="E211" s="807"/>
      <c r="F211" s="807"/>
      <c r="G211" s="807"/>
      <c r="H211" s="807"/>
      <c r="I211" s="324"/>
    </row>
    <row r="212" spans="1:9" ht="47.25" customHeight="1">
      <c r="A212" s="428"/>
      <c r="B212" s="444"/>
      <c r="C212" s="429"/>
      <c r="D212" s="393" t="s">
        <v>225</v>
      </c>
      <c r="E212" s="529"/>
      <c r="F212" s="752" t="s">
        <v>219</v>
      </c>
      <c r="G212" s="836"/>
      <c r="H212" s="753"/>
      <c r="I212" s="324"/>
    </row>
    <row r="213" spans="1:9" ht="17.25" customHeight="1">
      <c r="A213" s="430" t="s">
        <v>220</v>
      </c>
      <c r="B213" s="822" t="s">
        <v>221</v>
      </c>
      <c r="C213" s="823"/>
      <c r="D213" s="445"/>
      <c r="E213" s="483"/>
      <c r="F213" s="770"/>
      <c r="G213" s="771"/>
      <c r="H213" s="772"/>
      <c r="I213" s="324"/>
    </row>
    <row r="214" spans="1:9" ht="34.5" customHeight="1">
      <c r="A214" s="430"/>
      <c r="B214" s="818" t="s">
        <v>222</v>
      </c>
      <c r="C214" s="819"/>
      <c r="D214" s="759"/>
      <c r="E214" s="432"/>
      <c r="F214" s="770"/>
      <c r="G214" s="771"/>
      <c r="H214" s="772"/>
      <c r="I214" s="324"/>
    </row>
    <row r="215" spans="1:9" ht="30" customHeight="1">
      <c r="A215" s="430">
        <v>1</v>
      </c>
      <c r="B215" s="765"/>
      <c r="C215" s="767"/>
      <c r="D215" s="436"/>
      <c r="E215" s="427"/>
      <c r="F215" s="765"/>
      <c r="G215" s="766"/>
      <c r="H215" s="767"/>
      <c r="I215" s="324"/>
    </row>
    <row r="216" spans="1:9" ht="28.5" customHeight="1">
      <c r="A216" s="430">
        <v>2</v>
      </c>
      <c r="B216" s="765"/>
      <c r="C216" s="767"/>
      <c r="D216" s="436"/>
      <c r="E216" s="427"/>
      <c r="F216" s="765"/>
      <c r="G216" s="766"/>
      <c r="H216" s="767"/>
    </row>
    <row r="217" spans="1:9" ht="27.75" customHeight="1">
      <c r="A217" s="430">
        <v>3</v>
      </c>
      <c r="B217" s="765"/>
      <c r="C217" s="767"/>
      <c r="D217" s="436"/>
      <c r="E217" s="427"/>
      <c r="F217" s="765"/>
      <c r="G217" s="766"/>
      <c r="H217" s="767"/>
      <c r="I217" s="324"/>
    </row>
    <row r="218" spans="1:9" ht="30" customHeight="1">
      <c r="A218" s="430">
        <v>4</v>
      </c>
      <c r="B218" s="765"/>
      <c r="C218" s="767"/>
      <c r="D218" s="436"/>
      <c r="E218" s="427"/>
      <c r="F218" s="765"/>
      <c r="G218" s="766"/>
      <c r="H218" s="767"/>
      <c r="I218" s="324"/>
    </row>
    <row r="219" spans="1:9" ht="30.75" customHeight="1">
      <c r="A219" s="430">
        <v>5</v>
      </c>
      <c r="B219" s="765"/>
      <c r="C219" s="767"/>
      <c r="D219" s="436"/>
      <c r="E219" s="427"/>
      <c r="F219" s="765"/>
      <c r="G219" s="766"/>
      <c r="H219" s="767"/>
      <c r="I219" s="324"/>
    </row>
    <row r="220" spans="1:9" ht="51" customHeight="1">
      <c r="A220" s="430"/>
      <c r="B220" s="944" t="s">
        <v>226</v>
      </c>
      <c r="C220" s="873"/>
      <c r="D220" s="436"/>
      <c r="E220" s="496"/>
      <c r="F220" s="427"/>
      <c r="G220" s="427"/>
      <c r="H220" s="484"/>
      <c r="I220" s="324"/>
    </row>
    <row r="221" spans="1:9" ht="16.5" customHeight="1">
      <c r="A221" s="425"/>
      <c r="B221" s="322"/>
      <c r="C221" s="322"/>
      <c r="D221" s="422"/>
      <c r="E221" s="422"/>
      <c r="F221" s="422"/>
      <c r="G221" s="422"/>
      <c r="H221" s="422"/>
      <c r="I221" s="324"/>
    </row>
    <row r="222" spans="1:9" ht="16.5" customHeight="1">
      <c r="A222" s="428" t="s">
        <v>227</v>
      </c>
      <c r="B222" s="829" t="s">
        <v>228</v>
      </c>
      <c r="C222" s="859"/>
      <c r="D222" s="446"/>
      <c r="E222" s="860"/>
      <c r="F222" s="861"/>
      <c r="G222" s="862"/>
      <c r="H222" s="863"/>
      <c r="I222" s="324"/>
    </row>
    <row r="223" spans="1:9" ht="34.5" customHeight="1">
      <c r="A223" s="428"/>
      <c r="B223" s="807"/>
      <c r="C223" s="829"/>
      <c r="D223" s="447" t="s">
        <v>229</v>
      </c>
      <c r="E223" s="864" t="s">
        <v>219</v>
      </c>
      <c r="F223" s="943"/>
      <c r="G223" s="943"/>
      <c r="H223" s="865"/>
      <c r="I223" s="324"/>
    </row>
    <row r="224" spans="1:9" ht="56.25" customHeight="1">
      <c r="A224" s="430"/>
      <c r="B224" s="830" t="s">
        <v>230</v>
      </c>
      <c r="C224" s="831"/>
      <c r="D224" s="436"/>
      <c r="E224" s="765"/>
      <c r="F224" s="766"/>
      <c r="G224" s="766"/>
      <c r="H224" s="767"/>
    </row>
    <row r="225" spans="1:9" ht="15.75" customHeight="1">
      <c r="A225" s="430"/>
      <c r="B225" s="761" t="s">
        <v>231</v>
      </c>
      <c r="C225" s="823"/>
      <c r="D225" s="445"/>
      <c r="E225" s="818"/>
      <c r="F225" s="832"/>
      <c r="G225" s="833"/>
      <c r="H225" s="834"/>
      <c r="I225" s="324"/>
    </row>
    <row r="226" spans="1:9" ht="79.5" customHeight="1">
      <c r="A226" s="497"/>
      <c r="B226" s="830" t="s">
        <v>232</v>
      </c>
      <c r="C226" s="831"/>
      <c r="D226" s="436"/>
      <c r="E226" s="765"/>
      <c r="F226" s="766"/>
      <c r="G226" s="766"/>
      <c r="H226" s="767"/>
      <c r="I226" s="324"/>
    </row>
    <row r="227" spans="1:9" ht="14.25" customHeight="1">
      <c r="A227" s="499"/>
      <c r="B227" s="381"/>
      <c r="C227" s="381"/>
      <c r="D227" s="381"/>
      <c r="G227" s="381"/>
    </row>
    <row r="228" spans="1:9" ht="23.25" customHeight="1">
      <c r="A228" s="567">
        <v>5</v>
      </c>
      <c r="B228" s="808" t="s">
        <v>233</v>
      </c>
      <c r="C228" s="809"/>
      <c r="D228" s="809"/>
      <c r="E228" s="809"/>
      <c r="F228" s="809"/>
      <c r="G228" s="809"/>
      <c r="H228" s="809"/>
      <c r="I228" s="570"/>
    </row>
    <row r="229" spans="1:9" ht="32.25" customHeight="1">
      <c r="A229" s="566">
        <v>5.0999999999999996</v>
      </c>
      <c r="B229" s="810" t="s">
        <v>95</v>
      </c>
      <c r="C229" s="811"/>
      <c r="D229" s="811"/>
      <c r="E229" s="812"/>
      <c r="F229" s="813"/>
      <c r="G229" s="813"/>
      <c r="H229" s="814"/>
    </row>
    <row r="230" spans="1:9" ht="23.25" customHeight="1">
      <c r="A230" s="566" t="s">
        <v>216</v>
      </c>
      <c r="B230" s="806" t="s">
        <v>217</v>
      </c>
      <c r="C230" s="807"/>
      <c r="D230" s="807"/>
      <c r="E230" s="807"/>
      <c r="F230" s="807"/>
      <c r="G230" s="807"/>
      <c r="H230" s="807"/>
    </row>
    <row r="231" spans="1:9" ht="14.25" customHeight="1">
      <c r="A231" s="428"/>
      <c r="B231" s="429"/>
      <c r="C231" s="429"/>
      <c r="D231" s="393"/>
      <c r="E231" s="745"/>
      <c r="F231" s="748" t="s">
        <v>219</v>
      </c>
      <c r="G231" s="835"/>
      <c r="H231" s="749"/>
    </row>
    <row r="232" spans="1:9" ht="47.25" customHeight="1">
      <c r="A232" s="428"/>
      <c r="B232" s="429"/>
      <c r="C232" s="429"/>
      <c r="D232" s="393" t="s">
        <v>218</v>
      </c>
      <c r="E232" s="747"/>
      <c r="F232" s="752"/>
      <c r="G232" s="836"/>
      <c r="H232" s="753"/>
    </row>
    <row r="233" spans="1:9" ht="23.25" customHeight="1">
      <c r="A233" s="430" t="s">
        <v>220</v>
      </c>
      <c r="B233" s="769" t="s">
        <v>221</v>
      </c>
      <c r="C233" s="769"/>
      <c r="D233" s="431"/>
      <c r="E233" s="483"/>
      <c r="F233" s="770"/>
      <c r="G233" s="771"/>
      <c r="H233" s="772"/>
    </row>
    <row r="234" spans="1:9" ht="42.75" customHeight="1">
      <c r="A234" s="430"/>
      <c r="B234" s="818" t="s">
        <v>222</v>
      </c>
      <c r="C234" s="819"/>
      <c r="D234" s="759"/>
      <c r="E234" s="432"/>
      <c r="F234" s="765"/>
      <c r="G234" s="766"/>
      <c r="H234" s="767"/>
    </row>
    <row r="235" spans="1:9" ht="27" hidden="1" customHeight="1">
      <c r="A235" s="430">
        <v>1</v>
      </c>
      <c r="B235" s="820" t="s">
        <v>223</v>
      </c>
      <c r="C235" s="821"/>
      <c r="D235" s="436"/>
      <c r="E235" s="482"/>
      <c r="F235" s="765"/>
      <c r="G235" s="766"/>
      <c r="H235" s="767"/>
    </row>
    <row r="236" spans="1:9" ht="24" customHeight="1">
      <c r="A236" s="430">
        <v>1</v>
      </c>
      <c r="B236" s="765"/>
      <c r="C236" s="767"/>
      <c r="D236" s="436"/>
      <c r="E236" s="427"/>
      <c r="F236" s="765"/>
      <c r="G236" s="766"/>
      <c r="H236" s="767"/>
    </row>
    <row r="237" spans="1:9" ht="26.25" customHeight="1">
      <c r="A237" s="430">
        <v>2</v>
      </c>
      <c r="B237" s="765"/>
      <c r="C237" s="767"/>
      <c r="D237" s="436"/>
      <c r="E237" s="427"/>
      <c r="F237" s="765"/>
      <c r="G237" s="766"/>
      <c r="H237" s="767"/>
    </row>
    <row r="238" spans="1:9" ht="23.25" customHeight="1">
      <c r="A238" s="430">
        <v>3</v>
      </c>
      <c r="B238" s="765"/>
      <c r="C238" s="767"/>
      <c r="D238" s="436"/>
      <c r="E238" s="427"/>
      <c r="F238" s="765"/>
      <c r="G238" s="766"/>
      <c r="H238" s="767"/>
    </row>
    <row r="239" spans="1:9" ht="22.5" customHeight="1">
      <c r="A239" s="430">
        <v>4</v>
      </c>
      <c r="B239" s="765"/>
      <c r="C239" s="767"/>
      <c r="D239" s="436"/>
      <c r="E239" s="427"/>
      <c r="F239" s="765"/>
      <c r="G239" s="766"/>
      <c r="H239" s="767"/>
    </row>
    <row r="240" spans="1:9" ht="26.25" customHeight="1">
      <c r="A240" s="430">
        <v>5</v>
      </c>
      <c r="B240" s="765"/>
      <c r="C240" s="767"/>
      <c r="D240" s="436"/>
      <c r="E240" s="427"/>
      <c r="F240" s="765"/>
      <c r="G240" s="766"/>
      <c r="H240" s="767"/>
    </row>
    <row r="241" spans="1:8" ht="14.25" customHeight="1">
      <c r="A241" s="395"/>
      <c r="B241" s="426"/>
      <c r="C241" s="427"/>
      <c r="D241" s="427"/>
      <c r="E241" s="427"/>
      <c r="F241" s="427"/>
      <c r="G241" s="427"/>
      <c r="H241" s="427"/>
    </row>
    <row r="242" spans="1:8" ht="21.75" customHeight="1">
      <c r="A242" s="428" t="s">
        <v>85</v>
      </c>
      <c r="B242" s="806" t="s">
        <v>224</v>
      </c>
      <c r="C242" s="807"/>
      <c r="D242" s="807"/>
      <c r="E242" s="807"/>
      <c r="F242" s="807"/>
      <c r="G242" s="807"/>
      <c r="H242" s="807"/>
    </row>
    <row r="243" spans="1:8" ht="21.75" customHeight="1">
      <c r="A243" s="428"/>
      <c r="B243" s="444"/>
      <c r="C243" s="429"/>
      <c r="D243" s="393"/>
      <c r="E243" s="745"/>
      <c r="F243" s="748" t="s">
        <v>219</v>
      </c>
      <c r="G243" s="835"/>
      <c r="H243" s="749"/>
    </row>
    <row r="244" spans="1:8" ht="43.5" customHeight="1">
      <c r="A244" s="428"/>
      <c r="B244" s="444"/>
      <c r="C244" s="429"/>
      <c r="D244" s="393" t="s">
        <v>225</v>
      </c>
      <c r="E244" s="747"/>
      <c r="F244" s="752"/>
      <c r="G244" s="836"/>
      <c r="H244" s="753"/>
    </row>
    <row r="245" spans="1:8" ht="23.25" customHeight="1">
      <c r="A245" s="430" t="s">
        <v>220</v>
      </c>
      <c r="B245" s="822" t="s">
        <v>221</v>
      </c>
      <c r="C245" s="823"/>
      <c r="D245" s="445"/>
      <c r="E245" s="483"/>
      <c r="F245" s="770"/>
      <c r="G245" s="771"/>
      <c r="H245" s="772"/>
    </row>
    <row r="246" spans="1:8" ht="44.25" customHeight="1">
      <c r="A246" s="430"/>
      <c r="B246" s="818" t="s">
        <v>222</v>
      </c>
      <c r="C246" s="819"/>
      <c r="D246" s="759"/>
      <c r="E246" s="432"/>
      <c r="F246" s="770"/>
      <c r="G246" s="771"/>
      <c r="H246" s="772"/>
    </row>
    <row r="247" spans="1:8" ht="23.25" customHeight="1">
      <c r="A247" s="430">
        <v>1</v>
      </c>
      <c r="B247" s="765"/>
      <c r="C247" s="767"/>
      <c r="D247" s="436"/>
      <c r="E247" s="427"/>
      <c r="F247" s="765"/>
      <c r="G247" s="766"/>
      <c r="H247" s="767"/>
    </row>
    <row r="248" spans="1:8" ht="30" customHeight="1">
      <c r="A248" s="430">
        <v>2</v>
      </c>
      <c r="B248" s="765"/>
      <c r="C248" s="767"/>
      <c r="D248" s="436"/>
      <c r="E248" s="427"/>
      <c r="F248" s="765"/>
      <c r="G248" s="766"/>
      <c r="H248" s="767"/>
    </row>
    <row r="249" spans="1:8" ht="27.75" customHeight="1">
      <c r="A249" s="430">
        <v>3</v>
      </c>
      <c r="B249" s="765"/>
      <c r="C249" s="767"/>
      <c r="D249" s="436"/>
      <c r="E249" s="427"/>
      <c r="F249" s="765"/>
      <c r="G249" s="766"/>
      <c r="H249" s="767"/>
    </row>
    <row r="250" spans="1:8" ht="27" customHeight="1">
      <c r="A250" s="430">
        <v>4</v>
      </c>
      <c r="B250" s="765"/>
      <c r="C250" s="767"/>
      <c r="D250" s="436"/>
      <c r="E250" s="427"/>
      <c r="F250" s="765"/>
      <c r="G250" s="766"/>
      <c r="H250" s="767"/>
    </row>
    <row r="251" spans="1:8" ht="27.75" customHeight="1">
      <c r="A251" s="430">
        <v>5</v>
      </c>
      <c r="B251" s="765"/>
      <c r="C251" s="767"/>
      <c r="D251" s="436"/>
      <c r="E251" s="427"/>
      <c r="F251" s="765"/>
      <c r="G251" s="766"/>
      <c r="H251" s="767"/>
    </row>
    <row r="252" spans="1:8" ht="47.25" customHeight="1">
      <c r="A252" s="430"/>
      <c r="B252" s="944" t="s">
        <v>226</v>
      </c>
      <c r="C252" s="873"/>
      <c r="D252" s="436"/>
      <c r="E252" s="496"/>
      <c r="F252" s="427"/>
      <c r="G252" s="427"/>
      <c r="H252" s="484"/>
    </row>
    <row r="253" spans="1:8" ht="14.25" customHeight="1">
      <c r="A253" s="425"/>
      <c r="B253" s="322"/>
      <c r="C253" s="322"/>
      <c r="D253" s="422"/>
      <c r="E253" s="422"/>
      <c r="F253" s="422"/>
      <c r="G253" s="422"/>
      <c r="H253" s="422"/>
    </row>
    <row r="254" spans="1:8" ht="14.25" customHeight="1">
      <c r="A254" s="428" t="s">
        <v>227</v>
      </c>
      <c r="B254" s="829" t="s">
        <v>228</v>
      </c>
      <c r="C254" s="859"/>
      <c r="D254" s="446"/>
      <c r="E254" s="860"/>
      <c r="F254" s="861"/>
      <c r="G254" s="862"/>
      <c r="H254" s="863"/>
    </row>
    <row r="255" spans="1:8" ht="39.75" customHeight="1">
      <c r="A255" s="428"/>
      <c r="B255" s="807"/>
      <c r="C255" s="829"/>
      <c r="D255" s="447" t="s">
        <v>229</v>
      </c>
      <c r="E255" s="864" t="s">
        <v>219</v>
      </c>
      <c r="F255" s="943"/>
      <c r="G255" s="943"/>
      <c r="H255" s="865"/>
    </row>
    <row r="256" spans="1:8" ht="59.25" customHeight="1">
      <c r="A256" s="430"/>
      <c r="B256" s="830" t="s">
        <v>230</v>
      </c>
      <c r="C256" s="831"/>
      <c r="D256" s="436"/>
      <c r="E256" s="765"/>
      <c r="F256" s="766"/>
      <c r="G256" s="766"/>
      <c r="H256" s="767"/>
    </row>
    <row r="257" spans="1:9" ht="21" customHeight="1">
      <c r="A257" s="430"/>
      <c r="B257" s="761" t="s">
        <v>231</v>
      </c>
      <c r="C257" s="823"/>
      <c r="D257" s="445"/>
      <c r="E257" s="818"/>
      <c r="F257" s="832"/>
      <c r="G257" s="833"/>
      <c r="H257" s="834"/>
    </row>
    <row r="258" spans="1:9" ht="57" customHeight="1">
      <c r="A258" s="497"/>
      <c r="B258" s="830" t="s">
        <v>232</v>
      </c>
      <c r="C258" s="831"/>
      <c r="D258" s="436"/>
      <c r="E258" s="765"/>
      <c r="F258" s="766"/>
      <c r="G258" s="766"/>
      <c r="H258" s="767"/>
    </row>
    <row r="259" spans="1:9" ht="14.25" customHeight="1">
      <c r="A259" s="499"/>
      <c r="B259" s="381"/>
      <c r="C259" s="381"/>
      <c r="D259" s="381"/>
      <c r="G259" s="381"/>
    </row>
    <row r="260" spans="1:9" ht="19.5" hidden="1" customHeight="1">
      <c r="A260" s="498"/>
      <c r="B260" s="807" t="e">
        <f>IF(AND(#REF!=2,M198=1),"Name of Other Partner of JV",IF(AND(#REF!=2,M198="2 or more"),"Name of Other Partner-1 of JV",""))</f>
        <v>#REF!</v>
      </c>
      <c r="C260" s="807"/>
      <c r="D260" s="807"/>
      <c r="E260" s="806" t="e">
        <f>'[11]Name of Bidder'!C18</f>
        <v>#REF!</v>
      </c>
      <c r="F260" s="807"/>
      <c r="G260" s="807"/>
      <c r="H260" s="829"/>
      <c r="I260" s="324"/>
    </row>
    <row r="261" spans="1:9" ht="29.25" hidden="1" customHeight="1">
      <c r="A261" s="395" t="s">
        <v>216</v>
      </c>
      <c r="B261" s="806" t="s">
        <v>217</v>
      </c>
      <c r="C261" s="807"/>
      <c r="D261" s="807"/>
      <c r="E261" s="807"/>
      <c r="F261" s="807"/>
      <c r="G261" s="807"/>
      <c r="H261" s="807"/>
      <c r="I261" s="324"/>
    </row>
    <row r="262" spans="1:9" ht="19.5" hidden="1" customHeight="1">
      <c r="A262" s="428"/>
      <c r="B262" s="444"/>
      <c r="C262" s="448"/>
      <c r="D262" s="449"/>
      <c r="E262" s="748" t="s">
        <v>234</v>
      </c>
      <c r="F262" s="749" t="s">
        <v>235</v>
      </c>
      <c r="G262" s="748" t="s">
        <v>219</v>
      </c>
      <c r="H262" s="749"/>
      <c r="I262" s="324"/>
    </row>
    <row r="263" spans="1:9" ht="47.25" hidden="1" customHeight="1">
      <c r="A263" s="428"/>
      <c r="B263" s="444"/>
      <c r="C263" s="448"/>
      <c r="D263" s="394" t="s">
        <v>236</v>
      </c>
      <c r="E263" s="837"/>
      <c r="F263" s="838"/>
      <c r="G263" s="837"/>
      <c r="H263" s="838"/>
      <c r="I263" s="324"/>
    </row>
    <row r="264" spans="1:9" ht="17.25" hidden="1" customHeight="1">
      <c r="A264" s="430" t="s">
        <v>220</v>
      </c>
      <c r="B264" s="818" t="s">
        <v>221</v>
      </c>
      <c r="C264" s="832"/>
      <c r="D264" s="450"/>
      <c r="E264" s="839"/>
      <c r="F264" s="840"/>
      <c r="G264" s="839"/>
      <c r="H264" s="840"/>
      <c r="I264" s="324"/>
    </row>
    <row r="265" spans="1:9" ht="17.25" hidden="1" customHeight="1">
      <c r="A265" s="430"/>
      <c r="B265" s="818" t="s">
        <v>237</v>
      </c>
      <c r="C265" s="819"/>
      <c r="D265" s="832"/>
      <c r="E265" s="432" t="s">
        <v>27</v>
      </c>
      <c r="F265" s="433"/>
      <c r="G265" s="433"/>
      <c r="H265" s="434"/>
      <c r="I265" s="324"/>
    </row>
    <row r="266" spans="1:9" ht="15.75" hidden="1" customHeight="1">
      <c r="A266" s="430">
        <v>1</v>
      </c>
      <c r="B266" s="820" t="s">
        <v>238</v>
      </c>
      <c r="C266" s="841"/>
      <c r="D266" s="438"/>
      <c r="E266" s="439"/>
      <c r="F266" s="440"/>
      <c r="G266" s="842"/>
      <c r="H266" s="843"/>
      <c r="I266" s="324"/>
    </row>
    <row r="267" spans="1:9" ht="15.75" hidden="1" customHeight="1">
      <c r="A267" s="430">
        <v>2</v>
      </c>
      <c r="B267" s="820" t="s">
        <v>239</v>
      </c>
      <c r="C267" s="841"/>
      <c r="D267" s="438"/>
      <c r="E267" s="439"/>
      <c r="F267" s="440"/>
      <c r="G267" s="842"/>
      <c r="H267" s="843"/>
    </row>
    <row r="268" spans="1:9" ht="15.75" hidden="1" customHeight="1">
      <c r="A268" s="430">
        <v>3</v>
      </c>
      <c r="B268" s="435" t="s">
        <v>240</v>
      </c>
      <c r="C268" s="437"/>
      <c r="D268" s="438"/>
      <c r="E268" s="439"/>
      <c r="F268" s="440"/>
      <c r="G268" s="842"/>
      <c r="H268" s="843"/>
      <c r="I268" s="324"/>
    </row>
    <row r="269" spans="1:9" ht="16.5" hidden="1" customHeight="1">
      <c r="A269" s="430">
        <v>4</v>
      </c>
      <c r="B269" s="435" t="s">
        <v>241</v>
      </c>
      <c r="C269" s="437"/>
      <c r="D269" s="438"/>
      <c r="E269" s="439"/>
      <c r="F269" s="440"/>
      <c r="G269" s="842"/>
      <c r="H269" s="843"/>
      <c r="I269" s="324"/>
    </row>
    <row r="270" spans="1:9" hidden="1">
      <c r="A270" s="430">
        <v>5</v>
      </c>
      <c r="B270" s="435" t="s">
        <v>242</v>
      </c>
      <c r="C270" s="437"/>
      <c r="D270" s="438"/>
      <c r="E270" s="439"/>
      <c r="F270" s="440"/>
      <c r="G270" s="842"/>
      <c r="H270" s="843"/>
      <c r="I270" s="324"/>
    </row>
    <row r="271" spans="1:9" ht="19.5" hidden="1" customHeight="1">
      <c r="A271" s="430">
        <v>6</v>
      </c>
      <c r="B271" s="435" t="s">
        <v>243</v>
      </c>
      <c r="C271" s="437"/>
      <c r="D271" s="441"/>
      <c r="E271" s="442"/>
      <c r="F271" s="443"/>
      <c r="G271" s="844"/>
      <c r="H271" s="845"/>
      <c r="I271" s="324"/>
    </row>
    <row r="272" spans="1:9" ht="32.25" hidden="1" customHeight="1">
      <c r="A272" s="425"/>
      <c r="B272" s="846" t="s">
        <v>244</v>
      </c>
      <c r="C272" s="846"/>
      <c r="D272" s="846"/>
      <c r="E272" s="846"/>
      <c r="F272" s="846"/>
      <c r="G272" s="846"/>
      <c r="H272" s="847"/>
      <c r="I272" s="324"/>
    </row>
    <row r="273" spans="1:9" ht="32.25" hidden="1" customHeight="1">
      <c r="A273" s="395"/>
      <c r="B273" s="451"/>
      <c r="C273" s="451"/>
      <c r="D273" s="451"/>
      <c r="E273" s="451"/>
      <c r="F273" s="451"/>
      <c r="G273" s="451"/>
      <c r="H273" s="451"/>
      <c r="I273" s="324"/>
    </row>
    <row r="274" spans="1:9" ht="32.25" hidden="1" customHeight="1">
      <c r="A274" s="395"/>
      <c r="B274" s="451"/>
      <c r="C274" s="451"/>
      <c r="D274" s="451"/>
      <c r="E274" s="451"/>
      <c r="F274" s="451"/>
      <c r="G274" s="451"/>
      <c r="H274" s="451"/>
      <c r="I274" s="324"/>
    </row>
    <row r="275" spans="1:9" ht="32.25" hidden="1" customHeight="1">
      <c r="A275" s="395"/>
      <c r="B275" s="451"/>
      <c r="C275" s="451"/>
      <c r="D275" s="451"/>
      <c r="E275" s="451"/>
      <c r="F275" s="451"/>
      <c r="G275" s="451"/>
      <c r="H275" s="451"/>
      <c r="I275" s="324"/>
    </row>
    <row r="276" spans="1:9" ht="32.25" hidden="1" customHeight="1">
      <c r="A276" s="395"/>
      <c r="B276" s="451"/>
      <c r="C276" s="451"/>
      <c r="D276" s="451"/>
      <c r="E276" s="451"/>
      <c r="F276" s="451"/>
      <c r="G276" s="451"/>
      <c r="H276" s="451"/>
      <c r="I276" s="324"/>
    </row>
    <row r="277" spans="1:9" ht="20.25" hidden="1" customHeight="1">
      <c r="A277" s="428" t="s">
        <v>85</v>
      </c>
      <c r="B277" s="806" t="s">
        <v>224</v>
      </c>
      <c r="C277" s="807"/>
      <c r="D277" s="807"/>
      <c r="E277" s="807"/>
      <c r="F277" s="807"/>
      <c r="G277" s="807"/>
      <c r="H277" s="807"/>
      <c r="I277" s="324"/>
    </row>
    <row r="278" spans="1:9" ht="19.5" hidden="1" customHeight="1">
      <c r="A278" s="428"/>
      <c r="B278" s="452"/>
      <c r="C278" s="448"/>
      <c r="D278" s="449"/>
      <c r="E278" s="748" t="s">
        <v>234</v>
      </c>
      <c r="F278" s="749" t="s">
        <v>235</v>
      </c>
      <c r="G278" s="748" t="s">
        <v>219</v>
      </c>
      <c r="H278" s="749"/>
      <c r="I278" s="324"/>
    </row>
    <row r="279" spans="1:9" ht="47.25" hidden="1" customHeight="1">
      <c r="A279" s="428"/>
      <c r="B279" s="452"/>
      <c r="C279" s="448"/>
      <c r="D279" s="394" t="s">
        <v>245</v>
      </c>
      <c r="E279" s="837"/>
      <c r="F279" s="838"/>
      <c r="G279" s="837"/>
      <c r="H279" s="838"/>
      <c r="I279" s="324"/>
    </row>
    <row r="280" spans="1:9" ht="17.25" hidden="1" customHeight="1">
      <c r="A280" s="430" t="s">
        <v>220</v>
      </c>
      <c r="B280" s="759" t="s">
        <v>221</v>
      </c>
      <c r="C280" s="822"/>
      <c r="D280" s="453"/>
      <c r="E280" s="839"/>
      <c r="F280" s="840"/>
      <c r="G280" s="848"/>
      <c r="H280" s="849"/>
      <c r="I280" s="324"/>
    </row>
    <row r="281" spans="1:9" ht="17.25" hidden="1" customHeight="1">
      <c r="A281" s="430"/>
      <c r="B281" s="819" t="s">
        <v>237</v>
      </c>
      <c r="C281" s="819"/>
      <c r="D281" s="759"/>
      <c r="E281" s="432" t="s">
        <v>27</v>
      </c>
      <c r="F281" s="433"/>
      <c r="G281" s="433"/>
      <c r="H281" s="434"/>
      <c r="I281" s="324"/>
    </row>
    <row r="282" spans="1:9" ht="15.75" hidden="1" customHeight="1">
      <c r="A282" s="430">
        <v>1</v>
      </c>
      <c r="B282" s="850" t="s">
        <v>238</v>
      </c>
      <c r="C282" s="851"/>
      <c r="D282" s="456"/>
      <c r="E282" s="457"/>
      <c r="F282" s="458"/>
      <c r="G282" s="852"/>
      <c r="H282" s="853"/>
      <c r="I282" s="324"/>
    </row>
    <row r="283" spans="1:9" ht="15.75" hidden="1" customHeight="1">
      <c r="A283" s="430">
        <v>2</v>
      </c>
      <c r="B283" s="850" t="s">
        <v>239</v>
      </c>
      <c r="C283" s="851"/>
      <c r="D283" s="459"/>
      <c r="E283" s="439"/>
      <c r="F283" s="440"/>
      <c r="G283" s="854"/>
      <c r="H283" s="855"/>
    </row>
    <row r="284" spans="1:9" ht="15.75" hidden="1" customHeight="1">
      <c r="A284" s="430">
        <v>3</v>
      </c>
      <c r="B284" s="454" t="s">
        <v>240</v>
      </c>
      <c r="C284" s="455"/>
      <c r="D284" s="459"/>
      <c r="E284" s="439"/>
      <c r="F284" s="440"/>
      <c r="G284" s="854"/>
      <c r="H284" s="855"/>
      <c r="I284" s="324"/>
    </row>
    <row r="285" spans="1:9" ht="16.5" hidden="1" customHeight="1">
      <c r="A285" s="430">
        <v>4</v>
      </c>
      <c r="B285" s="454" t="s">
        <v>241</v>
      </c>
      <c r="C285" s="455"/>
      <c r="D285" s="459"/>
      <c r="E285" s="439"/>
      <c r="F285" s="440"/>
      <c r="G285" s="854"/>
      <c r="H285" s="855"/>
      <c r="I285" s="324"/>
    </row>
    <row r="286" spans="1:9" ht="15.75" hidden="1" customHeight="1">
      <c r="A286" s="430">
        <v>5</v>
      </c>
      <c r="B286" s="454" t="s">
        <v>242</v>
      </c>
      <c r="C286" s="455"/>
      <c r="D286" s="459"/>
      <c r="E286" s="439"/>
      <c r="F286" s="440"/>
      <c r="G286" s="854"/>
      <c r="H286" s="855"/>
      <c r="I286" s="324"/>
    </row>
    <row r="287" spans="1:9" hidden="1">
      <c r="A287" s="430">
        <v>6</v>
      </c>
      <c r="B287" s="454" t="s">
        <v>243</v>
      </c>
      <c r="C287" s="455"/>
      <c r="D287" s="460"/>
      <c r="E287" s="442"/>
      <c r="F287" s="443"/>
      <c r="G287" s="856"/>
      <c r="H287" s="857"/>
      <c r="I287" s="324"/>
    </row>
    <row r="288" spans="1:9" ht="49.5" hidden="1" customHeight="1">
      <c r="A288" s="430"/>
      <c r="B288" s="858" t="s">
        <v>244</v>
      </c>
      <c r="C288" s="846"/>
      <c r="D288" s="846"/>
      <c r="E288" s="846"/>
      <c r="F288" s="846"/>
      <c r="G288" s="846"/>
      <c r="H288" s="847"/>
      <c r="I288" s="324"/>
    </row>
    <row r="289" spans="1:9" ht="16.5" hidden="1" customHeight="1">
      <c r="A289" s="461"/>
      <c r="B289" s="322"/>
      <c r="C289" s="322"/>
      <c r="D289" s="422"/>
      <c r="E289" s="422"/>
      <c r="F289" s="422"/>
      <c r="G289" s="422"/>
      <c r="H289" s="422"/>
      <c r="I289" s="324"/>
    </row>
    <row r="290" spans="1:9" ht="16.5" hidden="1" customHeight="1">
      <c r="A290" s="428" t="s">
        <v>227</v>
      </c>
      <c r="B290" s="829" t="s">
        <v>228</v>
      </c>
      <c r="C290" s="859"/>
      <c r="D290" s="446"/>
      <c r="E290" s="860"/>
      <c r="F290" s="861"/>
      <c r="G290" s="862"/>
      <c r="H290" s="863"/>
      <c r="I290" s="324"/>
    </row>
    <row r="291" spans="1:9" ht="28.5" hidden="1" customHeight="1">
      <c r="A291" s="428"/>
      <c r="B291" s="807"/>
      <c r="C291" s="829"/>
      <c r="D291" s="447"/>
      <c r="E291" s="864" t="s">
        <v>246</v>
      </c>
      <c r="F291" s="865"/>
      <c r="G291" s="866" t="s">
        <v>234</v>
      </c>
      <c r="H291" s="867"/>
      <c r="I291" s="324"/>
    </row>
    <row r="292" spans="1:9" ht="56.25" hidden="1" customHeight="1">
      <c r="A292" s="430"/>
      <c r="B292" s="830" t="s">
        <v>230</v>
      </c>
      <c r="C292" s="831"/>
      <c r="D292" s="436"/>
      <c r="E292" s="868"/>
      <c r="F292" s="869"/>
      <c r="G292" s="870"/>
      <c r="H292" s="870"/>
    </row>
    <row r="293" spans="1:9" ht="15.75" hidden="1" customHeight="1">
      <c r="A293" s="430"/>
      <c r="B293" s="761" t="s">
        <v>231</v>
      </c>
      <c r="C293" s="823"/>
      <c r="D293" s="445"/>
      <c r="E293" s="818"/>
      <c r="F293" s="832"/>
      <c r="G293" s="833"/>
      <c r="H293" s="834"/>
      <c r="I293" s="324"/>
    </row>
    <row r="294" spans="1:9" ht="66.75" hidden="1" customHeight="1">
      <c r="A294" s="430"/>
      <c r="B294" s="830" t="s">
        <v>232</v>
      </c>
      <c r="C294" s="831"/>
      <c r="D294" s="436"/>
      <c r="E294" s="868"/>
      <c r="F294" s="869"/>
      <c r="G294" s="870"/>
      <c r="H294" s="870"/>
      <c r="I294" s="324"/>
    </row>
    <row r="295" spans="1:9" ht="20.25" hidden="1" customHeight="1">
      <c r="A295" s="430"/>
      <c r="B295" s="462"/>
      <c r="C295" s="462"/>
      <c r="D295" s="463"/>
      <c r="E295" s="463"/>
      <c r="F295" s="463"/>
      <c r="G295" s="463"/>
      <c r="H295" s="463"/>
      <c r="I295" s="324"/>
    </row>
    <row r="296" spans="1:9" ht="32.25" hidden="1" customHeight="1">
      <c r="A296" s="395"/>
      <c r="B296" s="807" t="e">
        <f>IF(AND(#REF!=2,M198="2 or more"),"Name of Other Partner-2 of JV", "")</f>
        <v>#REF!</v>
      </c>
      <c r="C296" s="807"/>
      <c r="D296" s="807"/>
      <c r="E296" s="806" t="e">
        <f>'[11]Name of Bidder'!C23</f>
        <v>#REF!</v>
      </c>
      <c r="F296" s="807"/>
      <c r="G296" s="807"/>
      <c r="H296" s="829"/>
      <c r="I296" s="324"/>
    </row>
    <row r="297" spans="1:9" ht="29.25" hidden="1" customHeight="1">
      <c r="A297" s="395" t="s">
        <v>216</v>
      </c>
      <c r="B297" s="806" t="s">
        <v>217</v>
      </c>
      <c r="C297" s="807"/>
      <c r="D297" s="807"/>
      <c r="E297" s="807"/>
      <c r="F297" s="807"/>
      <c r="G297" s="807"/>
      <c r="H297" s="807"/>
      <c r="I297" s="324"/>
    </row>
    <row r="298" spans="1:9" ht="19.5" hidden="1" customHeight="1">
      <c r="A298" s="428"/>
      <c r="B298" s="444"/>
      <c r="C298" s="448"/>
      <c r="D298" s="449"/>
      <c r="E298" s="748" t="s">
        <v>234</v>
      </c>
      <c r="F298" s="749" t="s">
        <v>235</v>
      </c>
      <c r="G298" s="748" t="s">
        <v>219</v>
      </c>
      <c r="H298" s="749"/>
      <c r="I298" s="324"/>
    </row>
    <row r="299" spans="1:9" ht="47.25" hidden="1" customHeight="1">
      <c r="A299" s="428"/>
      <c r="B299" s="444"/>
      <c r="C299" s="448"/>
      <c r="D299" s="394" t="s">
        <v>236</v>
      </c>
      <c r="E299" s="837"/>
      <c r="F299" s="838"/>
      <c r="G299" s="837"/>
      <c r="H299" s="838"/>
      <c r="I299" s="324"/>
    </row>
    <row r="300" spans="1:9" ht="17.25" hidden="1" customHeight="1">
      <c r="A300" s="430" t="s">
        <v>220</v>
      </c>
      <c r="B300" s="818" t="s">
        <v>221</v>
      </c>
      <c r="C300" s="832"/>
      <c r="D300" s="450"/>
      <c r="E300" s="839"/>
      <c r="F300" s="840"/>
      <c r="G300" s="839"/>
      <c r="H300" s="840"/>
      <c r="I300" s="324"/>
    </row>
    <row r="301" spans="1:9" ht="17.25" hidden="1" customHeight="1">
      <c r="A301" s="430"/>
      <c r="B301" s="818" t="s">
        <v>237</v>
      </c>
      <c r="C301" s="819"/>
      <c r="D301" s="832"/>
      <c r="E301" s="432" t="s">
        <v>27</v>
      </c>
      <c r="F301" s="433"/>
      <c r="G301" s="433"/>
      <c r="H301" s="434"/>
      <c r="I301" s="324"/>
    </row>
    <row r="302" spans="1:9" ht="15.75" hidden="1" customHeight="1">
      <c r="A302" s="430">
        <v>1</v>
      </c>
      <c r="B302" s="850" t="s">
        <v>238</v>
      </c>
      <c r="C302" s="851"/>
      <c r="D302" s="464"/>
      <c r="E302" s="457"/>
      <c r="F302" s="458"/>
      <c r="G302" s="871"/>
      <c r="H302" s="872"/>
      <c r="I302" s="324"/>
    </row>
    <row r="303" spans="1:9" ht="15.75" hidden="1" customHeight="1">
      <c r="A303" s="430">
        <v>2</v>
      </c>
      <c r="B303" s="850" t="s">
        <v>239</v>
      </c>
      <c r="C303" s="851"/>
      <c r="D303" s="438"/>
      <c r="E303" s="439"/>
      <c r="F303" s="440"/>
      <c r="G303" s="842"/>
      <c r="H303" s="843"/>
    </row>
    <row r="304" spans="1:9" ht="15.75" hidden="1" customHeight="1">
      <c r="A304" s="430">
        <v>3</v>
      </c>
      <c r="B304" s="454" t="s">
        <v>240</v>
      </c>
      <c r="C304" s="455"/>
      <c r="D304" s="438"/>
      <c r="E304" s="439"/>
      <c r="F304" s="440"/>
      <c r="G304" s="842"/>
      <c r="H304" s="843"/>
      <c r="I304" s="324"/>
    </row>
    <row r="305" spans="1:9" ht="16.5" hidden="1" customHeight="1">
      <c r="A305" s="430">
        <v>4</v>
      </c>
      <c r="B305" s="454" t="s">
        <v>241</v>
      </c>
      <c r="C305" s="455"/>
      <c r="D305" s="438"/>
      <c r="E305" s="439"/>
      <c r="F305" s="440"/>
      <c r="G305" s="842"/>
      <c r="H305" s="843"/>
      <c r="I305" s="324"/>
    </row>
    <row r="306" spans="1:9" ht="15.75" hidden="1" customHeight="1">
      <c r="A306" s="430">
        <v>5</v>
      </c>
      <c r="B306" s="454" t="s">
        <v>242</v>
      </c>
      <c r="C306" s="455"/>
      <c r="D306" s="438"/>
      <c r="E306" s="439"/>
      <c r="F306" s="440"/>
      <c r="G306" s="842"/>
      <c r="H306" s="843"/>
      <c r="I306" s="324"/>
    </row>
    <row r="307" spans="1:9" hidden="1">
      <c r="A307" s="430">
        <v>6</v>
      </c>
      <c r="B307" s="454" t="s">
        <v>243</v>
      </c>
      <c r="C307" s="455"/>
      <c r="D307" s="441"/>
      <c r="E307" s="442"/>
      <c r="F307" s="443"/>
      <c r="G307" s="844"/>
      <c r="H307" s="845"/>
      <c r="I307" s="324"/>
    </row>
    <row r="308" spans="1:9" ht="32.25" hidden="1" customHeight="1">
      <c r="A308" s="425"/>
      <c r="B308" s="846" t="s">
        <v>244</v>
      </c>
      <c r="C308" s="846"/>
      <c r="D308" s="846"/>
      <c r="E308" s="846"/>
      <c r="F308" s="846"/>
      <c r="G308" s="846"/>
      <c r="H308" s="847"/>
      <c r="I308" s="324"/>
    </row>
    <row r="309" spans="1:9" ht="32.25" hidden="1" customHeight="1">
      <c r="A309" s="395"/>
      <c r="B309" s="451"/>
      <c r="C309" s="451"/>
      <c r="D309" s="451"/>
      <c r="E309" s="451"/>
      <c r="F309" s="451"/>
      <c r="G309" s="451"/>
      <c r="H309" s="451"/>
      <c r="I309" s="324"/>
    </row>
    <row r="310" spans="1:9" ht="20.25" hidden="1" customHeight="1">
      <c r="A310" s="428" t="s">
        <v>85</v>
      </c>
      <c r="B310" s="806" t="s">
        <v>224</v>
      </c>
      <c r="C310" s="807"/>
      <c r="D310" s="807"/>
      <c r="E310" s="807"/>
      <c r="F310" s="807"/>
      <c r="G310" s="807"/>
      <c r="H310" s="807"/>
      <c r="I310" s="324"/>
    </row>
    <row r="311" spans="1:9" ht="19.5" hidden="1" customHeight="1">
      <c r="A311" s="428"/>
      <c r="B311" s="452"/>
      <c r="C311" s="448"/>
      <c r="D311" s="449"/>
      <c r="E311" s="748" t="s">
        <v>234</v>
      </c>
      <c r="F311" s="749" t="s">
        <v>235</v>
      </c>
      <c r="G311" s="748" t="s">
        <v>219</v>
      </c>
      <c r="H311" s="749"/>
      <c r="I311" s="324"/>
    </row>
    <row r="312" spans="1:9" ht="47.25" hidden="1" customHeight="1">
      <c r="A312" s="428"/>
      <c r="B312" s="452"/>
      <c r="C312" s="448"/>
      <c r="D312" s="394" t="s">
        <v>245</v>
      </c>
      <c r="E312" s="837"/>
      <c r="F312" s="838"/>
      <c r="G312" s="837"/>
      <c r="H312" s="838"/>
      <c r="I312" s="324"/>
    </row>
    <row r="313" spans="1:9" ht="17.25" hidden="1" customHeight="1">
      <c r="A313" s="430" t="s">
        <v>220</v>
      </c>
      <c r="B313" s="759" t="s">
        <v>221</v>
      </c>
      <c r="C313" s="822"/>
      <c r="D313" s="453"/>
      <c r="E313" s="839"/>
      <c r="F313" s="840"/>
      <c r="G313" s="848"/>
      <c r="H313" s="849"/>
      <c r="I313" s="324"/>
    </row>
    <row r="314" spans="1:9" ht="17.25" hidden="1" customHeight="1">
      <c r="A314" s="430"/>
      <c r="B314" s="819" t="s">
        <v>237</v>
      </c>
      <c r="C314" s="819"/>
      <c r="D314" s="759"/>
      <c r="E314" s="432" t="s">
        <v>27</v>
      </c>
      <c r="F314" s="433"/>
      <c r="G314" s="433"/>
      <c r="H314" s="434"/>
      <c r="I314" s="324"/>
    </row>
    <row r="315" spans="1:9" ht="15.75" hidden="1" customHeight="1">
      <c r="A315" s="430">
        <v>1</v>
      </c>
      <c r="B315" s="850" t="s">
        <v>238</v>
      </c>
      <c r="C315" s="851"/>
      <c r="D315" s="456"/>
      <c r="E315" s="457"/>
      <c r="F315" s="458"/>
      <c r="G315" s="852"/>
      <c r="H315" s="853"/>
      <c r="I315" s="324"/>
    </row>
    <row r="316" spans="1:9" ht="15.75" hidden="1" customHeight="1">
      <c r="A316" s="430">
        <v>2</v>
      </c>
      <c r="B316" s="850" t="s">
        <v>239</v>
      </c>
      <c r="C316" s="851"/>
      <c r="D316" s="459"/>
      <c r="E316" s="439"/>
      <c r="F316" s="440"/>
      <c r="G316" s="854"/>
      <c r="H316" s="855"/>
    </row>
    <row r="317" spans="1:9" ht="15.75" hidden="1" customHeight="1">
      <c r="A317" s="430">
        <v>3</v>
      </c>
      <c r="B317" s="454" t="s">
        <v>240</v>
      </c>
      <c r="C317" s="455"/>
      <c r="D317" s="459"/>
      <c r="E317" s="439"/>
      <c r="F317" s="440"/>
      <c r="G317" s="854"/>
      <c r="H317" s="855"/>
      <c r="I317" s="324"/>
    </row>
    <row r="318" spans="1:9" ht="16.5" hidden="1" customHeight="1">
      <c r="A318" s="430">
        <v>4</v>
      </c>
      <c r="B318" s="454" t="s">
        <v>241</v>
      </c>
      <c r="C318" s="455"/>
      <c r="D318" s="459"/>
      <c r="E318" s="439"/>
      <c r="F318" s="440"/>
      <c r="G318" s="854"/>
      <c r="H318" s="855"/>
      <c r="I318" s="324"/>
    </row>
    <row r="319" spans="1:9" ht="15.75" hidden="1" customHeight="1">
      <c r="A319" s="430">
        <v>5</v>
      </c>
      <c r="B319" s="454" t="s">
        <v>242</v>
      </c>
      <c r="C319" s="455"/>
      <c r="D319" s="459"/>
      <c r="E319" s="439"/>
      <c r="F319" s="440"/>
      <c r="G319" s="854"/>
      <c r="H319" s="855"/>
      <c r="I319" s="324"/>
    </row>
    <row r="320" spans="1:9" ht="15.75" hidden="1" customHeight="1">
      <c r="A320" s="430">
        <v>6</v>
      </c>
      <c r="B320" s="454" t="s">
        <v>243</v>
      </c>
      <c r="C320" s="455"/>
      <c r="D320" s="459"/>
      <c r="E320" s="439"/>
      <c r="F320" s="440"/>
      <c r="G320" s="854"/>
      <c r="H320" s="855"/>
      <c r="I320" s="324"/>
    </row>
    <row r="321" spans="1:9" ht="32.25" hidden="1" customHeight="1">
      <c r="A321" s="430"/>
      <c r="B321" s="873" t="s">
        <v>226</v>
      </c>
      <c r="C321" s="873"/>
      <c r="D321" s="460"/>
      <c r="E321" s="442"/>
      <c r="F321" s="443"/>
      <c r="G321" s="856"/>
      <c r="H321" s="857"/>
      <c r="I321" s="324"/>
    </row>
    <row r="322" spans="1:9" ht="32.25" hidden="1" customHeight="1">
      <c r="A322" s="425"/>
      <c r="B322" s="874" t="s">
        <v>244</v>
      </c>
      <c r="C322" s="874"/>
      <c r="D322" s="874"/>
      <c r="E322" s="874"/>
      <c r="F322" s="874"/>
      <c r="G322" s="874"/>
      <c r="H322" s="875"/>
      <c r="I322" s="324"/>
    </row>
    <row r="323" spans="1:9" ht="16.5" hidden="1" customHeight="1">
      <c r="A323" s="425"/>
      <c r="B323" s="322"/>
      <c r="C323" s="322"/>
      <c r="D323" s="422"/>
      <c r="E323" s="422"/>
      <c r="F323" s="422"/>
      <c r="G323" s="422"/>
      <c r="H323" s="422"/>
      <c r="I323" s="324"/>
    </row>
    <row r="324" spans="1:9" ht="16.5" hidden="1" customHeight="1">
      <c r="A324" s="428" t="s">
        <v>227</v>
      </c>
      <c r="B324" s="859" t="s">
        <v>228</v>
      </c>
      <c r="C324" s="859"/>
      <c r="D324" s="446"/>
      <c r="E324" s="860"/>
      <c r="F324" s="861"/>
      <c r="G324" s="862"/>
      <c r="H324" s="863"/>
      <c r="I324" s="324"/>
    </row>
    <row r="325" spans="1:9" ht="28.5" hidden="1" customHeight="1">
      <c r="A325" s="428"/>
      <c r="B325" s="806"/>
      <c r="C325" s="829"/>
      <c r="D325" s="447"/>
      <c r="E325" s="864" t="s">
        <v>246</v>
      </c>
      <c r="F325" s="865"/>
      <c r="G325" s="866" t="s">
        <v>234</v>
      </c>
      <c r="H325" s="867"/>
      <c r="I325" s="324"/>
    </row>
    <row r="326" spans="1:9" ht="56.25" hidden="1" customHeight="1">
      <c r="A326" s="430"/>
      <c r="B326" s="831" t="s">
        <v>230</v>
      </c>
      <c r="C326" s="831"/>
      <c r="D326" s="436"/>
      <c r="E326" s="868"/>
      <c r="F326" s="869"/>
      <c r="G326" s="870"/>
      <c r="H326" s="870"/>
    </row>
    <row r="327" spans="1:9" ht="15.75" hidden="1" customHeight="1">
      <c r="A327" s="430"/>
      <c r="B327" s="823" t="s">
        <v>231</v>
      </c>
      <c r="C327" s="823"/>
      <c r="D327" s="445"/>
      <c r="E327" s="818"/>
      <c r="F327" s="832"/>
      <c r="G327" s="833"/>
      <c r="H327" s="834"/>
      <c r="I327" s="324"/>
    </row>
    <row r="328" spans="1:9" ht="49.5" hidden="1" customHeight="1">
      <c r="A328" s="430"/>
      <c r="B328" s="831" t="s">
        <v>232</v>
      </c>
      <c r="C328" s="831"/>
      <c r="D328" s="436"/>
      <c r="E328" s="868"/>
      <c r="F328" s="869"/>
      <c r="G328" s="870"/>
      <c r="H328" s="870"/>
      <c r="I328" s="324"/>
    </row>
    <row r="329" spans="1:9" ht="22.5" hidden="1" customHeight="1">
      <c r="A329" s="425"/>
      <c r="B329" s="462"/>
      <c r="C329" s="462"/>
      <c r="D329" s="463"/>
      <c r="E329" s="463"/>
      <c r="F329" s="463"/>
      <c r="G329" s="463"/>
      <c r="H329" s="463"/>
      <c r="I329" s="324"/>
    </row>
    <row r="330" spans="1:9" ht="17.25" hidden="1" customHeight="1">
      <c r="A330" s="465" t="s">
        <v>247</v>
      </c>
      <c r="B330" s="876" t="s">
        <v>248</v>
      </c>
      <c r="C330" s="876"/>
      <c r="D330" s="876"/>
      <c r="E330" s="876"/>
      <c r="F330" s="876"/>
      <c r="G330" s="876"/>
      <c r="H330" s="876"/>
      <c r="I330" s="324"/>
    </row>
    <row r="331" spans="1:9" ht="12" hidden="1" customHeight="1">
      <c r="A331" s="324"/>
      <c r="B331" s="381"/>
      <c r="C331" s="381"/>
      <c r="D331" s="381"/>
      <c r="E331" s="381"/>
      <c r="F331" s="381"/>
      <c r="G331" s="381"/>
      <c r="H331" s="324"/>
      <c r="I331" s="324"/>
    </row>
    <row r="332" spans="1:9" ht="75" hidden="1" customHeight="1">
      <c r="A332" s="466"/>
      <c r="B332" s="877" t="s">
        <v>249</v>
      </c>
      <c r="C332" s="877"/>
      <c r="D332" s="877"/>
      <c r="E332" s="877"/>
      <c r="F332" s="877"/>
      <c r="G332" s="877"/>
      <c r="H332" s="877"/>
      <c r="I332" s="324"/>
    </row>
    <row r="333" spans="1:9" ht="185.25" hidden="1" customHeight="1">
      <c r="A333" s="425"/>
      <c r="B333" s="878" t="s">
        <v>250</v>
      </c>
      <c r="C333" s="878"/>
      <c r="D333" s="878"/>
      <c r="E333" s="878"/>
      <c r="F333" s="878"/>
      <c r="G333" s="878"/>
      <c r="H333" s="878"/>
    </row>
    <row r="334" spans="1:9" ht="40.15" hidden="1" customHeight="1">
      <c r="A334" s="425"/>
      <c r="B334" s="877"/>
      <c r="C334" s="877"/>
      <c r="D334" s="877"/>
      <c r="E334" s="877"/>
      <c r="F334" s="877"/>
      <c r="G334" s="877"/>
      <c r="H334" s="877"/>
      <c r="I334" s="324"/>
    </row>
    <row r="335" spans="1:9" ht="9" hidden="1" customHeight="1">
      <c r="A335" s="324"/>
      <c r="B335" s="324"/>
      <c r="C335" s="324"/>
      <c r="D335" s="324"/>
      <c r="E335" s="324"/>
      <c r="F335" s="324"/>
      <c r="G335" s="324"/>
      <c r="H335" s="324"/>
      <c r="I335" s="324"/>
    </row>
    <row r="336" spans="1:9" ht="33.75" hidden="1" customHeight="1">
      <c r="A336" s="425"/>
      <c r="B336" s="877"/>
      <c r="C336" s="877"/>
      <c r="D336" s="877"/>
      <c r="E336" s="877"/>
      <c r="F336" s="877"/>
      <c r="G336" s="877"/>
      <c r="H336" s="877"/>
      <c r="I336" s="324"/>
    </row>
    <row r="337" spans="1:9" hidden="1">
      <c r="B337" s="381"/>
      <c r="C337" s="381"/>
      <c r="D337" s="381"/>
      <c r="E337" s="381"/>
      <c r="F337" s="381"/>
      <c r="G337" s="381"/>
    </row>
    <row r="338" spans="1:9" ht="42" hidden="1" customHeight="1">
      <c r="A338" s="424"/>
      <c r="B338" s="877"/>
      <c r="C338" s="877"/>
      <c r="D338" s="877"/>
      <c r="E338" s="877"/>
      <c r="F338" s="877"/>
      <c r="G338" s="877"/>
      <c r="H338" s="877"/>
      <c r="I338" s="324"/>
    </row>
    <row r="339" spans="1:9" hidden="1">
      <c r="A339" s="324"/>
      <c r="B339" s="324"/>
      <c r="C339" s="324"/>
      <c r="D339" s="324"/>
      <c r="E339" s="324"/>
      <c r="F339" s="324"/>
      <c r="G339" s="324"/>
      <c r="H339" s="324"/>
      <c r="I339" s="324"/>
    </row>
    <row r="340" spans="1:9" ht="19.5" hidden="1" customHeight="1">
      <c r="A340" s="424"/>
      <c r="B340" s="877" t="s">
        <v>251</v>
      </c>
      <c r="C340" s="877"/>
      <c r="D340" s="877"/>
      <c r="E340" s="877"/>
      <c r="F340" s="877"/>
      <c r="G340" s="877"/>
      <c r="H340" s="877"/>
      <c r="I340" s="324"/>
    </row>
    <row r="341" spans="1:9" hidden="1">
      <c r="A341" s="324"/>
      <c r="B341" s="381"/>
      <c r="C341" s="381"/>
      <c r="D341" s="381"/>
      <c r="E341" s="381"/>
      <c r="F341" s="381"/>
      <c r="G341" s="381"/>
      <c r="H341" s="324"/>
      <c r="I341" s="324"/>
    </row>
    <row r="342" spans="1:9" ht="40.15" hidden="1" customHeight="1">
      <c r="A342" s="424" t="s">
        <v>252</v>
      </c>
      <c r="B342" s="878" t="s">
        <v>253</v>
      </c>
      <c r="C342" s="878"/>
      <c r="D342" s="878"/>
      <c r="E342" s="878"/>
      <c r="F342" s="878"/>
      <c r="G342" s="878"/>
      <c r="H342" s="878"/>
      <c r="I342" s="324"/>
    </row>
    <row r="343" spans="1:9" hidden="1">
      <c r="A343" s="324"/>
      <c r="B343" s="381"/>
      <c r="C343" s="381"/>
      <c r="D343" s="381"/>
      <c r="E343" s="381"/>
      <c r="F343" s="381"/>
      <c r="G343" s="381"/>
      <c r="H343" s="324"/>
      <c r="I343" s="324"/>
    </row>
    <row r="344" spans="1:9" ht="90" hidden="1" customHeight="1">
      <c r="A344" s="424" t="s">
        <v>254</v>
      </c>
      <c r="B344" s="878" t="s">
        <v>255</v>
      </c>
      <c r="C344" s="878"/>
      <c r="D344" s="878"/>
      <c r="E344" s="878"/>
      <c r="F344" s="878"/>
      <c r="G344" s="878"/>
      <c r="H344" s="878"/>
    </row>
    <row r="345" spans="1:9" hidden="1">
      <c r="A345" s="324"/>
      <c r="B345" s="324"/>
      <c r="C345" s="324"/>
      <c r="D345" s="324"/>
      <c r="E345" s="324"/>
      <c r="F345" s="324"/>
      <c r="G345" s="324"/>
      <c r="H345" s="324"/>
      <c r="I345" s="324"/>
    </row>
    <row r="346" spans="1:9" ht="48" hidden="1" customHeight="1">
      <c r="A346" s="424" t="s">
        <v>256</v>
      </c>
      <c r="B346" s="877" t="s">
        <v>257</v>
      </c>
      <c r="C346" s="877"/>
      <c r="D346" s="877"/>
      <c r="E346" s="877"/>
      <c r="F346" s="877"/>
      <c r="G346" s="877"/>
      <c r="H346" s="877"/>
      <c r="I346" s="324"/>
    </row>
    <row r="347" spans="1:9" ht="17.25" hidden="1" customHeight="1">
      <c r="A347" s="324"/>
      <c r="B347" s="324"/>
      <c r="C347" s="324"/>
      <c r="D347" s="323"/>
      <c r="E347" s="324"/>
      <c r="F347" s="324"/>
      <c r="G347" s="324"/>
      <c r="H347" s="324"/>
      <c r="I347" s="324"/>
    </row>
    <row r="348" spans="1:9" ht="21" hidden="1" customHeight="1">
      <c r="A348" s="424" t="s">
        <v>258</v>
      </c>
      <c r="B348" s="877" t="s">
        <v>259</v>
      </c>
      <c r="C348" s="877"/>
      <c r="D348" s="877"/>
      <c r="E348" s="877"/>
      <c r="F348" s="877"/>
      <c r="G348" s="877"/>
      <c r="H348" s="877"/>
      <c r="I348" s="324"/>
    </row>
    <row r="349" spans="1:9" ht="29.25" hidden="1" customHeight="1">
      <c r="A349" s="424"/>
      <c r="B349" s="879" t="s">
        <v>260</v>
      </c>
      <c r="C349" s="879"/>
      <c r="D349" s="879"/>
      <c r="E349" s="879"/>
      <c r="F349" s="879"/>
      <c r="G349" s="879"/>
      <c r="H349" s="879"/>
      <c r="I349" s="324"/>
    </row>
    <row r="350" spans="1:9" ht="17.25" hidden="1" customHeight="1">
      <c r="A350" s="424"/>
      <c r="B350" s="467"/>
      <c r="C350" s="467"/>
      <c r="D350" s="467"/>
      <c r="E350" s="467"/>
      <c r="F350" s="467"/>
      <c r="G350" s="467"/>
      <c r="H350" s="467"/>
    </row>
    <row r="351" spans="1:9" ht="72" hidden="1" customHeight="1">
      <c r="A351" s="425">
        <v>4.0999999999999996</v>
      </c>
      <c r="B351" s="743" t="s">
        <v>261</v>
      </c>
      <c r="C351" s="743"/>
      <c r="D351" s="743"/>
      <c r="E351" s="743"/>
      <c r="F351" s="743"/>
      <c r="G351" s="743"/>
      <c r="H351" s="743"/>
    </row>
    <row r="352" spans="1:9" ht="16.5" hidden="1" customHeight="1">
      <c r="A352" s="380" t="s">
        <v>77</v>
      </c>
      <c r="B352" s="880" t="str">
        <f>"For  " &amp;B199</f>
        <v>For  Name of the Bidder</v>
      </c>
      <c r="C352" s="880"/>
      <c r="D352" s="880"/>
      <c r="E352" s="880"/>
      <c r="F352" s="880"/>
      <c r="G352" s="324"/>
      <c r="H352" s="324"/>
      <c r="I352" s="324"/>
    </row>
    <row r="353" spans="1:9" ht="15.75" hidden="1" customHeight="1">
      <c r="A353" s="324"/>
      <c r="B353" s="468" t="s">
        <v>71</v>
      </c>
      <c r="C353" s="881"/>
      <c r="D353" s="882"/>
      <c r="E353" s="882"/>
      <c r="F353" s="882"/>
      <c r="G353" s="882"/>
      <c r="H353" s="883"/>
      <c r="I353" s="324"/>
    </row>
    <row r="354" spans="1:9" ht="15.75" hidden="1" customHeight="1">
      <c r="A354" s="324"/>
      <c r="B354" s="468" t="s">
        <v>72</v>
      </c>
      <c r="C354" s="881"/>
      <c r="D354" s="882"/>
      <c r="E354" s="882"/>
      <c r="F354" s="882"/>
      <c r="G354" s="882"/>
      <c r="H354" s="883"/>
      <c r="I354" s="324"/>
    </row>
    <row r="355" spans="1:9" ht="15.75" hidden="1" customHeight="1">
      <c r="A355" s="324"/>
      <c r="B355" s="468" t="s">
        <v>73</v>
      </c>
      <c r="C355" s="881"/>
      <c r="D355" s="882"/>
      <c r="E355" s="882"/>
      <c r="F355" s="882"/>
      <c r="G355" s="882"/>
      <c r="H355" s="883"/>
      <c r="I355" s="324"/>
    </row>
    <row r="356" spans="1:9" ht="15.75" hidden="1" customHeight="1">
      <c r="A356" s="324"/>
      <c r="B356" s="468" t="s">
        <v>163</v>
      </c>
      <c r="C356" s="881"/>
      <c r="D356" s="882"/>
      <c r="E356" s="882"/>
      <c r="F356" s="882"/>
      <c r="G356" s="882"/>
      <c r="H356" s="883"/>
      <c r="I356" s="324"/>
    </row>
    <row r="357" spans="1:9" ht="15.75" hidden="1" customHeight="1">
      <c r="A357" s="324"/>
      <c r="B357" s="468" t="s">
        <v>164</v>
      </c>
      <c r="C357" s="881"/>
      <c r="D357" s="882"/>
      <c r="E357" s="882"/>
      <c r="F357" s="882"/>
      <c r="G357" s="882"/>
      <c r="H357" s="883"/>
      <c r="I357" s="324"/>
    </row>
    <row r="358" spans="1:9" ht="15.75" hidden="1" customHeight="1">
      <c r="A358" s="324"/>
      <c r="B358" s="468" t="s">
        <v>166</v>
      </c>
      <c r="C358" s="881"/>
      <c r="D358" s="882"/>
      <c r="E358" s="882"/>
      <c r="F358" s="882"/>
      <c r="G358" s="882"/>
      <c r="H358" s="883"/>
      <c r="I358" s="324"/>
    </row>
    <row r="359" spans="1:9" ht="15.75" hidden="1" customHeight="1">
      <c r="A359" s="324"/>
      <c r="B359" s="468" t="s">
        <v>168</v>
      </c>
      <c r="C359" s="881"/>
      <c r="D359" s="882"/>
      <c r="E359" s="882"/>
      <c r="F359" s="882"/>
      <c r="G359" s="882"/>
      <c r="H359" s="883"/>
      <c r="I359" s="324"/>
    </row>
    <row r="360" spans="1:9" ht="15.75" hidden="1" customHeight="1">
      <c r="A360" s="324"/>
      <c r="B360" s="468" t="s">
        <v>262</v>
      </c>
      <c r="C360" s="881"/>
      <c r="D360" s="882"/>
      <c r="E360" s="882"/>
      <c r="F360" s="882"/>
      <c r="G360" s="882"/>
      <c r="H360" s="883"/>
      <c r="I360" s="324"/>
    </row>
    <row r="361" spans="1:9" ht="15.75" hidden="1" customHeight="1">
      <c r="A361" s="324"/>
      <c r="B361" s="468" t="s">
        <v>263</v>
      </c>
      <c r="C361" s="881"/>
      <c r="D361" s="882"/>
      <c r="E361" s="882"/>
      <c r="F361" s="882"/>
      <c r="G361" s="882"/>
      <c r="H361" s="883"/>
      <c r="I361" s="324"/>
    </row>
    <row r="362" spans="1:9" ht="15.75" hidden="1" customHeight="1">
      <c r="A362" s="324"/>
      <c r="B362" s="468" t="s">
        <v>264</v>
      </c>
      <c r="C362" s="881"/>
      <c r="D362" s="882"/>
      <c r="E362" s="882"/>
      <c r="F362" s="882"/>
      <c r="G362" s="882"/>
      <c r="H362" s="883"/>
      <c r="I362" s="324"/>
    </row>
    <row r="363" spans="1:9" hidden="1">
      <c r="A363" s="324"/>
      <c r="B363" s="324"/>
      <c r="C363" s="324"/>
      <c r="D363" s="324"/>
      <c r="E363" s="324"/>
      <c r="F363" s="324"/>
      <c r="G363" s="324"/>
      <c r="H363" s="324"/>
      <c r="I363" s="324"/>
    </row>
    <row r="364" spans="1:9" ht="16.5" hidden="1" customHeight="1">
      <c r="A364" s="380" t="s">
        <v>85</v>
      </c>
      <c r="B364" s="880" t="e">
        <f>"For  " &amp;B260</f>
        <v>#REF!</v>
      </c>
      <c r="C364" s="880"/>
      <c r="D364" s="880"/>
      <c r="E364" s="880"/>
      <c r="F364" s="880"/>
      <c r="G364" s="324"/>
      <c r="H364" s="324"/>
      <c r="I364" s="324"/>
    </row>
    <row r="365" spans="1:9" ht="15.75" hidden="1" customHeight="1">
      <c r="A365" s="324"/>
      <c r="B365" s="468" t="s">
        <v>71</v>
      </c>
      <c r="C365" s="881"/>
      <c r="D365" s="882"/>
      <c r="E365" s="882"/>
      <c r="F365" s="882"/>
      <c r="G365" s="882"/>
      <c r="H365" s="883"/>
      <c r="I365" s="324"/>
    </row>
    <row r="366" spans="1:9" ht="15.75" hidden="1" customHeight="1">
      <c r="A366" s="324"/>
      <c r="B366" s="468" t="s">
        <v>72</v>
      </c>
      <c r="C366" s="881"/>
      <c r="D366" s="882"/>
      <c r="E366" s="882"/>
      <c r="F366" s="882"/>
      <c r="G366" s="882"/>
      <c r="H366" s="883"/>
      <c r="I366" s="324"/>
    </row>
    <row r="367" spans="1:9" ht="15.75" hidden="1" customHeight="1">
      <c r="A367" s="324"/>
      <c r="B367" s="468" t="s">
        <v>73</v>
      </c>
      <c r="C367" s="881"/>
      <c r="D367" s="882"/>
      <c r="E367" s="882"/>
      <c r="F367" s="882"/>
      <c r="G367" s="882"/>
      <c r="H367" s="883"/>
      <c r="I367" s="324"/>
    </row>
    <row r="368" spans="1:9" ht="15.75" hidden="1" customHeight="1">
      <c r="A368" s="324"/>
      <c r="B368" s="468" t="s">
        <v>163</v>
      </c>
      <c r="C368" s="881"/>
      <c r="D368" s="882"/>
      <c r="E368" s="882"/>
      <c r="F368" s="882"/>
      <c r="G368" s="882"/>
      <c r="H368" s="883"/>
      <c r="I368" s="324"/>
    </row>
    <row r="369" spans="1:9" ht="15.75" hidden="1" customHeight="1">
      <c r="A369" s="324"/>
      <c r="B369" s="468" t="s">
        <v>164</v>
      </c>
      <c r="C369" s="881"/>
      <c r="D369" s="882"/>
      <c r="E369" s="882"/>
      <c r="F369" s="882"/>
      <c r="G369" s="882"/>
      <c r="H369" s="883"/>
      <c r="I369" s="324"/>
    </row>
    <row r="370" spans="1:9" ht="15.75" hidden="1" customHeight="1">
      <c r="A370" s="324"/>
      <c r="B370" s="468" t="s">
        <v>166</v>
      </c>
      <c r="C370" s="881"/>
      <c r="D370" s="882"/>
      <c r="E370" s="882"/>
      <c r="F370" s="882"/>
      <c r="G370" s="882"/>
      <c r="H370" s="883"/>
      <c r="I370" s="324"/>
    </row>
    <row r="371" spans="1:9" ht="15.75" hidden="1" customHeight="1">
      <c r="A371" s="324"/>
      <c r="B371" s="468" t="s">
        <v>168</v>
      </c>
      <c r="C371" s="881"/>
      <c r="D371" s="882"/>
      <c r="E371" s="882"/>
      <c r="F371" s="882"/>
      <c r="G371" s="882"/>
      <c r="H371" s="883"/>
      <c r="I371" s="324"/>
    </row>
    <row r="372" spans="1:9" ht="15.75" hidden="1" customHeight="1">
      <c r="A372" s="324"/>
      <c r="B372" s="468" t="s">
        <v>262</v>
      </c>
      <c r="C372" s="881"/>
      <c r="D372" s="882"/>
      <c r="E372" s="882"/>
      <c r="F372" s="882"/>
      <c r="G372" s="882"/>
      <c r="H372" s="883"/>
      <c r="I372" s="324"/>
    </row>
    <row r="373" spans="1:9" ht="15.75" hidden="1" customHeight="1">
      <c r="A373" s="324"/>
      <c r="B373" s="468" t="s">
        <v>263</v>
      </c>
      <c r="C373" s="881"/>
      <c r="D373" s="882"/>
      <c r="E373" s="882"/>
      <c r="F373" s="882"/>
      <c r="G373" s="882"/>
      <c r="H373" s="883"/>
      <c r="I373" s="324"/>
    </row>
    <row r="374" spans="1:9" ht="15.75" hidden="1" customHeight="1">
      <c r="A374" s="324"/>
      <c r="B374" s="468" t="s">
        <v>264</v>
      </c>
      <c r="C374" s="881"/>
      <c r="D374" s="882"/>
      <c r="E374" s="882"/>
      <c r="F374" s="882"/>
      <c r="G374" s="882"/>
      <c r="H374" s="883"/>
      <c r="I374" s="324"/>
    </row>
    <row r="375" spans="1:9" hidden="1">
      <c r="A375" s="324"/>
      <c r="B375" s="469"/>
      <c r="C375" s="470"/>
      <c r="D375" s="470"/>
      <c r="E375" s="470"/>
      <c r="F375" s="470"/>
      <c r="G375" s="470"/>
      <c r="H375" s="470"/>
      <c r="I375" s="324"/>
    </row>
    <row r="376" spans="1:9" ht="16.5" hidden="1" customHeight="1">
      <c r="A376" s="380" t="s">
        <v>227</v>
      </c>
      <c r="B376" s="880" t="e">
        <f>"For  "&amp;B296</f>
        <v>#REF!</v>
      </c>
      <c r="C376" s="880"/>
      <c r="D376" s="880"/>
      <c r="E376" s="880"/>
      <c r="F376" s="880"/>
      <c r="G376" s="324"/>
      <c r="H376" s="324"/>
      <c r="I376" s="324"/>
    </row>
    <row r="377" spans="1:9" ht="15.75" hidden="1" customHeight="1">
      <c r="A377" s="324"/>
      <c r="B377" s="468" t="s">
        <v>71</v>
      </c>
      <c r="C377" s="881"/>
      <c r="D377" s="882"/>
      <c r="E377" s="882"/>
      <c r="F377" s="882"/>
      <c r="G377" s="882"/>
      <c r="H377" s="883"/>
      <c r="I377" s="324"/>
    </row>
    <row r="378" spans="1:9" ht="15.75" hidden="1" customHeight="1">
      <c r="A378" s="324"/>
      <c r="B378" s="468" t="s">
        <v>72</v>
      </c>
      <c r="C378" s="881"/>
      <c r="D378" s="882"/>
      <c r="E378" s="882"/>
      <c r="F378" s="882"/>
      <c r="G378" s="882"/>
      <c r="H378" s="883"/>
      <c r="I378" s="324"/>
    </row>
    <row r="379" spans="1:9" ht="15.75" hidden="1" customHeight="1">
      <c r="A379" s="324"/>
      <c r="B379" s="468" t="s">
        <v>73</v>
      </c>
      <c r="C379" s="881"/>
      <c r="D379" s="882"/>
      <c r="E379" s="882"/>
      <c r="F379" s="882"/>
      <c r="G379" s="882"/>
      <c r="H379" s="883"/>
      <c r="I379" s="324"/>
    </row>
    <row r="380" spans="1:9" ht="15.75" hidden="1" customHeight="1">
      <c r="A380" s="324"/>
      <c r="B380" s="468" t="s">
        <v>163</v>
      </c>
      <c r="C380" s="881"/>
      <c r="D380" s="882"/>
      <c r="E380" s="882"/>
      <c r="F380" s="882"/>
      <c r="G380" s="882"/>
      <c r="H380" s="883"/>
      <c r="I380" s="324"/>
    </row>
    <row r="381" spans="1:9" ht="15.75" hidden="1" customHeight="1">
      <c r="A381" s="324"/>
      <c r="B381" s="468" t="s">
        <v>164</v>
      </c>
      <c r="C381" s="881"/>
      <c r="D381" s="882"/>
      <c r="E381" s="882"/>
      <c r="F381" s="882"/>
      <c r="G381" s="882"/>
      <c r="H381" s="883"/>
      <c r="I381" s="324"/>
    </row>
    <row r="382" spans="1:9" ht="15.75" hidden="1" customHeight="1">
      <c r="A382" s="324"/>
      <c r="B382" s="468" t="s">
        <v>166</v>
      </c>
      <c r="C382" s="881"/>
      <c r="D382" s="882"/>
      <c r="E382" s="882"/>
      <c r="F382" s="882"/>
      <c r="G382" s="882"/>
      <c r="H382" s="883"/>
      <c r="I382" s="324"/>
    </row>
    <row r="383" spans="1:9" ht="15.75" hidden="1" customHeight="1">
      <c r="A383" s="324"/>
      <c r="B383" s="468" t="s">
        <v>168</v>
      </c>
      <c r="C383" s="881"/>
      <c r="D383" s="882"/>
      <c r="E383" s="882"/>
      <c r="F383" s="882"/>
      <c r="G383" s="882"/>
      <c r="H383" s="883"/>
      <c r="I383" s="324"/>
    </row>
    <row r="384" spans="1:9" ht="15.75" hidden="1" customHeight="1">
      <c r="A384" s="324"/>
      <c r="B384" s="468" t="s">
        <v>262</v>
      </c>
      <c r="C384" s="881"/>
      <c r="D384" s="882"/>
      <c r="E384" s="882"/>
      <c r="F384" s="882"/>
      <c r="G384" s="882"/>
      <c r="H384" s="883"/>
      <c r="I384" s="324"/>
    </row>
    <row r="385" spans="1:12" ht="15.75" hidden="1" customHeight="1">
      <c r="A385" s="324"/>
      <c r="B385" s="468" t="s">
        <v>263</v>
      </c>
      <c r="C385" s="881"/>
      <c r="D385" s="882"/>
      <c r="E385" s="882"/>
      <c r="F385" s="882"/>
      <c r="G385" s="882"/>
      <c r="H385" s="883"/>
      <c r="I385" s="324"/>
    </row>
    <row r="386" spans="1:12" ht="15.75" hidden="1" customHeight="1">
      <c r="A386" s="324"/>
      <c r="B386" s="468" t="s">
        <v>264</v>
      </c>
      <c r="C386" s="881"/>
      <c r="D386" s="882"/>
      <c r="E386" s="882"/>
      <c r="F386" s="882"/>
      <c r="G386" s="882"/>
      <c r="H386" s="883"/>
      <c r="I386" s="324"/>
    </row>
    <row r="387" spans="1:12" ht="27.75" customHeight="1">
      <c r="A387" s="575" t="s">
        <v>265</v>
      </c>
      <c r="B387" s="740" t="s">
        <v>266</v>
      </c>
      <c r="C387" s="740"/>
      <c r="D387" s="740"/>
      <c r="E387" s="740"/>
      <c r="F387" s="740"/>
      <c r="G387" s="740"/>
      <c r="H387" s="740"/>
      <c r="I387" s="324"/>
    </row>
    <row r="388" spans="1:12" ht="42" customHeight="1">
      <c r="A388" s="381">
        <v>6.1</v>
      </c>
      <c r="B388" s="743" t="s">
        <v>267</v>
      </c>
      <c r="C388" s="743"/>
      <c r="D388" s="743"/>
      <c r="E388" s="743"/>
      <c r="F388" s="743"/>
      <c r="G388" s="743"/>
      <c r="H388" s="743"/>
    </row>
    <row r="389" spans="1:12" ht="105.75" customHeight="1">
      <c r="A389" s="324"/>
      <c r="B389" s="425" t="s">
        <v>268</v>
      </c>
      <c r="C389" s="743" t="s">
        <v>269</v>
      </c>
      <c r="D389" s="743"/>
      <c r="E389" s="743"/>
      <c r="F389" s="743"/>
      <c r="G389" s="743"/>
      <c r="H389" s="743"/>
      <c r="I389" s="471"/>
    </row>
    <row r="390" spans="1:12" ht="78" customHeight="1">
      <c r="A390" s="324"/>
      <c r="B390" s="425" t="s">
        <v>270</v>
      </c>
      <c r="C390" s="743" t="s">
        <v>271</v>
      </c>
      <c r="D390" s="743"/>
      <c r="E390" s="743"/>
      <c r="F390" s="743"/>
      <c r="G390" s="743"/>
      <c r="H390" s="743"/>
      <c r="I390" s="324"/>
    </row>
    <row r="391" spans="1:12" ht="9" customHeight="1">
      <c r="A391" s="324"/>
      <c r="B391" s="324"/>
      <c r="C391" s="324"/>
      <c r="D391" s="324"/>
      <c r="E391" s="324"/>
      <c r="F391" s="324"/>
      <c r="G391" s="324"/>
      <c r="H391" s="324"/>
      <c r="I391" s="324"/>
    </row>
    <row r="392" spans="1:12" ht="23.25" customHeight="1">
      <c r="A392" s="381">
        <v>6.2</v>
      </c>
      <c r="B392" s="743" t="s">
        <v>272</v>
      </c>
      <c r="C392" s="743"/>
      <c r="D392" s="743"/>
      <c r="E392" s="743"/>
      <c r="F392" s="743"/>
      <c r="G392" s="743"/>
      <c r="H392" s="743"/>
    </row>
    <row r="393" spans="1:12" ht="10.5" customHeight="1">
      <c r="A393" s="324"/>
      <c r="B393" s="324"/>
      <c r="C393" s="324"/>
      <c r="D393" s="324"/>
      <c r="E393" s="324"/>
      <c r="F393" s="324"/>
      <c r="G393" s="324"/>
      <c r="H393" s="324"/>
      <c r="I393" s="324"/>
    </row>
    <row r="394" spans="1:12" ht="24" customHeight="1">
      <c r="A394" s="273"/>
      <c r="B394" s="743" t="s">
        <v>273</v>
      </c>
      <c r="C394" s="743"/>
      <c r="D394" s="743"/>
      <c r="E394" s="743"/>
      <c r="F394" s="743"/>
      <c r="G394" s="743"/>
      <c r="H394" s="743"/>
      <c r="I394" s="324"/>
    </row>
    <row r="395" spans="1:12" ht="32.25" customHeight="1">
      <c r="A395" s="472"/>
      <c r="B395" s="884"/>
      <c r="C395" s="885"/>
      <c r="D395" s="473" t="s">
        <v>274</v>
      </c>
      <c r="E395" s="886"/>
      <c r="F395" s="887"/>
      <c r="G395" s="887"/>
      <c r="H395" s="887"/>
      <c r="I395" s="324"/>
    </row>
    <row r="396" spans="1:12" ht="50.25" customHeight="1">
      <c r="A396" s="474" t="s">
        <v>77</v>
      </c>
      <c r="B396" s="822" t="s">
        <v>275</v>
      </c>
      <c r="C396" s="822"/>
      <c r="D396" s="301" t="s">
        <v>276</v>
      </c>
      <c r="E396" s="324"/>
      <c r="F396" s="324"/>
      <c r="G396" s="324"/>
      <c r="H396" s="324"/>
      <c r="I396" s="324"/>
    </row>
    <row r="397" spans="1:12" ht="21" customHeight="1">
      <c r="A397" s="475"/>
      <c r="B397" s="888" t="s">
        <v>277</v>
      </c>
      <c r="C397" s="889"/>
      <c r="D397" s="476"/>
      <c r="E397" s="324"/>
      <c r="F397" s="324"/>
      <c r="G397" s="324"/>
      <c r="H397" s="324"/>
      <c r="I397" s="307"/>
      <c r="J397" s="477"/>
      <c r="K397" s="478"/>
    </row>
    <row r="398" spans="1:12" ht="23.25" customHeight="1">
      <c r="A398" s="475"/>
      <c r="B398" s="888" t="s">
        <v>278</v>
      </c>
      <c r="C398" s="889"/>
      <c r="D398" s="476"/>
      <c r="E398" s="324"/>
      <c r="F398" s="324"/>
      <c r="G398" s="324"/>
      <c r="H398" s="324"/>
      <c r="J398" s="479"/>
      <c r="K398" s="480"/>
    </row>
    <row r="399" spans="1:12" ht="21.75" customHeight="1">
      <c r="A399" s="475"/>
      <c r="B399" s="888" t="s">
        <v>279</v>
      </c>
      <c r="C399" s="889"/>
      <c r="D399" s="476"/>
      <c r="E399" s="324"/>
      <c r="F399" s="324"/>
      <c r="G399" s="324"/>
      <c r="H399" s="324"/>
      <c r="I399" s="307"/>
      <c r="J399" s="477"/>
      <c r="K399" s="478"/>
      <c r="L399" s="307"/>
    </row>
    <row r="400" spans="1:12" ht="20.25" customHeight="1">
      <c r="A400" s="475"/>
      <c r="B400" s="888" t="s">
        <v>280</v>
      </c>
      <c r="C400" s="889"/>
      <c r="D400" s="476"/>
      <c r="E400" s="324"/>
      <c r="F400" s="324"/>
      <c r="G400" s="324"/>
      <c r="H400" s="324"/>
      <c r="I400" s="307"/>
      <c r="J400" s="477"/>
      <c r="K400" s="478"/>
      <c r="L400" s="307"/>
    </row>
    <row r="401" spans="1:12" ht="21.75" customHeight="1">
      <c r="A401" s="475"/>
      <c r="B401" s="770" t="s">
        <v>281</v>
      </c>
      <c r="C401" s="772"/>
      <c r="D401" s="476"/>
      <c r="E401" s="324"/>
      <c r="F401" s="324"/>
      <c r="G401" s="324"/>
      <c r="H401" s="324"/>
      <c r="I401" s="307"/>
      <c r="J401" s="477"/>
      <c r="K401" s="478"/>
      <c r="L401" s="307"/>
    </row>
    <row r="402" spans="1:12" ht="16.5" customHeight="1">
      <c r="A402" s="324"/>
      <c r="B402" s="324"/>
      <c r="C402" s="324"/>
      <c r="D402" s="324"/>
      <c r="E402" s="324"/>
      <c r="F402" s="324"/>
      <c r="G402" s="324"/>
      <c r="H402" s="324"/>
      <c r="I402" s="324"/>
    </row>
    <row r="403" spans="1:12">
      <c r="A403" s="324"/>
      <c r="B403" s="324"/>
      <c r="C403" s="324"/>
      <c r="D403" s="324"/>
      <c r="E403" s="324"/>
      <c r="F403" s="324"/>
      <c r="G403" s="324"/>
      <c r="H403" s="324"/>
      <c r="I403" s="324"/>
    </row>
    <row r="405" spans="1:12" ht="16.5">
      <c r="B405" s="305" t="s">
        <v>59</v>
      </c>
      <c r="C405" s="481" t="str">
        <f>'Names of Bidder'!D36&amp;"-"&amp; 'Names of Bidder'!E36&amp;"-" &amp;'Names of Bidder'!F36</f>
        <v>--</v>
      </c>
      <c r="F405" s="304" t="s">
        <v>60</v>
      </c>
      <c r="G405" s="305" t="str">
        <f>IF('Names of Bidder'!D33=0, "", 'Names of Bidder'!D33)</f>
        <v/>
      </c>
      <c r="H405" s="305"/>
      <c r="I405" s="305"/>
    </row>
    <row r="406" spans="1:12" ht="16.5">
      <c r="B406" s="305" t="s">
        <v>61</v>
      </c>
      <c r="C406" s="481" t="str">
        <f>IF('Names of Bidder'!D37=0, "", 'Names of Bidder'!D37)</f>
        <v/>
      </c>
      <c r="F406" s="304" t="s">
        <v>62</v>
      </c>
      <c r="G406" s="305" t="str">
        <f>IF('Names of Bidder'!D34=0, "", 'Names of Bidder'!D34)</f>
        <v/>
      </c>
      <c r="H406" s="305"/>
      <c r="I406" s="305"/>
    </row>
  </sheetData>
  <sheetProtection formatColumns="0" formatRows="0" selectLockedCells="1"/>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G257:H257"/>
    <mergeCell ref="F212:H212"/>
    <mergeCell ref="F201:H201"/>
    <mergeCell ref="B252:C252"/>
    <mergeCell ref="B254:C254"/>
    <mergeCell ref="E254:F254"/>
    <mergeCell ref="G254:H254"/>
    <mergeCell ref="B255:C255"/>
    <mergeCell ref="E255:H255"/>
    <mergeCell ref="B247:C247"/>
    <mergeCell ref="F247:H247"/>
    <mergeCell ref="B248:C248"/>
    <mergeCell ref="F248:H248"/>
    <mergeCell ref="B249:C249"/>
    <mergeCell ref="F251:H251"/>
    <mergeCell ref="F249:H249"/>
    <mergeCell ref="B250:C250"/>
    <mergeCell ref="F250:H250"/>
    <mergeCell ref="B251:C251"/>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37:E137"/>
    <mergeCell ref="B139:E139"/>
    <mergeCell ref="A167:A168"/>
    <mergeCell ref="B175:E175"/>
    <mergeCell ref="G175:H175"/>
    <mergeCell ref="B176:E176"/>
    <mergeCell ref="G176:H176"/>
    <mergeCell ref="B177:E177"/>
    <mergeCell ref="G177:H177"/>
    <mergeCell ref="B171:E171"/>
    <mergeCell ref="G171:H171"/>
    <mergeCell ref="B172:E172"/>
    <mergeCell ref="B173:E173"/>
    <mergeCell ref="G173:H173"/>
    <mergeCell ref="B174:E174"/>
    <mergeCell ref="B166:E166"/>
    <mergeCell ref="G166:H166"/>
    <mergeCell ref="B167:E167"/>
    <mergeCell ref="B168:E168"/>
    <mergeCell ref="B161:E161"/>
    <mergeCell ref="G161:H161"/>
    <mergeCell ref="B162:E162"/>
    <mergeCell ref="G162:H162"/>
    <mergeCell ref="B163:E163"/>
    <mergeCell ref="B179:E179"/>
    <mergeCell ref="B182:I182"/>
    <mergeCell ref="A184:I184"/>
    <mergeCell ref="B185:H185"/>
    <mergeCell ref="A178:A179"/>
    <mergeCell ref="B178:E178"/>
    <mergeCell ref="B169:I169"/>
    <mergeCell ref="B170:E170"/>
    <mergeCell ref="B186:E186"/>
    <mergeCell ref="G174:H174"/>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F148:I148"/>
    <mergeCell ref="B149:I149"/>
    <mergeCell ref="B150:E150"/>
    <mergeCell ref="G150:H150"/>
    <mergeCell ref="B151:E151"/>
    <mergeCell ref="G151:H151"/>
    <mergeCell ref="B152:E155"/>
    <mergeCell ref="G152:H152"/>
    <mergeCell ref="G153:H153"/>
    <mergeCell ref="G154:H154"/>
    <mergeCell ref="G155:H155"/>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A107:A111"/>
    <mergeCell ref="A82:A88"/>
    <mergeCell ref="A95:A96"/>
    <mergeCell ref="F117:G117"/>
    <mergeCell ref="B118:E118"/>
    <mergeCell ref="F102:I102"/>
    <mergeCell ref="B113:E113"/>
    <mergeCell ref="H117:I117"/>
    <mergeCell ref="B107:E108"/>
    <mergeCell ref="B103:E103"/>
    <mergeCell ref="F103:I103"/>
    <mergeCell ref="B105:E105"/>
    <mergeCell ref="B102:E102"/>
    <mergeCell ref="B114:E114"/>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G83:H83"/>
    <mergeCell ref="G84:H84"/>
    <mergeCell ref="G85:H85"/>
    <mergeCell ref="G86:H86"/>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72:H272"/>
    <mergeCell ref="B277:H277"/>
    <mergeCell ref="E278:E279"/>
    <mergeCell ref="F278:F279"/>
    <mergeCell ref="G278:H279"/>
    <mergeCell ref="B280:C280"/>
    <mergeCell ref="E280:F280"/>
    <mergeCell ref="G280:H280"/>
    <mergeCell ref="B281:D281"/>
    <mergeCell ref="B265:D265"/>
    <mergeCell ref="B266:C266"/>
    <mergeCell ref="G266:H266"/>
    <mergeCell ref="B267:C267"/>
    <mergeCell ref="G267:H267"/>
    <mergeCell ref="G268:H268"/>
    <mergeCell ref="G269:H269"/>
    <mergeCell ref="G270:H270"/>
    <mergeCell ref="G271:H271"/>
    <mergeCell ref="E262:E263"/>
    <mergeCell ref="F262:F263"/>
    <mergeCell ref="G262:H263"/>
    <mergeCell ref="B264:C264"/>
    <mergeCell ref="E264:F264"/>
    <mergeCell ref="G264:H264"/>
    <mergeCell ref="F238:H238"/>
    <mergeCell ref="B239:C239"/>
    <mergeCell ref="F239:H239"/>
    <mergeCell ref="B246:D246"/>
    <mergeCell ref="F246:H246"/>
    <mergeCell ref="B240:C240"/>
    <mergeCell ref="F240:H240"/>
    <mergeCell ref="B242:H242"/>
    <mergeCell ref="E243:E244"/>
    <mergeCell ref="F243:H244"/>
    <mergeCell ref="B245:C245"/>
    <mergeCell ref="F245:H245"/>
    <mergeCell ref="B258:C258"/>
    <mergeCell ref="E258:H258"/>
    <mergeCell ref="B256:C256"/>
    <mergeCell ref="E256:H256"/>
    <mergeCell ref="B257:C257"/>
    <mergeCell ref="E257:F257"/>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B144:I144"/>
    <mergeCell ref="B145:I145"/>
    <mergeCell ref="B146:E146"/>
    <mergeCell ref="F146:I146"/>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47:E147"/>
    <mergeCell ref="F147:I147"/>
    <mergeCell ref="B148:E148"/>
    <mergeCell ref="B117:E117"/>
    <mergeCell ref="B136:H136"/>
    <mergeCell ref="B138:H138"/>
    <mergeCell ref="B140:H140"/>
    <mergeCell ref="B125:E125"/>
    <mergeCell ref="B126:E126"/>
    <mergeCell ref="G126:H126"/>
    <mergeCell ref="B121:E121"/>
    <mergeCell ref="B297:H297"/>
    <mergeCell ref="B261:H261"/>
    <mergeCell ref="F207:H207"/>
    <mergeCell ref="F208:H208"/>
    <mergeCell ref="F209:H209"/>
    <mergeCell ref="B142:E142"/>
    <mergeCell ref="B200:H200"/>
    <mergeCell ref="B202:C202"/>
    <mergeCell ref="B217:C217"/>
    <mergeCell ref="B218:C218"/>
    <mergeCell ref="B141:E141"/>
    <mergeCell ref="B181:H181"/>
    <mergeCell ref="B183:H183"/>
    <mergeCell ref="B198:H198"/>
    <mergeCell ref="B199:D199"/>
    <mergeCell ref="E199:H199"/>
    <mergeCell ref="B101:E101"/>
    <mergeCell ref="F101:I101"/>
    <mergeCell ref="B95:E95"/>
    <mergeCell ref="B96:E96"/>
    <mergeCell ref="B97:E97"/>
    <mergeCell ref="B106:E106"/>
    <mergeCell ref="B100:I100"/>
    <mergeCell ref="B115:E115"/>
    <mergeCell ref="B116:E116"/>
    <mergeCell ref="B73:I73"/>
    <mergeCell ref="B74:F74"/>
    <mergeCell ref="G74:I74"/>
    <mergeCell ref="B80:E80"/>
    <mergeCell ref="F79:I79"/>
    <mergeCell ref="G80:H80"/>
    <mergeCell ref="B66:I66"/>
    <mergeCell ref="B67:I67"/>
    <mergeCell ref="B64:I64"/>
    <mergeCell ref="B65:I65"/>
    <mergeCell ref="B70:I70"/>
    <mergeCell ref="B71:I71"/>
    <mergeCell ref="B77:I77"/>
    <mergeCell ref="B78:E78"/>
    <mergeCell ref="F78:I78"/>
    <mergeCell ref="D48:F48"/>
    <mergeCell ref="D47:F47"/>
    <mergeCell ref="D46:F46"/>
    <mergeCell ref="B38:H38"/>
    <mergeCell ref="B68:I68"/>
    <mergeCell ref="B42:C42"/>
    <mergeCell ref="D42:F42"/>
    <mergeCell ref="B50:C50"/>
    <mergeCell ref="B51:C51"/>
    <mergeCell ref="B47:C47"/>
    <mergeCell ref="B48:C48"/>
    <mergeCell ref="B49:C49"/>
    <mergeCell ref="B46:C46"/>
    <mergeCell ref="D45:F45"/>
    <mergeCell ref="D50:F50"/>
    <mergeCell ref="D49:F49"/>
    <mergeCell ref="D53:F53"/>
    <mergeCell ref="D52:F52"/>
    <mergeCell ref="D51:F51"/>
    <mergeCell ref="D54:F54"/>
    <mergeCell ref="B56:F56"/>
    <mergeCell ref="B57:F57"/>
    <mergeCell ref="B60:I60"/>
    <mergeCell ref="B62:I62"/>
    <mergeCell ref="A39:A41"/>
    <mergeCell ref="B39:C41"/>
    <mergeCell ref="D39:F41"/>
    <mergeCell ref="A43:A45"/>
    <mergeCell ref="B43:C45"/>
    <mergeCell ref="B30:H30"/>
    <mergeCell ref="B32:H32"/>
    <mergeCell ref="B33:H33"/>
    <mergeCell ref="B34:H34"/>
    <mergeCell ref="B36:H36"/>
    <mergeCell ref="D44:F44"/>
    <mergeCell ref="D43:F43"/>
    <mergeCell ref="B19:H19"/>
    <mergeCell ref="B20:H20"/>
    <mergeCell ref="B21:H21"/>
    <mergeCell ref="B13:C13"/>
    <mergeCell ref="B37:H37"/>
    <mergeCell ref="B22:H22"/>
    <mergeCell ref="A25:H25"/>
    <mergeCell ref="A26:H26"/>
    <mergeCell ref="B27:H27"/>
    <mergeCell ref="B28:H28"/>
    <mergeCell ref="B29:H29"/>
    <mergeCell ref="A3:I3"/>
    <mergeCell ref="A5:I5"/>
    <mergeCell ref="A8:D8"/>
    <mergeCell ref="B9:C9"/>
    <mergeCell ref="B10:C10"/>
    <mergeCell ref="B11:C11"/>
    <mergeCell ref="B12:C12"/>
    <mergeCell ref="A16:I16"/>
    <mergeCell ref="B18:F18"/>
  </mergeCells>
  <conditionalFormatting sqref="A19">
    <cfRule type="expression" dxfId="59" priority="36" stopIfTrue="1">
      <formula>$M$18=1</formula>
    </cfRule>
    <cfRule type="expression" dxfId="58" priority="35" stopIfTrue="1">
      <formula>$M$18="Sole Bidder"</formula>
    </cfRule>
  </conditionalFormatting>
  <conditionalFormatting sqref="A188">
    <cfRule type="expression" dxfId="57" priority="14" stopIfTrue="1">
      <formula>$N$18="Sole Bidder"</formula>
    </cfRule>
  </conditionalFormatting>
  <conditionalFormatting sqref="A204">
    <cfRule type="expression" dxfId="56" priority="31" stopIfTrue="1">
      <formula>$E$203="No"</formula>
    </cfRule>
  </conditionalFormatting>
  <conditionalFormatting sqref="A235">
    <cfRule type="expression" dxfId="55" priority="11" stopIfTrue="1">
      <formula>$E$203="No"</formula>
    </cfRule>
  </conditionalFormatting>
  <conditionalFormatting sqref="A247">
    <cfRule type="expression" dxfId="54" priority="13" stopIfTrue="1">
      <formula>$E$203="No"</formula>
    </cfRule>
  </conditionalFormatting>
  <conditionalFormatting sqref="A20:H21">
    <cfRule type="expression" dxfId="53" priority="45" stopIfTrue="1">
      <formula>$M$20=2</formula>
    </cfRule>
  </conditionalFormatting>
  <conditionalFormatting sqref="A22:H22">
    <cfRule type="expression" dxfId="52"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51" priority="32" stopIfTrue="1">
      <formula>$M$18="Sole Bidder"</formula>
    </cfRule>
  </conditionalFormatting>
  <conditionalFormatting sqref="A34:H34">
    <cfRule type="expression" dxfId="50" priority="46" stopIfTrue="1">
      <formula>$M$20&lt;2</formula>
    </cfRule>
  </conditionalFormatting>
  <conditionalFormatting sqref="A260:H260 A273:C281 D273:H294 A288:C294">
    <cfRule type="expression" dxfId="49" priority="37" stopIfTrue="1">
      <formula>#REF!&lt;2</formula>
    </cfRule>
  </conditionalFormatting>
  <conditionalFormatting sqref="A296:H296 A309:C314 A321:H328">
    <cfRule type="expression" dxfId="48" priority="39" stopIfTrue="1">
      <formula>$M$198=1</formula>
    </cfRule>
    <cfRule type="expression" dxfId="47" priority="38" stopIfTrue="1">
      <formula>#REF!&lt;2</formula>
    </cfRule>
  </conditionalFormatting>
  <conditionalFormatting sqref="A330:H348 A349:B349 A350:H351 A375:H375 A387">
    <cfRule type="expression" dxfId="46" priority="33" stopIfTrue="1">
      <formula>$M$18="Sole Bidder"</formula>
    </cfRule>
  </conditionalFormatting>
  <conditionalFormatting sqref="A364:H374 E395:F395">
    <cfRule type="expression" dxfId="45" priority="40" stopIfTrue="1">
      <formula>#REF!&lt;2</formula>
    </cfRule>
  </conditionalFormatting>
  <conditionalFormatting sqref="A376:H386 G395:H395">
    <cfRule type="expression" dxfId="44" priority="41" stopIfTrue="1">
      <formula>#REF!&lt;2</formula>
    </cfRule>
    <cfRule type="expression" dxfId="43" priority="42" stopIfTrue="1">
      <formula>$M$198=1</formula>
    </cfRule>
  </conditionalFormatting>
  <conditionalFormatting sqref="B18:F18 B19:H19">
    <cfRule type="expression" dxfId="42" priority="43" stopIfTrue="1">
      <formula>$M$20&lt;2</formula>
    </cfRule>
  </conditionalFormatting>
  <conditionalFormatting sqref="D397:D401">
    <cfRule type="expression" dxfId="41" priority="27" stopIfTrue="1">
      <formula>#REF!&lt;2</formula>
    </cfRule>
  </conditionalFormatting>
  <conditionalFormatting sqref="D302:H302 D204:F204 F215 D235:F235 F247 A215 D215 D247">
    <cfRule type="expression" dxfId="40" priority="34" stopIfTrue="1">
      <formula>$E$203="No"</formula>
    </cfRule>
  </conditionalFormatting>
  <conditionalFormatting sqref="D309:H320">
    <cfRule type="expression" dxfId="39" priority="28" stopIfTrue="1">
      <formula>#REF!&lt;2</formula>
    </cfRule>
    <cfRule type="expression" dxfId="38" priority="29" stopIfTrue="1">
      <formula>$M$198=1</formula>
    </cfRule>
  </conditionalFormatting>
  <conditionalFormatting sqref="E204:F204">
    <cfRule type="expression" dxfId="37" priority="30" stopIfTrue="1">
      <formula>$M$18="Sole Bidder"</formula>
    </cfRule>
  </conditionalFormatting>
  <conditionalFormatting sqref="E231:F231 D231:D232 E233 E243:F243 D243:D244 E245:F245 E253:H253 E256 E257:H257 E258">
    <cfRule type="expression" dxfId="36" priority="12" stopIfTrue="1">
      <formula>$M$18="Sole Bidder"</formula>
    </cfRule>
  </conditionalFormatting>
  <conditionalFormatting sqref="E235:F235">
    <cfRule type="expression" dxfId="35" priority="10" stopIfTrue="1">
      <formula>$M$18="Sole Bidder"</formula>
    </cfRule>
  </conditionalFormatting>
  <conditionalFormatting sqref="F201">
    <cfRule type="expression" dxfId="34" priority="1" stopIfTrue="1">
      <formula>$M$18="Sole Bidder"</formula>
    </cfRule>
  </conditionalFormatting>
  <conditionalFormatting sqref="F203">
    <cfRule type="expression" dxfId="33" priority="26" stopIfTrue="1">
      <formula>$E$203="No"</formula>
    </cfRule>
    <cfRule type="expression" dxfId="32" priority="25" stopIfTrue="1">
      <formula>$M$18="Sole Bidder"</formula>
    </cfRule>
  </conditionalFormatting>
  <conditionalFormatting sqref="F215:F219">
    <cfRule type="expression" dxfId="31" priority="19" stopIfTrue="1">
      <formula>$M$18="Sole Bidder"</formula>
    </cfRule>
  </conditionalFormatting>
  <conditionalFormatting sqref="F217:F219">
    <cfRule type="expression" dxfId="30" priority="20" stopIfTrue="1">
      <formula>$E$203="No"</formula>
    </cfRule>
  </conditionalFormatting>
  <conditionalFormatting sqref="F234">
    <cfRule type="expression" dxfId="29" priority="9" stopIfTrue="1">
      <formula>$E$203="No"</formula>
    </cfRule>
    <cfRule type="expression" dxfId="28" priority="8" stopIfTrue="1">
      <formula>$M$18="Sole Bidder"</formula>
    </cfRule>
  </conditionalFormatting>
  <conditionalFormatting sqref="F247:F251">
    <cfRule type="expression" dxfId="27" priority="2" stopIfTrue="1">
      <formula>$M$18="Sole Bidder"</formula>
    </cfRule>
  </conditionalFormatting>
  <conditionalFormatting sqref="F249:F251">
    <cfRule type="expression" dxfId="26"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512" r:id="rId27" name="Check Box 280">
              <controlPr defaultSize="0" autoFill="0" autoLine="0" autoPict="0">
                <anchor moveWithCells="1" sizeWithCells="1">
                  <from>
                    <xdr:col>8</xdr:col>
                    <xdr:colOff>352425</xdr:colOff>
                    <xdr:row>165</xdr:row>
                    <xdr:rowOff>390525</xdr:rowOff>
                  </from>
                  <to>
                    <xdr:col>8</xdr:col>
                    <xdr:colOff>800100</xdr:colOff>
                    <xdr:row>166</xdr:row>
                    <xdr:rowOff>161925</xdr:rowOff>
                  </to>
                </anchor>
              </controlPr>
            </control>
          </mc:Choice>
        </mc:AlternateContent>
        <mc:AlternateContent xmlns:mc="http://schemas.openxmlformats.org/markup-compatibility/2006">
          <mc:Choice Requires="x14">
            <control shapeId="95513" r:id="rId28" name="Check Box 281">
              <controlPr defaultSize="0" autoFill="0" autoLine="0" autoPict="0">
                <anchor moveWithCells="1" sizeWithCells="1">
                  <from>
                    <xdr:col>8</xdr:col>
                    <xdr:colOff>971550</xdr:colOff>
                    <xdr:row>165</xdr:row>
                    <xdr:rowOff>390525</xdr:rowOff>
                  </from>
                  <to>
                    <xdr:col>8</xdr:col>
                    <xdr:colOff>1600200</xdr:colOff>
                    <xdr:row>166</xdr:row>
                    <xdr:rowOff>161925</xdr:rowOff>
                  </to>
                </anchor>
              </controlPr>
            </control>
          </mc:Choice>
        </mc:AlternateContent>
        <mc:AlternateContent xmlns:mc="http://schemas.openxmlformats.org/markup-compatibility/2006">
          <mc:Choice Requires="x14">
            <control shapeId="95514" r:id="rId29" name="Check Box 282">
              <controlPr defaultSize="0" autoFill="0" autoLine="0" autoPict="0">
                <anchor moveWithCells="1" sizeWithCells="1">
                  <from>
                    <xdr:col>8</xdr:col>
                    <xdr:colOff>342900</xdr:colOff>
                    <xdr:row>166</xdr:row>
                    <xdr:rowOff>171450</xdr:rowOff>
                  </from>
                  <to>
                    <xdr:col>8</xdr:col>
                    <xdr:colOff>914400</xdr:colOff>
                    <xdr:row>166</xdr:row>
                    <xdr:rowOff>447675</xdr:rowOff>
                  </to>
                </anchor>
              </controlPr>
            </control>
          </mc:Choice>
        </mc:AlternateContent>
        <mc:AlternateContent xmlns:mc="http://schemas.openxmlformats.org/markup-compatibility/2006">
          <mc:Choice Requires="x14">
            <control shapeId="95515" r:id="rId30" name="Check Box 283">
              <controlPr defaultSize="0" autoFill="0" autoLine="0" autoPict="0">
                <anchor moveWithCells="1" sizeWithCells="1">
                  <from>
                    <xdr:col>8</xdr:col>
                    <xdr:colOff>981075</xdr:colOff>
                    <xdr:row>166</xdr:row>
                    <xdr:rowOff>180975</xdr:rowOff>
                  </from>
                  <to>
                    <xdr:col>28</xdr:col>
                    <xdr:colOff>247650</xdr:colOff>
                    <xdr:row>166</xdr:row>
                    <xdr:rowOff>457200</xdr:rowOff>
                  </to>
                </anchor>
              </controlPr>
            </control>
          </mc:Choice>
        </mc:AlternateContent>
        <mc:AlternateContent xmlns:mc="http://schemas.openxmlformats.org/markup-compatibility/2006">
          <mc:Choice Requires="x14">
            <control shapeId="95508" r:id="rId31" name="Check Box 276">
              <controlPr defaultSize="0" autoFill="0" autoLine="0" autoPict="0">
                <anchor moveWithCells="1" sizeWithCells="1">
                  <from>
                    <xdr:col>6</xdr:col>
                    <xdr:colOff>428625</xdr:colOff>
                    <xdr:row>165</xdr:row>
                    <xdr:rowOff>390525</xdr:rowOff>
                  </from>
                  <to>
                    <xdr:col>6</xdr:col>
                    <xdr:colOff>885825</xdr:colOff>
                    <xdr:row>166</xdr:row>
                    <xdr:rowOff>161925</xdr:rowOff>
                  </to>
                </anchor>
              </controlPr>
            </control>
          </mc:Choice>
        </mc:AlternateContent>
        <mc:AlternateContent xmlns:mc="http://schemas.openxmlformats.org/markup-compatibility/2006">
          <mc:Choice Requires="x14">
            <control shapeId="95509" r:id="rId32" name="Check Box 277">
              <controlPr defaultSize="0" autoFill="0" autoLine="0" autoPict="0">
                <anchor moveWithCells="1" sizeWithCells="1">
                  <from>
                    <xdr:col>6</xdr:col>
                    <xdr:colOff>1057275</xdr:colOff>
                    <xdr:row>165</xdr:row>
                    <xdr:rowOff>390525</xdr:rowOff>
                  </from>
                  <to>
                    <xdr:col>7</xdr:col>
                    <xdr:colOff>600075</xdr:colOff>
                    <xdr:row>166</xdr:row>
                    <xdr:rowOff>161925</xdr:rowOff>
                  </to>
                </anchor>
              </controlPr>
            </control>
          </mc:Choice>
        </mc:AlternateContent>
        <mc:AlternateContent xmlns:mc="http://schemas.openxmlformats.org/markup-compatibility/2006">
          <mc:Choice Requires="x14">
            <control shapeId="95510" r:id="rId33" name="Check Box 278">
              <controlPr defaultSize="0" autoFill="0" autoLine="0" autoPict="0">
                <anchor moveWithCells="1" sizeWithCells="1">
                  <from>
                    <xdr:col>6</xdr:col>
                    <xdr:colOff>419100</xdr:colOff>
                    <xdr:row>166</xdr:row>
                    <xdr:rowOff>171450</xdr:rowOff>
                  </from>
                  <to>
                    <xdr:col>6</xdr:col>
                    <xdr:colOff>1000125</xdr:colOff>
                    <xdr:row>166</xdr:row>
                    <xdr:rowOff>447675</xdr:rowOff>
                  </to>
                </anchor>
              </controlPr>
            </control>
          </mc:Choice>
        </mc:AlternateContent>
        <mc:AlternateContent xmlns:mc="http://schemas.openxmlformats.org/markup-compatibility/2006">
          <mc:Choice Requires="x14">
            <control shapeId="95511" r:id="rId34" name="Check Box 279">
              <controlPr defaultSize="0" autoFill="0" autoLine="0" autoPict="0">
                <anchor moveWithCells="1" sizeWithCells="1">
                  <from>
                    <xdr:col>6</xdr:col>
                    <xdr:colOff>1066800</xdr:colOff>
                    <xdr:row>166</xdr:row>
                    <xdr:rowOff>180975</xdr:rowOff>
                  </from>
                  <to>
                    <xdr:col>8</xdr:col>
                    <xdr:colOff>85725</xdr:colOff>
                    <xdr:row>166</xdr:row>
                    <xdr:rowOff>457200</xdr:rowOff>
                  </to>
                </anchor>
              </controlPr>
            </control>
          </mc:Choice>
        </mc:AlternateContent>
        <mc:AlternateContent xmlns:mc="http://schemas.openxmlformats.org/markup-compatibility/2006">
          <mc:Choice Requires="x14">
            <control shapeId="95504" r:id="rId35" name="Check Box 272">
              <controlPr defaultSize="0" autoFill="0" autoLine="0" autoPict="0">
                <anchor moveWithCells="1" sizeWithCells="1">
                  <from>
                    <xdr:col>5</xdr:col>
                    <xdr:colOff>323850</xdr:colOff>
                    <xdr:row>165</xdr:row>
                    <xdr:rowOff>352425</xdr:rowOff>
                  </from>
                  <to>
                    <xdr:col>5</xdr:col>
                    <xdr:colOff>771525</xdr:colOff>
                    <xdr:row>166</xdr:row>
                    <xdr:rowOff>123825</xdr:rowOff>
                  </to>
                </anchor>
              </controlPr>
            </control>
          </mc:Choice>
        </mc:AlternateContent>
        <mc:AlternateContent xmlns:mc="http://schemas.openxmlformats.org/markup-compatibility/2006">
          <mc:Choice Requires="x14">
            <control shapeId="95505" r:id="rId36" name="Check Box 273">
              <controlPr defaultSize="0" autoFill="0" autoLine="0" autoPict="0">
                <anchor moveWithCells="1" sizeWithCells="1">
                  <from>
                    <xdr:col>5</xdr:col>
                    <xdr:colOff>942975</xdr:colOff>
                    <xdr:row>165</xdr:row>
                    <xdr:rowOff>352425</xdr:rowOff>
                  </from>
                  <to>
                    <xdr:col>5</xdr:col>
                    <xdr:colOff>1562100</xdr:colOff>
                    <xdr:row>166</xdr:row>
                    <xdr:rowOff>123825</xdr:rowOff>
                  </to>
                </anchor>
              </controlPr>
            </control>
          </mc:Choice>
        </mc:AlternateContent>
        <mc:AlternateContent xmlns:mc="http://schemas.openxmlformats.org/markup-compatibility/2006">
          <mc:Choice Requires="x14">
            <control shapeId="95506" r:id="rId37" name="Check Box 274">
              <controlPr defaultSize="0" autoFill="0" autoLine="0" autoPict="0">
                <anchor moveWithCells="1" sizeWithCells="1">
                  <from>
                    <xdr:col>5</xdr:col>
                    <xdr:colOff>314325</xdr:colOff>
                    <xdr:row>166</xdr:row>
                    <xdr:rowOff>133350</xdr:rowOff>
                  </from>
                  <to>
                    <xdr:col>5</xdr:col>
                    <xdr:colOff>876300</xdr:colOff>
                    <xdr:row>166</xdr:row>
                    <xdr:rowOff>409575</xdr:rowOff>
                  </to>
                </anchor>
              </controlPr>
            </control>
          </mc:Choice>
        </mc:AlternateContent>
        <mc:AlternateContent xmlns:mc="http://schemas.openxmlformats.org/markup-compatibility/2006">
          <mc:Choice Requires="x14">
            <control shapeId="95507" r:id="rId38" name="Check Box 275">
              <controlPr defaultSize="0" autoFill="0" autoLine="0" autoPict="0">
                <anchor moveWithCells="1" sizeWithCells="1">
                  <from>
                    <xdr:col>5</xdr:col>
                    <xdr:colOff>942975</xdr:colOff>
                    <xdr:row>166</xdr:row>
                    <xdr:rowOff>142875</xdr:rowOff>
                  </from>
                  <to>
                    <xdr:col>5</xdr:col>
                    <xdr:colOff>1924050</xdr:colOff>
                    <xdr:row>166</xdr:row>
                    <xdr:rowOff>419100</xdr:rowOff>
                  </to>
                </anchor>
              </controlPr>
            </control>
          </mc:Choice>
        </mc:AlternateContent>
        <mc:AlternateContent xmlns:mc="http://schemas.openxmlformats.org/markup-compatibility/2006">
          <mc:Choice Requires="x14">
            <control shapeId="95500" r:id="rId39" name="Check Box 268">
              <controlPr defaultSize="0" autoFill="0" autoLine="0" autoPict="0">
                <anchor moveWithCells="1" sizeWithCells="1">
                  <from>
                    <xdr:col>8</xdr:col>
                    <xdr:colOff>504825</xdr:colOff>
                    <xdr:row>176</xdr:row>
                    <xdr:rowOff>276225</xdr:rowOff>
                  </from>
                  <to>
                    <xdr:col>8</xdr:col>
                    <xdr:colOff>933450</xdr:colOff>
                    <xdr:row>177</xdr:row>
                    <xdr:rowOff>123825</xdr:rowOff>
                  </to>
                </anchor>
              </controlPr>
            </control>
          </mc:Choice>
        </mc:AlternateContent>
        <mc:AlternateContent xmlns:mc="http://schemas.openxmlformats.org/markup-compatibility/2006">
          <mc:Choice Requires="x14">
            <control shapeId="95501" r:id="rId40" name="Check Box 269">
              <controlPr defaultSize="0" autoFill="0" autoLine="0" autoPict="0">
                <anchor moveWithCells="1" sizeWithCells="1">
                  <from>
                    <xdr:col>8</xdr:col>
                    <xdr:colOff>1095375</xdr:colOff>
                    <xdr:row>176</xdr:row>
                    <xdr:rowOff>276225</xdr:rowOff>
                  </from>
                  <to>
                    <xdr:col>8</xdr:col>
                    <xdr:colOff>1695450</xdr:colOff>
                    <xdr:row>177</xdr:row>
                    <xdr:rowOff>123825</xdr:rowOff>
                  </to>
                </anchor>
              </controlPr>
            </control>
          </mc:Choice>
        </mc:AlternateContent>
        <mc:AlternateContent xmlns:mc="http://schemas.openxmlformats.org/markup-compatibility/2006">
          <mc:Choice Requires="x14">
            <control shapeId="95502" r:id="rId41" name="Check Box 270">
              <controlPr defaultSize="0" autoFill="0" autoLine="0" autoPict="0">
                <anchor moveWithCells="1" sizeWithCells="1">
                  <from>
                    <xdr:col>8</xdr:col>
                    <xdr:colOff>495300</xdr:colOff>
                    <xdr:row>177</xdr:row>
                    <xdr:rowOff>142875</xdr:rowOff>
                  </from>
                  <to>
                    <xdr:col>8</xdr:col>
                    <xdr:colOff>1038225</xdr:colOff>
                    <xdr:row>178</xdr:row>
                    <xdr:rowOff>47625</xdr:rowOff>
                  </to>
                </anchor>
              </controlPr>
            </control>
          </mc:Choice>
        </mc:AlternateContent>
        <mc:AlternateContent xmlns:mc="http://schemas.openxmlformats.org/markup-compatibility/2006">
          <mc:Choice Requires="x14">
            <control shapeId="95503" r:id="rId42" name="Check Box 271">
              <controlPr defaultSize="0" autoFill="0" autoLine="0" autoPict="0">
                <anchor moveWithCells="1" sizeWithCells="1">
                  <from>
                    <xdr:col>8</xdr:col>
                    <xdr:colOff>1104900</xdr:colOff>
                    <xdr:row>177</xdr:row>
                    <xdr:rowOff>142875</xdr:rowOff>
                  </from>
                  <to>
                    <xdr:col>28</xdr:col>
                    <xdr:colOff>323850</xdr:colOff>
                    <xdr:row>178</xdr:row>
                    <xdr:rowOff>57150</xdr:rowOff>
                  </to>
                </anchor>
              </controlPr>
            </control>
          </mc:Choice>
        </mc:AlternateContent>
        <mc:AlternateContent xmlns:mc="http://schemas.openxmlformats.org/markup-compatibility/2006">
          <mc:Choice Requires="x14">
            <control shapeId="95496" r:id="rId43" name="Check Box 264">
              <controlPr defaultSize="0" autoFill="0" autoLine="0" autoPict="0">
                <anchor moveWithCells="1" sizeWithCells="1">
                  <from>
                    <xdr:col>6</xdr:col>
                    <xdr:colOff>438150</xdr:colOff>
                    <xdr:row>176</xdr:row>
                    <xdr:rowOff>276225</xdr:rowOff>
                  </from>
                  <to>
                    <xdr:col>6</xdr:col>
                    <xdr:colOff>914400</xdr:colOff>
                    <xdr:row>177</xdr:row>
                    <xdr:rowOff>123825</xdr:rowOff>
                  </to>
                </anchor>
              </controlPr>
            </control>
          </mc:Choice>
        </mc:AlternateContent>
        <mc:AlternateContent xmlns:mc="http://schemas.openxmlformats.org/markup-compatibility/2006">
          <mc:Choice Requires="x14">
            <control shapeId="95497" r:id="rId44" name="Check Box 265">
              <controlPr defaultSize="0" autoFill="0" autoLine="0" autoPict="0">
                <anchor moveWithCells="1" sizeWithCells="1">
                  <from>
                    <xdr:col>6</xdr:col>
                    <xdr:colOff>1095375</xdr:colOff>
                    <xdr:row>176</xdr:row>
                    <xdr:rowOff>276225</xdr:rowOff>
                  </from>
                  <to>
                    <xdr:col>7</xdr:col>
                    <xdr:colOff>666750</xdr:colOff>
                    <xdr:row>177</xdr:row>
                    <xdr:rowOff>123825</xdr:rowOff>
                  </to>
                </anchor>
              </controlPr>
            </control>
          </mc:Choice>
        </mc:AlternateContent>
        <mc:AlternateContent xmlns:mc="http://schemas.openxmlformats.org/markup-compatibility/2006">
          <mc:Choice Requires="x14">
            <control shapeId="95498" r:id="rId45" name="Check Box 266">
              <controlPr defaultSize="0" autoFill="0" autoLine="0" autoPict="0">
                <anchor moveWithCells="1" sizeWithCells="1">
                  <from>
                    <xdr:col>6</xdr:col>
                    <xdr:colOff>428625</xdr:colOff>
                    <xdr:row>177</xdr:row>
                    <xdr:rowOff>142875</xdr:rowOff>
                  </from>
                  <to>
                    <xdr:col>6</xdr:col>
                    <xdr:colOff>1028700</xdr:colOff>
                    <xdr:row>178</xdr:row>
                    <xdr:rowOff>47625</xdr:rowOff>
                  </to>
                </anchor>
              </controlPr>
            </control>
          </mc:Choice>
        </mc:AlternateContent>
        <mc:AlternateContent xmlns:mc="http://schemas.openxmlformats.org/markup-compatibility/2006">
          <mc:Choice Requires="x14">
            <control shapeId="95499" r:id="rId46" name="Check Box 267">
              <controlPr defaultSize="0" autoFill="0" autoLine="0" autoPict="0">
                <anchor moveWithCells="1" sizeWithCells="1">
                  <from>
                    <xdr:col>7</xdr:col>
                    <xdr:colOff>0</xdr:colOff>
                    <xdr:row>177</xdr:row>
                    <xdr:rowOff>142875</xdr:rowOff>
                  </from>
                  <to>
                    <xdr:col>8</xdr:col>
                    <xdr:colOff>161925</xdr:colOff>
                    <xdr:row>178</xdr:row>
                    <xdr:rowOff>57150</xdr:rowOff>
                  </to>
                </anchor>
              </controlPr>
            </control>
          </mc:Choice>
        </mc:AlternateContent>
        <mc:AlternateContent xmlns:mc="http://schemas.openxmlformats.org/markup-compatibility/2006">
          <mc:Choice Requires="x14">
            <control shapeId="95492" r:id="rId47" name="Check Box 260">
              <controlPr defaultSize="0" autoFill="0" autoLine="0" autoPict="0">
                <anchor moveWithCells="1" sizeWithCells="1">
                  <from>
                    <xdr:col>5</xdr:col>
                    <xdr:colOff>381000</xdr:colOff>
                    <xdr:row>176</xdr:row>
                    <xdr:rowOff>276225</xdr:rowOff>
                  </from>
                  <to>
                    <xdr:col>5</xdr:col>
                    <xdr:colOff>838200</xdr:colOff>
                    <xdr:row>177</xdr:row>
                    <xdr:rowOff>123825</xdr:rowOff>
                  </to>
                </anchor>
              </controlPr>
            </control>
          </mc:Choice>
        </mc:AlternateContent>
        <mc:AlternateContent xmlns:mc="http://schemas.openxmlformats.org/markup-compatibility/2006">
          <mc:Choice Requires="x14">
            <control shapeId="95493" r:id="rId48" name="Check Box 261">
              <controlPr defaultSize="0" autoFill="0" autoLine="0" autoPict="0">
                <anchor moveWithCells="1" sizeWithCells="1">
                  <from>
                    <xdr:col>5</xdr:col>
                    <xdr:colOff>1000125</xdr:colOff>
                    <xdr:row>176</xdr:row>
                    <xdr:rowOff>276225</xdr:rowOff>
                  </from>
                  <to>
                    <xdr:col>5</xdr:col>
                    <xdr:colOff>1638300</xdr:colOff>
                    <xdr:row>177</xdr:row>
                    <xdr:rowOff>123825</xdr:rowOff>
                  </to>
                </anchor>
              </controlPr>
            </control>
          </mc:Choice>
        </mc:AlternateContent>
        <mc:AlternateContent xmlns:mc="http://schemas.openxmlformats.org/markup-compatibility/2006">
          <mc:Choice Requires="x14">
            <control shapeId="95494" r:id="rId49" name="Check Box 262">
              <controlPr defaultSize="0" autoFill="0" autoLine="0" autoPict="0">
                <anchor moveWithCells="1" sizeWithCells="1">
                  <from>
                    <xdr:col>5</xdr:col>
                    <xdr:colOff>371475</xdr:colOff>
                    <xdr:row>177</xdr:row>
                    <xdr:rowOff>142875</xdr:rowOff>
                  </from>
                  <to>
                    <xdr:col>5</xdr:col>
                    <xdr:colOff>942975</xdr:colOff>
                    <xdr:row>178</xdr:row>
                    <xdr:rowOff>47625</xdr:rowOff>
                  </to>
                </anchor>
              </controlPr>
            </control>
          </mc:Choice>
        </mc:AlternateContent>
        <mc:AlternateContent xmlns:mc="http://schemas.openxmlformats.org/markup-compatibility/2006">
          <mc:Choice Requires="x14">
            <control shapeId="95495" r:id="rId50" name="Check Box 263">
              <controlPr defaultSize="0" autoFill="0" autoLine="0" autoPict="0">
                <anchor moveWithCells="1" sizeWithCells="1">
                  <from>
                    <xdr:col>5</xdr:col>
                    <xdr:colOff>1009650</xdr:colOff>
                    <xdr:row>177</xdr:row>
                    <xdr:rowOff>142875</xdr:rowOff>
                  </from>
                  <to>
                    <xdr:col>6</xdr:col>
                    <xdr:colOff>66675</xdr:colOff>
                    <xdr:row>178</xdr:row>
                    <xdr:rowOff>57150</xdr:rowOff>
                  </to>
                </anchor>
              </controlPr>
            </control>
          </mc:Choice>
        </mc:AlternateContent>
        <mc:AlternateContent xmlns:mc="http://schemas.openxmlformats.org/markup-compatibility/2006">
          <mc:Choice Requires="x14">
            <control shapeId="95453" r:id="rId51" name="Check Box 221">
              <controlPr defaultSize="0" autoFill="0" autoLine="0" autoPict="0">
                <anchor moveWithCells="1" sizeWithCells="1">
                  <from>
                    <xdr:col>8</xdr:col>
                    <xdr:colOff>504825</xdr:colOff>
                    <xdr:row>131</xdr:row>
                    <xdr:rowOff>381000</xdr:rowOff>
                  </from>
                  <to>
                    <xdr:col>8</xdr:col>
                    <xdr:colOff>933450</xdr:colOff>
                    <xdr:row>132</xdr:row>
                    <xdr:rowOff>190500</xdr:rowOff>
                  </to>
                </anchor>
              </controlPr>
            </control>
          </mc:Choice>
        </mc:AlternateContent>
        <mc:AlternateContent xmlns:mc="http://schemas.openxmlformats.org/markup-compatibility/2006">
          <mc:Choice Requires="x14">
            <control shapeId="95454" r:id="rId52" name="Check Box 222">
              <controlPr defaultSize="0" autoFill="0" autoLine="0" autoPict="0">
                <anchor moveWithCells="1" sizeWithCells="1">
                  <from>
                    <xdr:col>8</xdr:col>
                    <xdr:colOff>1095375</xdr:colOff>
                    <xdr:row>131</xdr:row>
                    <xdr:rowOff>381000</xdr:rowOff>
                  </from>
                  <to>
                    <xdr:col>8</xdr:col>
                    <xdr:colOff>1695450</xdr:colOff>
                    <xdr:row>132</xdr:row>
                    <xdr:rowOff>190500</xdr:rowOff>
                  </to>
                </anchor>
              </controlPr>
            </control>
          </mc:Choice>
        </mc:AlternateContent>
        <mc:AlternateContent xmlns:mc="http://schemas.openxmlformats.org/markup-compatibility/2006">
          <mc:Choice Requires="x14">
            <control shapeId="95455" r:id="rId53" name="Check Box 223">
              <controlPr defaultSize="0" autoFill="0" autoLine="0" autoPict="0">
                <anchor moveWithCells="1" sizeWithCells="1">
                  <from>
                    <xdr:col>8</xdr:col>
                    <xdr:colOff>495300</xdr:colOff>
                    <xdr:row>132</xdr:row>
                    <xdr:rowOff>209550</xdr:rowOff>
                  </from>
                  <to>
                    <xdr:col>8</xdr:col>
                    <xdr:colOff>1038225</xdr:colOff>
                    <xdr:row>133</xdr:row>
                    <xdr:rowOff>133350</xdr:rowOff>
                  </to>
                </anchor>
              </controlPr>
            </control>
          </mc:Choice>
        </mc:AlternateContent>
        <mc:AlternateContent xmlns:mc="http://schemas.openxmlformats.org/markup-compatibility/2006">
          <mc:Choice Requires="x14">
            <control shapeId="95456" r:id="rId54" name="Check Box 224">
              <controlPr defaultSize="0" autoFill="0" autoLine="0" autoPict="0">
                <anchor moveWithCells="1" sizeWithCells="1">
                  <from>
                    <xdr:col>8</xdr:col>
                    <xdr:colOff>1104900</xdr:colOff>
                    <xdr:row>132</xdr:row>
                    <xdr:rowOff>209550</xdr:rowOff>
                  </from>
                  <to>
                    <xdr:col>28</xdr:col>
                    <xdr:colOff>323850</xdr:colOff>
                    <xdr:row>133</xdr:row>
                    <xdr:rowOff>142875</xdr:rowOff>
                  </to>
                </anchor>
              </controlPr>
            </control>
          </mc:Choice>
        </mc:AlternateContent>
        <mc:AlternateContent xmlns:mc="http://schemas.openxmlformats.org/markup-compatibility/2006">
          <mc:Choice Requires="x14">
            <control shapeId="95449" r:id="rId55" name="Check Box 217">
              <controlPr defaultSize="0" autoFill="0" autoLine="0" autoPict="0">
                <anchor moveWithCells="1" sizeWithCells="1">
                  <from>
                    <xdr:col>6</xdr:col>
                    <xdr:colOff>438150</xdr:colOff>
                    <xdr:row>131</xdr:row>
                    <xdr:rowOff>381000</xdr:rowOff>
                  </from>
                  <to>
                    <xdr:col>6</xdr:col>
                    <xdr:colOff>923925</xdr:colOff>
                    <xdr:row>132</xdr:row>
                    <xdr:rowOff>190500</xdr:rowOff>
                  </to>
                </anchor>
              </controlPr>
            </control>
          </mc:Choice>
        </mc:AlternateContent>
        <mc:AlternateContent xmlns:mc="http://schemas.openxmlformats.org/markup-compatibility/2006">
          <mc:Choice Requires="x14">
            <control shapeId="95450" r:id="rId56" name="Check Box 218">
              <controlPr defaultSize="0" autoFill="0" autoLine="0" autoPict="0">
                <anchor moveWithCells="1" sizeWithCells="1">
                  <from>
                    <xdr:col>6</xdr:col>
                    <xdr:colOff>1095375</xdr:colOff>
                    <xdr:row>131</xdr:row>
                    <xdr:rowOff>381000</xdr:rowOff>
                  </from>
                  <to>
                    <xdr:col>7</xdr:col>
                    <xdr:colOff>676275</xdr:colOff>
                    <xdr:row>132</xdr:row>
                    <xdr:rowOff>190500</xdr:rowOff>
                  </to>
                </anchor>
              </controlPr>
            </control>
          </mc:Choice>
        </mc:AlternateContent>
        <mc:AlternateContent xmlns:mc="http://schemas.openxmlformats.org/markup-compatibility/2006">
          <mc:Choice Requires="x14">
            <control shapeId="95451" r:id="rId57" name="Check Box 219">
              <controlPr defaultSize="0" autoFill="0" autoLine="0" autoPict="0">
                <anchor moveWithCells="1" sizeWithCells="1">
                  <from>
                    <xdr:col>6</xdr:col>
                    <xdr:colOff>428625</xdr:colOff>
                    <xdr:row>132</xdr:row>
                    <xdr:rowOff>209550</xdr:rowOff>
                  </from>
                  <to>
                    <xdr:col>6</xdr:col>
                    <xdr:colOff>1038225</xdr:colOff>
                    <xdr:row>133</xdr:row>
                    <xdr:rowOff>133350</xdr:rowOff>
                  </to>
                </anchor>
              </controlPr>
            </control>
          </mc:Choice>
        </mc:AlternateContent>
        <mc:AlternateContent xmlns:mc="http://schemas.openxmlformats.org/markup-compatibility/2006">
          <mc:Choice Requires="x14">
            <control shapeId="95452" r:id="rId58" name="Check Box 220">
              <controlPr defaultSize="0" autoFill="0" autoLine="0" autoPict="0">
                <anchor moveWithCells="1" sizeWithCells="1">
                  <from>
                    <xdr:col>7</xdr:col>
                    <xdr:colOff>9525</xdr:colOff>
                    <xdr:row>132</xdr:row>
                    <xdr:rowOff>209550</xdr:rowOff>
                  </from>
                  <to>
                    <xdr:col>8</xdr:col>
                    <xdr:colOff>171450</xdr:colOff>
                    <xdr:row>133</xdr:row>
                    <xdr:rowOff>142875</xdr:rowOff>
                  </to>
                </anchor>
              </controlPr>
            </control>
          </mc:Choice>
        </mc:AlternateContent>
        <mc:AlternateContent xmlns:mc="http://schemas.openxmlformats.org/markup-compatibility/2006">
          <mc:Choice Requires="x14">
            <control shapeId="95445" r:id="rId59" name="Check Box 213">
              <controlPr defaultSize="0" autoFill="0" autoLine="0" autoPict="0">
                <anchor moveWithCells="1" sizeWithCells="1">
                  <from>
                    <xdr:col>5</xdr:col>
                    <xdr:colOff>381000</xdr:colOff>
                    <xdr:row>131</xdr:row>
                    <xdr:rowOff>381000</xdr:rowOff>
                  </from>
                  <to>
                    <xdr:col>5</xdr:col>
                    <xdr:colOff>838200</xdr:colOff>
                    <xdr:row>132</xdr:row>
                    <xdr:rowOff>190500</xdr:rowOff>
                  </to>
                </anchor>
              </controlPr>
            </control>
          </mc:Choice>
        </mc:AlternateContent>
        <mc:AlternateContent xmlns:mc="http://schemas.openxmlformats.org/markup-compatibility/2006">
          <mc:Choice Requires="x14">
            <control shapeId="95446" r:id="rId60" name="Check Box 214">
              <controlPr defaultSize="0" autoFill="0" autoLine="0" autoPict="0">
                <anchor moveWithCells="1" sizeWithCells="1">
                  <from>
                    <xdr:col>5</xdr:col>
                    <xdr:colOff>1000125</xdr:colOff>
                    <xdr:row>131</xdr:row>
                    <xdr:rowOff>381000</xdr:rowOff>
                  </from>
                  <to>
                    <xdr:col>5</xdr:col>
                    <xdr:colOff>1638300</xdr:colOff>
                    <xdr:row>132</xdr:row>
                    <xdr:rowOff>190500</xdr:rowOff>
                  </to>
                </anchor>
              </controlPr>
            </control>
          </mc:Choice>
        </mc:AlternateContent>
        <mc:AlternateContent xmlns:mc="http://schemas.openxmlformats.org/markup-compatibility/2006">
          <mc:Choice Requires="x14">
            <control shapeId="95447" r:id="rId61" name="Check Box 215">
              <controlPr defaultSize="0" autoFill="0" autoLine="0" autoPict="0">
                <anchor moveWithCells="1" sizeWithCells="1">
                  <from>
                    <xdr:col>5</xdr:col>
                    <xdr:colOff>371475</xdr:colOff>
                    <xdr:row>132</xdr:row>
                    <xdr:rowOff>209550</xdr:rowOff>
                  </from>
                  <to>
                    <xdr:col>5</xdr:col>
                    <xdr:colOff>942975</xdr:colOff>
                    <xdr:row>133</xdr:row>
                    <xdr:rowOff>133350</xdr:rowOff>
                  </to>
                </anchor>
              </controlPr>
            </control>
          </mc:Choice>
        </mc:AlternateContent>
        <mc:AlternateContent xmlns:mc="http://schemas.openxmlformats.org/markup-compatibility/2006">
          <mc:Choice Requires="x14">
            <control shapeId="95448" r:id="rId62" name="Check Box 216">
              <controlPr defaultSize="0" autoFill="0" autoLine="0" autoPict="0">
                <anchor moveWithCells="1" sizeWithCells="1">
                  <from>
                    <xdr:col>5</xdr:col>
                    <xdr:colOff>1009650</xdr:colOff>
                    <xdr:row>132</xdr:row>
                    <xdr:rowOff>209550</xdr:rowOff>
                  </from>
                  <to>
                    <xdr:col>6</xdr:col>
                    <xdr:colOff>66675</xdr:colOff>
                    <xdr:row>133</xdr:row>
                    <xdr:rowOff>142875</xdr:rowOff>
                  </to>
                </anchor>
              </controlPr>
            </control>
          </mc:Choice>
        </mc:AlternateContent>
        <mc:AlternateContent xmlns:mc="http://schemas.openxmlformats.org/markup-compatibility/2006">
          <mc:Choice Requires="x14">
            <control shapeId="95432" r:id="rId63" name="Check Box 200">
              <controlPr defaultSize="0" autoFill="0" autoLine="0" autoPict="0">
                <anchor moveWithCells="1" sizeWithCells="1">
                  <from>
                    <xdr:col>8</xdr:col>
                    <xdr:colOff>390525</xdr:colOff>
                    <xdr:row>120</xdr:row>
                    <xdr:rowOff>19050</xdr:rowOff>
                  </from>
                  <to>
                    <xdr:col>8</xdr:col>
                    <xdr:colOff>838200</xdr:colOff>
                    <xdr:row>120</xdr:row>
                    <xdr:rowOff>257175</xdr:rowOff>
                  </to>
                </anchor>
              </controlPr>
            </control>
          </mc:Choice>
        </mc:AlternateContent>
        <mc:AlternateContent xmlns:mc="http://schemas.openxmlformats.org/markup-compatibility/2006">
          <mc:Choice Requires="x14">
            <control shapeId="95433" r:id="rId64" name="Check Box 201">
              <controlPr defaultSize="0" autoFill="0" autoLine="0" autoPict="0">
                <anchor moveWithCells="1" sizeWithCells="1">
                  <from>
                    <xdr:col>8</xdr:col>
                    <xdr:colOff>1009650</xdr:colOff>
                    <xdr:row>120</xdr:row>
                    <xdr:rowOff>19050</xdr:rowOff>
                  </from>
                  <to>
                    <xdr:col>8</xdr:col>
                    <xdr:colOff>1638300</xdr:colOff>
                    <xdr:row>120</xdr:row>
                    <xdr:rowOff>257175</xdr:rowOff>
                  </to>
                </anchor>
              </controlPr>
            </control>
          </mc:Choice>
        </mc:AlternateContent>
        <mc:AlternateContent xmlns:mc="http://schemas.openxmlformats.org/markup-compatibility/2006">
          <mc:Choice Requires="x14">
            <control shapeId="95434" r:id="rId65" name="Check Box 202">
              <controlPr defaultSize="0" autoFill="0" autoLine="0" autoPict="0">
                <anchor moveWithCells="1" sizeWithCells="1">
                  <from>
                    <xdr:col>8</xdr:col>
                    <xdr:colOff>381000</xdr:colOff>
                    <xdr:row>120</xdr:row>
                    <xdr:rowOff>266700</xdr:rowOff>
                  </from>
                  <to>
                    <xdr:col>8</xdr:col>
                    <xdr:colOff>952500</xdr:colOff>
                    <xdr:row>121</xdr:row>
                    <xdr:rowOff>123825</xdr:rowOff>
                  </to>
                </anchor>
              </controlPr>
            </control>
          </mc:Choice>
        </mc:AlternateContent>
        <mc:AlternateContent xmlns:mc="http://schemas.openxmlformats.org/markup-compatibility/2006">
          <mc:Choice Requires="x14">
            <control shapeId="95435" r:id="rId66" name="Check Box 203">
              <controlPr defaultSize="0" autoFill="0" autoLine="0" autoPict="0">
                <anchor moveWithCells="1" sizeWithCells="1">
                  <from>
                    <xdr:col>8</xdr:col>
                    <xdr:colOff>1019175</xdr:colOff>
                    <xdr:row>120</xdr:row>
                    <xdr:rowOff>266700</xdr:rowOff>
                  </from>
                  <to>
                    <xdr:col>28</xdr:col>
                    <xdr:colOff>285750</xdr:colOff>
                    <xdr:row>121</xdr:row>
                    <xdr:rowOff>133350</xdr:rowOff>
                  </to>
                </anchor>
              </controlPr>
            </control>
          </mc:Choice>
        </mc:AlternateContent>
        <mc:AlternateContent xmlns:mc="http://schemas.openxmlformats.org/markup-compatibility/2006">
          <mc:Choice Requires="x14">
            <control shapeId="95428" r:id="rId67" name="Check Box 196">
              <controlPr defaultSize="0" autoFill="0" autoLine="0" autoPict="0">
                <anchor moveWithCells="1" sizeWithCells="1">
                  <from>
                    <xdr:col>6</xdr:col>
                    <xdr:colOff>419100</xdr:colOff>
                    <xdr:row>120</xdr:row>
                    <xdr:rowOff>0</xdr:rowOff>
                  </from>
                  <to>
                    <xdr:col>6</xdr:col>
                    <xdr:colOff>876300</xdr:colOff>
                    <xdr:row>120</xdr:row>
                    <xdr:rowOff>247650</xdr:rowOff>
                  </to>
                </anchor>
              </controlPr>
            </control>
          </mc:Choice>
        </mc:AlternateContent>
        <mc:AlternateContent xmlns:mc="http://schemas.openxmlformats.org/markup-compatibility/2006">
          <mc:Choice Requires="x14">
            <control shapeId="95429" r:id="rId68" name="Check Box 197">
              <controlPr defaultSize="0" autoFill="0" autoLine="0" autoPict="0">
                <anchor moveWithCells="1" sizeWithCells="1">
                  <from>
                    <xdr:col>6</xdr:col>
                    <xdr:colOff>1047750</xdr:colOff>
                    <xdr:row>120</xdr:row>
                    <xdr:rowOff>0</xdr:rowOff>
                  </from>
                  <to>
                    <xdr:col>7</xdr:col>
                    <xdr:colOff>590550</xdr:colOff>
                    <xdr:row>120</xdr:row>
                    <xdr:rowOff>247650</xdr:rowOff>
                  </to>
                </anchor>
              </controlPr>
            </control>
          </mc:Choice>
        </mc:AlternateContent>
        <mc:AlternateContent xmlns:mc="http://schemas.openxmlformats.org/markup-compatibility/2006">
          <mc:Choice Requires="x14">
            <control shapeId="95430" r:id="rId69" name="Check Box 198">
              <controlPr defaultSize="0" autoFill="0" autoLine="0" autoPict="0">
                <anchor moveWithCells="1" sizeWithCells="1">
                  <from>
                    <xdr:col>6</xdr:col>
                    <xdr:colOff>409575</xdr:colOff>
                    <xdr:row>120</xdr:row>
                    <xdr:rowOff>257175</xdr:rowOff>
                  </from>
                  <to>
                    <xdr:col>6</xdr:col>
                    <xdr:colOff>990600</xdr:colOff>
                    <xdr:row>121</xdr:row>
                    <xdr:rowOff>133350</xdr:rowOff>
                  </to>
                </anchor>
              </controlPr>
            </control>
          </mc:Choice>
        </mc:AlternateContent>
        <mc:AlternateContent xmlns:mc="http://schemas.openxmlformats.org/markup-compatibility/2006">
          <mc:Choice Requires="x14">
            <control shapeId="95431" r:id="rId70" name="Check Box 199">
              <controlPr defaultSize="0" autoFill="0" autoLine="0" autoPict="0">
                <anchor moveWithCells="1" sizeWithCells="1">
                  <from>
                    <xdr:col>6</xdr:col>
                    <xdr:colOff>1057275</xdr:colOff>
                    <xdr:row>120</xdr:row>
                    <xdr:rowOff>266700</xdr:rowOff>
                  </from>
                  <to>
                    <xdr:col>8</xdr:col>
                    <xdr:colOff>76200</xdr:colOff>
                    <xdr:row>121</xdr:row>
                    <xdr:rowOff>142875</xdr:rowOff>
                  </to>
                </anchor>
              </controlPr>
            </control>
          </mc:Choice>
        </mc:AlternateContent>
        <mc:AlternateContent xmlns:mc="http://schemas.openxmlformats.org/markup-compatibility/2006">
          <mc:Choice Requires="x14">
            <control shapeId="95424" r:id="rId71" name="Check Box 192">
              <controlPr defaultSize="0" autoFill="0" autoLine="0" autoPict="0">
                <anchor moveWithCells="1" sizeWithCells="1">
                  <from>
                    <xdr:col>5</xdr:col>
                    <xdr:colOff>314325</xdr:colOff>
                    <xdr:row>119</xdr:row>
                    <xdr:rowOff>495300</xdr:rowOff>
                  </from>
                  <to>
                    <xdr:col>5</xdr:col>
                    <xdr:colOff>762000</xdr:colOff>
                    <xdr:row>120</xdr:row>
                    <xdr:rowOff>219075</xdr:rowOff>
                  </to>
                </anchor>
              </controlPr>
            </control>
          </mc:Choice>
        </mc:AlternateContent>
        <mc:AlternateContent xmlns:mc="http://schemas.openxmlformats.org/markup-compatibility/2006">
          <mc:Choice Requires="x14">
            <control shapeId="95425" r:id="rId72" name="Check Box 193">
              <controlPr defaultSize="0" autoFill="0" autoLine="0" autoPict="0">
                <anchor moveWithCells="1" sizeWithCells="1">
                  <from>
                    <xdr:col>5</xdr:col>
                    <xdr:colOff>933450</xdr:colOff>
                    <xdr:row>119</xdr:row>
                    <xdr:rowOff>495300</xdr:rowOff>
                  </from>
                  <to>
                    <xdr:col>5</xdr:col>
                    <xdr:colOff>1552575</xdr:colOff>
                    <xdr:row>120</xdr:row>
                    <xdr:rowOff>219075</xdr:rowOff>
                  </to>
                </anchor>
              </controlPr>
            </control>
          </mc:Choice>
        </mc:AlternateContent>
        <mc:AlternateContent xmlns:mc="http://schemas.openxmlformats.org/markup-compatibility/2006">
          <mc:Choice Requires="x14">
            <control shapeId="95426" r:id="rId73" name="Check Box 194">
              <controlPr defaultSize="0" autoFill="0" autoLine="0" autoPict="0">
                <anchor moveWithCells="1" sizeWithCells="1">
                  <from>
                    <xdr:col>5</xdr:col>
                    <xdr:colOff>304800</xdr:colOff>
                    <xdr:row>120</xdr:row>
                    <xdr:rowOff>228600</xdr:rowOff>
                  </from>
                  <to>
                    <xdr:col>5</xdr:col>
                    <xdr:colOff>866775</xdr:colOff>
                    <xdr:row>121</xdr:row>
                    <xdr:rowOff>123825</xdr:rowOff>
                  </to>
                </anchor>
              </controlPr>
            </control>
          </mc:Choice>
        </mc:AlternateContent>
        <mc:AlternateContent xmlns:mc="http://schemas.openxmlformats.org/markup-compatibility/2006">
          <mc:Choice Requires="x14">
            <control shapeId="95427" r:id="rId74" name="Check Box 195">
              <controlPr defaultSize="0" autoFill="0" autoLine="0" autoPict="0">
                <anchor moveWithCells="1" sizeWithCells="1">
                  <from>
                    <xdr:col>5</xdr:col>
                    <xdr:colOff>933450</xdr:colOff>
                    <xdr:row>120</xdr:row>
                    <xdr:rowOff>238125</xdr:rowOff>
                  </from>
                  <to>
                    <xdr:col>5</xdr:col>
                    <xdr:colOff>1914525</xdr:colOff>
                    <xdr:row>121</xdr:row>
                    <xdr:rowOff>133350</xdr:rowOff>
                  </to>
                </anchor>
              </controlPr>
            </control>
          </mc:Choice>
        </mc:AlternateContent>
        <mc:AlternateContent xmlns:mc="http://schemas.openxmlformats.org/markup-compatibility/2006">
          <mc:Choice Requires="x14">
            <control shapeId="95417" r:id="rId75" name="Check Box 185">
              <controlPr defaultSize="0" autoFill="0" autoLine="0" autoPict="0">
                <anchor moveWithCells="1" sizeWithCells="1">
                  <from>
                    <xdr:col>8</xdr:col>
                    <xdr:colOff>361950</xdr:colOff>
                    <xdr:row>93</xdr:row>
                    <xdr:rowOff>409575</xdr:rowOff>
                  </from>
                  <to>
                    <xdr:col>8</xdr:col>
                    <xdr:colOff>790575</xdr:colOff>
                    <xdr:row>94</xdr:row>
                    <xdr:rowOff>238125</xdr:rowOff>
                  </to>
                </anchor>
              </controlPr>
            </control>
          </mc:Choice>
        </mc:AlternateContent>
        <mc:AlternateContent xmlns:mc="http://schemas.openxmlformats.org/markup-compatibility/2006">
          <mc:Choice Requires="x14">
            <control shapeId="95418" r:id="rId76" name="Check Box 186">
              <controlPr defaultSize="0" autoFill="0" autoLine="0" autoPict="0">
                <anchor moveWithCells="1" sizeWithCells="1">
                  <from>
                    <xdr:col>8</xdr:col>
                    <xdr:colOff>942975</xdr:colOff>
                    <xdr:row>93</xdr:row>
                    <xdr:rowOff>409575</xdr:rowOff>
                  </from>
                  <to>
                    <xdr:col>8</xdr:col>
                    <xdr:colOff>1533525</xdr:colOff>
                    <xdr:row>94</xdr:row>
                    <xdr:rowOff>238125</xdr:rowOff>
                  </to>
                </anchor>
              </controlPr>
            </control>
          </mc:Choice>
        </mc:AlternateContent>
        <mc:AlternateContent xmlns:mc="http://schemas.openxmlformats.org/markup-compatibility/2006">
          <mc:Choice Requires="x14">
            <control shapeId="95419" r:id="rId77" name="Check Box 187">
              <controlPr defaultSize="0" autoFill="0" autoLine="0" autoPict="0">
                <anchor moveWithCells="1" sizeWithCells="1">
                  <from>
                    <xdr:col>8</xdr:col>
                    <xdr:colOff>352425</xdr:colOff>
                    <xdr:row>94</xdr:row>
                    <xdr:rowOff>257175</xdr:rowOff>
                  </from>
                  <to>
                    <xdr:col>8</xdr:col>
                    <xdr:colOff>885825</xdr:colOff>
                    <xdr:row>95</xdr:row>
                    <xdr:rowOff>276225</xdr:rowOff>
                  </to>
                </anchor>
              </controlPr>
            </control>
          </mc:Choice>
        </mc:AlternateContent>
        <mc:AlternateContent xmlns:mc="http://schemas.openxmlformats.org/markup-compatibility/2006">
          <mc:Choice Requires="x14">
            <control shapeId="95421" r:id="rId78" name="Check Box 189">
              <controlPr defaultSize="0" autoFill="0" autoLine="0" autoPict="0">
                <anchor moveWithCells="1" sizeWithCells="1">
                  <from>
                    <xdr:col>8</xdr:col>
                    <xdr:colOff>952500</xdr:colOff>
                    <xdr:row>94</xdr:row>
                    <xdr:rowOff>257175</xdr:rowOff>
                  </from>
                  <to>
                    <xdr:col>28</xdr:col>
                    <xdr:colOff>161925</xdr:colOff>
                    <xdr:row>95</xdr:row>
                    <xdr:rowOff>285750</xdr:rowOff>
                  </to>
                </anchor>
              </controlPr>
            </control>
          </mc:Choice>
        </mc:AlternateContent>
        <mc:AlternateContent xmlns:mc="http://schemas.openxmlformats.org/markup-compatibility/2006">
          <mc:Choice Requires="x14">
            <control shapeId="95412" r:id="rId79" name="Check Box 180">
              <controlPr defaultSize="0" autoFill="0" autoLine="0" autoPict="0">
                <anchor moveWithCells="1" sizeWithCells="1">
                  <from>
                    <xdr:col>6</xdr:col>
                    <xdr:colOff>352425</xdr:colOff>
                    <xdr:row>93</xdr:row>
                    <xdr:rowOff>428625</xdr:rowOff>
                  </from>
                  <to>
                    <xdr:col>6</xdr:col>
                    <xdr:colOff>781050</xdr:colOff>
                    <xdr:row>94</xdr:row>
                    <xdr:rowOff>247650</xdr:rowOff>
                  </to>
                </anchor>
              </controlPr>
            </control>
          </mc:Choice>
        </mc:AlternateContent>
        <mc:AlternateContent xmlns:mc="http://schemas.openxmlformats.org/markup-compatibility/2006">
          <mc:Choice Requires="x14">
            <control shapeId="95413" r:id="rId80" name="Check Box 181">
              <controlPr defaultSize="0" autoFill="0" autoLine="0" autoPict="0">
                <anchor moveWithCells="1" sizeWithCells="1">
                  <from>
                    <xdr:col>6</xdr:col>
                    <xdr:colOff>942975</xdr:colOff>
                    <xdr:row>93</xdr:row>
                    <xdr:rowOff>428625</xdr:rowOff>
                  </from>
                  <to>
                    <xdr:col>7</xdr:col>
                    <xdr:colOff>457200</xdr:colOff>
                    <xdr:row>94</xdr:row>
                    <xdr:rowOff>247650</xdr:rowOff>
                  </to>
                </anchor>
              </controlPr>
            </control>
          </mc:Choice>
        </mc:AlternateContent>
        <mc:AlternateContent xmlns:mc="http://schemas.openxmlformats.org/markup-compatibility/2006">
          <mc:Choice Requires="x14">
            <control shapeId="95414" r:id="rId81" name="Check Box 182">
              <controlPr defaultSize="0" autoFill="0" autoLine="0" autoPict="0">
                <anchor moveWithCells="1" sizeWithCells="1">
                  <from>
                    <xdr:col>6</xdr:col>
                    <xdr:colOff>342900</xdr:colOff>
                    <xdr:row>94</xdr:row>
                    <xdr:rowOff>266700</xdr:rowOff>
                  </from>
                  <to>
                    <xdr:col>6</xdr:col>
                    <xdr:colOff>885825</xdr:colOff>
                    <xdr:row>95</xdr:row>
                    <xdr:rowOff>276225</xdr:rowOff>
                  </to>
                </anchor>
              </controlPr>
            </control>
          </mc:Choice>
        </mc:AlternateContent>
        <mc:AlternateContent xmlns:mc="http://schemas.openxmlformats.org/markup-compatibility/2006">
          <mc:Choice Requires="x14">
            <control shapeId="95416" r:id="rId82" name="Check Box 184">
              <controlPr defaultSize="0" autoFill="0" autoLine="0" autoPict="0">
                <anchor moveWithCells="1" sizeWithCells="1">
                  <from>
                    <xdr:col>6</xdr:col>
                    <xdr:colOff>952500</xdr:colOff>
                    <xdr:row>94</xdr:row>
                    <xdr:rowOff>266700</xdr:rowOff>
                  </from>
                  <to>
                    <xdr:col>7</xdr:col>
                    <xdr:colOff>800100</xdr:colOff>
                    <xdr:row>95</xdr:row>
                    <xdr:rowOff>285750</xdr:rowOff>
                  </to>
                </anchor>
              </controlPr>
            </control>
          </mc:Choice>
        </mc:AlternateContent>
        <mc:AlternateContent xmlns:mc="http://schemas.openxmlformats.org/markup-compatibility/2006">
          <mc:Choice Requires="x14">
            <control shapeId="95407" r:id="rId83" name="Check Box 175">
              <controlPr defaultSize="0" autoFill="0" autoLine="0" autoPict="0">
                <anchor moveWithCells="1" sizeWithCells="1">
                  <from>
                    <xdr:col>5</xdr:col>
                    <xdr:colOff>238125</xdr:colOff>
                    <xdr:row>93</xdr:row>
                    <xdr:rowOff>438150</xdr:rowOff>
                  </from>
                  <to>
                    <xdr:col>5</xdr:col>
                    <xdr:colOff>685800</xdr:colOff>
                    <xdr:row>94</xdr:row>
                    <xdr:rowOff>257175</xdr:rowOff>
                  </to>
                </anchor>
              </controlPr>
            </control>
          </mc:Choice>
        </mc:AlternateContent>
        <mc:AlternateContent xmlns:mc="http://schemas.openxmlformats.org/markup-compatibility/2006">
          <mc:Choice Requires="x14">
            <control shapeId="95408" r:id="rId84" name="Check Box 176">
              <controlPr defaultSize="0" autoFill="0" autoLine="0" autoPict="0">
                <anchor moveWithCells="1" sizeWithCells="1">
                  <from>
                    <xdr:col>5</xdr:col>
                    <xdr:colOff>857250</xdr:colOff>
                    <xdr:row>93</xdr:row>
                    <xdr:rowOff>438150</xdr:rowOff>
                  </from>
                  <to>
                    <xdr:col>5</xdr:col>
                    <xdr:colOff>1485900</xdr:colOff>
                    <xdr:row>94</xdr:row>
                    <xdr:rowOff>257175</xdr:rowOff>
                  </to>
                </anchor>
              </controlPr>
            </control>
          </mc:Choice>
        </mc:AlternateContent>
        <mc:AlternateContent xmlns:mc="http://schemas.openxmlformats.org/markup-compatibility/2006">
          <mc:Choice Requires="x14">
            <control shapeId="95409" r:id="rId85" name="Check Box 177">
              <controlPr defaultSize="0" autoFill="0" autoLine="0" autoPict="0">
                <anchor moveWithCells="1" sizeWithCells="1">
                  <from>
                    <xdr:col>5</xdr:col>
                    <xdr:colOff>228600</xdr:colOff>
                    <xdr:row>94</xdr:row>
                    <xdr:rowOff>276225</xdr:rowOff>
                  </from>
                  <to>
                    <xdr:col>5</xdr:col>
                    <xdr:colOff>800100</xdr:colOff>
                    <xdr:row>95</xdr:row>
                    <xdr:rowOff>285750</xdr:rowOff>
                  </to>
                </anchor>
              </controlPr>
            </control>
          </mc:Choice>
        </mc:AlternateContent>
        <mc:AlternateContent xmlns:mc="http://schemas.openxmlformats.org/markup-compatibility/2006">
          <mc:Choice Requires="x14">
            <control shapeId="95411" r:id="rId86" name="Check Box 179">
              <controlPr defaultSize="0" autoFill="0" autoLine="0" autoPict="0">
                <anchor moveWithCells="1" sizeWithCells="1">
                  <from>
                    <xdr:col>5</xdr:col>
                    <xdr:colOff>866775</xdr:colOff>
                    <xdr:row>94</xdr:row>
                    <xdr:rowOff>276225</xdr:rowOff>
                  </from>
                  <to>
                    <xdr:col>5</xdr:col>
                    <xdr:colOff>1847850</xdr:colOff>
                    <xdr:row>95</xdr:row>
                    <xdr:rowOff>295275</xdr:rowOff>
                  </to>
                </anchor>
              </controlPr>
            </control>
          </mc:Choice>
        </mc:AlternateContent>
        <mc:AlternateContent xmlns:mc="http://schemas.openxmlformats.org/markup-compatibility/2006">
          <mc:Choice Requires="x14">
            <control shapeId="95259" r:id="rId87" name="Check Box 27">
              <controlPr defaultSize="0" autoFill="0" autoLine="0" autoPict="0">
                <anchor moveWithCells="1" sizeWithCells="1">
                  <from>
                    <xdr:col>28</xdr:col>
                    <xdr:colOff>323850</xdr:colOff>
                    <xdr:row>162</xdr:row>
                    <xdr:rowOff>152400</xdr:rowOff>
                  </from>
                  <to>
                    <xdr:col>28</xdr:col>
                    <xdr:colOff>323850</xdr:colOff>
                    <xdr:row>162</xdr:row>
                    <xdr:rowOff>152400</xdr:rowOff>
                  </to>
                </anchor>
              </controlPr>
            </control>
          </mc:Choice>
        </mc:AlternateContent>
        <mc:AlternateContent xmlns:mc="http://schemas.openxmlformats.org/markup-compatibility/2006">
          <mc:Choice Requires="x14">
            <control shapeId="95260" r:id="rId88" name="Check Box 28">
              <controlPr defaultSize="0" autoFill="0" autoLine="0" autoPict="0">
                <anchor moveWithCells="1" sizeWithCells="1">
                  <from>
                    <xdr:col>28</xdr:col>
                    <xdr:colOff>323850</xdr:colOff>
                    <xdr:row>162</xdr:row>
                    <xdr:rowOff>152400</xdr:rowOff>
                  </from>
                  <to>
                    <xdr:col>28</xdr:col>
                    <xdr:colOff>323850</xdr:colOff>
                    <xdr:row>162</xdr:row>
                    <xdr:rowOff>152400</xdr:rowOff>
                  </to>
                </anchor>
              </controlPr>
            </control>
          </mc:Choice>
        </mc:AlternateContent>
        <mc:AlternateContent xmlns:mc="http://schemas.openxmlformats.org/markup-compatibility/2006">
          <mc:Choice Requires="x14">
            <control shapeId="95261" r:id="rId89" name="Check Box 29">
              <controlPr defaultSize="0" autoFill="0" autoLine="0" autoPict="0">
                <anchor moveWithCells="1" sizeWithCells="1">
                  <from>
                    <xdr:col>28</xdr:col>
                    <xdr:colOff>323850</xdr:colOff>
                    <xdr:row>162</xdr:row>
                    <xdr:rowOff>152400</xdr:rowOff>
                  </from>
                  <to>
                    <xdr:col>28</xdr:col>
                    <xdr:colOff>323850</xdr:colOff>
                    <xdr:row>162</xdr:row>
                    <xdr:rowOff>152400</xdr:rowOff>
                  </to>
                </anchor>
              </controlPr>
            </control>
          </mc:Choice>
        </mc:AlternateContent>
        <mc:AlternateContent xmlns:mc="http://schemas.openxmlformats.org/markup-compatibility/2006">
          <mc:Choice Requires="x14">
            <control shapeId="95262" r:id="rId90" name="Check Box 30">
              <controlPr defaultSize="0" autoFill="0" autoLine="0" autoPict="0">
                <anchor moveWithCells="1" sizeWithCells="1">
                  <from>
                    <xdr:col>28</xdr:col>
                    <xdr:colOff>323850</xdr:colOff>
                    <xdr:row>162</xdr:row>
                    <xdr:rowOff>152400</xdr:rowOff>
                  </from>
                  <to>
                    <xdr:col>28</xdr:col>
                    <xdr:colOff>323850</xdr:colOff>
                    <xdr:row>162</xdr:row>
                    <xdr:rowOff>152400</xdr:rowOff>
                  </to>
                </anchor>
              </controlPr>
            </control>
          </mc:Choice>
        </mc:AlternateContent>
        <mc:AlternateContent xmlns:mc="http://schemas.openxmlformats.org/markup-compatibility/2006">
          <mc:Choice Requires="x14">
            <control shapeId="95263" r:id="rId91" name="Check Box 31">
              <controlPr defaultSize="0" autoFill="0" autoLine="0" autoPict="0">
                <anchor moveWithCells="1" sizeWithCells="1">
                  <from>
                    <xdr:col>28</xdr:col>
                    <xdr:colOff>323850</xdr:colOff>
                    <xdr:row>162</xdr:row>
                    <xdr:rowOff>152400</xdr:rowOff>
                  </from>
                  <to>
                    <xdr:col>28</xdr:col>
                    <xdr:colOff>323850</xdr:colOff>
                    <xdr:row>162</xdr:row>
                    <xdr:rowOff>152400</xdr:rowOff>
                  </to>
                </anchor>
              </controlPr>
            </control>
          </mc:Choice>
        </mc:AlternateContent>
        <mc:AlternateContent xmlns:mc="http://schemas.openxmlformats.org/markup-compatibility/2006">
          <mc:Choice Requires="x14">
            <control shapeId="95264" r:id="rId92" name="Check Box 32">
              <controlPr defaultSize="0" autoFill="0" autoLine="0" autoPict="0">
                <anchor moveWithCells="1" sizeWithCells="1">
                  <from>
                    <xdr:col>7</xdr:col>
                    <xdr:colOff>304800</xdr:colOff>
                    <xdr:row>87</xdr:row>
                    <xdr:rowOff>228600</xdr:rowOff>
                  </from>
                  <to>
                    <xdr:col>7</xdr:col>
                    <xdr:colOff>304800</xdr:colOff>
                    <xdr:row>87</xdr:row>
                    <xdr:rowOff>228600</xdr:rowOff>
                  </to>
                </anchor>
              </controlPr>
            </control>
          </mc:Choice>
        </mc:AlternateContent>
        <mc:AlternateContent xmlns:mc="http://schemas.openxmlformats.org/markup-compatibility/2006">
          <mc:Choice Requires="x14">
            <control shapeId="95253" r:id="rId93" name="Check Box 21">
              <controlPr defaultSize="0" autoFill="0" autoLine="0" autoPict="0">
                <anchor moveWithCells="1" sizeWithCells="1">
                  <from>
                    <xdr:col>7</xdr:col>
                    <xdr:colOff>28575</xdr:colOff>
                    <xdr:row>162</xdr:row>
                    <xdr:rowOff>152400</xdr:rowOff>
                  </from>
                  <to>
                    <xdr:col>7</xdr:col>
                    <xdr:colOff>28575</xdr:colOff>
                    <xdr:row>162</xdr:row>
                    <xdr:rowOff>152400</xdr:rowOff>
                  </to>
                </anchor>
              </controlPr>
            </control>
          </mc:Choice>
        </mc:AlternateContent>
        <mc:AlternateContent xmlns:mc="http://schemas.openxmlformats.org/markup-compatibility/2006">
          <mc:Choice Requires="x14">
            <control shapeId="95254" r:id="rId94" name="Check Box 22">
              <controlPr defaultSize="0" autoFill="0" autoLine="0" autoPict="0">
                <anchor moveWithCells="1" sizeWithCells="1">
                  <from>
                    <xdr:col>7</xdr:col>
                    <xdr:colOff>28575</xdr:colOff>
                    <xdr:row>162</xdr:row>
                    <xdr:rowOff>152400</xdr:rowOff>
                  </from>
                  <to>
                    <xdr:col>7</xdr:col>
                    <xdr:colOff>28575</xdr:colOff>
                    <xdr:row>162</xdr:row>
                    <xdr:rowOff>152400</xdr:rowOff>
                  </to>
                </anchor>
              </controlPr>
            </control>
          </mc:Choice>
        </mc:AlternateContent>
        <mc:AlternateContent xmlns:mc="http://schemas.openxmlformats.org/markup-compatibility/2006">
          <mc:Choice Requires="x14">
            <control shapeId="95255" r:id="rId95" name="Check Box 23">
              <controlPr defaultSize="0" autoFill="0" autoLine="0" autoPict="0">
                <anchor moveWithCells="1" sizeWithCells="1">
                  <from>
                    <xdr:col>7</xdr:col>
                    <xdr:colOff>28575</xdr:colOff>
                    <xdr:row>162</xdr:row>
                    <xdr:rowOff>152400</xdr:rowOff>
                  </from>
                  <to>
                    <xdr:col>7</xdr:col>
                    <xdr:colOff>28575</xdr:colOff>
                    <xdr:row>162</xdr:row>
                    <xdr:rowOff>152400</xdr:rowOff>
                  </to>
                </anchor>
              </controlPr>
            </control>
          </mc:Choice>
        </mc:AlternateContent>
        <mc:AlternateContent xmlns:mc="http://schemas.openxmlformats.org/markup-compatibility/2006">
          <mc:Choice Requires="x14">
            <control shapeId="95256" r:id="rId96" name="Check Box 24">
              <controlPr defaultSize="0" autoFill="0" autoLine="0" autoPict="0">
                <anchor moveWithCells="1" sizeWithCells="1">
                  <from>
                    <xdr:col>7</xdr:col>
                    <xdr:colOff>28575</xdr:colOff>
                    <xdr:row>162</xdr:row>
                    <xdr:rowOff>152400</xdr:rowOff>
                  </from>
                  <to>
                    <xdr:col>7</xdr:col>
                    <xdr:colOff>28575</xdr:colOff>
                    <xdr:row>162</xdr:row>
                    <xdr:rowOff>152400</xdr:rowOff>
                  </to>
                </anchor>
              </controlPr>
            </control>
          </mc:Choice>
        </mc:AlternateContent>
        <mc:AlternateContent xmlns:mc="http://schemas.openxmlformats.org/markup-compatibility/2006">
          <mc:Choice Requires="x14">
            <control shapeId="95257" r:id="rId97" name="Check Box 25">
              <controlPr defaultSize="0" autoFill="0" autoLine="0" autoPict="0">
                <anchor moveWithCells="1" sizeWithCells="1">
                  <from>
                    <xdr:col>7</xdr:col>
                    <xdr:colOff>28575</xdr:colOff>
                    <xdr:row>162</xdr:row>
                    <xdr:rowOff>152400</xdr:rowOff>
                  </from>
                  <to>
                    <xdr:col>7</xdr:col>
                    <xdr:colOff>28575</xdr:colOff>
                    <xdr:row>162</xdr:row>
                    <xdr:rowOff>152400</xdr:rowOff>
                  </to>
                </anchor>
              </controlPr>
            </control>
          </mc:Choice>
        </mc:AlternateContent>
        <mc:AlternateContent xmlns:mc="http://schemas.openxmlformats.org/markup-compatibility/2006">
          <mc:Choice Requires="x14">
            <control shapeId="95258" r:id="rId98" name="Check Box 26">
              <controlPr defaultSize="0" autoFill="0" autoLine="0" autoPict="0">
                <anchor moveWithCells="1" sizeWithCells="1">
                  <from>
                    <xdr:col>5</xdr:col>
                    <xdr:colOff>219075</xdr:colOff>
                    <xdr:row>87</xdr:row>
                    <xdr:rowOff>228600</xdr:rowOff>
                  </from>
                  <to>
                    <xdr:col>5</xdr:col>
                    <xdr:colOff>219075</xdr:colOff>
                    <xdr:row>87</xdr:row>
                    <xdr:rowOff>228600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804" t="str">
        <f>'Attach 3(JV)'!A1</f>
        <v>Specification No.:CC/NT/W-TELE/DOM/A10/24/09318</v>
      </c>
      <c r="B1" s="804"/>
      <c r="C1" s="804"/>
      <c r="D1" s="804"/>
      <c r="E1" s="266" t="str">
        <f>"Attachment-3(QR) " &amp; 'Attach 3(JV)'!AT1</f>
        <v xml:space="preserve">Attachment-3(QR) </v>
      </c>
    </row>
    <row r="2" spans="1:9" ht="5.25" customHeight="1"/>
    <row r="3" spans="1:9" ht="93.75" customHeight="1">
      <c r="A3" s="945" t="str">
        <f>'Attach 3(JV)'!A3</f>
        <v>Package: Wi-Fi Deployment in Switchyard &amp; Control Room of POWERGRID Substations.</v>
      </c>
      <c r="B3" s="946"/>
      <c r="C3" s="946"/>
      <c r="D3" s="946"/>
      <c r="E3" s="946"/>
      <c r="F3" s="26"/>
      <c r="G3" s="27"/>
      <c r="H3" s="26"/>
    </row>
    <row r="4" spans="1:9" ht="20.100000000000001" customHeight="1">
      <c r="A4" s="28"/>
      <c r="H4" s="30"/>
      <c r="I4" s="11"/>
    </row>
    <row r="5" spans="1:9" ht="20.100000000000001" customHeight="1">
      <c r="A5" s="733" t="s">
        <v>64</v>
      </c>
      <c r="B5" s="733"/>
      <c r="C5" s="733"/>
      <c r="D5" s="733"/>
      <c r="E5" s="73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729" t="str">
        <f>'Attach 3(JV)'!A8</f>
        <v/>
      </c>
      <c r="B8" s="729"/>
      <c r="C8" s="729"/>
      <c r="D8" s="729"/>
      <c r="E8" s="106" t="str">
        <f>'Attach 3(JV)'!E8</f>
        <v>Contract Services</v>
      </c>
      <c r="H8" s="30"/>
      <c r="I8" s="11"/>
    </row>
    <row r="9" spans="1:9" ht="20.100000000000001" customHeight="1">
      <c r="A9" s="13" t="s">
        <v>53</v>
      </c>
      <c r="B9" s="726">
        <f>'Attach 3(JV)'!B9</f>
        <v>0</v>
      </c>
      <c r="C9" s="726"/>
      <c r="D9" s="726"/>
      <c r="E9" s="106" t="str">
        <f>'Attach 3(JV)'!E9</f>
        <v>Power Grid Corporation of India Ltd.,</v>
      </c>
      <c r="H9" s="30"/>
      <c r="I9" s="11"/>
    </row>
    <row r="10" spans="1:9" ht="20.100000000000001" customHeight="1">
      <c r="A10" s="13" t="s">
        <v>55</v>
      </c>
      <c r="B10" s="948">
        <f>'Attach 3(JV)'!B10</f>
        <v>0</v>
      </c>
      <c r="C10" s="948"/>
      <c r="D10" s="948"/>
      <c r="E10" s="106" t="str">
        <f>'Attach 3(JV)'!E10</f>
        <v>"Saudamini", Plot No. 2, Sector 29</v>
      </c>
      <c r="H10" s="30"/>
      <c r="I10" s="11"/>
    </row>
    <row r="11" spans="1:9" ht="20.100000000000001" customHeight="1">
      <c r="B11" s="948">
        <f>'Attach 3(JV)'!B11</f>
        <v>0</v>
      </c>
      <c r="C11" s="948"/>
      <c r="D11" s="948"/>
      <c r="E11" s="106" t="str">
        <f>'Attach 3(JV)'!E11</f>
        <v>Gurugram (Haryana) - 122001</v>
      </c>
    </row>
    <row r="12" spans="1:9" ht="20.100000000000001" customHeight="1">
      <c r="A12" s="32"/>
      <c r="B12" s="948">
        <f>'Attach 3(JV)'!B12</f>
        <v>0</v>
      </c>
      <c r="C12" s="948"/>
      <c r="D12" s="948"/>
      <c r="E12" s="15"/>
    </row>
    <row r="13" spans="1:9" ht="20.100000000000001" customHeight="1">
      <c r="A13" s="29" t="s">
        <v>58</v>
      </c>
    </row>
    <row r="14" spans="1:9" ht="20.100000000000001" customHeight="1">
      <c r="A14" s="32"/>
    </row>
    <row r="15" spans="1:9" ht="27.75" customHeight="1">
      <c r="A15" s="947" t="s">
        <v>282</v>
      </c>
      <c r="B15" s="947"/>
      <c r="C15" s="947"/>
      <c r="D15" s="947"/>
      <c r="E15" s="947"/>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59</v>
      </c>
      <c r="B22" s="62" t="str">
        <f>'Attach 3(JV)'!B19</f>
        <v>--</v>
      </c>
      <c r="C22" s="33"/>
      <c r="D22" s="37" t="s">
        <v>60</v>
      </c>
      <c r="E22" s="197" t="str">
        <f>'Attach 3(JV)'!E19</f>
        <v/>
      </c>
    </row>
    <row r="23" spans="1:5" ht="33" customHeight="1">
      <c r="A23" s="36" t="s">
        <v>61</v>
      </c>
      <c r="B23" s="197" t="str">
        <f>'Attach 3(JV)'!B20</f>
        <v/>
      </c>
      <c r="C23" s="33"/>
      <c r="D23" s="37" t="s">
        <v>62</v>
      </c>
      <c r="E23" s="197" t="str">
        <f>'Attach 3(JV)'!E20</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X20"/>
  <sheetViews>
    <sheetView showGridLines="0" showZeros="0" view="pageBreakPreview" zoomScaleNormal="100" zoomScaleSheetLayoutView="100" workbookViewId="0">
      <selection activeCell="AC8" sqref="AC8"/>
    </sheetView>
  </sheetViews>
  <sheetFormatPr defaultRowHeight="15.75"/>
  <cols>
    <col min="1" max="1" width="14.28515625" style="276" customWidth="1"/>
    <col min="2" max="2" width="13.85546875" style="276" customWidth="1"/>
    <col min="3" max="3" width="11.42578125" style="276" customWidth="1"/>
    <col min="4" max="4" width="27.85546875" style="276" customWidth="1"/>
    <col min="5" max="5" width="14.42578125" style="276" customWidth="1"/>
    <col min="6" max="6" width="21" style="276" customWidth="1"/>
    <col min="7" max="7" width="19.7109375" style="276" customWidth="1"/>
    <col min="8" max="8" width="18" style="276" customWidth="1"/>
    <col min="9" max="9" width="23.140625" style="276" customWidth="1"/>
    <col min="10" max="10" width="10.5703125" style="276" hidden="1" customWidth="1"/>
    <col min="11" max="11" width="10.28515625" style="276" hidden="1" customWidth="1"/>
    <col min="12" max="12" width="11.85546875" style="276" hidden="1" customWidth="1"/>
    <col min="13" max="13" width="34.5703125" style="276" hidden="1" customWidth="1"/>
    <col min="14" max="14" width="10.42578125" style="276" hidden="1" customWidth="1"/>
    <col min="15" max="15" width="11.42578125" style="276" hidden="1" customWidth="1"/>
    <col min="16" max="16" width="10.7109375" style="276" hidden="1" customWidth="1"/>
    <col min="17" max="17" width="13.7109375" style="276" hidden="1" customWidth="1"/>
    <col min="18" max="20" width="0" style="276" hidden="1" customWidth="1"/>
    <col min="21" max="21" width="13.5703125" style="276" hidden="1" customWidth="1"/>
    <col min="22" max="23" width="0" style="276" hidden="1" customWidth="1"/>
    <col min="24" max="24" width="4.7109375" style="276" hidden="1" customWidth="1"/>
    <col min="25" max="16384" width="9.140625" style="276"/>
  </cols>
  <sheetData>
    <row r="1" spans="1:9" ht="24" customHeight="1">
      <c r="A1" s="309" t="str">
        <f>'Attach 3(JV)'!A1:D1</f>
        <v>Specification No.:CC/NT/W-TELE/DOM/A10/24/09318</v>
      </c>
      <c r="B1" s="325"/>
      <c r="C1" s="325"/>
      <c r="D1" s="325"/>
      <c r="E1" s="325"/>
      <c r="F1" s="325"/>
      <c r="G1" s="325"/>
      <c r="H1" s="274"/>
      <c r="I1" s="274" t="str">
        <f>"Attachment-3(QR) " &amp; '[14]Attach 3(JV)'!AU1</f>
        <v xml:space="preserve">Attachment-3(QR) </v>
      </c>
    </row>
    <row r="2" spans="1:9" ht="15.75" customHeight="1"/>
    <row r="3" spans="1:9" ht="35.25" customHeight="1">
      <c r="A3" s="950" t="str">
        <f>'Attach 3(JV)'!A3:E3</f>
        <v>Package: Wi-Fi Deployment in Switchyard &amp; Control Room of POWERGRID Substations.</v>
      </c>
      <c r="B3" s="950"/>
      <c r="C3" s="950"/>
      <c r="D3" s="950"/>
      <c r="E3" s="950"/>
      <c r="F3" s="950"/>
      <c r="G3" s="950"/>
      <c r="H3" s="950"/>
      <c r="I3" s="950"/>
    </row>
    <row r="5" spans="1:9" ht="21.75" customHeight="1">
      <c r="A5" s="951" t="s">
        <v>64</v>
      </c>
      <c r="B5" s="951"/>
      <c r="C5" s="951"/>
      <c r="D5" s="951"/>
      <c r="E5" s="951"/>
      <c r="F5" s="951"/>
      <c r="G5" s="951"/>
      <c r="H5" s="951"/>
      <c r="I5" s="951"/>
    </row>
    <row r="7" spans="1:9" ht="16.5">
      <c r="A7" s="281" t="str">
        <f>'Attach 3(JV)'!A7</f>
        <v>Bidder’s Name and Address  :</v>
      </c>
      <c r="F7" s="283"/>
      <c r="H7" s="305" t="str">
        <f>'[15]Attach 3(JV)'!E7</f>
        <v>To:</v>
      </c>
    </row>
    <row r="8" spans="1:9" ht="32.25" customHeight="1">
      <c r="A8" s="737" t="str">
        <f>IF('[16]Names of Bidder'!D6= "JV (Joint Venture)", "JV of " &amp; Z8, "")</f>
        <v/>
      </c>
      <c r="B8" s="737"/>
      <c r="C8" s="737"/>
      <c r="D8" s="737"/>
      <c r="F8" s="382"/>
      <c r="H8" s="307" t="str">
        <f>'[15]Attach 3(JV)'!E8</f>
        <v>Contract Services</v>
      </c>
    </row>
    <row r="9" spans="1:9" ht="18" customHeight="1">
      <c r="A9" s="281" t="s">
        <v>65</v>
      </c>
      <c r="B9" s="738">
        <f>'Attach 3(JV)'!B9:D9</f>
        <v>0</v>
      </c>
      <c r="C9" s="738"/>
      <c r="F9" s="382"/>
      <c r="H9" s="307" t="str">
        <f>'[15]Attach 3(JV)'!E9</f>
        <v>Power Grid Corporation of India Ltd.,</v>
      </c>
    </row>
    <row r="10" spans="1:9" ht="18" customHeight="1">
      <c r="A10" s="281" t="s">
        <v>66</v>
      </c>
      <c r="B10" s="738">
        <f>'Attach 3(JV)'!B10:D10</f>
        <v>0</v>
      </c>
      <c r="C10" s="738"/>
      <c r="F10" s="382"/>
      <c r="H10" s="307" t="str">
        <f>'[15]Attach 3(JV)'!E10</f>
        <v>"Saudamini", Plot No. 2, Sector 29</v>
      </c>
    </row>
    <row r="11" spans="1:9" ht="17.25" customHeight="1">
      <c r="B11" s="738">
        <f>'Attach 3(JV)'!B11:D11</f>
        <v>0</v>
      </c>
      <c r="C11" s="738"/>
      <c r="F11" s="382"/>
      <c r="H11" s="307" t="str">
        <f>'Attach 3(JV)'!E11</f>
        <v>Gurugram (Haryana) - 122001</v>
      </c>
    </row>
    <row r="12" spans="1:9" ht="18" customHeight="1">
      <c r="B12" s="738">
        <f>'Attach 3(JV)'!B12:D12</f>
        <v>0</v>
      </c>
      <c r="C12" s="738"/>
    </row>
    <row r="14" spans="1:9">
      <c r="A14" s="276" t="s">
        <v>58</v>
      </c>
    </row>
    <row r="16" spans="1:9" ht="60" customHeight="1">
      <c r="A16" s="949" t="s">
        <v>926</v>
      </c>
      <c r="B16" s="949"/>
      <c r="C16" s="949"/>
      <c r="D16" s="949"/>
      <c r="E16" s="949"/>
      <c r="F16" s="949"/>
      <c r="G16" s="949"/>
      <c r="H16" s="949"/>
      <c r="I16" s="949"/>
    </row>
    <row r="17" spans="1:9">
      <c r="A17" s="324"/>
      <c r="B17" s="324"/>
      <c r="C17" s="324"/>
      <c r="D17" s="324"/>
      <c r="E17" s="324"/>
      <c r="F17" s="324"/>
      <c r="G17" s="324"/>
      <c r="H17" s="324"/>
      <c r="I17" s="324"/>
    </row>
    <row r="19" spans="1:9" ht="16.5">
      <c r="B19" s="305" t="s">
        <v>59</v>
      </c>
      <c r="C19" s="481" t="str">
        <f>'Attach 3(JV)'!B19</f>
        <v>--</v>
      </c>
      <c r="F19" s="304" t="s">
        <v>60</v>
      </c>
      <c r="G19" s="305" t="str">
        <f>'Attach 3(JV)'!E19</f>
        <v/>
      </c>
      <c r="H19" s="305"/>
      <c r="I19" s="305"/>
    </row>
    <row r="20" spans="1:9" ht="16.5">
      <c r="B20" s="305" t="s">
        <v>61</v>
      </c>
      <c r="C20" s="481" t="str">
        <f>'Attach 3(JV)'!B20</f>
        <v/>
      </c>
      <c r="F20" s="304" t="s">
        <v>62</v>
      </c>
      <c r="G20" s="305" t="str">
        <f>'Attach 3(JV)'!E20</f>
        <v/>
      </c>
      <c r="H20" s="305"/>
      <c r="I20" s="305"/>
    </row>
  </sheetData>
  <sheetProtection algorithmName="SHA-512" hashValue="zhXnWQomyJ8U5gjygrusT8+pM21FnjYHZsn0OFcyF7x7+l2OUU9aZInKdFfUAp51CU1t/xaUWq8Jl4M83lL9Sw==" saltValue="/rHGDNuwWL+Gi5q1+znaMw==" spinCount="100000" sheet="1" formatColumns="0" formatRows="0" selectLockedCells="1"/>
  <customSheetViews>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4"/>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6"/>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7"/>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8"/>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2"/>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3"/>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1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1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6"/>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8">
    <mergeCell ref="B12:C12"/>
    <mergeCell ref="A16:I16"/>
    <mergeCell ref="A3:I3"/>
    <mergeCell ref="A5:I5"/>
    <mergeCell ref="A8:D8"/>
    <mergeCell ref="B9:C9"/>
    <mergeCell ref="B10:C10"/>
    <mergeCell ref="B11:C11"/>
  </mergeCells>
  <dataValidations count="1">
    <dataValidation type="list" allowBlank="1" showInputMessage="1" showErrorMessage="1" sqref="I65351" xr:uid="{00000000-0002-0000-0600-000000000000}">
      <formula1>#REF!</formula1>
    </dataValidation>
  </dataValidations>
  <printOptions horizontalCentered="1"/>
  <pageMargins left="0.42" right="0.28999999999999998" top="0.4" bottom="0.31" header="0.32" footer="0.24"/>
  <pageSetup paperSize="9" scale="65" fitToHeight="0" orientation="portrait" r:id="rId22"/>
  <headerFooter alignWithMargins="0"/>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18" customWidth="1"/>
    <col min="8" max="9" width="0" style="113" hidden="1" customWidth="1"/>
    <col min="10" max="15" width="0" style="25" hidden="1" customWidth="1"/>
    <col min="16" max="16384" width="9.140625" style="25"/>
  </cols>
  <sheetData>
    <row r="1" spans="1:9" s="77" customFormat="1" ht="22.5" customHeight="1">
      <c r="A1" s="952" t="str">
        <f>'Attach 3(JV)'!A1</f>
        <v>Specification No.:CC/NT/W-TELE/DOM/A10/24/09318</v>
      </c>
      <c r="B1" s="952"/>
      <c r="C1" s="952"/>
      <c r="D1" s="952"/>
      <c r="E1" s="518"/>
      <c r="F1" s="519"/>
      <c r="G1" s="500" t="str">
        <f>"Attachment-4 " &amp; 'Attach 3(JV)'!AV1</f>
        <v xml:space="preserve">Attachment-4 </v>
      </c>
      <c r="H1" s="113"/>
      <c r="I1" s="113"/>
    </row>
    <row r="3" spans="1:9" ht="54" customHeight="1">
      <c r="A3" s="685" t="str">
        <f>'Attach 3(JV)'!A3</f>
        <v>Package: Wi-Fi Deployment in Switchyard &amp; Control Room of POWERGRID Substations.</v>
      </c>
      <c r="B3" s="686"/>
      <c r="C3" s="686"/>
      <c r="D3" s="686"/>
      <c r="E3" s="686"/>
      <c r="F3" s="686"/>
      <c r="G3" s="686"/>
    </row>
    <row r="4" spans="1:9" ht="20.100000000000001" customHeight="1">
      <c r="A4" s="28"/>
      <c r="H4" s="661"/>
    </row>
    <row r="5" spans="1:9" ht="20.100000000000001" customHeight="1">
      <c r="A5" s="733" t="s">
        <v>283</v>
      </c>
      <c r="B5" s="733"/>
      <c r="C5" s="733"/>
      <c r="D5" s="733"/>
      <c r="E5" s="733"/>
      <c r="F5" s="733"/>
      <c r="G5" s="733"/>
      <c r="H5" s="661"/>
    </row>
    <row r="6" spans="1:9" ht="20.100000000000001" customHeight="1">
      <c r="A6" s="32"/>
      <c r="H6" s="661"/>
    </row>
    <row r="7" spans="1:9" ht="20.100000000000001" customHeight="1">
      <c r="A7" s="33" t="str">
        <f>'Attach 3(JV)'!A7</f>
        <v>Bidder’s Name and Address  :</v>
      </c>
      <c r="F7" s="15" t="str">
        <f>'Attach 3(JV)'!E7</f>
        <v>To:</v>
      </c>
      <c r="H7" s="661"/>
    </row>
    <row r="8" spans="1:9" ht="36" customHeight="1">
      <c r="A8" s="729" t="str">
        <f>'Attach 3(JV)'!A8</f>
        <v/>
      </c>
      <c r="B8" s="729"/>
      <c r="C8" s="729"/>
      <c r="D8" s="729"/>
      <c r="F8" s="106" t="str">
        <f>'Attach 3(JV)'!E8</f>
        <v>Contract Services</v>
      </c>
      <c r="H8" s="661"/>
    </row>
    <row r="9" spans="1:9" ht="20.100000000000001" customHeight="1">
      <c r="A9" s="13" t="s">
        <v>53</v>
      </c>
      <c r="B9" s="726">
        <f>'Attach 3(JV)'!B9</f>
        <v>0</v>
      </c>
      <c r="C9" s="726"/>
      <c r="D9" s="726"/>
      <c r="F9" s="106" t="str">
        <f>'Attach 3(JV)'!E9</f>
        <v>Power Grid Corporation of India Ltd.,</v>
      </c>
      <c r="H9" s="661"/>
    </row>
    <row r="10" spans="1:9" ht="20.100000000000001" customHeight="1">
      <c r="A10" s="13" t="s">
        <v>55</v>
      </c>
      <c r="B10" s="726">
        <f>'Attach 3(JV)'!B10</f>
        <v>0</v>
      </c>
      <c r="C10" s="726"/>
      <c r="D10" s="726"/>
      <c r="F10" s="106" t="str">
        <f>'Attach 3(JV)'!E10</f>
        <v>"Saudamini", Plot No. 2, Sector 29</v>
      </c>
      <c r="H10" s="661"/>
    </row>
    <row r="11" spans="1:9" ht="20.100000000000001" customHeight="1">
      <c r="B11" s="726">
        <f>'Attach 3(JV)'!B11</f>
        <v>0</v>
      </c>
      <c r="C11" s="726"/>
      <c r="D11" s="726"/>
      <c r="F11" s="106" t="str">
        <f>'Attach 3(JV)'!E11</f>
        <v>Gurugram (Haryana) - 122001</v>
      </c>
    </row>
    <row r="12" spans="1:9" ht="20.100000000000001" customHeight="1">
      <c r="A12" s="32"/>
      <c r="B12" s="726">
        <f>'Attach 3(JV)'!B12</f>
        <v>0</v>
      </c>
      <c r="C12" s="726"/>
      <c r="D12" s="726"/>
      <c r="E12" s="15"/>
    </row>
    <row r="13" spans="1:9" ht="20.100000000000001" customHeight="1">
      <c r="A13" s="32"/>
      <c r="B13" s="102"/>
      <c r="C13" s="102"/>
      <c r="D13" s="102"/>
      <c r="E13" s="25"/>
      <c r="F13" s="119"/>
      <c r="G13" s="119"/>
    </row>
    <row r="14" spans="1:9" ht="20.100000000000001" customHeight="1">
      <c r="A14" s="32"/>
      <c r="B14" s="102"/>
      <c r="C14" s="102"/>
      <c r="D14" s="102"/>
    </row>
    <row r="15" spans="1:9" ht="20.100000000000001" customHeight="1">
      <c r="A15" s="29" t="s">
        <v>58</v>
      </c>
    </row>
    <row r="16" spans="1:9" ht="20.100000000000001" customHeight="1">
      <c r="A16" s="32"/>
    </row>
    <row r="17" spans="1:9" ht="50.1" customHeight="1">
      <c r="A17" s="954" t="str">
        <f>"We hereby certify that equipment and materials to be supplied are produced in " &amp;H26 &amp; " eligible source " &amp; F26</f>
        <v>We hereby certify that equipment and materials to be supplied are produced in [Name of Countries],  eligible source country.</v>
      </c>
      <c r="B17" s="954"/>
      <c r="C17" s="954"/>
      <c r="D17" s="954"/>
      <c r="E17" s="954"/>
      <c r="F17" s="120" t="s">
        <v>284</v>
      </c>
      <c r="G17" s="120" t="s">
        <v>285</v>
      </c>
    </row>
    <row r="18" spans="1:9" ht="45" customHeight="1">
      <c r="A18" s="953" t="str">
        <f>"We hereby certify that our company is incorporated and registered in " &amp;I26 &amp; " eligible source " &amp;G26</f>
        <v>We hereby certify that our company is incorporated and registered in [Name of Countries],  eligible source country.</v>
      </c>
      <c r="B18" s="953"/>
      <c r="C18" s="953"/>
      <c r="D18" s="953"/>
      <c r="E18" s="953"/>
      <c r="F18" s="124" t="s">
        <v>286</v>
      </c>
      <c r="G18" s="124" t="s">
        <v>286</v>
      </c>
      <c r="H18" s="111" t="str">
        <f t="shared" ref="H18:I25" si="0">IF(F18 = "", "", F18&amp; ", ")</f>
        <v xml:space="preserve">[Name of Countries], </v>
      </c>
      <c r="I18" s="111" t="str">
        <f t="shared" si="0"/>
        <v xml:space="preserve">[Name of Countries], </v>
      </c>
    </row>
    <row r="19" spans="1:9" ht="33" customHeight="1">
      <c r="A19" s="122"/>
      <c r="B19" s="122"/>
      <c r="C19" s="122"/>
      <c r="D19" s="122"/>
      <c r="E19" s="122"/>
      <c r="F19" s="124"/>
      <c r="G19" s="124"/>
      <c r="H19" s="111" t="str">
        <f t="shared" si="0"/>
        <v/>
      </c>
      <c r="I19" s="111" t="str">
        <f t="shared" si="0"/>
        <v/>
      </c>
    </row>
    <row r="20" spans="1:9" ht="33" customHeight="1">
      <c r="A20" s="122"/>
      <c r="B20" s="122"/>
      <c r="C20" s="122"/>
      <c r="D20" s="37"/>
      <c r="E20" s="122"/>
      <c r="F20" s="124"/>
      <c r="G20" s="124"/>
      <c r="H20" s="111" t="str">
        <f t="shared" si="0"/>
        <v/>
      </c>
      <c r="I20" s="111" t="str">
        <f t="shared" si="0"/>
        <v/>
      </c>
    </row>
    <row r="21" spans="1:9" ht="33" customHeight="1">
      <c r="A21" s="36" t="s">
        <v>59</v>
      </c>
      <c r="B21" s="62" t="str">
        <f>'Attach 3(JV)'!B19</f>
        <v>--</v>
      </c>
      <c r="D21" s="37" t="s">
        <v>60</v>
      </c>
      <c r="E21" s="197" t="str">
        <f>'Attach 3(JV)'!E19</f>
        <v/>
      </c>
      <c r="F21" s="124"/>
      <c r="G21" s="124"/>
      <c r="H21" s="111" t="str">
        <f t="shared" si="0"/>
        <v/>
      </c>
      <c r="I21" s="111" t="str">
        <f t="shared" si="0"/>
        <v/>
      </c>
    </row>
    <row r="22" spans="1:9" ht="33" customHeight="1">
      <c r="A22" s="36" t="s">
        <v>61</v>
      </c>
      <c r="B22" s="197" t="str">
        <f>'Attach 3(JV)'!B20</f>
        <v/>
      </c>
      <c r="D22" s="37" t="s">
        <v>62</v>
      </c>
      <c r="E22" s="197" t="str">
        <f>'Attach 3(JV)'!E20</f>
        <v/>
      </c>
      <c r="F22" s="124"/>
      <c r="G22" s="124"/>
      <c r="H22" s="111" t="str">
        <f t="shared" si="0"/>
        <v/>
      </c>
      <c r="I22" s="111" t="str">
        <f t="shared" si="0"/>
        <v/>
      </c>
    </row>
    <row r="23" spans="1:9" ht="33" customHeight="1">
      <c r="D23" s="37"/>
      <c r="F23" s="124"/>
      <c r="G23" s="124"/>
      <c r="H23" s="111" t="str">
        <f t="shared" si="0"/>
        <v/>
      </c>
      <c r="I23" s="111" t="str">
        <f t="shared" si="0"/>
        <v/>
      </c>
    </row>
    <row r="24" spans="1:9" ht="33" customHeight="1">
      <c r="D24" s="37"/>
      <c r="F24" s="124"/>
      <c r="G24" s="124"/>
      <c r="H24" s="111" t="str">
        <f t="shared" si="0"/>
        <v/>
      </c>
      <c r="I24" s="111" t="str">
        <f t="shared" si="0"/>
        <v/>
      </c>
    </row>
    <row r="25" spans="1:9" ht="33" customHeight="1">
      <c r="A25" s="25"/>
      <c r="B25" s="25"/>
      <c r="C25" s="25"/>
      <c r="D25" s="25"/>
      <c r="E25" s="25"/>
      <c r="F25" s="124"/>
      <c r="G25" s="124"/>
      <c r="H25" s="111" t="str">
        <f t="shared" si="0"/>
        <v/>
      </c>
      <c r="I25" s="111" t="str">
        <f t="shared" si="0"/>
        <v/>
      </c>
    </row>
    <row r="26" spans="1:9" ht="33" customHeight="1">
      <c r="A26" s="25"/>
      <c r="B26" s="25"/>
      <c r="C26" s="25"/>
      <c r="D26" s="25"/>
      <c r="E26" s="25"/>
      <c r="F26" s="121" t="str">
        <f>IF((8-COUNTBLANK(F18:F25)) &lt;2, "country.", "countries.")</f>
        <v>country.</v>
      </c>
      <c r="G26" s="121" t="str">
        <f>IF((8-COUNTBLANK(G18:G25)) &lt;2, "country.", "countries.")</f>
        <v>country.</v>
      </c>
      <c r="H26" s="111" t="str">
        <f>IF(COUNTBLANK(F18:F25) =8, "[Enter the name of country where from equipments &amp; material shall be supplied]",CONCATENATE(H18,H19,H20,H21,H22,H23,H24,H25))</f>
        <v xml:space="preserve">[Name of Countries], </v>
      </c>
      <c r="I26" s="111"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xQGWyyh5am0ZqXbVm41gRcf0GL1kZnAQD3xWa0eWhR/c9ZZZnirh5C/lCqZRby/QKFc4GBTKkAwWZSZXz98cOg==" saltValue="BlYFMzwvXaRUBZiIYRLdcw==" spinCount="100000" sheet="1" formatColumns="0" formatRows="0" selectLockedCell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7"/>
    <col min="9" max="38" width="9.140625" style="168"/>
    <col min="39" max="16384" width="9.140625" style="25"/>
  </cols>
  <sheetData>
    <row r="1" spans="1:38" s="508" customFormat="1" ht="20.25" customHeight="1">
      <c r="A1" s="955" t="str">
        <f>'Attach 3(JV)'!A1</f>
        <v>Specification No.:CC/NT/W-TELE/DOM/A10/24/09318</v>
      </c>
      <c r="B1" s="955"/>
      <c r="C1" s="955"/>
      <c r="D1" s="520"/>
      <c r="E1" s="521" t="str">
        <f>"Attachment-4(A) "&amp; 'Attach 3(JV)'!AT1</f>
        <v xml:space="preserve">Attachment-4(A) </v>
      </c>
      <c r="F1" s="522"/>
      <c r="G1" s="522"/>
      <c r="H1" s="522"/>
      <c r="I1" s="523"/>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row>
    <row r="2" spans="1:38" ht="11.1" customHeight="1"/>
    <row r="3" spans="1:38" ht="46.5" customHeight="1">
      <c r="A3" s="956" t="str">
        <f>'Attach 3(JV)'!A3</f>
        <v>Package: Wi-Fi Deployment in Switchyard &amp; Control Room of POWERGRID Substations.</v>
      </c>
      <c r="B3" s="957"/>
      <c r="C3" s="957"/>
      <c r="D3" s="957"/>
      <c r="E3" s="957"/>
      <c r="F3" s="169"/>
      <c r="G3" s="170"/>
      <c r="H3" s="169"/>
    </row>
    <row r="4" spans="1:38" ht="11.1" customHeight="1">
      <c r="A4" s="28"/>
      <c r="H4" s="171"/>
      <c r="I4" s="172"/>
    </row>
    <row r="5" spans="1:38" ht="20.100000000000001" customHeight="1">
      <c r="A5" s="733" t="s">
        <v>287</v>
      </c>
      <c r="B5" s="733"/>
      <c r="C5" s="733"/>
      <c r="D5" s="733"/>
      <c r="E5" s="733"/>
      <c r="F5" s="169"/>
      <c r="H5" s="171"/>
      <c r="I5" s="172"/>
    </row>
    <row r="6" spans="1:38" ht="11.1" customHeight="1">
      <c r="A6" s="32"/>
      <c r="H6" s="171"/>
      <c r="I6" s="172"/>
    </row>
    <row r="7" spans="1:38" ht="20.100000000000001" customHeight="1">
      <c r="A7" s="33" t="str">
        <f>'Attach 3(JV)'!A7</f>
        <v>Bidder’s Name and Address  :</v>
      </c>
      <c r="D7" s="15" t="str">
        <f>'Attach 3(JV)'!E7</f>
        <v>To:</v>
      </c>
      <c r="H7" s="171"/>
      <c r="I7" s="172"/>
    </row>
    <row r="8" spans="1:38" s="123" customFormat="1" ht="36" customHeight="1">
      <c r="A8" s="729" t="str">
        <f>'Attach 3(JV)'!A8</f>
        <v/>
      </c>
      <c r="B8" s="729"/>
      <c r="C8" s="729"/>
      <c r="D8" s="12" t="str">
        <f>'Attach 3(JV)'!E8</f>
        <v>Contract Services</v>
      </c>
      <c r="E8" s="32"/>
      <c r="F8" s="173"/>
      <c r="G8" s="173"/>
      <c r="H8" s="174"/>
      <c r="I8" s="175"/>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row>
    <row r="9" spans="1:38" ht="20.100000000000001" customHeight="1">
      <c r="A9" s="13" t="s">
        <v>53</v>
      </c>
      <c r="B9" s="726">
        <f>'Attach 3(JV)'!B9</f>
        <v>0</v>
      </c>
      <c r="C9" s="726"/>
      <c r="D9" s="12" t="str">
        <f>'Attach 3(JV)'!E9</f>
        <v>Power Grid Corporation of India Ltd.,</v>
      </c>
      <c r="H9" s="171"/>
      <c r="I9" s="172"/>
    </row>
    <row r="10" spans="1:38" ht="20.100000000000001" customHeight="1">
      <c r="A10" s="13" t="s">
        <v>55</v>
      </c>
      <c r="B10" s="726">
        <f>'Attach 3(JV)'!B10</f>
        <v>0</v>
      </c>
      <c r="C10" s="726"/>
      <c r="D10" s="12" t="str">
        <f>'Attach 3(JV)'!E10</f>
        <v>"Saudamini", Plot No. 2, Sector 29</v>
      </c>
      <c r="H10" s="171"/>
      <c r="I10" s="172"/>
    </row>
    <row r="11" spans="1:38" ht="20.100000000000001" customHeight="1">
      <c r="B11" s="726">
        <f>'Attach 3(JV)'!B11</f>
        <v>0</v>
      </c>
      <c r="C11" s="726"/>
      <c r="D11" s="12" t="str">
        <f>'Attach 3(JV)'!E11</f>
        <v>Gurugram (Haryana) - 122001</v>
      </c>
    </row>
    <row r="12" spans="1:38" ht="15" customHeight="1">
      <c r="A12" s="32"/>
      <c r="B12" s="726">
        <f>'Attach 3(JV)'!B12</f>
        <v>0</v>
      </c>
      <c r="C12" s="726"/>
      <c r="D12" s="12"/>
    </row>
    <row r="13" spans="1:38" ht="20.100000000000001" customHeight="1">
      <c r="A13" s="29" t="s">
        <v>58</v>
      </c>
    </row>
    <row r="14" spans="1:38" ht="79.5" customHeight="1">
      <c r="A14" s="958" t="s">
        <v>288</v>
      </c>
      <c r="B14" s="958"/>
      <c r="C14" s="958"/>
      <c r="D14" s="958"/>
      <c r="E14" s="958"/>
    </row>
    <row r="15" spans="1:38" ht="20.100000000000001" customHeight="1">
      <c r="A15" s="107" t="s">
        <v>289</v>
      </c>
      <c r="B15" s="107" t="s">
        <v>290</v>
      </c>
      <c r="C15" s="107" t="s">
        <v>291</v>
      </c>
      <c r="D15" s="107" t="s">
        <v>292</v>
      </c>
      <c r="E15" s="107" t="s">
        <v>293</v>
      </c>
    </row>
    <row r="16" spans="1:38" ht="20.100000000000001" customHeight="1">
      <c r="A16" s="108">
        <v>1</v>
      </c>
      <c r="B16" s="199"/>
      <c r="C16" s="199"/>
      <c r="D16" s="199"/>
      <c r="E16" s="199"/>
    </row>
    <row r="17" spans="1:5" ht="20.100000000000001" customHeight="1">
      <c r="A17" s="109">
        <v>2</v>
      </c>
      <c r="B17" s="200"/>
      <c r="C17" s="200"/>
      <c r="D17" s="200"/>
      <c r="E17" s="200"/>
    </row>
    <row r="18" spans="1:5" ht="20.100000000000001" customHeight="1">
      <c r="A18" s="109">
        <v>3</v>
      </c>
      <c r="B18" s="200"/>
      <c r="C18" s="200"/>
      <c r="D18" s="200"/>
      <c r="E18" s="200"/>
    </row>
    <row r="19" spans="1:5" ht="20.100000000000001" customHeight="1">
      <c r="A19" s="109">
        <v>4</v>
      </c>
      <c r="B19" s="200"/>
      <c r="C19" s="200"/>
      <c r="D19" s="200"/>
      <c r="E19" s="200"/>
    </row>
    <row r="20" spans="1:5" ht="19.5" customHeight="1">
      <c r="A20" s="110">
        <v>5</v>
      </c>
      <c r="B20" s="201"/>
      <c r="C20" s="201"/>
      <c r="D20" s="201"/>
      <c r="E20" s="201"/>
    </row>
    <row r="21" spans="1:5" ht="15" customHeight="1">
      <c r="A21" s="25"/>
      <c r="B21" s="25"/>
      <c r="C21" s="25"/>
      <c r="D21" s="25"/>
      <c r="E21" s="25"/>
    </row>
    <row r="22" spans="1:5" ht="62.25" customHeight="1">
      <c r="A22" s="958" t="s">
        <v>294</v>
      </c>
      <c r="B22" s="958"/>
      <c r="C22" s="958"/>
      <c r="D22" s="958"/>
      <c r="E22" s="958"/>
    </row>
    <row r="23" spans="1:5" ht="15.95" customHeight="1"/>
    <row r="24" spans="1:5" ht="23.1" customHeight="1">
      <c r="C24" s="37"/>
    </row>
    <row r="25" spans="1:5" ht="23.1" customHeight="1">
      <c r="A25" s="36" t="s">
        <v>59</v>
      </c>
      <c r="B25" s="62" t="str">
        <f>'Attach 3(JV)'!B19</f>
        <v>--</v>
      </c>
      <c r="C25" s="37" t="s">
        <v>60</v>
      </c>
      <c r="D25" s="959" t="str">
        <f>'Attach 3(JV)'!E19</f>
        <v/>
      </c>
      <c r="E25" s="959"/>
    </row>
    <row r="26" spans="1:5" ht="23.1" customHeight="1">
      <c r="A26" s="36" t="s">
        <v>61</v>
      </c>
      <c r="B26" s="197" t="str">
        <f>'Attach 3(JV)'!B20</f>
        <v/>
      </c>
      <c r="C26" s="37" t="s">
        <v>62</v>
      </c>
      <c r="D26" s="39" t="str">
        <f>'Attach 3(JV)'!E20</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NLN6sN5wGRs1Ns5TFuSzx2DR+VJLyAQYpPp2A6M0ZPbR4Rt+opzUiKCXeQwfcwJSv2v1mpLwY1tJRQ8JTMlsNg==" saltValue="89KyG3BN8aIzBjUPxtyMVg==" spinCount="100000" sheet="1" formatColumns="0" formatRows="0" selectLockedCell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48</vt:i4>
      </vt:variant>
    </vt:vector>
  </HeadingPairs>
  <TitlesOfParts>
    <vt:vector size="79"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Sheet2</vt:lpstr>
      <vt:lpstr>N to W</vt:lpstr>
      <vt:lpstr>Sheet1</vt:lpstr>
      <vt:lpstr>'Attach-3 (QR)_old'!BL2A</vt:lpstr>
      <vt:lpstr>'Attach-3 (QR)_old'!BL2AA</vt:lpstr>
      <vt:lpstr>'Attach-3 (QR)_old'!BL2B</vt:lpstr>
      <vt:lpstr>'Attach-3 (QR)_old'!BL2C</vt:lpstr>
      <vt:lpstr>'Attach-3 (QR)_old'!BL3A</vt:lpstr>
      <vt:lpstr>'Attach-3 (QR)_old'!BL3B</vt:lpstr>
      <vt:lpstr>'Attach-3 (QR)_old'!BL3C</vt:lpstr>
      <vt:lpstr>'Attach-3 (QR)_old'!BL4A</vt:lpstr>
      <vt:lpstr>'Attach-3 (QR)_old'!BL4B</vt:lpstr>
      <vt:lpstr>'Attach-3 (QR)_old'!BL4C</vt:lpstr>
      <vt:lpstr>'Attach-3 (QR)_old'!BL5A</vt:lpstr>
      <vt:lpstr>'Attach-3 (QR)_old'!BL5B</vt:lpstr>
      <vt:lpstr>'Attach-3 (QR)_old'!BL5C</vt:lpstr>
      <vt:lpstr>'Attach-3 (QR)_old'!PATHAR1</vt:lpstr>
      <vt:lpstr>'Attach-3 (QR)_old'!PATHAR2</vt:lpstr>
      <vt:lpstr>'Attach-3 (QR)_old'!PATHAR3</vt:lpstr>
      <vt:lpstr>'Attach-3 (QR)_old'!PATHJVPR1</vt:lpstr>
      <vt:lpstr>'Attach-3 (QR)_old'!PATHJVPR2</vt:lpstr>
      <vt:lpstr>'Attach-3 (QR)_old'!PATHLP1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Samrat Jain {सम्राट जैन}</cp:lastModifiedBy>
  <cp:revision/>
  <cp:lastPrinted>2024-07-04T05:22:54Z</cp:lastPrinted>
  <dcterms:created xsi:type="dcterms:W3CDTF">2010-09-27T08:09:01Z</dcterms:created>
  <dcterms:modified xsi:type="dcterms:W3CDTF">2024-07-05T06:45:26Z</dcterms:modified>
  <cp:category/>
  <cp:contentStatus/>
</cp:coreProperties>
</file>