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powergrid1989-my.sharepoint.com/personal/samratjain_powergrid_in/Documents/SJ (G11)/CURRENT PROJECTS/5. Wifi Deployment/BD/For Uploading/"/>
    </mc:Choice>
  </mc:AlternateContent>
  <xr:revisionPtr revIDLastSave="670" documentId="8_{895AD64C-CD61-46B2-AD33-553230155681}" xr6:coauthVersionLast="47" xr6:coauthVersionMax="47" xr10:uidLastSave="{190215D1-1BF0-4A32-A14A-71C7DBEDCA23}"/>
  <workbookProtection workbookAlgorithmName="SHA-512" workbookHashValue="1cJBFNb39Lv+n4Q2gjpPUErOdvuqcLUn+hkOHxwMBJd2GcKsvP3cD7kffzLN25EhxACvzziBrYu41cmxMDpZBQ==" workbookSaltValue="KpPiBsajYrECMPIxTnprSA==" workbookSpinCount="100000" lockStructure="1"/>
  <bookViews>
    <workbookView xWindow="-120" yWindow="-120" windowWidth="29040" windowHeight="15720" tabRatio="756" firstSheet="1" activeTab="1" xr2:uid="{00000000-000D-0000-FFFF-FFFF00000000}"/>
  </bookViews>
  <sheets>
    <sheet name="Basic" sheetId="1" state="hidden" r:id="rId1"/>
    <sheet name="Cover" sheetId="2" r:id="rId2"/>
    <sheet name="Instructions" sheetId="3" r:id="rId3"/>
    <sheet name="Names of Bidder" sheetId="4" r:id="rId4"/>
    <sheet name="Sch-1" sheetId="5" r:id="rId5"/>
    <sheet name="Sch-2" sheetId="6" r:id="rId6"/>
    <sheet name="Sch-3 " sheetId="7" r:id="rId7"/>
    <sheet name="Sch-4a" sheetId="8" r:id="rId8"/>
    <sheet name="Sch-4b" sheetId="9" r:id="rId9"/>
    <sheet name="Sch-5 Dis" sheetId="10" state="hidden" r:id="rId10"/>
    <sheet name="Sch-5" sheetId="11" r:id="rId11"/>
    <sheet name="Sch-6" sheetId="12" r:id="rId12"/>
    <sheet name="Sch-6 After Discount" sheetId="13" r:id="rId13"/>
    <sheet name="Sch-7" sheetId="14" r:id="rId14"/>
    <sheet name="Discount" sheetId="15" r:id="rId15"/>
    <sheet name="Bid Form 2nd Envelope" sheetId="16" r:id="rId16"/>
  </sheets>
  <externalReferences>
    <externalReference r:id="rId17"/>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'Sch-1'!$A$16:$AY$298</definedName>
    <definedName name="_xlnm._FilterDatabase" localSheetId="5" hidden="1">'Sch-2'!$G$19:$J$300</definedName>
    <definedName name="_xlnm._FilterDatabase" localSheetId="6" hidden="1">'Sch-3 '!$A$18:$BB$298</definedName>
    <definedName name="ab">#REF!</definedName>
    <definedName name="logo1">"Picture 7"</definedName>
    <definedName name="_xlnm.Print_Area" localSheetId="15">'Bid Form 2nd Envelope'!$A$1:$F$61</definedName>
    <definedName name="_xlnm.Print_Area" localSheetId="1">Cover!$A$1:$F$15</definedName>
    <definedName name="_xlnm.Print_Area" localSheetId="14">Discount!$A$2:$G$43</definedName>
    <definedName name="_xlnm.Print_Area" localSheetId="2">Instructions!$A$1:$C$51</definedName>
    <definedName name="_xlnm.Print_Area" localSheetId="3">'Names of Bidder'!$A$1:$F$33</definedName>
    <definedName name="_xlnm.Print_Area" localSheetId="4">'Sch-1'!$A$1:$N$310</definedName>
    <definedName name="_xlnm.Print_Area" localSheetId="5">'Sch-2'!$A$1:$K$309</definedName>
    <definedName name="_xlnm.Print_Area" localSheetId="6">'Sch-3 '!$A$1:$P$306</definedName>
    <definedName name="_xlnm.Print_Area" localSheetId="7">'Sch-4a'!$A$1:$Q$28</definedName>
    <definedName name="_xlnm.Print_Area" localSheetId="8">'Sch-4b'!$A$1:$Q$31</definedName>
    <definedName name="_xlnm.Print_Area" localSheetId="10">'Sch-5'!$A$1:$E$26</definedName>
    <definedName name="_xlnm.Print_Area" localSheetId="9">'Sch-5 Dis'!$A$1:$E$26</definedName>
    <definedName name="_xlnm.Print_Area" localSheetId="11">'Sch-6'!$A$1:$D$33</definedName>
    <definedName name="_xlnm.Print_Area" localSheetId="12">'Sch-6 After Discount'!$A$1:$D$33</definedName>
    <definedName name="_xlnm.Print_Area" localSheetId="13">'Sch-7'!$A$1:$N$27</definedName>
    <definedName name="_xlnm.Print_Titles" localSheetId="4">'Sch-1'!$15:$17</definedName>
    <definedName name="_xlnm.Print_Titles" localSheetId="5">'Sch-2'!$15:$17</definedName>
    <definedName name="_xlnm.Print_Titles" localSheetId="6">'Sch-3 '!$13:$17</definedName>
    <definedName name="_xlnm.Print_Titles" localSheetId="10">'Sch-5'!$3:$13</definedName>
    <definedName name="_xlnm.Print_Titles" localSheetId="9">'Sch-5 Dis'!$3:$13</definedName>
    <definedName name="_xlnm.Print_Titles" localSheetId="11">'Sch-6'!$3:$13</definedName>
    <definedName name="_xlnm.Print_Titles" localSheetId="12">'Sch-6 After Discount'!$3:$13</definedName>
    <definedName name="_xlnm.Print_Titles" localSheetId="13">'Sch-7'!$14:$14</definedName>
    <definedName name="_xlnm.Recorder">#REF!</definedName>
    <definedName name="TEST">#REF!</definedName>
    <definedName name="Z_01ACF2E1_8E61_4459_ABC1_B6C183DEED61_.wvu.PrintArea" localSheetId="15" hidden="1">'Bid Form 2nd Envelope'!$A$1:$F$62</definedName>
    <definedName name="Z_01ACF2E1_8E61_4459_ABC1_B6C183DEED61_.wvu.PrintArea" localSheetId="3" hidden="1">'Names of Bidder'!$A$1:$D$31</definedName>
    <definedName name="Z_01ACF2E1_8E61_4459_ABC1_B6C183DEED61_.wvu.PrintArea" localSheetId="4" hidden="1">'Sch-1'!$A$1:$O$311</definedName>
    <definedName name="Z_01ACF2E1_8E61_4459_ABC1_B6C183DEED61_.wvu.PrintArea" localSheetId="5" hidden="1">'Sch-2'!$A$1:$J$299</definedName>
    <definedName name="Z_01ACF2E1_8E61_4459_ABC1_B6C183DEED61_.wvu.PrintArea" localSheetId="6" hidden="1">'Sch-3 '!$A$1:$P$299</definedName>
    <definedName name="Z_01ACF2E1_8E61_4459_ABC1_B6C183DEED61_.wvu.PrintArea" localSheetId="7" hidden="1">'Sch-4a'!$A$1:$Q$28</definedName>
    <definedName name="Z_01ACF2E1_8E61_4459_ABC1_B6C183DEED61_.wvu.PrintArea" localSheetId="8" hidden="1">'Sch-4b'!$A$1:$Q$31</definedName>
    <definedName name="Z_01ACF2E1_8E61_4459_ABC1_B6C183DEED61_.wvu.PrintArea" localSheetId="10" hidden="1">'Sch-5'!$A$1:$E$27</definedName>
    <definedName name="Z_01ACF2E1_8E61_4459_ABC1_B6C183DEED61_.wvu.PrintArea" localSheetId="9" hidden="1">'Sch-5 Dis'!$A$1:$E$27</definedName>
    <definedName name="Z_01ACF2E1_8E61_4459_ABC1_B6C183DEED61_.wvu.PrintArea" localSheetId="11" hidden="1">'Sch-6'!$A$1:$D$35</definedName>
    <definedName name="Z_01ACF2E1_8E61_4459_ABC1_B6C183DEED61_.wvu.PrintArea" localSheetId="12" hidden="1">'Sch-6 After Discount'!$A$1:$D$35</definedName>
    <definedName name="Z_01ACF2E1_8E61_4459_ABC1_B6C183DEED61_.wvu.PrintArea" localSheetId="13" hidden="1">'Sch-7'!$A$1:$M$27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0" hidden="1">'Sch-5'!$3:$13</definedName>
    <definedName name="Z_01ACF2E1_8E61_4459_ABC1_B6C183DEED61_.wvu.PrintTitles" localSheetId="9" hidden="1">'Sch-5 Dis'!$3:$13</definedName>
    <definedName name="Z_01ACF2E1_8E61_4459_ABC1_B6C183DEED61_.wvu.PrintTitles" localSheetId="11" hidden="1">'Sch-6'!$3:$13</definedName>
    <definedName name="Z_01ACF2E1_8E61_4459_ABC1_B6C183DEED61_.wvu.PrintTitles" localSheetId="12" hidden="1">'Sch-6 After Discount'!$3:$13</definedName>
    <definedName name="Z_01ACF2E1_8E61_4459_ABC1_B6C183DEED61_.wvu.PrintTitles" localSheetId="13" hidden="1">'Sch-7'!$14:$14</definedName>
    <definedName name="Z_0E784DF4_DCB0_4594_B697_9BB3E5A34D91_.wvu.Cols" localSheetId="15" hidden="1">'Bid Form 2nd Envelope'!$Y:$AN</definedName>
    <definedName name="Z_0E784DF4_DCB0_4594_B697_9BB3E5A34D91_.wvu.Cols" localSheetId="14"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'Sch-4a'!$R:$S</definedName>
    <definedName name="Z_0E784DF4_DCB0_4594_B697_9BB3E5A34D91_.wvu.Cols" localSheetId="8" hidden="1">'Sch-4b'!$R:$S</definedName>
    <definedName name="Z_0E784DF4_DCB0_4594_B697_9BB3E5A34D91_.wvu.Cols" localSheetId="10" hidden="1">'Sch-5'!$I:$P</definedName>
    <definedName name="Z_0E784DF4_DCB0_4594_B697_9BB3E5A34D91_.wvu.Cols" localSheetId="13" hidden="1">'Sch-7'!$P:$R,'Sch-7'!$AG:$AM</definedName>
    <definedName name="Z_0E784DF4_DCB0_4594_B697_9BB3E5A34D91_.wvu.FilterData" localSheetId="4" hidden="1">'Sch-1'!$A$19:$AZ$302</definedName>
    <definedName name="Z_0E784DF4_DCB0_4594_B697_9BB3E5A34D91_.wvu.FilterData" localSheetId="5" hidden="1">'Sch-2'!$G$19:$J$300</definedName>
    <definedName name="Z_0E784DF4_DCB0_4594_B697_9BB3E5A34D91_.wvu.FilterData" localSheetId="6" hidden="1">'Sch-3 '!$A$19:$BB$300</definedName>
    <definedName name="Z_0E784DF4_DCB0_4594_B697_9BB3E5A34D91_.wvu.PrintArea" localSheetId="15" hidden="1">'Bid Form 2nd Envelope'!$A$1:$F$62</definedName>
    <definedName name="Z_0E784DF4_DCB0_4594_B697_9BB3E5A34D91_.wvu.PrintArea" localSheetId="1" hidden="1">Cover!$A$1:$H$15</definedName>
    <definedName name="Z_0E784DF4_DCB0_4594_B697_9BB3E5A34D91_.wvu.PrintArea" localSheetId="14" hidden="1">Discount!$A$2:$G$43</definedName>
    <definedName name="Z_0E784DF4_DCB0_4594_B697_9BB3E5A34D91_.wvu.PrintArea" localSheetId="2" hidden="1">Instructions!$A$1:$C$51</definedName>
    <definedName name="Z_0E784DF4_DCB0_4594_B697_9BB3E5A34D91_.wvu.PrintArea" localSheetId="3" hidden="1">'Names of Bidder'!$A$1:$F$33</definedName>
    <definedName name="Z_0E784DF4_DCB0_4594_B697_9BB3E5A34D91_.wvu.PrintArea" localSheetId="4" hidden="1">'Sch-1'!$A$1:$O$310</definedName>
    <definedName name="Z_0E784DF4_DCB0_4594_B697_9BB3E5A34D91_.wvu.PrintArea" localSheetId="5" hidden="1">'Sch-2'!$A$1:$J$309</definedName>
    <definedName name="Z_0E784DF4_DCB0_4594_B697_9BB3E5A34D91_.wvu.PrintArea" localSheetId="6" hidden="1">'Sch-3 '!$A$1:$Q$306</definedName>
    <definedName name="Z_0E784DF4_DCB0_4594_B697_9BB3E5A34D91_.wvu.PrintArea" localSheetId="7" hidden="1">'Sch-4a'!$A$1:$Q$28</definedName>
    <definedName name="Z_0E784DF4_DCB0_4594_B697_9BB3E5A34D91_.wvu.PrintArea" localSheetId="8" hidden="1">'Sch-4b'!$A$1:$Q$31</definedName>
    <definedName name="Z_0E784DF4_DCB0_4594_B697_9BB3E5A34D91_.wvu.PrintArea" localSheetId="10" hidden="1">'Sch-5'!$A$1:$E$26</definedName>
    <definedName name="Z_0E784DF4_DCB0_4594_B697_9BB3E5A34D91_.wvu.PrintArea" localSheetId="9" hidden="1">'Sch-5 Dis'!$A$1:$E$26</definedName>
    <definedName name="Z_0E784DF4_DCB0_4594_B697_9BB3E5A34D91_.wvu.PrintArea" localSheetId="11" hidden="1">'Sch-6'!$A$1:$D$33</definedName>
    <definedName name="Z_0E784DF4_DCB0_4594_B697_9BB3E5A34D91_.wvu.PrintArea" localSheetId="12" hidden="1">'Sch-6 After Discount'!$A$1:$D$33</definedName>
    <definedName name="Z_0E784DF4_DCB0_4594_B697_9BB3E5A34D91_.wvu.PrintArea" localSheetId="13" hidden="1">'Sch-7'!$A$1:$N$27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0" hidden="1">'Sch-5'!$3:$13</definedName>
    <definedName name="Z_0E784DF4_DCB0_4594_B697_9BB3E5A34D91_.wvu.PrintTitles" localSheetId="9" hidden="1">'Sch-5 Dis'!$3:$13</definedName>
    <definedName name="Z_0E784DF4_DCB0_4594_B697_9BB3E5A34D91_.wvu.PrintTitles" localSheetId="11" hidden="1">'Sch-6'!$3:$13</definedName>
    <definedName name="Z_0E784DF4_DCB0_4594_B697_9BB3E5A34D91_.wvu.PrintTitles" localSheetId="12" hidden="1">'Sch-6 After Discount'!$3:$13</definedName>
    <definedName name="Z_0E784DF4_DCB0_4594_B697_9BB3E5A34D91_.wvu.PrintTitles" localSheetId="13" hidden="1">'Sch-7'!$14:$14</definedName>
    <definedName name="Z_0E784DF4_DCB0_4594_B697_9BB3E5A34D91_.wvu.Rows" localSheetId="1" hidden="1">Cover!$7:$7</definedName>
    <definedName name="Z_0E784DF4_DCB0_4594_B697_9BB3E5A34D91_.wvu.Rows" localSheetId="14"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3" hidden="1">'Sch-7'!$17:$18,'Sch-7'!$100:$218</definedName>
    <definedName name="Z_12CD1B5E_A60A_4336_BE5B_8500E8354FE1_.wvu.Cols" localSheetId="15" hidden="1">'Bid Form 2nd Envelope'!$Y:$AN</definedName>
    <definedName name="Z_12CD1B5E_A60A_4336_BE5B_8500E8354FE1_.wvu.Cols" localSheetId="14"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'Sch-4a'!$R:$W</definedName>
    <definedName name="Z_12CD1B5E_A60A_4336_BE5B_8500E8354FE1_.wvu.Cols" localSheetId="8" hidden="1">'Sch-4b'!$R:$T</definedName>
    <definedName name="Z_12CD1B5E_A60A_4336_BE5B_8500E8354FE1_.wvu.Cols" localSheetId="10" hidden="1">'Sch-5'!$I:$P</definedName>
    <definedName name="Z_12CD1B5E_A60A_4336_BE5B_8500E8354FE1_.wvu.Cols" localSheetId="13" hidden="1">'Sch-7'!$P:$R,'Sch-7'!$AG:$AM</definedName>
    <definedName name="Z_12CD1B5E_A60A_4336_BE5B_8500E8354FE1_.wvu.FilterData" localSheetId="4" hidden="1">'Sch-1'!$A$19:$AZ$302</definedName>
    <definedName name="Z_12CD1B5E_A60A_4336_BE5B_8500E8354FE1_.wvu.FilterData" localSheetId="5" hidden="1">'Sch-2'!$G$19:$J$300</definedName>
    <definedName name="Z_12CD1B5E_A60A_4336_BE5B_8500E8354FE1_.wvu.FilterData" localSheetId="6" hidden="1">'Sch-3 '!$A$19:$BB$300</definedName>
    <definedName name="Z_12CD1B5E_A60A_4336_BE5B_8500E8354FE1_.wvu.PrintArea" localSheetId="15" hidden="1">'Bid Form 2nd Envelope'!$A$1:$F$61</definedName>
    <definedName name="Z_12CD1B5E_A60A_4336_BE5B_8500E8354FE1_.wvu.PrintArea" localSheetId="1" hidden="1">Cover!$A$1:$F$15</definedName>
    <definedName name="Z_12CD1B5E_A60A_4336_BE5B_8500E8354FE1_.wvu.PrintArea" localSheetId="14" hidden="1">Discount!$A$2:$G$43</definedName>
    <definedName name="Z_12CD1B5E_A60A_4336_BE5B_8500E8354FE1_.wvu.PrintArea" localSheetId="2" hidden="1">Instructions!$A$1:$C$51</definedName>
    <definedName name="Z_12CD1B5E_A60A_4336_BE5B_8500E8354FE1_.wvu.PrintArea" localSheetId="3" hidden="1">'Names of Bidder'!$A$1:$F$33</definedName>
    <definedName name="Z_12CD1B5E_A60A_4336_BE5B_8500E8354FE1_.wvu.PrintArea" localSheetId="4" hidden="1">'Sch-1'!$A$1:$O$310</definedName>
    <definedName name="Z_12CD1B5E_A60A_4336_BE5B_8500E8354FE1_.wvu.PrintArea" localSheetId="5" hidden="1">'Sch-2'!$A$1:$K$309</definedName>
    <definedName name="Z_12CD1B5E_A60A_4336_BE5B_8500E8354FE1_.wvu.PrintArea" localSheetId="6" hidden="1">'Sch-3 '!$A$1:$Q$306</definedName>
    <definedName name="Z_12CD1B5E_A60A_4336_BE5B_8500E8354FE1_.wvu.PrintArea" localSheetId="7" hidden="1">'Sch-4a'!$A$1:$Q$28</definedName>
    <definedName name="Z_12CD1B5E_A60A_4336_BE5B_8500E8354FE1_.wvu.PrintArea" localSheetId="8" hidden="1">'Sch-4b'!$A$1:$Q$31</definedName>
    <definedName name="Z_12CD1B5E_A60A_4336_BE5B_8500E8354FE1_.wvu.PrintArea" localSheetId="10" hidden="1">'Sch-5'!$A$1:$E$26</definedName>
    <definedName name="Z_12CD1B5E_A60A_4336_BE5B_8500E8354FE1_.wvu.PrintArea" localSheetId="9" hidden="1">'Sch-5 Dis'!$A$1:$E$26</definedName>
    <definedName name="Z_12CD1B5E_A60A_4336_BE5B_8500E8354FE1_.wvu.PrintArea" localSheetId="11" hidden="1">'Sch-6'!$A$1:$D$33</definedName>
    <definedName name="Z_12CD1B5E_A60A_4336_BE5B_8500E8354FE1_.wvu.PrintArea" localSheetId="12" hidden="1">'Sch-6 After Discount'!$A$1:$D$33</definedName>
    <definedName name="Z_12CD1B5E_A60A_4336_BE5B_8500E8354FE1_.wvu.PrintArea" localSheetId="13" hidden="1">'Sch-7'!$A$1:$N$27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0" hidden="1">'Sch-5'!$3:$13</definedName>
    <definedName name="Z_12CD1B5E_A60A_4336_BE5B_8500E8354FE1_.wvu.PrintTitles" localSheetId="9" hidden="1">'Sch-5 Dis'!$3:$13</definedName>
    <definedName name="Z_12CD1B5E_A60A_4336_BE5B_8500E8354FE1_.wvu.PrintTitles" localSheetId="11" hidden="1">'Sch-6'!$3:$13</definedName>
    <definedName name="Z_12CD1B5E_A60A_4336_BE5B_8500E8354FE1_.wvu.PrintTitles" localSheetId="12" hidden="1">'Sch-6 After Discount'!$3:$13</definedName>
    <definedName name="Z_12CD1B5E_A60A_4336_BE5B_8500E8354FE1_.wvu.PrintTitles" localSheetId="13" hidden="1">'Sch-7'!$14:$14</definedName>
    <definedName name="Z_12CD1B5E_A60A_4336_BE5B_8500E8354FE1_.wvu.Rows" localSheetId="1" hidden="1">Cover!$7:$7</definedName>
    <definedName name="Z_12CD1B5E_A60A_4336_BE5B_8500E8354FE1_.wvu.Rows" localSheetId="14" hidden="1">Discount!$32:$34</definedName>
    <definedName name="Z_12CD1B5E_A60A_4336_BE5B_8500E8354FE1_.wvu.Rows" localSheetId="3" hidden="1">'Names of Bidder'!$7:$7,'Names of Bidder'!$14:$23,'Names of Bidder'!$27:$30</definedName>
    <definedName name="Z_12CD1B5E_A60A_4336_BE5B_8500E8354FE1_.wvu.Rows" localSheetId="11" hidden="1">'Sch-6'!$31:$31</definedName>
    <definedName name="Z_12CD1B5E_A60A_4336_BE5B_8500E8354FE1_.wvu.Rows" localSheetId="13"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0" hidden="1">'Sch-5'!$I:$P</definedName>
    <definedName name="Z_14D7F02E_BCCA_4517_ABC7_537FF4AEB67A_.wvu.Cols" localSheetId="9" hidden="1">'Sch-5 Dis'!$I:$P</definedName>
    <definedName name="Z_14D7F02E_BCCA_4517_ABC7_537FF4AEB67A_.wvu.Cols" localSheetId="13" hidden="1">'Sch-7'!$AG:$AM</definedName>
    <definedName name="Z_14D7F02E_BCCA_4517_ABC7_537FF4AEB67A_.wvu.FilterData" localSheetId="4" hidden="1">'Sch-1'!$A$19:$O$305</definedName>
    <definedName name="Z_14D7F02E_BCCA_4517_ABC7_537FF4AEB67A_.wvu.FilterData" localSheetId="6" hidden="1">'Sch-3 '!$A$16:$P$300</definedName>
    <definedName name="Z_14D7F02E_BCCA_4517_ABC7_537FF4AEB67A_.wvu.PrintArea" localSheetId="15" hidden="1">'Bid Form 2nd Envelope'!$A$1:$F$62</definedName>
    <definedName name="Z_14D7F02E_BCCA_4517_ABC7_537FF4AEB67A_.wvu.PrintArea" localSheetId="2" hidden="1">Instructions!$A$1:$C$51</definedName>
    <definedName name="Z_14D7F02E_BCCA_4517_ABC7_537FF4AEB67A_.wvu.PrintArea" localSheetId="3" hidden="1">'Names of Bidder'!$A$1:$D$31</definedName>
    <definedName name="Z_14D7F02E_BCCA_4517_ABC7_537FF4AEB67A_.wvu.PrintArea" localSheetId="4" hidden="1">'Sch-1'!$A$1:$O$311</definedName>
    <definedName name="Z_14D7F02E_BCCA_4517_ABC7_537FF4AEB67A_.wvu.PrintArea" localSheetId="5" hidden="1">'Sch-2'!$A$1:$J$308</definedName>
    <definedName name="Z_14D7F02E_BCCA_4517_ABC7_537FF4AEB67A_.wvu.PrintArea" localSheetId="6" hidden="1">'Sch-3 '!$A$1:$P$307</definedName>
    <definedName name="Z_14D7F02E_BCCA_4517_ABC7_537FF4AEB67A_.wvu.PrintArea" localSheetId="7" hidden="1">'Sch-4a'!$A$1:$Q$28</definedName>
    <definedName name="Z_14D7F02E_BCCA_4517_ABC7_537FF4AEB67A_.wvu.PrintArea" localSheetId="8" hidden="1">'Sch-4b'!$A$1:$Q$31</definedName>
    <definedName name="Z_14D7F02E_BCCA_4517_ABC7_537FF4AEB67A_.wvu.PrintArea" localSheetId="10" hidden="1">'Sch-5'!$A$1:$E$26</definedName>
    <definedName name="Z_14D7F02E_BCCA_4517_ABC7_537FF4AEB67A_.wvu.PrintArea" localSheetId="9" hidden="1">'Sch-5 Dis'!$A$1:$E$26</definedName>
    <definedName name="Z_14D7F02E_BCCA_4517_ABC7_537FF4AEB67A_.wvu.PrintArea" localSheetId="11" hidden="1">'Sch-6'!$A$1:$D$34</definedName>
    <definedName name="Z_14D7F02E_BCCA_4517_ABC7_537FF4AEB67A_.wvu.PrintArea" localSheetId="12" hidden="1">'Sch-6 After Discount'!$A$1:$D$34</definedName>
    <definedName name="Z_14D7F02E_BCCA_4517_ABC7_537FF4AEB67A_.wvu.PrintArea" localSheetId="13" hidden="1">'Sch-7'!$A$1:$M$27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0" hidden="1">'Sch-5'!$3:$13</definedName>
    <definedName name="Z_14D7F02E_BCCA_4517_ABC7_537FF4AEB67A_.wvu.PrintTitles" localSheetId="9" hidden="1">'Sch-5 Dis'!$3:$13</definedName>
    <definedName name="Z_14D7F02E_BCCA_4517_ABC7_537FF4AEB67A_.wvu.PrintTitles" localSheetId="11" hidden="1">'Sch-6'!$3:$13</definedName>
    <definedName name="Z_14D7F02E_BCCA_4517_ABC7_537FF4AEB67A_.wvu.PrintTitles" localSheetId="12" hidden="1">'Sch-6 After Discount'!$3:$13</definedName>
    <definedName name="Z_14D7F02E_BCCA_4517_ABC7_537FF4AEB67A_.wvu.PrintTitles" localSheetId="13" hidden="1">'Sch-7'!$14:$14</definedName>
    <definedName name="Z_14D7F02E_BCCA_4517_ABC7_537FF4AEB67A_.wvu.Rows" localSheetId="6" hidden="1">'Sch-3 '!#REF!</definedName>
    <definedName name="Z_14D7F02E_BCCA_4517_ABC7_537FF4AEB67A_.wvu.Rows" localSheetId="13" hidden="1">'Sch-7'!$100:$218</definedName>
    <definedName name="Z_223BC0FC_814D_40F0_9795_CE82A16FF3A5_.wvu.Cols" localSheetId="14"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0" hidden="1">'Sch-5'!$I:$P</definedName>
    <definedName name="Z_223BC0FC_814D_40F0_9795_CE82A16FF3A5_.wvu.Cols" localSheetId="13" hidden="1">'Sch-7'!$O:$O,'Sch-7'!$AG:$AM</definedName>
    <definedName name="Z_223BC0FC_814D_40F0_9795_CE82A16FF3A5_.wvu.FilterData" localSheetId="4" hidden="1">'Sch-1'!$A$19:$O$299</definedName>
    <definedName name="Z_223BC0FC_814D_40F0_9795_CE82A16FF3A5_.wvu.FilterData" localSheetId="5" hidden="1">'Sch-2'!$G$19:$J$300</definedName>
    <definedName name="Z_223BC0FC_814D_40F0_9795_CE82A16FF3A5_.wvu.FilterData" localSheetId="6" hidden="1">'Sch-3 '!$A$19:$P$300</definedName>
    <definedName name="Z_223BC0FC_814D_40F0_9795_CE82A16FF3A5_.wvu.PrintArea" localSheetId="15" hidden="1">'Bid Form 2nd Envelope'!$A$1:$F$62</definedName>
    <definedName name="Z_223BC0FC_814D_40F0_9795_CE82A16FF3A5_.wvu.PrintArea" localSheetId="14" hidden="1">Discount!$A$2:$G$43</definedName>
    <definedName name="Z_223BC0FC_814D_40F0_9795_CE82A16FF3A5_.wvu.PrintArea" localSheetId="2" hidden="1">Instructions!$A$1:$C$51</definedName>
    <definedName name="Z_223BC0FC_814D_40F0_9795_CE82A16FF3A5_.wvu.PrintArea" localSheetId="3" hidden="1">'Names of Bidder'!$A$1:$F$33</definedName>
    <definedName name="Z_223BC0FC_814D_40F0_9795_CE82A16FF3A5_.wvu.PrintArea" localSheetId="4" hidden="1">'Sch-1'!$A$1:$O$310</definedName>
    <definedName name="Z_223BC0FC_814D_40F0_9795_CE82A16FF3A5_.wvu.PrintArea" localSheetId="5" hidden="1">'Sch-2'!$A$1:$J$307</definedName>
    <definedName name="Z_223BC0FC_814D_40F0_9795_CE82A16FF3A5_.wvu.PrintArea" localSheetId="6" hidden="1">'Sch-3 '!$A$1:$P$306</definedName>
    <definedName name="Z_223BC0FC_814D_40F0_9795_CE82A16FF3A5_.wvu.PrintArea" localSheetId="7" hidden="1">'Sch-4a'!$A$1:$Q$28</definedName>
    <definedName name="Z_223BC0FC_814D_40F0_9795_CE82A16FF3A5_.wvu.PrintArea" localSheetId="8" hidden="1">'Sch-4b'!$A$1:$Q$31</definedName>
    <definedName name="Z_223BC0FC_814D_40F0_9795_CE82A16FF3A5_.wvu.PrintArea" localSheetId="10" hidden="1">'Sch-5'!$A$1:$E$26</definedName>
    <definedName name="Z_223BC0FC_814D_40F0_9795_CE82A16FF3A5_.wvu.PrintArea" localSheetId="9" hidden="1">'Sch-5 Dis'!$A$1:$E$26</definedName>
    <definedName name="Z_223BC0FC_814D_40F0_9795_CE82A16FF3A5_.wvu.PrintArea" localSheetId="11" hidden="1">'Sch-6'!$A$1:$D$33</definedName>
    <definedName name="Z_223BC0FC_814D_40F0_9795_CE82A16FF3A5_.wvu.PrintArea" localSheetId="12" hidden="1">'Sch-6 After Discount'!$A$1:$D$33</definedName>
    <definedName name="Z_223BC0FC_814D_40F0_9795_CE82A16FF3A5_.wvu.PrintArea" localSheetId="13" hidden="1">'Sch-7'!$A$1:$M$27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0" hidden="1">'Sch-5'!$3:$13</definedName>
    <definedName name="Z_223BC0FC_814D_40F0_9795_CE82A16FF3A5_.wvu.PrintTitles" localSheetId="9" hidden="1">'Sch-5 Dis'!$3:$13</definedName>
    <definedName name="Z_223BC0FC_814D_40F0_9795_CE82A16FF3A5_.wvu.PrintTitles" localSheetId="11" hidden="1">'Sch-6'!$3:$13</definedName>
    <definedName name="Z_223BC0FC_814D_40F0_9795_CE82A16FF3A5_.wvu.PrintTitles" localSheetId="12" hidden="1">'Sch-6 After Discount'!$3:$13</definedName>
    <definedName name="Z_223BC0FC_814D_40F0_9795_CE82A16FF3A5_.wvu.PrintTitles" localSheetId="13" hidden="1">'Sch-7'!$14:$14</definedName>
    <definedName name="Z_223BC0FC_814D_40F0_9795_CE82A16FF3A5_.wvu.Rows" localSheetId="1" hidden="1">Cover!$7:$7</definedName>
    <definedName name="Z_223BC0FC_814D_40F0_9795_CE82A16FF3A5_.wvu.Rows" localSheetId="14"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3" hidden="1">'Sch-7'!$24:$24,'Sch-7'!$100:$218</definedName>
    <definedName name="Z_27A45B7A_04F2_4516_B80B_5ED0825D4ED3_.wvu.Cols" localSheetId="14"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0" hidden="1">'Sch-5'!$I:$P</definedName>
    <definedName name="Z_27A45B7A_04F2_4516_B80B_5ED0825D4ED3_.wvu.Cols" localSheetId="9" hidden="1">'Sch-5 Dis'!$I:$P</definedName>
    <definedName name="Z_27A45B7A_04F2_4516_B80B_5ED0825D4ED3_.wvu.Cols" localSheetId="13" hidden="1">'Sch-7'!$O:$O,'Sch-7'!$AG:$AM</definedName>
    <definedName name="Z_27A45B7A_04F2_4516_B80B_5ED0825D4ED3_.wvu.FilterData" localSheetId="4" hidden="1">'Sch-1'!$A$19:$O$299</definedName>
    <definedName name="Z_27A45B7A_04F2_4516_B80B_5ED0825D4ED3_.wvu.FilterData" localSheetId="5" hidden="1">'Sch-2'!$G$19:$J$300</definedName>
    <definedName name="Z_27A45B7A_04F2_4516_B80B_5ED0825D4ED3_.wvu.FilterData" localSheetId="6" hidden="1">'Sch-3 '!$A$19:$P$300</definedName>
    <definedName name="Z_27A45B7A_04F2_4516_B80B_5ED0825D4ED3_.wvu.PrintArea" localSheetId="15" hidden="1">'Bid Form 2nd Envelope'!$A$1:$F$62</definedName>
    <definedName name="Z_27A45B7A_04F2_4516_B80B_5ED0825D4ED3_.wvu.PrintArea" localSheetId="14" hidden="1">Discount!$A$2:$G$43</definedName>
    <definedName name="Z_27A45B7A_04F2_4516_B80B_5ED0825D4ED3_.wvu.PrintArea" localSheetId="2" hidden="1">Instructions!$A$1:$C$51</definedName>
    <definedName name="Z_27A45B7A_04F2_4516_B80B_5ED0825D4ED3_.wvu.PrintArea" localSheetId="3" hidden="1">'Names of Bidder'!$A$1:$D$31</definedName>
    <definedName name="Z_27A45B7A_04F2_4516_B80B_5ED0825D4ED3_.wvu.PrintArea" localSheetId="4" hidden="1">'Sch-1'!$A$1:$O$311</definedName>
    <definedName name="Z_27A45B7A_04F2_4516_B80B_5ED0825D4ED3_.wvu.PrintArea" localSheetId="5" hidden="1">'Sch-2'!$A$1:$J$308</definedName>
    <definedName name="Z_27A45B7A_04F2_4516_B80B_5ED0825D4ED3_.wvu.PrintArea" localSheetId="6" hidden="1">'Sch-3 '!$A$1:$P$307</definedName>
    <definedName name="Z_27A45B7A_04F2_4516_B80B_5ED0825D4ED3_.wvu.PrintArea" localSheetId="7" hidden="1">'Sch-4a'!$A$1:$Q$28</definedName>
    <definedName name="Z_27A45B7A_04F2_4516_B80B_5ED0825D4ED3_.wvu.PrintArea" localSheetId="8" hidden="1">'Sch-4b'!$A$1:$Q$31</definedName>
    <definedName name="Z_27A45B7A_04F2_4516_B80B_5ED0825D4ED3_.wvu.PrintArea" localSheetId="10" hidden="1">'Sch-5'!$A$1:$E$26</definedName>
    <definedName name="Z_27A45B7A_04F2_4516_B80B_5ED0825D4ED3_.wvu.PrintArea" localSheetId="9" hidden="1">'Sch-5 Dis'!$A$1:$E$26</definedName>
    <definedName name="Z_27A45B7A_04F2_4516_B80B_5ED0825D4ED3_.wvu.PrintArea" localSheetId="11" hidden="1">'Sch-6'!$A$1:$D$34</definedName>
    <definedName name="Z_27A45B7A_04F2_4516_B80B_5ED0825D4ED3_.wvu.PrintArea" localSheetId="12" hidden="1">'Sch-6 After Discount'!$A$1:$D$34</definedName>
    <definedName name="Z_27A45B7A_04F2_4516_B80B_5ED0825D4ED3_.wvu.PrintArea" localSheetId="13" hidden="1">'Sch-7'!$A$1:$M$27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0" hidden="1">'Sch-5'!$3:$13</definedName>
    <definedName name="Z_27A45B7A_04F2_4516_B80B_5ED0825D4ED3_.wvu.PrintTitles" localSheetId="9" hidden="1">'Sch-5 Dis'!$3:$13</definedName>
    <definedName name="Z_27A45B7A_04F2_4516_B80B_5ED0825D4ED3_.wvu.PrintTitles" localSheetId="11" hidden="1">'Sch-6'!$3:$13</definedName>
    <definedName name="Z_27A45B7A_04F2_4516_B80B_5ED0825D4ED3_.wvu.PrintTitles" localSheetId="12" hidden="1">'Sch-6 After Discount'!$3:$13</definedName>
    <definedName name="Z_27A45B7A_04F2_4516_B80B_5ED0825D4ED3_.wvu.PrintTitles" localSheetId="13" hidden="1">'Sch-7'!$14:$14</definedName>
    <definedName name="Z_27A45B7A_04F2_4516_B80B_5ED0825D4ED3_.wvu.Rows" localSheetId="1" hidden="1">Cover!$7:$7</definedName>
    <definedName name="Z_27A45B7A_04F2_4516_B80B_5ED0825D4ED3_.wvu.Rows" localSheetId="14" hidden="1">Discount!#REF!</definedName>
    <definedName name="Z_27A45B7A_04F2_4516_B80B_5ED0825D4ED3_.wvu.Rows" localSheetId="13" hidden="1">'Sch-7'!$100:$218</definedName>
    <definedName name="Z_2B5B6511_F071_4C6C_8CE7_AD89764673F9_.wvu.Cols" localSheetId="15" hidden="1">'Bid Form 2nd Envelope'!$Y:$AN</definedName>
    <definedName name="Z_2B5B6511_F071_4C6C_8CE7_AD89764673F9_.wvu.Cols" localSheetId="14"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'Sch-4a'!$R:$W</definedName>
    <definedName name="Z_2B5B6511_F071_4C6C_8CE7_AD89764673F9_.wvu.Cols" localSheetId="8" hidden="1">'Sch-4b'!$R:$T</definedName>
    <definedName name="Z_2B5B6511_F071_4C6C_8CE7_AD89764673F9_.wvu.Cols" localSheetId="10" hidden="1">'Sch-5'!$I:$P</definedName>
    <definedName name="Z_2B5B6511_F071_4C6C_8CE7_AD89764673F9_.wvu.Cols" localSheetId="13" hidden="1">'Sch-7'!$P:$R,'Sch-7'!$AG:$AM</definedName>
    <definedName name="Z_2B5B6511_F071_4C6C_8CE7_AD89764673F9_.wvu.FilterData" localSheetId="4" hidden="1">'Sch-1'!$A$19:$AZ$302</definedName>
    <definedName name="Z_2B5B6511_F071_4C6C_8CE7_AD89764673F9_.wvu.FilterData" localSheetId="5" hidden="1">'Sch-2'!$G$19:$J$300</definedName>
    <definedName name="Z_2B5B6511_F071_4C6C_8CE7_AD89764673F9_.wvu.FilterData" localSheetId="6" hidden="1">'Sch-3 '!$A$19:$BB$300</definedName>
    <definedName name="Z_2B5B6511_F071_4C6C_8CE7_AD89764673F9_.wvu.PrintArea" localSheetId="15" hidden="1">'Bid Form 2nd Envelope'!$A$1:$F$61</definedName>
    <definedName name="Z_2B5B6511_F071_4C6C_8CE7_AD89764673F9_.wvu.PrintArea" localSheetId="1" hidden="1">Cover!$A$1:$F$15</definedName>
    <definedName name="Z_2B5B6511_F071_4C6C_8CE7_AD89764673F9_.wvu.PrintArea" localSheetId="14" hidden="1">Discount!$A$2:$G$43</definedName>
    <definedName name="Z_2B5B6511_F071_4C6C_8CE7_AD89764673F9_.wvu.PrintArea" localSheetId="2" hidden="1">Instructions!$A$1:$C$51</definedName>
    <definedName name="Z_2B5B6511_F071_4C6C_8CE7_AD89764673F9_.wvu.PrintArea" localSheetId="3" hidden="1">'Names of Bidder'!$A$1:$F$33</definedName>
    <definedName name="Z_2B5B6511_F071_4C6C_8CE7_AD89764673F9_.wvu.PrintArea" localSheetId="4" hidden="1">'Sch-1'!$A$1:$O$310</definedName>
    <definedName name="Z_2B5B6511_F071_4C6C_8CE7_AD89764673F9_.wvu.PrintArea" localSheetId="5" hidden="1">'Sch-2'!$A$1:$K$309</definedName>
    <definedName name="Z_2B5B6511_F071_4C6C_8CE7_AD89764673F9_.wvu.PrintArea" localSheetId="6" hidden="1">'Sch-3 '!$A$1:$Q$306</definedName>
    <definedName name="Z_2B5B6511_F071_4C6C_8CE7_AD89764673F9_.wvu.PrintArea" localSheetId="7" hidden="1">'Sch-4a'!$A$1:$Q$28</definedName>
    <definedName name="Z_2B5B6511_F071_4C6C_8CE7_AD89764673F9_.wvu.PrintArea" localSheetId="8" hidden="1">'Sch-4b'!$A$1:$Q$31</definedName>
    <definedName name="Z_2B5B6511_F071_4C6C_8CE7_AD89764673F9_.wvu.PrintArea" localSheetId="10" hidden="1">'Sch-5'!$A$1:$E$26</definedName>
    <definedName name="Z_2B5B6511_F071_4C6C_8CE7_AD89764673F9_.wvu.PrintArea" localSheetId="9" hidden="1">'Sch-5 Dis'!$A$1:$E$26</definedName>
    <definedName name="Z_2B5B6511_F071_4C6C_8CE7_AD89764673F9_.wvu.PrintArea" localSheetId="11" hidden="1">'Sch-6'!$A$1:$D$33</definedName>
    <definedName name="Z_2B5B6511_F071_4C6C_8CE7_AD89764673F9_.wvu.PrintArea" localSheetId="12" hidden="1">'Sch-6 After Discount'!$A$1:$D$33</definedName>
    <definedName name="Z_2B5B6511_F071_4C6C_8CE7_AD89764673F9_.wvu.PrintArea" localSheetId="13" hidden="1">'Sch-7'!$A$1:$N$27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0" hidden="1">'Sch-5'!$3:$13</definedName>
    <definedName name="Z_2B5B6511_F071_4C6C_8CE7_AD89764673F9_.wvu.PrintTitles" localSheetId="9" hidden="1">'Sch-5 Dis'!$3:$13</definedName>
    <definedName name="Z_2B5B6511_F071_4C6C_8CE7_AD89764673F9_.wvu.PrintTitles" localSheetId="11" hidden="1">'Sch-6'!$3:$13</definedName>
    <definedName name="Z_2B5B6511_F071_4C6C_8CE7_AD89764673F9_.wvu.PrintTitles" localSheetId="12" hidden="1">'Sch-6 After Discount'!$3:$13</definedName>
    <definedName name="Z_2B5B6511_F071_4C6C_8CE7_AD89764673F9_.wvu.PrintTitles" localSheetId="13" hidden="1">'Sch-7'!$14:$14</definedName>
    <definedName name="Z_2B5B6511_F071_4C6C_8CE7_AD89764673F9_.wvu.Rows" localSheetId="1" hidden="1">Cover!$7:$7</definedName>
    <definedName name="Z_2B5B6511_F071_4C6C_8CE7_AD89764673F9_.wvu.Rows" localSheetId="14" hidden="1">Discount!$32:$34</definedName>
    <definedName name="Z_2B5B6511_F071_4C6C_8CE7_AD89764673F9_.wvu.Rows" localSheetId="3" hidden="1">'Names of Bidder'!$7:$7,'Names of Bidder'!$14:$23,'Names of Bidder'!$27:$30</definedName>
    <definedName name="Z_2B5B6511_F071_4C6C_8CE7_AD89764673F9_.wvu.Rows" localSheetId="11" hidden="1">'Sch-6'!$31:$31</definedName>
    <definedName name="Z_2B5B6511_F071_4C6C_8CE7_AD89764673F9_.wvu.Rows" localSheetId="13" hidden="1">'Sch-7'!$17:$18,'Sch-7'!$100:$218</definedName>
    <definedName name="Z_302D9D75_0757_45DA_AFBF_614F08F1401B_.wvu.Cols" localSheetId="15" hidden="1">'Bid Form 2nd Envelope'!$G:$AL</definedName>
    <definedName name="Z_302D9D75_0757_45DA_AFBF_614F08F1401B_.wvu.Cols" localSheetId="14"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'Sch-4a'!$R:$U</definedName>
    <definedName name="Z_302D9D75_0757_45DA_AFBF_614F08F1401B_.wvu.Cols" localSheetId="8" hidden="1">'Sch-4b'!$R:$T</definedName>
    <definedName name="Z_302D9D75_0757_45DA_AFBF_614F08F1401B_.wvu.Cols" localSheetId="10" hidden="1">'Sch-5'!$I:$P</definedName>
    <definedName name="Z_302D9D75_0757_45DA_AFBF_614F08F1401B_.wvu.Cols" localSheetId="13" hidden="1">'Sch-7'!$P:$R,'Sch-7'!$AG:$AM</definedName>
    <definedName name="Z_302D9D75_0757_45DA_AFBF_614F08F1401B_.wvu.FilterData" localSheetId="4" hidden="1">'Sch-1'!$A$18:$AY$298</definedName>
    <definedName name="Z_302D9D75_0757_45DA_AFBF_614F08F1401B_.wvu.FilterData" localSheetId="5" hidden="1">'Sch-2'!$G$19:$J$300</definedName>
    <definedName name="Z_302D9D75_0757_45DA_AFBF_614F08F1401B_.wvu.FilterData" localSheetId="6" hidden="1">'Sch-3 '!$A$19:$BB$300</definedName>
    <definedName name="Z_302D9D75_0757_45DA_AFBF_614F08F1401B_.wvu.PrintArea" localSheetId="15" hidden="1">'Bid Form 2nd Envelope'!$A$1:$F$61</definedName>
    <definedName name="Z_302D9D75_0757_45DA_AFBF_614F08F1401B_.wvu.PrintArea" localSheetId="1" hidden="1">Cover!$A$1:$F$15</definedName>
    <definedName name="Z_302D9D75_0757_45DA_AFBF_614F08F1401B_.wvu.PrintArea" localSheetId="14" hidden="1">Discount!$A$2:$G$43</definedName>
    <definedName name="Z_302D9D75_0757_45DA_AFBF_614F08F1401B_.wvu.PrintArea" localSheetId="2" hidden="1">Instructions!$A$1:$C$51</definedName>
    <definedName name="Z_302D9D75_0757_45DA_AFBF_614F08F1401B_.wvu.PrintArea" localSheetId="3" hidden="1">'Names of Bidder'!$A$1:$F$33</definedName>
    <definedName name="Z_302D9D75_0757_45DA_AFBF_614F08F1401B_.wvu.PrintArea" localSheetId="4" hidden="1">'Sch-1'!$A$1:$O$310</definedName>
    <definedName name="Z_302D9D75_0757_45DA_AFBF_614F08F1401B_.wvu.PrintArea" localSheetId="5" hidden="1">'Sch-2'!$A$1:$K$309</definedName>
    <definedName name="Z_302D9D75_0757_45DA_AFBF_614F08F1401B_.wvu.PrintArea" localSheetId="6" hidden="1">'Sch-3 '!$A$1:$Q$306</definedName>
    <definedName name="Z_302D9D75_0757_45DA_AFBF_614F08F1401B_.wvu.PrintArea" localSheetId="7" hidden="1">'Sch-4a'!$A$1:$Q$28</definedName>
    <definedName name="Z_302D9D75_0757_45DA_AFBF_614F08F1401B_.wvu.PrintArea" localSheetId="8" hidden="1">'Sch-4b'!$A$1:$Q$31</definedName>
    <definedName name="Z_302D9D75_0757_45DA_AFBF_614F08F1401B_.wvu.PrintArea" localSheetId="10" hidden="1">'Sch-5'!$A$1:$E$26</definedName>
    <definedName name="Z_302D9D75_0757_45DA_AFBF_614F08F1401B_.wvu.PrintArea" localSheetId="9" hidden="1">'Sch-5 Dis'!$A$1:$E$26</definedName>
    <definedName name="Z_302D9D75_0757_45DA_AFBF_614F08F1401B_.wvu.PrintArea" localSheetId="11" hidden="1">'Sch-6'!$A$1:$D$33</definedName>
    <definedName name="Z_302D9D75_0757_45DA_AFBF_614F08F1401B_.wvu.PrintArea" localSheetId="12" hidden="1">'Sch-6 After Discount'!$A$1:$D$33</definedName>
    <definedName name="Z_302D9D75_0757_45DA_AFBF_614F08F1401B_.wvu.PrintArea" localSheetId="13" hidden="1">'Sch-7'!$A$1:$N$27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0" hidden="1">'Sch-5'!$3:$13</definedName>
    <definedName name="Z_302D9D75_0757_45DA_AFBF_614F08F1401B_.wvu.PrintTitles" localSheetId="9" hidden="1">'Sch-5 Dis'!$3:$13</definedName>
    <definedName name="Z_302D9D75_0757_45DA_AFBF_614F08F1401B_.wvu.PrintTitles" localSheetId="11" hidden="1">'Sch-6'!$3:$13</definedName>
    <definedName name="Z_302D9D75_0757_45DA_AFBF_614F08F1401B_.wvu.PrintTitles" localSheetId="12" hidden="1">'Sch-6 After Discount'!$3:$13</definedName>
    <definedName name="Z_302D9D75_0757_45DA_AFBF_614F08F1401B_.wvu.PrintTitles" localSheetId="13" hidden="1">'Sch-7'!$14:$14</definedName>
    <definedName name="Z_302D9D75_0757_45DA_AFBF_614F08F1401B_.wvu.Rows" localSheetId="1" hidden="1">Cover!$7:$7</definedName>
    <definedName name="Z_302D9D75_0757_45DA_AFBF_614F08F1401B_.wvu.Rows" localSheetId="14" hidden="1">Discount!$32:$34</definedName>
    <definedName name="Z_302D9D75_0757_45DA_AFBF_614F08F1401B_.wvu.Rows" localSheetId="3" hidden="1">'Names of Bidder'!$7:$7,'Names of Bidder'!$14:$23,'Names of Bidder'!$27:$30</definedName>
    <definedName name="Z_302D9D75_0757_45DA_AFBF_614F08F1401B_.wvu.Rows" localSheetId="11" hidden="1">'Sch-6'!$31:$31</definedName>
    <definedName name="Z_302D9D75_0757_45DA_AFBF_614F08F1401B_.wvu.Rows" localSheetId="13" hidden="1">'Sch-7'!$17:$18,'Sch-7'!$100:$218</definedName>
    <definedName name="Z_49037B54_2990_41F2_A98D_615EDAEEEC02_.wvu.Cols" localSheetId="15" hidden="1">'Bid Form 2nd Envelope'!$Y:$AN</definedName>
    <definedName name="Z_49037B54_2990_41F2_A98D_615EDAEEEC02_.wvu.Cols" localSheetId="14"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'Sch-4a'!$R:$W</definedName>
    <definedName name="Z_49037B54_2990_41F2_A98D_615EDAEEEC02_.wvu.Cols" localSheetId="8" hidden="1">'Sch-4b'!$R:$S</definedName>
    <definedName name="Z_49037B54_2990_41F2_A98D_615EDAEEEC02_.wvu.Cols" localSheetId="10" hidden="1">'Sch-5'!$I:$P</definedName>
    <definedName name="Z_49037B54_2990_41F2_A98D_615EDAEEEC02_.wvu.Cols" localSheetId="13" hidden="1">'Sch-7'!$P:$R,'Sch-7'!$AG:$AM</definedName>
    <definedName name="Z_49037B54_2990_41F2_A98D_615EDAEEEC02_.wvu.FilterData" localSheetId="4" hidden="1">'Sch-1'!$A$19:$AZ$302</definedName>
    <definedName name="Z_49037B54_2990_41F2_A98D_615EDAEEEC02_.wvu.FilterData" localSheetId="5" hidden="1">'Sch-2'!$G$19:$J$300</definedName>
    <definedName name="Z_49037B54_2990_41F2_A98D_615EDAEEEC02_.wvu.FilterData" localSheetId="6" hidden="1">'Sch-3 '!$A$19:$BB$300</definedName>
    <definedName name="Z_49037B54_2990_41F2_A98D_615EDAEEEC02_.wvu.PrintArea" localSheetId="15" hidden="1">'Bid Form 2nd Envelope'!$A$1:$F$61</definedName>
    <definedName name="Z_49037B54_2990_41F2_A98D_615EDAEEEC02_.wvu.PrintArea" localSheetId="1" hidden="1">Cover!$A$1:$H$15</definedName>
    <definedName name="Z_49037B54_2990_41F2_A98D_615EDAEEEC02_.wvu.PrintArea" localSheetId="14" hidden="1">Discount!$A$2:$G$43</definedName>
    <definedName name="Z_49037B54_2990_41F2_A98D_615EDAEEEC02_.wvu.PrintArea" localSheetId="2" hidden="1">Instructions!$A$1:$C$51</definedName>
    <definedName name="Z_49037B54_2990_41F2_A98D_615EDAEEEC02_.wvu.PrintArea" localSheetId="3" hidden="1">'Names of Bidder'!$A$1:$F$33</definedName>
    <definedName name="Z_49037B54_2990_41F2_A98D_615EDAEEEC02_.wvu.PrintArea" localSheetId="4" hidden="1">'Sch-1'!$A$1:$O$310</definedName>
    <definedName name="Z_49037B54_2990_41F2_A98D_615EDAEEEC02_.wvu.PrintArea" localSheetId="5" hidden="1">'Sch-2'!$A$1:$J$309</definedName>
    <definedName name="Z_49037B54_2990_41F2_A98D_615EDAEEEC02_.wvu.PrintArea" localSheetId="6" hidden="1">'Sch-3 '!$A$1:$Q$306</definedName>
    <definedName name="Z_49037B54_2990_41F2_A98D_615EDAEEEC02_.wvu.PrintArea" localSheetId="7" hidden="1">'Sch-4a'!$A$1:$Q$28</definedName>
    <definedName name="Z_49037B54_2990_41F2_A98D_615EDAEEEC02_.wvu.PrintArea" localSheetId="8" hidden="1">'Sch-4b'!$A$1:$Q$31</definedName>
    <definedName name="Z_49037B54_2990_41F2_A98D_615EDAEEEC02_.wvu.PrintArea" localSheetId="10" hidden="1">'Sch-5'!$A$1:$E$26</definedName>
    <definedName name="Z_49037B54_2990_41F2_A98D_615EDAEEEC02_.wvu.PrintArea" localSheetId="9" hidden="1">'Sch-5 Dis'!$A$1:$E$26</definedName>
    <definedName name="Z_49037B54_2990_41F2_A98D_615EDAEEEC02_.wvu.PrintArea" localSheetId="11" hidden="1">'Sch-6'!$A$1:$D$33</definedName>
    <definedName name="Z_49037B54_2990_41F2_A98D_615EDAEEEC02_.wvu.PrintArea" localSheetId="12" hidden="1">'Sch-6 After Discount'!$A$1:$D$33</definedName>
    <definedName name="Z_49037B54_2990_41F2_A98D_615EDAEEEC02_.wvu.PrintArea" localSheetId="13" hidden="1">'Sch-7'!$A$1:$N$27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0" hidden="1">'Sch-5'!$3:$13</definedName>
    <definedName name="Z_49037B54_2990_41F2_A98D_615EDAEEEC02_.wvu.PrintTitles" localSheetId="9" hidden="1">'Sch-5 Dis'!$3:$13</definedName>
    <definedName name="Z_49037B54_2990_41F2_A98D_615EDAEEEC02_.wvu.PrintTitles" localSheetId="11" hidden="1">'Sch-6'!$3:$13</definedName>
    <definedName name="Z_49037B54_2990_41F2_A98D_615EDAEEEC02_.wvu.PrintTitles" localSheetId="12" hidden="1">'Sch-6 After Discount'!$3:$13</definedName>
    <definedName name="Z_49037B54_2990_41F2_A98D_615EDAEEEC02_.wvu.PrintTitles" localSheetId="13" hidden="1">'Sch-7'!$14:$14</definedName>
    <definedName name="Z_49037B54_2990_41F2_A98D_615EDAEEEC02_.wvu.Rows" localSheetId="1" hidden="1">Cover!$7:$7</definedName>
    <definedName name="Z_49037B54_2990_41F2_A98D_615EDAEEEC02_.wvu.Rows" localSheetId="14" hidden="1">Discount!$32:$34</definedName>
    <definedName name="Z_49037B54_2990_41F2_A98D_615EDAEEEC02_.wvu.Rows" localSheetId="3" hidden="1">'Names of Bidder'!$27:$30</definedName>
    <definedName name="Z_49037B54_2990_41F2_A98D_615EDAEEEC02_.wvu.Rows" localSheetId="4" hidden="1">'Sch-1'!#REF!,'Sch-1'!$299:$299</definedName>
    <definedName name="Z_49037B54_2990_41F2_A98D_615EDAEEEC02_.wvu.Rows" localSheetId="5" hidden="1">'Sch-2'!#REF!</definedName>
    <definedName name="Z_49037B54_2990_41F2_A98D_615EDAEEEC02_.wvu.Rows" localSheetId="13" hidden="1">'Sch-7'!$17:$18,'Sch-7'!$100:$218</definedName>
    <definedName name="Z_498493C3_769C_4143_9114_C68CD1D40B11_.wvu.Cols" localSheetId="15" hidden="1">'Bid Form 2nd Envelope'!$Y:$AN</definedName>
    <definedName name="Z_498493C3_769C_4143_9114_C68CD1D40B11_.wvu.Cols" localSheetId="14"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'Sch-4a'!$R:$S</definedName>
    <definedName name="Z_498493C3_769C_4143_9114_C68CD1D40B11_.wvu.Cols" localSheetId="8" hidden="1">'Sch-4b'!$R:$S</definedName>
    <definedName name="Z_498493C3_769C_4143_9114_C68CD1D40B11_.wvu.Cols" localSheetId="10" hidden="1">'Sch-5'!$I:$P</definedName>
    <definedName name="Z_498493C3_769C_4143_9114_C68CD1D40B11_.wvu.Cols" localSheetId="13" hidden="1">'Sch-7'!$P:$R,'Sch-7'!$AG:$AM</definedName>
    <definedName name="Z_498493C3_769C_4143_9114_C68CD1D40B11_.wvu.FilterData" localSheetId="4" hidden="1">'Sch-1'!$A$19:$AZ$302</definedName>
    <definedName name="Z_498493C3_769C_4143_9114_C68CD1D40B11_.wvu.FilterData" localSheetId="5" hidden="1">'Sch-2'!$G$19:$J$300</definedName>
    <definedName name="Z_498493C3_769C_4143_9114_C68CD1D40B11_.wvu.FilterData" localSheetId="6" hidden="1">'Sch-3 '!$A$19:$BB$300</definedName>
    <definedName name="Z_498493C3_769C_4143_9114_C68CD1D40B11_.wvu.PrintArea" localSheetId="15" hidden="1">'Bid Form 2nd Envelope'!$A$1:$F$62</definedName>
    <definedName name="Z_498493C3_769C_4143_9114_C68CD1D40B11_.wvu.PrintArea" localSheetId="1" hidden="1">Cover!$A$1:$H$15</definedName>
    <definedName name="Z_498493C3_769C_4143_9114_C68CD1D40B11_.wvu.PrintArea" localSheetId="14" hidden="1">Discount!$A$2:$G$43</definedName>
    <definedName name="Z_498493C3_769C_4143_9114_C68CD1D40B11_.wvu.PrintArea" localSheetId="2" hidden="1">Instructions!$A$1:$C$51</definedName>
    <definedName name="Z_498493C3_769C_4143_9114_C68CD1D40B11_.wvu.PrintArea" localSheetId="3" hidden="1">'Names of Bidder'!$A$1:$F$33</definedName>
    <definedName name="Z_498493C3_769C_4143_9114_C68CD1D40B11_.wvu.PrintArea" localSheetId="4" hidden="1">'Sch-1'!$A$1:$O$310</definedName>
    <definedName name="Z_498493C3_769C_4143_9114_C68CD1D40B11_.wvu.PrintArea" localSheetId="5" hidden="1">'Sch-2'!$A$1:$J$309</definedName>
    <definedName name="Z_498493C3_769C_4143_9114_C68CD1D40B11_.wvu.PrintArea" localSheetId="6" hidden="1">'Sch-3 '!$A$1:$Q$306</definedName>
    <definedName name="Z_498493C3_769C_4143_9114_C68CD1D40B11_.wvu.PrintArea" localSheetId="7" hidden="1">'Sch-4a'!$A$1:$Q$28</definedName>
    <definedName name="Z_498493C3_769C_4143_9114_C68CD1D40B11_.wvu.PrintArea" localSheetId="8" hidden="1">'Sch-4b'!$A$1:$Q$31</definedName>
    <definedName name="Z_498493C3_769C_4143_9114_C68CD1D40B11_.wvu.PrintArea" localSheetId="10" hidden="1">'Sch-5'!$A$1:$E$26</definedName>
    <definedName name="Z_498493C3_769C_4143_9114_C68CD1D40B11_.wvu.PrintArea" localSheetId="9" hidden="1">'Sch-5 Dis'!$A$1:$E$26</definedName>
    <definedName name="Z_498493C3_769C_4143_9114_C68CD1D40B11_.wvu.PrintArea" localSheetId="11" hidden="1">'Sch-6'!$A$1:$D$33</definedName>
    <definedName name="Z_498493C3_769C_4143_9114_C68CD1D40B11_.wvu.PrintArea" localSheetId="12" hidden="1">'Sch-6 After Discount'!$A$1:$D$33</definedName>
    <definedName name="Z_498493C3_769C_4143_9114_C68CD1D40B11_.wvu.PrintArea" localSheetId="13" hidden="1">'Sch-7'!$A$1:$N$27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0" hidden="1">'Sch-5'!$3:$13</definedName>
    <definedName name="Z_498493C3_769C_4143_9114_C68CD1D40B11_.wvu.PrintTitles" localSheetId="9" hidden="1">'Sch-5 Dis'!$3:$13</definedName>
    <definedName name="Z_498493C3_769C_4143_9114_C68CD1D40B11_.wvu.PrintTitles" localSheetId="11" hidden="1">'Sch-6'!$3:$13</definedName>
    <definedName name="Z_498493C3_769C_4143_9114_C68CD1D40B11_.wvu.PrintTitles" localSheetId="12" hidden="1">'Sch-6 After Discount'!$3:$13</definedName>
    <definedName name="Z_498493C3_769C_4143_9114_C68CD1D40B11_.wvu.PrintTitles" localSheetId="13" hidden="1">'Sch-7'!$14:$14</definedName>
    <definedName name="Z_498493C3_769C_4143_9114_C68CD1D40B11_.wvu.Rows" localSheetId="1" hidden="1">Cover!$7:$7</definedName>
    <definedName name="Z_498493C3_769C_4143_9114_C68CD1D40B11_.wvu.Rows" localSheetId="14"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3" hidden="1">'Sch-7'!$17:$18,'Sch-7'!$100:$218</definedName>
    <definedName name="Z_4AA1107B_A795_4744_B566_827168772C7A_.wvu.Cols" localSheetId="14"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0" hidden="1">'Sch-5'!$I:$P</definedName>
    <definedName name="Z_4AA1107B_A795_4744_B566_827168772C7A_.wvu.Cols" localSheetId="13" hidden="1">'Sch-7'!$O:$O,'Sch-7'!$AG:$AM</definedName>
    <definedName name="Z_4AA1107B_A795_4744_B566_827168772C7A_.wvu.FilterData" localSheetId="4" hidden="1">'Sch-1'!$A$19:$O$299</definedName>
    <definedName name="Z_4AA1107B_A795_4744_B566_827168772C7A_.wvu.FilterData" localSheetId="5" hidden="1">'Sch-2'!$G$19:$J$300</definedName>
    <definedName name="Z_4AA1107B_A795_4744_B566_827168772C7A_.wvu.FilterData" localSheetId="6" hidden="1">'Sch-3 '!$A$19:$P$300</definedName>
    <definedName name="Z_4AA1107B_A795_4744_B566_827168772C7A_.wvu.PrintArea" localSheetId="15" hidden="1">'Bid Form 2nd Envelope'!$A$1:$F$62</definedName>
    <definedName name="Z_4AA1107B_A795_4744_B566_827168772C7A_.wvu.PrintArea" localSheetId="14" hidden="1">Discount!$A$2:$G$43</definedName>
    <definedName name="Z_4AA1107B_A795_4744_B566_827168772C7A_.wvu.PrintArea" localSheetId="2" hidden="1">Instructions!$A$1:$C$51</definedName>
    <definedName name="Z_4AA1107B_A795_4744_B566_827168772C7A_.wvu.PrintArea" localSheetId="3" hidden="1">'Names of Bidder'!$A$1:$F$33</definedName>
    <definedName name="Z_4AA1107B_A795_4744_B566_827168772C7A_.wvu.PrintArea" localSheetId="4" hidden="1">'Sch-1'!$A$1:$O$310</definedName>
    <definedName name="Z_4AA1107B_A795_4744_B566_827168772C7A_.wvu.PrintArea" localSheetId="5" hidden="1">'Sch-2'!$A$1:$J$307</definedName>
    <definedName name="Z_4AA1107B_A795_4744_B566_827168772C7A_.wvu.PrintArea" localSheetId="6" hidden="1">'Sch-3 '!$A$1:$P$306</definedName>
    <definedName name="Z_4AA1107B_A795_4744_B566_827168772C7A_.wvu.PrintArea" localSheetId="7" hidden="1">'Sch-4a'!$A$1:$Q$28</definedName>
    <definedName name="Z_4AA1107B_A795_4744_B566_827168772C7A_.wvu.PrintArea" localSheetId="8" hidden="1">'Sch-4b'!$A$1:$Q$31</definedName>
    <definedName name="Z_4AA1107B_A795_4744_B566_827168772C7A_.wvu.PrintArea" localSheetId="10" hidden="1">'Sch-5'!$A$1:$E$26</definedName>
    <definedName name="Z_4AA1107B_A795_4744_B566_827168772C7A_.wvu.PrintArea" localSheetId="9" hidden="1">'Sch-5 Dis'!$A$1:$E$26</definedName>
    <definedName name="Z_4AA1107B_A795_4744_B566_827168772C7A_.wvu.PrintArea" localSheetId="11" hidden="1">'Sch-6'!$A$1:$D$33</definedName>
    <definedName name="Z_4AA1107B_A795_4744_B566_827168772C7A_.wvu.PrintArea" localSheetId="12" hidden="1">'Sch-6 After Discount'!$A$1:$D$33</definedName>
    <definedName name="Z_4AA1107B_A795_4744_B566_827168772C7A_.wvu.PrintArea" localSheetId="13" hidden="1">'Sch-7'!$A$1:$M$27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0" hidden="1">'Sch-5'!$3:$13</definedName>
    <definedName name="Z_4AA1107B_A795_4744_B566_827168772C7A_.wvu.PrintTitles" localSheetId="9" hidden="1">'Sch-5 Dis'!$3:$13</definedName>
    <definedName name="Z_4AA1107B_A795_4744_B566_827168772C7A_.wvu.PrintTitles" localSheetId="11" hidden="1">'Sch-6'!$3:$13</definedName>
    <definedName name="Z_4AA1107B_A795_4744_B566_827168772C7A_.wvu.PrintTitles" localSheetId="12" hidden="1">'Sch-6 After Discount'!$3:$13</definedName>
    <definedName name="Z_4AA1107B_A795_4744_B566_827168772C7A_.wvu.PrintTitles" localSheetId="13" hidden="1">'Sch-7'!$14:$14</definedName>
    <definedName name="Z_4AA1107B_A795_4744_B566_827168772C7A_.wvu.Rows" localSheetId="1" hidden="1">Cover!$7:$7</definedName>
    <definedName name="Z_4AA1107B_A795_4744_B566_827168772C7A_.wvu.Rows" localSheetId="14" hidden="1">Discount!$32:$34</definedName>
    <definedName name="Z_4AA1107B_A795_4744_B566_827168772C7A_.wvu.Rows" localSheetId="5" hidden="1">'Sch-2'!#REF!,'Sch-2'!#REF!</definedName>
    <definedName name="Z_4AA1107B_A795_4744_B566_827168772C7A_.wvu.Rows" localSheetId="13" hidden="1">'Sch-7'!$24:$24,'Sch-7'!$100:$218</definedName>
    <definedName name="Z_4F65FF32_EC61_4022_A399_2986D7B6B8B3_.wvu.Cols" localSheetId="15"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0" hidden="1">'Sch-5'!$I:$P</definedName>
    <definedName name="Z_4F65FF32_EC61_4022_A399_2986D7B6B8B3_.wvu.Cols" localSheetId="9" hidden="1">'Sch-5 Dis'!$I:$P</definedName>
    <definedName name="Z_4F65FF32_EC61_4022_A399_2986D7B6B8B3_.wvu.Cols" localSheetId="13" hidden="1">'Sch-7'!$AG:$AM</definedName>
    <definedName name="Z_4F65FF32_EC61_4022_A399_2986D7B6B8B3_.wvu.PrintArea" localSheetId="15" hidden="1">'Bid Form 2nd Envelope'!$A$1:$F$62</definedName>
    <definedName name="Z_4F65FF32_EC61_4022_A399_2986D7B6B8B3_.wvu.PrintArea" localSheetId="14" hidden="1">Discount!$A$2:$G$41</definedName>
    <definedName name="Z_4F65FF32_EC61_4022_A399_2986D7B6B8B3_.wvu.PrintArea" localSheetId="2" hidden="1">Instructions!$A$1:$C$51</definedName>
    <definedName name="Z_4F65FF32_EC61_4022_A399_2986D7B6B8B3_.wvu.PrintArea" localSheetId="3" hidden="1">'Names of Bidder'!$A$1:$D$31</definedName>
    <definedName name="Z_4F65FF32_EC61_4022_A399_2986D7B6B8B3_.wvu.PrintArea" localSheetId="4" hidden="1">'Sch-1'!$A$1:$O$311</definedName>
    <definedName name="Z_4F65FF32_EC61_4022_A399_2986D7B6B8B3_.wvu.PrintArea" localSheetId="5" hidden="1">'Sch-2'!$A$1:$J$299</definedName>
    <definedName name="Z_4F65FF32_EC61_4022_A399_2986D7B6B8B3_.wvu.PrintArea" localSheetId="6" hidden="1">'Sch-3 '!$A$1:$P$299</definedName>
    <definedName name="Z_4F65FF32_EC61_4022_A399_2986D7B6B8B3_.wvu.PrintArea" localSheetId="7" hidden="1">'Sch-4a'!$A$1:$Q$28</definedName>
    <definedName name="Z_4F65FF32_EC61_4022_A399_2986D7B6B8B3_.wvu.PrintArea" localSheetId="8" hidden="1">'Sch-4b'!$A$1:$Q$31</definedName>
    <definedName name="Z_4F65FF32_EC61_4022_A399_2986D7B6B8B3_.wvu.PrintArea" localSheetId="10" hidden="1">'Sch-5'!$A$1:$E$26</definedName>
    <definedName name="Z_4F65FF32_EC61_4022_A399_2986D7B6B8B3_.wvu.PrintArea" localSheetId="9" hidden="1">'Sch-5 Dis'!$A$1:$E$26</definedName>
    <definedName name="Z_4F65FF32_EC61_4022_A399_2986D7B6B8B3_.wvu.PrintArea" localSheetId="11" hidden="1">'Sch-6'!$A$1:$D$34</definedName>
    <definedName name="Z_4F65FF32_EC61_4022_A399_2986D7B6B8B3_.wvu.PrintArea" localSheetId="12" hidden="1">'Sch-6 After Discount'!$A$1:$D$34</definedName>
    <definedName name="Z_4F65FF32_EC61_4022_A399_2986D7B6B8B3_.wvu.PrintArea" localSheetId="13" hidden="1">'Sch-7'!$A$1:$M$27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0" hidden="1">'Sch-5'!$3:$13</definedName>
    <definedName name="Z_4F65FF32_EC61_4022_A399_2986D7B6B8B3_.wvu.PrintTitles" localSheetId="9" hidden="1">'Sch-5 Dis'!$3:$13</definedName>
    <definedName name="Z_4F65FF32_EC61_4022_A399_2986D7B6B8B3_.wvu.PrintTitles" localSheetId="11" hidden="1">'Sch-6'!$3:$13</definedName>
    <definedName name="Z_4F65FF32_EC61_4022_A399_2986D7B6B8B3_.wvu.PrintTitles" localSheetId="12" hidden="1">'Sch-6 After Discount'!$3:$13</definedName>
    <definedName name="Z_4F65FF32_EC61_4022_A399_2986D7B6B8B3_.wvu.PrintTitles" localSheetId="13" hidden="1">'Sch-7'!$14:$14</definedName>
    <definedName name="Z_4F65FF32_EC61_4022_A399_2986D7B6B8B3_.wvu.Rows" localSheetId="4" hidden="1">'Sch-1'!$336:$402</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3" hidden="1">'Sch-7'!$100:$218</definedName>
    <definedName name="Z_58D82F59_8CF6_455F_B9F4_081499FDF243_.wvu.Cols" localSheetId="14" hidden="1">Discount!$H:$L</definedName>
    <definedName name="Z_58D82F59_8CF6_455F_B9F4_081499FDF243_.wvu.PrintArea" localSheetId="14" hidden="1">Discount!$A$2:$G$43</definedName>
    <definedName name="Z_58D82F59_8CF6_455F_B9F4_081499FDF243_.wvu.Rows" localSheetId="14" hidden="1">Discount!$20:$20,Discount!$27:$27</definedName>
    <definedName name="Z_696D9240_6693_44E8_B9A4_2BFADD101EE2_.wvu.Cols" localSheetId="14" hidden="1">Discount!$H:$L</definedName>
    <definedName name="Z_696D9240_6693_44E8_B9A4_2BFADD101EE2_.wvu.PrintArea" localSheetId="14" hidden="1">Discount!$A$2:$G$43</definedName>
    <definedName name="Z_696D9240_6693_44E8_B9A4_2BFADD101EE2_.wvu.Rows" localSheetId="14" hidden="1">Discount!$20:$20,Discount!$27:$27</definedName>
    <definedName name="Z_7487ED9F_BBED_4B2A_9631_22F1A430946B_.wvu.Cols" localSheetId="14"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0" hidden="1">'Sch-5'!$I:$P</definedName>
    <definedName name="Z_7487ED9F_BBED_4B2A_9631_22F1A430946B_.wvu.Cols" localSheetId="13" hidden="1">'Sch-7'!$O:$O,'Sch-7'!$AG:$AM</definedName>
    <definedName name="Z_7487ED9F_BBED_4B2A_9631_22F1A430946B_.wvu.FilterData" localSheetId="4" hidden="1">'Sch-1'!$A$19:$O$299</definedName>
    <definedName name="Z_7487ED9F_BBED_4B2A_9631_22F1A430946B_.wvu.FilterData" localSheetId="5" hidden="1">'Sch-2'!$G$19:$J$300</definedName>
    <definedName name="Z_7487ED9F_BBED_4B2A_9631_22F1A430946B_.wvu.FilterData" localSheetId="6" hidden="1">'Sch-3 '!$A$19:$P$300</definedName>
    <definedName name="Z_7487ED9F_BBED_4B2A_9631_22F1A430946B_.wvu.PrintArea" localSheetId="15" hidden="1">'Bid Form 2nd Envelope'!$A$1:$F$62</definedName>
    <definedName name="Z_7487ED9F_BBED_4B2A_9631_22F1A430946B_.wvu.PrintArea" localSheetId="14" hidden="1">Discount!$A$2:$G$43</definedName>
    <definedName name="Z_7487ED9F_BBED_4B2A_9631_22F1A430946B_.wvu.PrintArea" localSheetId="2" hidden="1">Instructions!$A$1:$C$51</definedName>
    <definedName name="Z_7487ED9F_BBED_4B2A_9631_22F1A430946B_.wvu.PrintArea" localSheetId="3" hidden="1">'Names of Bidder'!$A$1:$F$33</definedName>
    <definedName name="Z_7487ED9F_BBED_4B2A_9631_22F1A430946B_.wvu.PrintArea" localSheetId="4" hidden="1">'Sch-1'!$A$1:$O$310</definedName>
    <definedName name="Z_7487ED9F_BBED_4B2A_9631_22F1A430946B_.wvu.PrintArea" localSheetId="5" hidden="1">'Sch-2'!$A$1:$J$307</definedName>
    <definedName name="Z_7487ED9F_BBED_4B2A_9631_22F1A430946B_.wvu.PrintArea" localSheetId="6" hidden="1">'Sch-3 '!$A$1:$P$306</definedName>
    <definedName name="Z_7487ED9F_BBED_4B2A_9631_22F1A430946B_.wvu.PrintArea" localSheetId="7" hidden="1">'Sch-4a'!$A$1:$Q$28</definedName>
    <definedName name="Z_7487ED9F_BBED_4B2A_9631_22F1A430946B_.wvu.PrintArea" localSheetId="8" hidden="1">'Sch-4b'!$A$1:$Q$31</definedName>
    <definedName name="Z_7487ED9F_BBED_4B2A_9631_22F1A430946B_.wvu.PrintArea" localSheetId="10" hidden="1">'Sch-5'!$A$1:$E$26</definedName>
    <definedName name="Z_7487ED9F_BBED_4B2A_9631_22F1A430946B_.wvu.PrintArea" localSheetId="9" hidden="1">'Sch-5 Dis'!$A$1:$E$26</definedName>
    <definedName name="Z_7487ED9F_BBED_4B2A_9631_22F1A430946B_.wvu.PrintArea" localSheetId="11" hidden="1">'Sch-6'!$A$1:$D$33</definedName>
    <definedName name="Z_7487ED9F_BBED_4B2A_9631_22F1A430946B_.wvu.PrintArea" localSheetId="12" hidden="1">'Sch-6 After Discount'!$A$1:$D$33</definedName>
    <definedName name="Z_7487ED9F_BBED_4B2A_9631_22F1A430946B_.wvu.PrintArea" localSheetId="13" hidden="1">'Sch-7'!$A$1:$M$27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0" hidden="1">'Sch-5'!$3:$13</definedName>
    <definedName name="Z_7487ED9F_BBED_4B2A_9631_22F1A430946B_.wvu.PrintTitles" localSheetId="9" hidden="1">'Sch-5 Dis'!$3:$13</definedName>
    <definedName name="Z_7487ED9F_BBED_4B2A_9631_22F1A430946B_.wvu.PrintTitles" localSheetId="11" hidden="1">'Sch-6'!$3:$13</definedName>
    <definedName name="Z_7487ED9F_BBED_4B2A_9631_22F1A430946B_.wvu.PrintTitles" localSheetId="12" hidden="1">'Sch-6 After Discount'!$3:$13</definedName>
    <definedName name="Z_7487ED9F_BBED_4B2A_9631_22F1A430946B_.wvu.PrintTitles" localSheetId="13" hidden="1">'Sch-7'!$14:$14</definedName>
    <definedName name="Z_7487ED9F_BBED_4B2A_9631_22F1A430946B_.wvu.Rows" localSheetId="1" hidden="1">Cover!$7:$7</definedName>
    <definedName name="Z_7487ED9F_BBED_4B2A_9631_22F1A430946B_.wvu.Rows" localSheetId="14" hidden="1">Discount!$32:$34</definedName>
    <definedName name="Z_7487ED9F_BBED_4B2A_9631_22F1A430946B_.wvu.Rows" localSheetId="5" hidden="1">'Sch-2'!#REF!,'Sch-2'!#REF!</definedName>
    <definedName name="Z_7487ED9F_BBED_4B2A_9631_22F1A430946B_.wvu.Rows" localSheetId="13" hidden="1">'Sch-7'!$24:$24,'Sch-7'!$100:$218</definedName>
    <definedName name="Z_8E2BD47E_9D90_4E85_B636_9331A76FA1A9_.wvu.Cols" localSheetId="15" hidden="1">'Bid Form 2nd Envelope'!$Y:$AN</definedName>
    <definedName name="Z_8E2BD47E_9D90_4E85_B636_9331A76FA1A9_.wvu.Cols" localSheetId="14"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'Sch-4a'!$R:$W</definedName>
    <definedName name="Z_8E2BD47E_9D90_4E85_B636_9331A76FA1A9_.wvu.Cols" localSheetId="8" hidden="1">'Sch-4b'!$R:$T</definedName>
    <definedName name="Z_8E2BD47E_9D90_4E85_B636_9331A76FA1A9_.wvu.Cols" localSheetId="10" hidden="1">'Sch-5'!$I:$P</definedName>
    <definedName name="Z_8E2BD47E_9D90_4E85_B636_9331A76FA1A9_.wvu.Cols" localSheetId="13" hidden="1">'Sch-7'!$P:$R,'Sch-7'!$AG:$AM</definedName>
    <definedName name="Z_8E2BD47E_9D90_4E85_B636_9331A76FA1A9_.wvu.FilterData" localSheetId="4" hidden="1">'Sch-1'!$A$19:$AZ$302</definedName>
    <definedName name="Z_8E2BD47E_9D90_4E85_B636_9331A76FA1A9_.wvu.FilterData" localSheetId="5" hidden="1">'Sch-2'!$G$19:$J$300</definedName>
    <definedName name="Z_8E2BD47E_9D90_4E85_B636_9331A76FA1A9_.wvu.FilterData" localSheetId="6" hidden="1">'Sch-3 '!$A$19:$BB$300</definedName>
    <definedName name="Z_8E2BD47E_9D90_4E85_B636_9331A76FA1A9_.wvu.PrintArea" localSheetId="15" hidden="1">'Bid Form 2nd Envelope'!$A$1:$F$61</definedName>
    <definedName name="Z_8E2BD47E_9D90_4E85_B636_9331A76FA1A9_.wvu.PrintArea" localSheetId="1" hidden="1">Cover!$A$1:$F$15</definedName>
    <definedName name="Z_8E2BD47E_9D90_4E85_B636_9331A76FA1A9_.wvu.PrintArea" localSheetId="14" hidden="1">Discount!$A$2:$G$43</definedName>
    <definedName name="Z_8E2BD47E_9D90_4E85_B636_9331A76FA1A9_.wvu.PrintArea" localSheetId="2" hidden="1">Instructions!$A$1:$C$51</definedName>
    <definedName name="Z_8E2BD47E_9D90_4E85_B636_9331A76FA1A9_.wvu.PrintArea" localSheetId="3" hidden="1">'Names of Bidder'!$A$1:$F$33</definedName>
    <definedName name="Z_8E2BD47E_9D90_4E85_B636_9331A76FA1A9_.wvu.PrintArea" localSheetId="4" hidden="1">'Sch-1'!$A$1:$O$310</definedName>
    <definedName name="Z_8E2BD47E_9D90_4E85_B636_9331A76FA1A9_.wvu.PrintArea" localSheetId="5" hidden="1">'Sch-2'!$A$1:$K$309</definedName>
    <definedName name="Z_8E2BD47E_9D90_4E85_B636_9331A76FA1A9_.wvu.PrintArea" localSheetId="6" hidden="1">'Sch-3 '!$A$1:$Q$306</definedName>
    <definedName name="Z_8E2BD47E_9D90_4E85_B636_9331A76FA1A9_.wvu.PrintArea" localSheetId="7" hidden="1">'Sch-4a'!$A$1:$Q$28</definedName>
    <definedName name="Z_8E2BD47E_9D90_4E85_B636_9331A76FA1A9_.wvu.PrintArea" localSheetId="8" hidden="1">'Sch-4b'!$A$1:$Q$31</definedName>
    <definedName name="Z_8E2BD47E_9D90_4E85_B636_9331A76FA1A9_.wvu.PrintArea" localSheetId="10" hidden="1">'Sch-5'!$A$1:$E$26</definedName>
    <definedName name="Z_8E2BD47E_9D90_4E85_B636_9331A76FA1A9_.wvu.PrintArea" localSheetId="9" hidden="1">'Sch-5 Dis'!$A$1:$E$26</definedName>
    <definedName name="Z_8E2BD47E_9D90_4E85_B636_9331A76FA1A9_.wvu.PrintArea" localSheetId="11" hidden="1">'Sch-6'!$A$1:$D$33</definedName>
    <definedName name="Z_8E2BD47E_9D90_4E85_B636_9331A76FA1A9_.wvu.PrintArea" localSheetId="12" hidden="1">'Sch-6 After Discount'!$A$1:$D$33</definedName>
    <definedName name="Z_8E2BD47E_9D90_4E85_B636_9331A76FA1A9_.wvu.PrintArea" localSheetId="13" hidden="1">'Sch-7'!$A$1:$N$27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0" hidden="1">'Sch-5'!$3:$13</definedName>
    <definedName name="Z_8E2BD47E_9D90_4E85_B636_9331A76FA1A9_.wvu.PrintTitles" localSheetId="9" hidden="1">'Sch-5 Dis'!$3:$13</definedName>
    <definedName name="Z_8E2BD47E_9D90_4E85_B636_9331A76FA1A9_.wvu.PrintTitles" localSheetId="11" hidden="1">'Sch-6'!$3:$13</definedName>
    <definedName name="Z_8E2BD47E_9D90_4E85_B636_9331A76FA1A9_.wvu.PrintTitles" localSheetId="12" hidden="1">'Sch-6 After Discount'!$3:$13</definedName>
    <definedName name="Z_8E2BD47E_9D90_4E85_B636_9331A76FA1A9_.wvu.PrintTitles" localSheetId="13" hidden="1">'Sch-7'!$14:$14</definedName>
    <definedName name="Z_8E2BD47E_9D90_4E85_B636_9331A76FA1A9_.wvu.Rows" localSheetId="1" hidden="1">Cover!$7:$7</definedName>
    <definedName name="Z_8E2BD47E_9D90_4E85_B636_9331A76FA1A9_.wvu.Rows" localSheetId="14" hidden="1">Discount!$32:$34</definedName>
    <definedName name="Z_8E2BD47E_9D90_4E85_B636_9331A76FA1A9_.wvu.Rows" localSheetId="3" hidden="1">'Names of Bidder'!$7:$7,'Names of Bidder'!$14:$23,'Names of Bidder'!$27:$30</definedName>
    <definedName name="Z_8E2BD47E_9D90_4E85_B636_9331A76FA1A9_.wvu.Rows" localSheetId="11" hidden="1">'Sch-6'!$31:$31</definedName>
    <definedName name="Z_8E2BD47E_9D90_4E85_B636_9331A76FA1A9_.wvu.Rows" localSheetId="13" hidden="1">'Sch-7'!$17:$18,'Sch-7'!$100:$218</definedName>
    <definedName name="Z_A7DBDDEF_9245_44C6_9EBF_032DB6E1C0A2_.wvu.Cols" localSheetId="14"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0" hidden="1">'Sch-5'!$I:$P</definedName>
    <definedName name="Z_A7DBDDEF_9245_44C6_9EBF_032DB6E1C0A2_.wvu.Cols" localSheetId="13" hidden="1">'Sch-7'!$O:$O,'Sch-7'!$AG:$AM</definedName>
    <definedName name="Z_A7DBDDEF_9245_44C6_9EBF_032DB6E1C0A2_.wvu.FilterData" localSheetId="4" hidden="1">'Sch-1'!$A$19:$O$299</definedName>
    <definedName name="Z_A7DBDDEF_9245_44C6_9EBF_032DB6E1C0A2_.wvu.FilterData" localSheetId="5" hidden="1">'Sch-2'!$G$19:$J$300</definedName>
    <definedName name="Z_A7DBDDEF_9245_44C6_9EBF_032DB6E1C0A2_.wvu.FilterData" localSheetId="6" hidden="1">'Sch-3 '!$A$19:$P$300</definedName>
    <definedName name="Z_A7DBDDEF_9245_44C6_9EBF_032DB6E1C0A2_.wvu.PrintArea" localSheetId="15" hidden="1">'Bid Form 2nd Envelope'!$A$1:$F$62</definedName>
    <definedName name="Z_A7DBDDEF_9245_44C6_9EBF_032DB6E1C0A2_.wvu.PrintArea" localSheetId="14" hidden="1">Discount!$A$2:$G$43</definedName>
    <definedName name="Z_A7DBDDEF_9245_44C6_9EBF_032DB6E1C0A2_.wvu.PrintArea" localSheetId="2" hidden="1">Instructions!$A$1:$C$51</definedName>
    <definedName name="Z_A7DBDDEF_9245_44C6_9EBF_032DB6E1C0A2_.wvu.PrintArea" localSheetId="3" hidden="1">'Names of Bidder'!$A$1:$F$33</definedName>
    <definedName name="Z_A7DBDDEF_9245_44C6_9EBF_032DB6E1C0A2_.wvu.PrintArea" localSheetId="4" hidden="1">'Sch-1'!$A$1:$O$310</definedName>
    <definedName name="Z_A7DBDDEF_9245_44C6_9EBF_032DB6E1C0A2_.wvu.PrintArea" localSheetId="5" hidden="1">'Sch-2'!$A$1:$J$307</definedName>
    <definedName name="Z_A7DBDDEF_9245_44C6_9EBF_032DB6E1C0A2_.wvu.PrintArea" localSheetId="6" hidden="1">'Sch-3 '!$A$1:$P$306</definedName>
    <definedName name="Z_A7DBDDEF_9245_44C6_9EBF_032DB6E1C0A2_.wvu.PrintArea" localSheetId="7" hidden="1">'Sch-4a'!$A$1:$Q$28</definedName>
    <definedName name="Z_A7DBDDEF_9245_44C6_9EBF_032DB6E1C0A2_.wvu.PrintArea" localSheetId="8" hidden="1">'Sch-4b'!$A$1:$Q$31</definedName>
    <definedName name="Z_A7DBDDEF_9245_44C6_9EBF_032DB6E1C0A2_.wvu.PrintArea" localSheetId="10" hidden="1">'Sch-5'!$A$1:$E$26</definedName>
    <definedName name="Z_A7DBDDEF_9245_44C6_9EBF_032DB6E1C0A2_.wvu.PrintArea" localSheetId="9" hidden="1">'Sch-5 Dis'!$A$1:$E$26</definedName>
    <definedName name="Z_A7DBDDEF_9245_44C6_9EBF_032DB6E1C0A2_.wvu.PrintArea" localSheetId="11" hidden="1">'Sch-6'!$A$1:$D$33</definedName>
    <definedName name="Z_A7DBDDEF_9245_44C6_9EBF_032DB6E1C0A2_.wvu.PrintArea" localSheetId="12" hidden="1">'Sch-6 After Discount'!$A$1:$D$33</definedName>
    <definedName name="Z_A7DBDDEF_9245_44C6_9EBF_032DB6E1C0A2_.wvu.PrintArea" localSheetId="13" hidden="1">'Sch-7'!$A$1:$M$27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0" hidden="1">'Sch-5'!$3:$13</definedName>
    <definedName name="Z_A7DBDDEF_9245_44C6_9EBF_032DB6E1C0A2_.wvu.PrintTitles" localSheetId="9" hidden="1">'Sch-5 Dis'!$3:$13</definedName>
    <definedName name="Z_A7DBDDEF_9245_44C6_9EBF_032DB6E1C0A2_.wvu.PrintTitles" localSheetId="11" hidden="1">'Sch-6'!$3:$13</definedName>
    <definedName name="Z_A7DBDDEF_9245_44C6_9EBF_032DB6E1C0A2_.wvu.PrintTitles" localSheetId="12" hidden="1">'Sch-6 After Discount'!$3:$13</definedName>
    <definedName name="Z_A7DBDDEF_9245_44C6_9EBF_032DB6E1C0A2_.wvu.PrintTitles" localSheetId="13" hidden="1">'Sch-7'!$14:$14</definedName>
    <definedName name="Z_A7DBDDEF_9245_44C6_9EBF_032DB6E1C0A2_.wvu.Rows" localSheetId="1" hidden="1">Cover!$7:$7</definedName>
    <definedName name="Z_A7DBDDEF_9245_44C6_9EBF_032DB6E1C0A2_.wvu.Rows" localSheetId="14"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3" hidden="1">'Sch-7'!$24:$24,'Sch-7'!$100:$218</definedName>
    <definedName name="Z_B23AD343_29DA_4CE0_BD10_47BF44F3782F_.wvu.Cols" localSheetId="14"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0" hidden="1">'Sch-5'!$I:$P</definedName>
    <definedName name="Z_B23AD343_29DA_4CE0_BD10_47BF44F3782F_.wvu.Cols" localSheetId="13" hidden="1">'Sch-7'!$O:$O,'Sch-7'!$AG:$AM</definedName>
    <definedName name="Z_B23AD343_29DA_4CE0_BD10_47BF44F3782F_.wvu.FilterData" localSheetId="4" hidden="1">'Sch-1'!$A$19:$O$299</definedName>
    <definedName name="Z_B23AD343_29DA_4CE0_BD10_47BF44F3782F_.wvu.FilterData" localSheetId="5" hidden="1">'Sch-2'!$G$19:$J$300</definedName>
    <definedName name="Z_B23AD343_29DA_4CE0_BD10_47BF44F3782F_.wvu.FilterData" localSheetId="6" hidden="1">'Sch-3 '!$A$19:$P$300</definedName>
    <definedName name="Z_B23AD343_29DA_4CE0_BD10_47BF44F3782F_.wvu.PrintArea" localSheetId="15" hidden="1">'Bid Form 2nd Envelope'!$A$1:$F$62</definedName>
    <definedName name="Z_B23AD343_29DA_4CE0_BD10_47BF44F3782F_.wvu.PrintArea" localSheetId="14" hidden="1">Discount!$A$2:$G$43</definedName>
    <definedName name="Z_B23AD343_29DA_4CE0_BD10_47BF44F3782F_.wvu.PrintArea" localSheetId="2" hidden="1">Instructions!$A$1:$C$51</definedName>
    <definedName name="Z_B23AD343_29DA_4CE0_BD10_47BF44F3782F_.wvu.PrintArea" localSheetId="3" hidden="1">'Names of Bidder'!$A$1:$D$31</definedName>
    <definedName name="Z_B23AD343_29DA_4CE0_BD10_47BF44F3782F_.wvu.PrintArea" localSheetId="4" hidden="1">'Sch-1'!$A$1:$O$310</definedName>
    <definedName name="Z_B23AD343_29DA_4CE0_BD10_47BF44F3782F_.wvu.PrintArea" localSheetId="5" hidden="1">'Sch-2'!$A$1:$J$307</definedName>
    <definedName name="Z_B23AD343_29DA_4CE0_BD10_47BF44F3782F_.wvu.PrintArea" localSheetId="6" hidden="1">'Sch-3 '!$A$1:$P$306</definedName>
    <definedName name="Z_B23AD343_29DA_4CE0_BD10_47BF44F3782F_.wvu.PrintArea" localSheetId="7" hidden="1">'Sch-4a'!$A$1:$Q$28</definedName>
    <definedName name="Z_B23AD343_29DA_4CE0_BD10_47BF44F3782F_.wvu.PrintArea" localSheetId="8" hidden="1">'Sch-4b'!$A$1:$Q$31</definedName>
    <definedName name="Z_B23AD343_29DA_4CE0_BD10_47BF44F3782F_.wvu.PrintArea" localSheetId="10" hidden="1">'Sch-5'!$A$1:$E$26</definedName>
    <definedName name="Z_B23AD343_29DA_4CE0_BD10_47BF44F3782F_.wvu.PrintArea" localSheetId="9" hidden="1">'Sch-5 Dis'!$A$1:$E$26</definedName>
    <definedName name="Z_B23AD343_29DA_4CE0_BD10_47BF44F3782F_.wvu.PrintArea" localSheetId="11" hidden="1">'Sch-6'!$A$1:$D$34</definedName>
    <definedName name="Z_B23AD343_29DA_4CE0_BD10_47BF44F3782F_.wvu.PrintArea" localSheetId="12" hidden="1">'Sch-6 After Discount'!$A$1:$D$34</definedName>
    <definedName name="Z_B23AD343_29DA_4CE0_BD10_47BF44F3782F_.wvu.PrintArea" localSheetId="13" hidden="1">'Sch-7'!$A$1:$M$27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0" hidden="1">'Sch-5'!$3:$13</definedName>
    <definedName name="Z_B23AD343_29DA_4CE0_BD10_47BF44F3782F_.wvu.PrintTitles" localSheetId="9" hidden="1">'Sch-5 Dis'!$3:$13</definedName>
    <definedName name="Z_B23AD343_29DA_4CE0_BD10_47BF44F3782F_.wvu.PrintTitles" localSheetId="11" hidden="1">'Sch-6'!$3:$13</definedName>
    <definedName name="Z_B23AD343_29DA_4CE0_BD10_47BF44F3782F_.wvu.PrintTitles" localSheetId="12" hidden="1">'Sch-6 After Discount'!$3:$13</definedName>
    <definedName name="Z_B23AD343_29DA_4CE0_BD10_47BF44F3782F_.wvu.PrintTitles" localSheetId="13" hidden="1">'Sch-7'!$14:$14</definedName>
    <definedName name="Z_B23AD343_29DA_4CE0_BD10_47BF44F3782F_.wvu.Rows" localSheetId="1" hidden="1">Cover!$7:$7</definedName>
    <definedName name="Z_B23AD343_29DA_4CE0_BD10_47BF44F3782F_.wvu.Rows" localSheetId="14" hidden="1">Discount!$32:$34</definedName>
    <definedName name="Z_B23AD343_29DA_4CE0_BD10_47BF44F3782F_.wvu.Rows" localSheetId="5" hidden="1">'Sch-2'!#REF!</definedName>
    <definedName name="Z_B23AD343_29DA_4CE0_BD10_47BF44F3782F_.wvu.Rows" localSheetId="13" hidden="1">'Sch-7'!$24:$24,'Sch-7'!$100:$218</definedName>
    <definedName name="Z_B3CE7B10_A914_4559_A6DA_AED8C22AFD6D_.wvu.Cols" localSheetId="14"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0" hidden="1">'Sch-5'!$I:$P</definedName>
    <definedName name="Z_B3CE7B10_A914_4559_A6DA_AED8C22AFD6D_.wvu.Cols" localSheetId="13" hidden="1">'Sch-7'!$O:$O,'Sch-7'!$AG:$AM</definedName>
    <definedName name="Z_B3CE7B10_A914_4559_A6DA_AED8C22AFD6D_.wvu.FilterData" localSheetId="4" hidden="1">'Sch-1'!$A$19:$O$299</definedName>
    <definedName name="Z_B3CE7B10_A914_4559_A6DA_AED8C22AFD6D_.wvu.FilterData" localSheetId="5" hidden="1">'Sch-2'!$G$19:$J$300</definedName>
    <definedName name="Z_B3CE7B10_A914_4559_A6DA_AED8C22AFD6D_.wvu.FilterData" localSheetId="6" hidden="1">'Sch-3 '!$A$19:$P$300</definedName>
    <definedName name="Z_B3CE7B10_A914_4559_A6DA_AED8C22AFD6D_.wvu.PrintArea" localSheetId="15" hidden="1">'Bid Form 2nd Envelope'!$A$1:$F$62</definedName>
    <definedName name="Z_B3CE7B10_A914_4559_A6DA_AED8C22AFD6D_.wvu.PrintArea" localSheetId="14" hidden="1">Discount!$A$2:$G$43</definedName>
    <definedName name="Z_B3CE7B10_A914_4559_A6DA_AED8C22AFD6D_.wvu.PrintArea" localSheetId="2" hidden="1">Instructions!$A$1:$C$51</definedName>
    <definedName name="Z_B3CE7B10_A914_4559_A6DA_AED8C22AFD6D_.wvu.PrintArea" localSheetId="3" hidden="1">'Names of Bidder'!$A$1:$F$33</definedName>
    <definedName name="Z_B3CE7B10_A914_4559_A6DA_AED8C22AFD6D_.wvu.PrintArea" localSheetId="4" hidden="1">'Sch-1'!$A$1:$O$310</definedName>
    <definedName name="Z_B3CE7B10_A914_4559_A6DA_AED8C22AFD6D_.wvu.PrintArea" localSheetId="5" hidden="1">'Sch-2'!$A$1:$J$307</definedName>
    <definedName name="Z_B3CE7B10_A914_4559_A6DA_AED8C22AFD6D_.wvu.PrintArea" localSheetId="6" hidden="1">'Sch-3 '!$A$1:$P$306</definedName>
    <definedName name="Z_B3CE7B10_A914_4559_A6DA_AED8C22AFD6D_.wvu.PrintArea" localSheetId="7" hidden="1">'Sch-4a'!$A$1:$Q$28</definedName>
    <definedName name="Z_B3CE7B10_A914_4559_A6DA_AED8C22AFD6D_.wvu.PrintArea" localSheetId="8" hidden="1">'Sch-4b'!$A$1:$Q$31</definedName>
    <definedName name="Z_B3CE7B10_A914_4559_A6DA_AED8C22AFD6D_.wvu.PrintArea" localSheetId="10" hidden="1">'Sch-5'!$A$1:$E$26</definedName>
    <definedName name="Z_B3CE7B10_A914_4559_A6DA_AED8C22AFD6D_.wvu.PrintArea" localSheetId="9" hidden="1">'Sch-5 Dis'!$A$1:$E$26</definedName>
    <definedName name="Z_B3CE7B10_A914_4559_A6DA_AED8C22AFD6D_.wvu.PrintArea" localSheetId="11" hidden="1">'Sch-6'!$A$1:$D$33</definedName>
    <definedName name="Z_B3CE7B10_A914_4559_A6DA_AED8C22AFD6D_.wvu.PrintArea" localSheetId="12" hidden="1">'Sch-6 After Discount'!$A$1:$D$33</definedName>
    <definedName name="Z_B3CE7B10_A914_4559_A6DA_AED8C22AFD6D_.wvu.PrintArea" localSheetId="13" hidden="1">'Sch-7'!$A$1:$M$27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0" hidden="1">'Sch-5'!$3:$13</definedName>
    <definedName name="Z_B3CE7B10_A914_4559_A6DA_AED8C22AFD6D_.wvu.PrintTitles" localSheetId="9" hidden="1">'Sch-5 Dis'!$3:$13</definedName>
    <definedName name="Z_B3CE7B10_A914_4559_A6DA_AED8C22AFD6D_.wvu.PrintTitles" localSheetId="11" hidden="1">'Sch-6'!$3:$13</definedName>
    <definedName name="Z_B3CE7B10_A914_4559_A6DA_AED8C22AFD6D_.wvu.PrintTitles" localSheetId="12" hidden="1">'Sch-6 After Discount'!$3:$13</definedName>
    <definedName name="Z_B3CE7B10_A914_4559_A6DA_AED8C22AFD6D_.wvu.PrintTitles" localSheetId="13" hidden="1">'Sch-7'!$14:$14</definedName>
    <definedName name="Z_B3CE7B10_A914_4559_A6DA_AED8C22AFD6D_.wvu.Rows" localSheetId="1" hidden="1">Cover!$7:$7</definedName>
    <definedName name="Z_B3CE7B10_A914_4559_A6DA_AED8C22AFD6D_.wvu.Rows" localSheetId="14" hidden="1">Discount!$32:$34</definedName>
    <definedName name="Z_B3CE7B10_A914_4559_A6DA_AED8C22AFD6D_.wvu.Rows" localSheetId="5" hidden="1">'Sch-2'!#REF!</definedName>
    <definedName name="Z_B3CE7B10_A914_4559_A6DA_AED8C22AFD6D_.wvu.Rows" localSheetId="13" hidden="1">'Sch-7'!$24:$24,'Sch-7'!$100:$218</definedName>
    <definedName name="Z_B835C05C_B615_4DCB_982D_4519616B3CD8_.wvu.Cols" localSheetId="14"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0" hidden="1">'Sch-5'!$I:$P</definedName>
    <definedName name="Z_B835C05C_B615_4DCB_982D_4519616B3CD8_.wvu.Cols" localSheetId="13" hidden="1">'Sch-7'!$O:$O,'Sch-7'!$AG:$AM</definedName>
    <definedName name="Z_B835C05C_B615_4DCB_982D_4519616B3CD8_.wvu.FilterData" localSheetId="4" hidden="1">'Sch-1'!$A$19:$AZ$302</definedName>
    <definedName name="Z_B835C05C_B615_4DCB_982D_4519616B3CD8_.wvu.FilterData" localSheetId="5" hidden="1">'Sch-2'!$G$19:$J$300</definedName>
    <definedName name="Z_B835C05C_B615_4DCB_982D_4519616B3CD8_.wvu.FilterData" localSheetId="6" hidden="1">'Sch-3 '!$A$19:$BB$300</definedName>
    <definedName name="Z_B835C05C_B615_4DCB_982D_4519616B3CD8_.wvu.PrintArea" localSheetId="15" hidden="1">'Bid Form 2nd Envelope'!$A$1:$F$62</definedName>
    <definedName name="Z_B835C05C_B615_4DCB_982D_4519616B3CD8_.wvu.PrintArea" localSheetId="14" hidden="1">Discount!$A$2:$G$43</definedName>
    <definedName name="Z_B835C05C_B615_4DCB_982D_4519616B3CD8_.wvu.PrintArea" localSheetId="2" hidden="1">Instructions!$A$1:$C$51</definedName>
    <definedName name="Z_B835C05C_B615_4DCB_982D_4519616B3CD8_.wvu.PrintArea" localSheetId="3" hidden="1">'Names of Bidder'!$A$1:$F$33</definedName>
    <definedName name="Z_B835C05C_B615_4DCB_982D_4519616B3CD8_.wvu.PrintArea" localSheetId="4" hidden="1">'Sch-1'!$A$1:$O$310</definedName>
    <definedName name="Z_B835C05C_B615_4DCB_982D_4519616B3CD8_.wvu.PrintArea" localSheetId="5" hidden="1">'Sch-2'!$A$1:$J$307</definedName>
    <definedName name="Z_B835C05C_B615_4DCB_982D_4519616B3CD8_.wvu.PrintArea" localSheetId="6" hidden="1">'Sch-3 '!$A$1:$P$306</definedName>
    <definedName name="Z_B835C05C_B615_4DCB_982D_4519616B3CD8_.wvu.PrintArea" localSheetId="7" hidden="1">'Sch-4a'!$A$1:$Q$28</definedName>
    <definedName name="Z_B835C05C_B615_4DCB_982D_4519616B3CD8_.wvu.PrintArea" localSheetId="8" hidden="1">'Sch-4b'!$A$1:$Q$31</definedName>
    <definedName name="Z_B835C05C_B615_4DCB_982D_4519616B3CD8_.wvu.PrintArea" localSheetId="10" hidden="1">'Sch-5'!$A$1:$E$26</definedName>
    <definedName name="Z_B835C05C_B615_4DCB_982D_4519616B3CD8_.wvu.PrintArea" localSheetId="9" hidden="1">'Sch-5 Dis'!$A$1:$E$26</definedName>
    <definedName name="Z_B835C05C_B615_4DCB_982D_4519616B3CD8_.wvu.PrintArea" localSheetId="11" hidden="1">'Sch-6'!$A$1:$D$33</definedName>
    <definedName name="Z_B835C05C_B615_4DCB_982D_4519616B3CD8_.wvu.PrintArea" localSheetId="12" hidden="1">'Sch-6 After Discount'!$A$1:$D$33</definedName>
    <definedName name="Z_B835C05C_B615_4DCB_982D_4519616B3CD8_.wvu.PrintArea" localSheetId="13" hidden="1">'Sch-7'!$A$1:$M$27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0" hidden="1">'Sch-5'!$3:$13</definedName>
    <definedName name="Z_B835C05C_B615_4DCB_982D_4519616B3CD8_.wvu.PrintTitles" localSheetId="9" hidden="1">'Sch-5 Dis'!$3:$13</definedName>
    <definedName name="Z_B835C05C_B615_4DCB_982D_4519616B3CD8_.wvu.PrintTitles" localSheetId="11" hidden="1">'Sch-6'!$3:$13</definedName>
    <definedName name="Z_B835C05C_B615_4DCB_982D_4519616B3CD8_.wvu.PrintTitles" localSheetId="12" hidden="1">'Sch-6 After Discount'!$3:$13</definedName>
    <definedName name="Z_B835C05C_B615_4DCB_982D_4519616B3CD8_.wvu.PrintTitles" localSheetId="13" hidden="1">'Sch-7'!$14:$14</definedName>
    <definedName name="Z_B835C05C_B615_4DCB_982D_4519616B3CD8_.wvu.Rows" localSheetId="1" hidden="1">Cover!$7:$7</definedName>
    <definedName name="Z_B835C05C_B615_4DCB_982D_4519616B3CD8_.wvu.Rows" localSheetId="14"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3" hidden="1">'Sch-7'!$24:$24,'Sch-7'!#REF!,'Sch-7'!$100:$218</definedName>
    <definedName name="Z_C431BC99_7569_44AB_83F6_AB73BDED3783_.wvu.Cols" localSheetId="14"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0" hidden="1">'Sch-5'!$I:$P</definedName>
    <definedName name="Z_C431BC99_7569_44AB_83F6_AB73BDED3783_.wvu.Cols" localSheetId="13" hidden="1">'Sch-7'!$O:$O,'Sch-7'!$AG:$AM</definedName>
    <definedName name="Z_C431BC99_7569_44AB_83F6_AB73BDED3783_.wvu.FilterData" localSheetId="4" hidden="1">'Sch-1'!$A$19:$AZ$302</definedName>
    <definedName name="Z_C431BC99_7569_44AB_83F6_AB73BDED3783_.wvu.FilterData" localSheetId="5" hidden="1">'Sch-2'!$G$19:$J$300</definedName>
    <definedName name="Z_C431BC99_7569_44AB_83F6_AB73BDED3783_.wvu.FilterData" localSheetId="6" hidden="1">'Sch-3 '!$A$19:$BB$300</definedName>
    <definedName name="Z_C431BC99_7569_44AB_83F6_AB73BDED3783_.wvu.PrintArea" localSheetId="15" hidden="1">'Bid Form 2nd Envelope'!$A$1:$F$62</definedName>
    <definedName name="Z_C431BC99_7569_44AB_83F6_AB73BDED3783_.wvu.PrintArea" localSheetId="14" hidden="1">Discount!$A$2:$G$43</definedName>
    <definedName name="Z_C431BC99_7569_44AB_83F6_AB73BDED3783_.wvu.PrintArea" localSheetId="2" hidden="1">Instructions!$A$1:$C$51</definedName>
    <definedName name="Z_C431BC99_7569_44AB_83F6_AB73BDED3783_.wvu.PrintArea" localSheetId="3" hidden="1">'Names of Bidder'!$A$1:$F$33</definedName>
    <definedName name="Z_C431BC99_7569_44AB_83F6_AB73BDED3783_.wvu.PrintArea" localSheetId="4" hidden="1">'Sch-1'!$A$1:$O$310</definedName>
    <definedName name="Z_C431BC99_7569_44AB_83F6_AB73BDED3783_.wvu.PrintArea" localSheetId="5" hidden="1">'Sch-2'!$A$1:$J$307</definedName>
    <definedName name="Z_C431BC99_7569_44AB_83F6_AB73BDED3783_.wvu.PrintArea" localSheetId="6" hidden="1">'Sch-3 '!$A$1:$P$306</definedName>
    <definedName name="Z_C431BC99_7569_44AB_83F6_AB73BDED3783_.wvu.PrintArea" localSheetId="7" hidden="1">'Sch-4a'!$A$1:$Q$28</definedName>
    <definedName name="Z_C431BC99_7569_44AB_83F6_AB73BDED3783_.wvu.PrintArea" localSheetId="8" hidden="1">'Sch-4b'!$A$1:$Q$31</definedName>
    <definedName name="Z_C431BC99_7569_44AB_83F6_AB73BDED3783_.wvu.PrintArea" localSheetId="10" hidden="1">'Sch-5'!$A$1:$E$26</definedName>
    <definedName name="Z_C431BC99_7569_44AB_83F6_AB73BDED3783_.wvu.PrintArea" localSheetId="9" hidden="1">'Sch-5 Dis'!$A$1:$E$26</definedName>
    <definedName name="Z_C431BC99_7569_44AB_83F6_AB73BDED3783_.wvu.PrintArea" localSheetId="11" hidden="1">'Sch-6'!$A$1:$D$33</definedName>
    <definedName name="Z_C431BC99_7569_44AB_83F6_AB73BDED3783_.wvu.PrintArea" localSheetId="12" hidden="1">'Sch-6 After Discount'!$A$1:$D$33</definedName>
    <definedName name="Z_C431BC99_7569_44AB_83F6_AB73BDED3783_.wvu.PrintArea" localSheetId="13" hidden="1">'Sch-7'!$A$1:$M$27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0" hidden="1">'Sch-5'!$3:$13</definedName>
    <definedName name="Z_C431BC99_7569_44AB_83F6_AB73BDED3783_.wvu.PrintTitles" localSheetId="9" hidden="1">'Sch-5 Dis'!$3:$13</definedName>
    <definedName name="Z_C431BC99_7569_44AB_83F6_AB73BDED3783_.wvu.PrintTitles" localSheetId="11" hidden="1">'Sch-6'!$3:$13</definedName>
    <definedName name="Z_C431BC99_7569_44AB_83F6_AB73BDED3783_.wvu.PrintTitles" localSheetId="12" hidden="1">'Sch-6 After Discount'!$3:$13</definedName>
    <definedName name="Z_C431BC99_7569_44AB_83F6_AB73BDED3783_.wvu.PrintTitles" localSheetId="13" hidden="1">'Sch-7'!$14:$14</definedName>
    <definedName name="Z_C431BC99_7569_44AB_83F6_AB73BDED3783_.wvu.Rows" localSheetId="1" hidden="1">Cover!$7:$7</definedName>
    <definedName name="Z_C431BC99_7569_44AB_83F6_AB73BDED3783_.wvu.Rows" localSheetId="14"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3" hidden="1">'Sch-7'!$24:$24,'Sch-7'!#REF!,'Sch-7'!$100:$218</definedName>
    <definedName name="Z_C6A7FFED_91EB_41DF_A944_2BFB2D792481_.wvu.Cols" localSheetId="15" hidden="1">'Bid Form 2nd Envelope'!$G:$AL</definedName>
    <definedName name="Z_C6A7FFED_91EB_41DF_A944_2BFB2D792481_.wvu.Cols" localSheetId="14"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'Sch-4a'!$R:$U</definedName>
    <definedName name="Z_C6A7FFED_91EB_41DF_A944_2BFB2D792481_.wvu.Cols" localSheetId="8" hidden="1">'Sch-4b'!$R:$T</definedName>
    <definedName name="Z_C6A7FFED_91EB_41DF_A944_2BFB2D792481_.wvu.Cols" localSheetId="10" hidden="1">'Sch-5'!$I:$P</definedName>
    <definedName name="Z_C6A7FFED_91EB_41DF_A944_2BFB2D792481_.wvu.Cols" localSheetId="13" hidden="1">'Sch-7'!$P:$R,'Sch-7'!$AG:$AM</definedName>
    <definedName name="Z_C6A7FFED_91EB_41DF_A944_2BFB2D792481_.wvu.FilterData" localSheetId="4" hidden="1">'Sch-1'!$A$18:$AY$298</definedName>
    <definedName name="Z_C6A7FFED_91EB_41DF_A944_2BFB2D792481_.wvu.FilterData" localSheetId="5" hidden="1">'Sch-2'!$G$19:$J$300</definedName>
    <definedName name="Z_C6A7FFED_91EB_41DF_A944_2BFB2D792481_.wvu.FilterData" localSheetId="6" hidden="1">'Sch-3 '!$A$19:$BB$300</definedName>
    <definedName name="Z_C6A7FFED_91EB_41DF_A944_2BFB2D792481_.wvu.PrintArea" localSheetId="15" hidden="1">'Bid Form 2nd Envelope'!$A$1:$F$61</definedName>
    <definedName name="Z_C6A7FFED_91EB_41DF_A944_2BFB2D792481_.wvu.PrintArea" localSheetId="1" hidden="1">Cover!$A$1:$F$15</definedName>
    <definedName name="Z_C6A7FFED_91EB_41DF_A944_2BFB2D792481_.wvu.PrintArea" localSheetId="14" hidden="1">Discount!$A$2:$G$43</definedName>
    <definedName name="Z_C6A7FFED_91EB_41DF_A944_2BFB2D792481_.wvu.PrintArea" localSheetId="2" hidden="1">Instructions!$A$1:$C$51</definedName>
    <definedName name="Z_C6A7FFED_91EB_41DF_A944_2BFB2D792481_.wvu.PrintArea" localSheetId="3" hidden="1">'Names of Bidder'!$A$1:$F$33</definedName>
    <definedName name="Z_C6A7FFED_91EB_41DF_A944_2BFB2D792481_.wvu.PrintArea" localSheetId="4" hidden="1">'Sch-1'!$A$1:$O$310</definedName>
    <definedName name="Z_C6A7FFED_91EB_41DF_A944_2BFB2D792481_.wvu.PrintArea" localSheetId="5" hidden="1">'Sch-2'!$A$1:$K$309</definedName>
    <definedName name="Z_C6A7FFED_91EB_41DF_A944_2BFB2D792481_.wvu.PrintArea" localSheetId="6" hidden="1">'Sch-3 '!$A$1:$Q$306</definedName>
    <definedName name="Z_C6A7FFED_91EB_41DF_A944_2BFB2D792481_.wvu.PrintArea" localSheetId="7" hidden="1">'Sch-4a'!$A$1:$Q$28</definedName>
    <definedName name="Z_C6A7FFED_91EB_41DF_A944_2BFB2D792481_.wvu.PrintArea" localSheetId="8" hidden="1">'Sch-4b'!$A$1:$Q$31</definedName>
    <definedName name="Z_C6A7FFED_91EB_41DF_A944_2BFB2D792481_.wvu.PrintArea" localSheetId="10" hidden="1">'Sch-5'!$A$1:$E$26</definedName>
    <definedName name="Z_C6A7FFED_91EB_41DF_A944_2BFB2D792481_.wvu.PrintArea" localSheetId="9" hidden="1">'Sch-5 Dis'!$A$1:$E$26</definedName>
    <definedName name="Z_C6A7FFED_91EB_41DF_A944_2BFB2D792481_.wvu.PrintArea" localSheetId="11" hidden="1">'Sch-6'!$A$1:$D$33</definedName>
    <definedName name="Z_C6A7FFED_91EB_41DF_A944_2BFB2D792481_.wvu.PrintArea" localSheetId="12" hidden="1">'Sch-6 After Discount'!$A$1:$D$33</definedName>
    <definedName name="Z_C6A7FFED_91EB_41DF_A944_2BFB2D792481_.wvu.PrintArea" localSheetId="13" hidden="1">'Sch-7'!$A$1:$N$27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0" hidden="1">'Sch-5'!$3:$13</definedName>
    <definedName name="Z_C6A7FFED_91EB_41DF_A944_2BFB2D792481_.wvu.PrintTitles" localSheetId="9" hidden="1">'Sch-5 Dis'!$3:$13</definedName>
    <definedName name="Z_C6A7FFED_91EB_41DF_A944_2BFB2D792481_.wvu.PrintTitles" localSheetId="11" hidden="1">'Sch-6'!$3:$13</definedName>
    <definedName name="Z_C6A7FFED_91EB_41DF_A944_2BFB2D792481_.wvu.PrintTitles" localSheetId="12" hidden="1">'Sch-6 After Discount'!$3:$13</definedName>
    <definedName name="Z_C6A7FFED_91EB_41DF_A944_2BFB2D792481_.wvu.PrintTitles" localSheetId="13" hidden="1">'Sch-7'!$14:$14</definedName>
    <definedName name="Z_C6A7FFED_91EB_41DF_A944_2BFB2D792481_.wvu.Rows" localSheetId="1" hidden="1">Cover!$7:$7</definedName>
    <definedName name="Z_C6A7FFED_91EB_41DF_A944_2BFB2D792481_.wvu.Rows" localSheetId="14" hidden="1">Discount!$32:$34</definedName>
    <definedName name="Z_C6A7FFED_91EB_41DF_A944_2BFB2D792481_.wvu.Rows" localSheetId="3" hidden="1">'Names of Bidder'!$7:$7,'Names of Bidder'!$14:$23,'Names of Bidder'!$27:$30</definedName>
    <definedName name="Z_C6A7FFED_91EB_41DF_A944_2BFB2D792481_.wvu.Rows" localSheetId="11" hidden="1">'Sch-6'!$31:$31</definedName>
    <definedName name="Z_C6A7FFED_91EB_41DF_A944_2BFB2D792481_.wvu.Rows" localSheetId="13" hidden="1">'Sch-7'!$17:$18,'Sch-7'!$100:$218</definedName>
    <definedName name="Z_D0757F9E_DF41_4B40_A5E5_F4F8FDD8D61D_.wvu.Cols" localSheetId="14"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0" hidden="1">'Sch-5'!$I:$P</definedName>
    <definedName name="Z_D0757F9E_DF41_4B40_A5E5_F4F8FDD8D61D_.wvu.Cols" localSheetId="13" hidden="1">'Sch-7'!$O:$O,'Sch-7'!$AG:$AM</definedName>
    <definedName name="Z_D0757F9E_DF41_4B40_A5E5_F4F8FDD8D61D_.wvu.FilterData" localSheetId="4" hidden="1">'Sch-1'!$A$19:$O$299</definedName>
    <definedName name="Z_D0757F9E_DF41_4B40_A5E5_F4F8FDD8D61D_.wvu.FilterData" localSheetId="5" hidden="1">'Sch-2'!$G$19:$J$300</definedName>
    <definedName name="Z_D0757F9E_DF41_4B40_A5E5_F4F8FDD8D61D_.wvu.FilterData" localSheetId="6" hidden="1">'Sch-3 '!$A$19:$P$300</definedName>
    <definedName name="Z_D0757F9E_DF41_4B40_A5E5_F4F8FDD8D61D_.wvu.PrintArea" localSheetId="15" hidden="1">'Bid Form 2nd Envelope'!$A$1:$F$62</definedName>
    <definedName name="Z_D0757F9E_DF41_4B40_A5E5_F4F8FDD8D61D_.wvu.PrintArea" localSheetId="14" hidden="1">Discount!$A$2:$G$43</definedName>
    <definedName name="Z_D0757F9E_DF41_4B40_A5E5_F4F8FDD8D61D_.wvu.PrintArea" localSheetId="2" hidden="1">Instructions!$A$1:$C$51</definedName>
    <definedName name="Z_D0757F9E_DF41_4B40_A5E5_F4F8FDD8D61D_.wvu.PrintArea" localSheetId="3" hidden="1">'Names of Bidder'!$A$1:$F$33</definedName>
    <definedName name="Z_D0757F9E_DF41_4B40_A5E5_F4F8FDD8D61D_.wvu.PrintArea" localSheetId="4" hidden="1">'Sch-1'!$A$1:$O$310</definedName>
    <definedName name="Z_D0757F9E_DF41_4B40_A5E5_F4F8FDD8D61D_.wvu.PrintArea" localSheetId="5" hidden="1">'Sch-2'!$A$1:$J$307</definedName>
    <definedName name="Z_D0757F9E_DF41_4B40_A5E5_F4F8FDD8D61D_.wvu.PrintArea" localSheetId="6" hidden="1">'Sch-3 '!$A$1:$P$306</definedName>
    <definedName name="Z_D0757F9E_DF41_4B40_A5E5_F4F8FDD8D61D_.wvu.PrintArea" localSheetId="7" hidden="1">'Sch-4a'!$A$1:$Q$28</definedName>
    <definedName name="Z_D0757F9E_DF41_4B40_A5E5_F4F8FDD8D61D_.wvu.PrintArea" localSheetId="8" hidden="1">'Sch-4b'!$A$1:$Q$31</definedName>
    <definedName name="Z_D0757F9E_DF41_4B40_A5E5_F4F8FDD8D61D_.wvu.PrintArea" localSheetId="10" hidden="1">'Sch-5'!$A$1:$E$26</definedName>
    <definedName name="Z_D0757F9E_DF41_4B40_A5E5_F4F8FDD8D61D_.wvu.PrintArea" localSheetId="9" hidden="1">'Sch-5 Dis'!$A$1:$E$26</definedName>
    <definedName name="Z_D0757F9E_DF41_4B40_A5E5_F4F8FDD8D61D_.wvu.PrintArea" localSheetId="11" hidden="1">'Sch-6'!$A$1:$D$33</definedName>
    <definedName name="Z_D0757F9E_DF41_4B40_A5E5_F4F8FDD8D61D_.wvu.PrintArea" localSheetId="12" hidden="1">'Sch-6 After Discount'!$A$1:$D$33</definedName>
    <definedName name="Z_D0757F9E_DF41_4B40_A5E5_F4F8FDD8D61D_.wvu.PrintArea" localSheetId="13" hidden="1">'Sch-7'!$A$1:$M$27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0" hidden="1">'Sch-5'!$3:$13</definedName>
    <definedName name="Z_D0757F9E_DF41_4B40_A5E5_F4F8FDD8D61D_.wvu.PrintTitles" localSheetId="9" hidden="1">'Sch-5 Dis'!$3:$13</definedName>
    <definedName name="Z_D0757F9E_DF41_4B40_A5E5_F4F8FDD8D61D_.wvu.PrintTitles" localSheetId="11" hidden="1">'Sch-6'!$3:$13</definedName>
    <definedName name="Z_D0757F9E_DF41_4B40_A5E5_F4F8FDD8D61D_.wvu.PrintTitles" localSheetId="12" hidden="1">'Sch-6 After Discount'!$3:$13</definedName>
    <definedName name="Z_D0757F9E_DF41_4B40_A5E5_F4F8FDD8D61D_.wvu.PrintTitles" localSheetId="13" hidden="1">'Sch-7'!$14:$14</definedName>
    <definedName name="Z_D0757F9E_DF41_4B40_A5E5_F4F8FDD8D61D_.wvu.Rows" localSheetId="1" hidden="1">Cover!$7:$7</definedName>
    <definedName name="Z_D0757F9E_DF41_4B40_A5E5_F4F8FDD8D61D_.wvu.Rows" localSheetId="14" hidden="1">Discount!$32:$34</definedName>
    <definedName name="Z_D0757F9E_DF41_4B40_A5E5_F4F8FDD8D61D_.wvu.Rows" localSheetId="5" hidden="1">'Sch-2'!#REF!</definedName>
    <definedName name="Z_D0757F9E_DF41_4B40_A5E5_F4F8FDD8D61D_.wvu.Rows" localSheetId="13" hidden="1">'Sch-7'!$24:$24,'Sch-7'!$100:$218</definedName>
    <definedName name="Z_D53177B2_31EC_4222_B97A_A37DCFD9E45B_.wvu.Cols" localSheetId="14"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0" hidden="1">'Sch-5'!$I:$P</definedName>
    <definedName name="Z_D53177B2_31EC_4222_B97A_A37DCFD9E45B_.wvu.Cols" localSheetId="13" hidden="1">'Sch-7'!$O:$O,'Sch-7'!$AG:$AM</definedName>
    <definedName name="Z_D53177B2_31EC_4222_B97A_A37DCFD9E45B_.wvu.FilterData" localSheetId="4" hidden="1">'Sch-1'!$A$19:$O$299</definedName>
    <definedName name="Z_D53177B2_31EC_4222_B97A_A37DCFD9E45B_.wvu.FilterData" localSheetId="5" hidden="1">'Sch-2'!$G$19:$J$300</definedName>
    <definedName name="Z_D53177B2_31EC_4222_B97A_A37DCFD9E45B_.wvu.FilterData" localSheetId="6" hidden="1">'Sch-3 '!$A$19:$P$300</definedName>
    <definedName name="Z_D53177B2_31EC_4222_B97A_A37DCFD9E45B_.wvu.PrintArea" localSheetId="15" hidden="1">'Bid Form 2nd Envelope'!$A$1:$F$62</definedName>
    <definedName name="Z_D53177B2_31EC_4222_B97A_A37DCFD9E45B_.wvu.PrintArea" localSheetId="14" hidden="1">Discount!$A$2:$G$43</definedName>
    <definedName name="Z_D53177B2_31EC_4222_B97A_A37DCFD9E45B_.wvu.PrintArea" localSheetId="2" hidden="1">Instructions!$A$1:$C$51</definedName>
    <definedName name="Z_D53177B2_31EC_4222_B97A_A37DCFD9E45B_.wvu.PrintArea" localSheetId="3" hidden="1">'Names of Bidder'!$A$1:$F$33</definedName>
    <definedName name="Z_D53177B2_31EC_4222_B97A_A37DCFD9E45B_.wvu.PrintArea" localSheetId="4" hidden="1">'Sch-1'!$A$1:$O$310</definedName>
    <definedName name="Z_D53177B2_31EC_4222_B97A_A37DCFD9E45B_.wvu.PrintArea" localSheetId="5" hidden="1">'Sch-2'!$A$1:$J$307</definedName>
    <definedName name="Z_D53177B2_31EC_4222_B97A_A37DCFD9E45B_.wvu.PrintArea" localSheetId="6" hidden="1">'Sch-3 '!$A$1:$P$306</definedName>
    <definedName name="Z_D53177B2_31EC_4222_B97A_A37DCFD9E45B_.wvu.PrintArea" localSheetId="7" hidden="1">'Sch-4a'!$A$1:$Q$28</definedName>
    <definedName name="Z_D53177B2_31EC_4222_B97A_A37DCFD9E45B_.wvu.PrintArea" localSheetId="8" hidden="1">'Sch-4b'!$A$1:$Q$31</definedName>
    <definedName name="Z_D53177B2_31EC_4222_B97A_A37DCFD9E45B_.wvu.PrintArea" localSheetId="10" hidden="1">'Sch-5'!$A$1:$E$26</definedName>
    <definedName name="Z_D53177B2_31EC_4222_B97A_A37DCFD9E45B_.wvu.PrintArea" localSheetId="9" hidden="1">'Sch-5 Dis'!$A$1:$E$26</definedName>
    <definedName name="Z_D53177B2_31EC_4222_B97A_A37DCFD9E45B_.wvu.PrintArea" localSheetId="11" hidden="1">'Sch-6'!$A$1:$D$33</definedName>
    <definedName name="Z_D53177B2_31EC_4222_B97A_A37DCFD9E45B_.wvu.PrintArea" localSheetId="12" hidden="1">'Sch-6 After Discount'!$A$1:$D$33</definedName>
    <definedName name="Z_D53177B2_31EC_4222_B97A_A37DCFD9E45B_.wvu.PrintArea" localSheetId="13" hidden="1">'Sch-7'!$A$1:$M$27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0" hidden="1">'Sch-5'!$3:$13</definedName>
    <definedName name="Z_D53177B2_31EC_4222_B97A_A37DCFD9E45B_.wvu.PrintTitles" localSheetId="9" hidden="1">'Sch-5 Dis'!$3:$13</definedName>
    <definedName name="Z_D53177B2_31EC_4222_B97A_A37DCFD9E45B_.wvu.PrintTitles" localSheetId="11" hidden="1">'Sch-6'!$3:$13</definedName>
    <definedName name="Z_D53177B2_31EC_4222_B97A_A37DCFD9E45B_.wvu.PrintTitles" localSheetId="12" hidden="1">'Sch-6 After Discount'!$3:$13</definedName>
    <definedName name="Z_D53177B2_31EC_4222_B97A_A37DCFD9E45B_.wvu.PrintTitles" localSheetId="13" hidden="1">'Sch-7'!$14:$14</definedName>
    <definedName name="Z_D53177B2_31EC_4222_B97A_A37DCFD9E45B_.wvu.Rows" localSheetId="1" hidden="1">Cover!$7:$7</definedName>
    <definedName name="Z_D53177B2_31EC_4222_B97A_A37DCFD9E45B_.wvu.Rows" localSheetId="14"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3" hidden="1">'Sch-7'!$24:$24,'Sch-7'!$100:$218</definedName>
    <definedName name="Z_E31EEC54_5F58_47EA_99FC_C1E22AF5375A_.wvu.Cols" localSheetId="15" hidden="1">'Bid Form 2nd Envelope'!$Y:$AN</definedName>
    <definedName name="Z_E31EEC54_5F58_47EA_99FC_C1E22AF5375A_.wvu.Cols" localSheetId="14"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'Sch-4a'!$R:$S</definedName>
    <definedName name="Z_E31EEC54_5F58_47EA_99FC_C1E22AF5375A_.wvu.Cols" localSheetId="8" hidden="1">'Sch-4b'!$R:$S</definedName>
    <definedName name="Z_E31EEC54_5F58_47EA_99FC_C1E22AF5375A_.wvu.Cols" localSheetId="10" hidden="1">'Sch-5'!$I:$P</definedName>
    <definedName name="Z_E31EEC54_5F58_47EA_99FC_C1E22AF5375A_.wvu.Cols" localSheetId="13" hidden="1">'Sch-7'!$P:$R,'Sch-7'!$AG:$AM</definedName>
    <definedName name="Z_E31EEC54_5F58_47EA_99FC_C1E22AF5375A_.wvu.FilterData" localSheetId="4" hidden="1">'Sch-1'!$A$19:$AZ$302</definedName>
    <definedName name="Z_E31EEC54_5F58_47EA_99FC_C1E22AF5375A_.wvu.FilterData" localSheetId="5" hidden="1">'Sch-2'!$G$19:$J$300</definedName>
    <definedName name="Z_E31EEC54_5F58_47EA_99FC_C1E22AF5375A_.wvu.FilterData" localSheetId="6" hidden="1">'Sch-3 '!$A$19:$BB$300</definedName>
    <definedName name="Z_E31EEC54_5F58_47EA_99FC_C1E22AF5375A_.wvu.PrintArea" localSheetId="15" hidden="1">'Bid Form 2nd Envelope'!$A$1:$F$62</definedName>
    <definedName name="Z_E31EEC54_5F58_47EA_99FC_C1E22AF5375A_.wvu.PrintArea" localSheetId="1" hidden="1">Cover!$A$1:$H$15</definedName>
    <definedName name="Z_E31EEC54_5F58_47EA_99FC_C1E22AF5375A_.wvu.PrintArea" localSheetId="14" hidden="1">Discount!$A$2:$G$43</definedName>
    <definedName name="Z_E31EEC54_5F58_47EA_99FC_C1E22AF5375A_.wvu.PrintArea" localSheetId="2" hidden="1">Instructions!$A$1:$C$51</definedName>
    <definedName name="Z_E31EEC54_5F58_47EA_99FC_C1E22AF5375A_.wvu.PrintArea" localSheetId="3" hidden="1">'Names of Bidder'!$A$1:$F$33</definedName>
    <definedName name="Z_E31EEC54_5F58_47EA_99FC_C1E22AF5375A_.wvu.PrintArea" localSheetId="4" hidden="1">'Sch-1'!$A$1:$O$310</definedName>
    <definedName name="Z_E31EEC54_5F58_47EA_99FC_C1E22AF5375A_.wvu.PrintArea" localSheetId="5" hidden="1">'Sch-2'!$A$1:$J$309</definedName>
    <definedName name="Z_E31EEC54_5F58_47EA_99FC_C1E22AF5375A_.wvu.PrintArea" localSheetId="6" hidden="1">'Sch-3 '!$A$1:$Q$306</definedName>
    <definedName name="Z_E31EEC54_5F58_47EA_99FC_C1E22AF5375A_.wvu.PrintArea" localSheetId="7" hidden="1">'Sch-4a'!$A$1:$Q$28</definedName>
    <definedName name="Z_E31EEC54_5F58_47EA_99FC_C1E22AF5375A_.wvu.PrintArea" localSheetId="8" hidden="1">'Sch-4b'!$A$1:$Q$31</definedName>
    <definedName name="Z_E31EEC54_5F58_47EA_99FC_C1E22AF5375A_.wvu.PrintArea" localSheetId="10" hidden="1">'Sch-5'!$A$1:$E$26</definedName>
    <definedName name="Z_E31EEC54_5F58_47EA_99FC_C1E22AF5375A_.wvu.PrintArea" localSheetId="9" hidden="1">'Sch-5 Dis'!$A$1:$E$26</definedName>
    <definedName name="Z_E31EEC54_5F58_47EA_99FC_C1E22AF5375A_.wvu.PrintArea" localSheetId="11" hidden="1">'Sch-6'!$A$1:$D$33</definedName>
    <definedName name="Z_E31EEC54_5F58_47EA_99FC_C1E22AF5375A_.wvu.PrintArea" localSheetId="12" hidden="1">'Sch-6 After Discount'!$A$1:$D$33</definedName>
    <definedName name="Z_E31EEC54_5F58_47EA_99FC_C1E22AF5375A_.wvu.PrintArea" localSheetId="13" hidden="1">'Sch-7'!$A$1:$N$27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0" hidden="1">'Sch-5'!$3:$13</definedName>
    <definedName name="Z_E31EEC54_5F58_47EA_99FC_C1E22AF5375A_.wvu.PrintTitles" localSheetId="9" hidden="1">'Sch-5 Dis'!$3:$13</definedName>
    <definedName name="Z_E31EEC54_5F58_47EA_99FC_C1E22AF5375A_.wvu.PrintTitles" localSheetId="11" hidden="1">'Sch-6'!$3:$13</definedName>
    <definedName name="Z_E31EEC54_5F58_47EA_99FC_C1E22AF5375A_.wvu.PrintTitles" localSheetId="12" hidden="1">'Sch-6 After Discount'!$3:$13</definedName>
    <definedName name="Z_E31EEC54_5F58_47EA_99FC_C1E22AF5375A_.wvu.PrintTitles" localSheetId="13" hidden="1">'Sch-7'!$14:$14</definedName>
    <definedName name="Z_E31EEC54_5F58_47EA_99FC_C1E22AF5375A_.wvu.Rows" localSheetId="1" hidden="1">Cover!$7:$7</definedName>
    <definedName name="Z_E31EEC54_5F58_47EA_99FC_C1E22AF5375A_.wvu.Rows" localSheetId="14"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3" hidden="1">'Sch-7'!$17:$18,'Sch-7'!$100:$218</definedName>
    <definedName name="Z_E97134B6_5E8D_4951_8DA0_73D065532361_.wvu.Cols" localSheetId="14"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0" hidden="1">'Sch-5'!$I:$P</definedName>
    <definedName name="Z_E97134B6_5E8D_4951_8DA0_73D065532361_.wvu.Cols" localSheetId="13" hidden="1">'Sch-7'!$O:$O,'Sch-7'!$AG:$AM</definedName>
    <definedName name="Z_E97134B6_5E8D_4951_8DA0_73D065532361_.wvu.FilterData" localSheetId="4" hidden="1">'Sch-1'!$A$19:$O$299</definedName>
    <definedName name="Z_E97134B6_5E8D_4951_8DA0_73D065532361_.wvu.FilterData" localSheetId="5" hidden="1">'Sch-2'!$G$19:$J$300</definedName>
    <definedName name="Z_E97134B6_5E8D_4951_8DA0_73D065532361_.wvu.FilterData" localSheetId="6" hidden="1">'Sch-3 '!$A$19:$P$300</definedName>
    <definedName name="Z_E97134B6_5E8D_4951_8DA0_73D065532361_.wvu.PrintArea" localSheetId="15" hidden="1">'Bid Form 2nd Envelope'!$A$1:$F$62</definedName>
    <definedName name="Z_E97134B6_5E8D_4951_8DA0_73D065532361_.wvu.PrintArea" localSheetId="14" hidden="1">Discount!$A$2:$G$43</definedName>
    <definedName name="Z_E97134B6_5E8D_4951_8DA0_73D065532361_.wvu.PrintArea" localSheetId="2" hidden="1">Instructions!$A$1:$C$51</definedName>
    <definedName name="Z_E97134B6_5E8D_4951_8DA0_73D065532361_.wvu.PrintArea" localSheetId="3" hidden="1">'Names of Bidder'!$A$1:$F$33</definedName>
    <definedName name="Z_E97134B6_5E8D_4951_8DA0_73D065532361_.wvu.PrintArea" localSheetId="4" hidden="1">'Sch-1'!$A$1:$O$310</definedName>
    <definedName name="Z_E97134B6_5E8D_4951_8DA0_73D065532361_.wvu.PrintArea" localSheetId="5" hidden="1">'Sch-2'!$A$1:$J$307</definedName>
    <definedName name="Z_E97134B6_5E8D_4951_8DA0_73D065532361_.wvu.PrintArea" localSheetId="6" hidden="1">'Sch-3 '!$A$1:$P$306</definedName>
    <definedName name="Z_E97134B6_5E8D_4951_8DA0_73D065532361_.wvu.PrintArea" localSheetId="7" hidden="1">'Sch-4a'!$A$1:$Q$28</definedName>
    <definedName name="Z_E97134B6_5E8D_4951_8DA0_73D065532361_.wvu.PrintArea" localSheetId="8" hidden="1">'Sch-4b'!$A$1:$Q$31</definedName>
    <definedName name="Z_E97134B6_5E8D_4951_8DA0_73D065532361_.wvu.PrintArea" localSheetId="10" hidden="1">'Sch-5'!$A$1:$E$26</definedName>
    <definedName name="Z_E97134B6_5E8D_4951_8DA0_73D065532361_.wvu.PrintArea" localSheetId="9" hidden="1">'Sch-5 Dis'!$A$1:$E$26</definedName>
    <definedName name="Z_E97134B6_5E8D_4951_8DA0_73D065532361_.wvu.PrintArea" localSheetId="11" hidden="1">'Sch-6'!$A$1:$D$33</definedName>
    <definedName name="Z_E97134B6_5E8D_4951_8DA0_73D065532361_.wvu.PrintArea" localSheetId="12" hidden="1">'Sch-6 After Discount'!$A$1:$D$33</definedName>
    <definedName name="Z_E97134B6_5E8D_4951_8DA0_73D065532361_.wvu.PrintArea" localSheetId="13" hidden="1">'Sch-7'!$A$1:$M$27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0" hidden="1">'Sch-5'!$3:$13</definedName>
    <definedName name="Z_E97134B6_5E8D_4951_8DA0_73D065532361_.wvu.PrintTitles" localSheetId="9" hidden="1">'Sch-5 Dis'!$3:$13</definedName>
    <definedName name="Z_E97134B6_5E8D_4951_8DA0_73D065532361_.wvu.PrintTitles" localSheetId="11" hidden="1">'Sch-6'!$3:$13</definedName>
    <definedName name="Z_E97134B6_5E8D_4951_8DA0_73D065532361_.wvu.PrintTitles" localSheetId="12" hidden="1">'Sch-6 After Discount'!$3:$13</definedName>
    <definedName name="Z_E97134B6_5E8D_4951_8DA0_73D065532361_.wvu.PrintTitles" localSheetId="13" hidden="1">'Sch-7'!$14:$14</definedName>
    <definedName name="Z_E97134B6_5E8D_4951_8DA0_73D065532361_.wvu.Rows" localSheetId="1" hidden="1">Cover!$7:$7</definedName>
    <definedName name="Z_E97134B6_5E8D_4951_8DA0_73D065532361_.wvu.Rows" localSheetId="14"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3" hidden="1">'Sch-7'!$24:$24,'Sch-7'!$100:$218</definedName>
    <definedName name="Z_E9F4E142_7D26_464D_BECA_4F3806DB1FE1_.wvu.Cols" localSheetId="14"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0" hidden="1">'Sch-5'!$I:$P</definedName>
    <definedName name="Z_E9F4E142_7D26_464D_BECA_4F3806DB1FE1_.wvu.Cols" localSheetId="13" hidden="1">'Sch-7'!$O:$O,'Sch-7'!$AG:$AM</definedName>
    <definedName name="Z_E9F4E142_7D26_464D_BECA_4F3806DB1FE1_.wvu.FilterData" localSheetId="4" hidden="1">'Sch-1'!$A$19:$O$299</definedName>
    <definedName name="Z_E9F4E142_7D26_464D_BECA_4F3806DB1FE1_.wvu.FilterData" localSheetId="5" hidden="1">'Sch-2'!$G$19:$J$300</definedName>
    <definedName name="Z_E9F4E142_7D26_464D_BECA_4F3806DB1FE1_.wvu.FilterData" localSheetId="6" hidden="1">'Sch-3 '!$A$19:$P$300</definedName>
    <definedName name="Z_E9F4E142_7D26_464D_BECA_4F3806DB1FE1_.wvu.PrintArea" localSheetId="15" hidden="1">'Bid Form 2nd Envelope'!$A$1:$F$62</definedName>
    <definedName name="Z_E9F4E142_7D26_464D_BECA_4F3806DB1FE1_.wvu.PrintArea" localSheetId="14" hidden="1">Discount!$A$2:$G$43</definedName>
    <definedName name="Z_E9F4E142_7D26_464D_BECA_4F3806DB1FE1_.wvu.PrintArea" localSheetId="2" hidden="1">Instructions!$A$1:$C$51</definedName>
    <definedName name="Z_E9F4E142_7D26_464D_BECA_4F3806DB1FE1_.wvu.PrintArea" localSheetId="3" hidden="1">'Names of Bidder'!$A$1:$D$31</definedName>
    <definedName name="Z_E9F4E142_7D26_464D_BECA_4F3806DB1FE1_.wvu.PrintArea" localSheetId="4" hidden="1">'Sch-1'!$A$1:$O$310</definedName>
    <definedName name="Z_E9F4E142_7D26_464D_BECA_4F3806DB1FE1_.wvu.PrintArea" localSheetId="5" hidden="1">'Sch-2'!$A$1:$J$307</definedName>
    <definedName name="Z_E9F4E142_7D26_464D_BECA_4F3806DB1FE1_.wvu.PrintArea" localSheetId="6" hidden="1">'Sch-3 '!$A$1:$P$306</definedName>
    <definedName name="Z_E9F4E142_7D26_464D_BECA_4F3806DB1FE1_.wvu.PrintArea" localSheetId="7" hidden="1">'Sch-4a'!$A$1:$Q$28</definedName>
    <definedName name="Z_E9F4E142_7D26_464D_BECA_4F3806DB1FE1_.wvu.PrintArea" localSheetId="8" hidden="1">'Sch-4b'!$A$1:$Q$31</definedName>
    <definedName name="Z_E9F4E142_7D26_464D_BECA_4F3806DB1FE1_.wvu.PrintArea" localSheetId="10" hidden="1">'Sch-5'!$A$1:$E$26</definedName>
    <definedName name="Z_E9F4E142_7D26_464D_BECA_4F3806DB1FE1_.wvu.PrintArea" localSheetId="9" hidden="1">'Sch-5 Dis'!$A$1:$E$26</definedName>
    <definedName name="Z_E9F4E142_7D26_464D_BECA_4F3806DB1FE1_.wvu.PrintArea" localSheetId="11" hidden="1">'Sch-6'!$A$1:$D$34</definedName>
    <definedName name="Z_E9F4E142_7D26_464D_BECA_4F3806DB1FE1_.wvu.PrintArea" localSheetId="12" hidden="1">'Sch-6 After Discount'!$A$1:$D$34</definedName>
    <definedName name="Z_E9F4E142_7D26_464D_BECA_4F3806DB1FE1_.wvu.PrintArea" localSheetId="13" hidden="1">'Sch-7'!$A$1:$M$27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0" hidden="1">'Sch-5'!$3:$13</definedName>
    <definedName name="Z_E9F4E142_7D26_464D_BECA_4F3806DB1FE1_.wvu.PrintTitles" localSheetId="9" hidden="1">'Sch-5 Dis'!$3:$13</definedName>
    <definedName name="Z_E9F4E142_7D26_464D_BECA_4F3806DB1FE1_.wvu.PrintTitles" localSheetId="11" hidden="1">'Sch-6'!$3:$13</definedName>
    <definedName name="Z_E9F4E142_7D26_464D_BECA_4F3806DB1FE1_.wvu.PrintTitles" localSheetId="12" hidden="1">'Sch-6 After Discount'!$3:$13</definedName>
    <definedName name="Z_E9F4E142_7D26_464D_BECA_4F3806DB1FE1_.wvu.PrintTitles" localSheetId="13" hidden="1">'Sch-7'!$14:$14</definedName>
    <definedName name="Z_E9F4E142_7D26_464D_BECA_4F3806DB1FE1_.wvu.Rows" localSheetId="1" hidden="1">Cover!$7:$7</definedName>
    <definedName name="Z_E9F4E142_7D26_464D_BECA_4F3806DB1FE1_.wvu.Rows" localSheetId="14" hidden="1">Discount!$32:$34</definedName>
    <definedName name="Z_E9F4E142_7D26_464D_BECA_4F3806DB1FE1_.wvu.Rows" localSheetId="5" hidden="1">'Sch-2'!#REF!</definedName>
    <definedName name="Z_E9F4E142_7D26_464D_BECA_4F3806DB1FE1_.wvu.Rows" localSheetId="13" hidden="1">'Sch-7'!$24:$24,'Sch-7'!$100:$218</definedName>
    <definedName name="Z_ECE9294F_C910_4036_88BC_B1F2176FB06B_.wvu.Cols" localSheetId="14"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0" hidden="1">'Sch-5'!$I:$P</definedName>
    <definedName name="Z_ECE9294F_C910_4036_88BC_B1F2176FB06B_.wvu.Cols" localSheetId="13" hidden="1">'Sch-7'!$O:$O,'Sch-7'!$AG:$AM</definedName>
    <definedName name="Z_ECE9294F_C910_4036_88BC_B1F2176FB06B_.wvu.FilterData" localSheetId="4" hidden="1">'Sch-1'!$A$19:$O$299</definedName>
    <definedName name="Z_ECE9294F_C910_4036_88BC_B1F2176FB06B_.wvu.FilterData" localSheetId="5" hidden="1">'Sch-2'!$G$19:$J$300</definedName>
    <definedName name="Z_ECE9294F_C910_4036_88BC_B1F2176FB06B_.wvu.FilterData" localSheetId="6" hidden="1">'Sch-3 '!$A$19:$P$300</definedName>
    <definedName name="Z_ECE9294F_C910_4036_88BC_B1F2176FB06B_.wvu.PrintArea" localSheetId="15" hidden="1">'Bid Form 2nd Envelope'!$A$1:$F$62</definedName>
    <definedName name="Z_ECE9294F_C910_4036_88BC_B1F2176FB06B_.wvu.PrintArea" localSheetId="14" hidden="1">Discount!$A$2:$G$43</definedName>
    <definedName name="Z_ECE9294F_C910_4036_88BC_B1F2176FB06B_.wvu.PrintArea" localSheetId="2" hidden="1">Instructions!$A$1:$C$51</definedName>
    <definedName name="Z_ECE9294F_C910_4036_88BC_B1F2176FB06B_.wvu.PrintArea" localSheetId="3" hidden="1">'Names of Bidder'!$A$1:$D$31</definedName>
    <definedName name="Z_ECE9294F_C910_4036_88BC_B1F2176FB06B_.wvu.PrintArea" localSheetId="4" hidden="1">'Sch-1'!$A$1:$O$310</definedName>
    <definedName name="Z_ECE9294F_C910_4036_88BC_B1F2176FB06B_.wvu.PrintArea" localSheetId="5" hidden="1">'Sch-2'!$A$1:$J$307</definedName>
    <definedName name="Z_ECE9294F_C910_4036_88BC_B1F2176FB06B_.wvu.PrintArea" localSheetId="6" hidden="1">'Sch-3 '!$A$1:$P$306</definedName>
    <definedName name="Z_ECE9294F_C910_4036_88BC_B1F2176FB06B_.wvu.PrintArea" localSheetId="7" hidden="1">'Sch-4a'!$A$1:$Q$28</definedName>
    <definedName name="Z_ECE9294F_C910_4036_88BC_B1F2176FB06B_.wvu.PrintArea" localSheetId="8" hidden="1">'Sch-4b'!$A$1:$Q$31</definedName>
    <definedName name="Z_ECE9294F_C910_4036_88BC_B1F2176FB06B_.wvu.PrintArea" localSheetId="10" hidden="1">'Sch-5'!$A$1:$E$26</definedName>
    <definedName name="Z_ECE9294F_C910_4036_88BC_B1F2176FB06B_.wvu.PrintArea" localSheetId="9" hidden="1">'Sch-5 Dis'!$A$1:$E$26</definedName>
    <definedName name="Z_ECE9294F_C910_4036_88BC_B1F2176FB06B_.wvu.PrintArea" localSheetId="11" hidden="1">'Sch-6'!$A$1:$D$34</definedName>
    <definedName name="Z_ECE9294F_C910_4036_88BC_B1F2176FB06B_.wvu.PrintArea" localSheetId="12" hidden="1">'Sch-6 After Discount'!$A$1:$D$34</definedName>
    <definedName name="Z_ECE9294F_C910_4036_88BC_B1F2176FB06B_.wvu.PrintArea" localSheetId="13" hidden="1">'Sch-7'!$A$1:$M$27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0" hidden="1">'Sch-5'!$3:$13</definedName>
    <definedName name="Z_ECE9294F_C910_4036_88BC_B1F2176FB06B_.wvu.PrintTitles" localSheetId="9" hidden="1">'Sch-5 Dis'!$3:$13</definedName>
    <definedName name="Z_ECE9294F_C910_4036_88BC_B1F2176FB06B_.wvu.PrintTitles" localSheetId="11" hidden="1">'Sch-6'!$3:$13</definedName>
    <definedName name="Z_ECE9294F_C910_4036_88BC_B1F2176FB06B_.wvu.PrintTitles" localSheetId="12" hidden="1">'Sch-6 After Discount'!$3:$13</definedName>
    <definedName name="Z_ECE9294F_C910_4036_88BC_B1F2176FB06B_.wvu.PrintTitles" localSheetId="13" hidden="1">'Sch-7'!$14:$14</definedName>
    <definedName name="Z_ECE9294F_C910_4036_88BC_B1F2176FB06B_.wvu.Rows" localSheetId="1" hidden="1">Cover!$7:$7</definedName>
    <definedName name="Z_ECE9294F_C910_4036_88BC_B1F2176FB06B_.wvu.Rows" localSheetId="14"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3" hidden="1">'Sch-7'!$24:$24,'Sch-7'!$100:$218</definedName>
    <definedName name="Z_EE46BCD1_F715_4FA9_A5FC_1B125AD601E0_.wvu.Cols" localSheetId="14"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0" hidden="1">'Sch-5'!$I:$P</definedName>
    <definedName name="Z_EE46BCD1_F715_4FA9_A5FC_1B125AD601E0_.wvu.Cols" localSheetId="13" hidden="1">'Sch-7'!$O:$O,'Sch-7'!$AG:$AM</definedName>
    <definedName name="Z_EE46BCD1_F715_4FA9_A5FC_1B125AD601E0_.wvu.FilterData" localSheetId="4" hidden="1">'Sch-1'!$A$19:$O$299</definedName>
    <definedName name="Z_EE46BCD1_F715_4FA9_A5FC_1B125AD601E0_.wvu.FilterData" localSheetId="5" hidden="1">'Sch-2'!$G$19:$J$300</definedName>
    <definedName name="Z_EE46BCD1_F715_4FA9_A5FC_1B125AD601E0_.wvu.FilterData" localSheetId="6" hidden="1">'Sch-3 '!$A$19:$P$300</definedName>
    <definedName name="Z_EE46BCD1_F715_4FA9_A5FC_1B125AD601E0_.wvu.PrintArea" localSheetId="15" hidden="1">'Bid Form 2nd Envelope'!$A$1:$F$62</definedName>
    <definedName name="Z_EE46BCD1_F715_4FA9_A5FC_1B125AD601E0_.wvu.PrintArea" localSheetId="14" hidden="1">Discount!$A$2:$G$43</definedName>
    <definedName name="Z_EE46BCD1_F715_4FA9_A5FC_1B125AD601E0_.wvu.PrintArea" localSheetId="2" hidden="1">Instructions!$A$1:$C$51</definedName>
    <definedName name="Z_EE46BCD1_F715_4FA9_A5FC_1B125AD601E0_.wvu.PrintArea" localSheetId="3" hidden="1">'Names of Bidder'!$A$1:$F$33</definedName>
    <definedName name="Z_EE46BCD1_F715_4FA9_A5FC_1B125AD601E0_.wvu.PrintArea" localSheetId="4" hidden="1">'Sch-1'!$A$1:$O$310</definedName>
    <definedName name="Z_EE46BCD1_F715_4FA9_A5FC_1B125AD601E0_.wvu.PrintArea" localSheetId="5" hidden="1">'Sch-2'!$A$1:$J$307</definedName>
    <definedName name="Z_EE46BCD1_F715_4FA9_A5FC_1B125AD601E0_.wvu.PrintArea" localSheetId="6" hidden="1">'Sch-3 '!$A$1:$P$306</definedName>
    <definedName name="Z_EE46BCD1_F715_4FA9_A5FC_1B125AD601E0_.wvu.PrintArea" localSheetId="7" hidden="1">'Sch-4a'!$A$1:$Q$28</definedName>
    <definedName name="Z_EE46BCD1_F715_4FA9_A5FC_1B125AD601E0_.wvu.PrintArea" localSheetId="8" hidden="1">'Sch-4b'!$A$1:$Q$31</definedName>
    <definedName name="Z_EE46BCD1_F715_4FA9_A5FC_1B125AD601E0_.wvu.PrintArea" localSheetId="10" hidden="1">'Sch-5'!$A$1:$E$26</definedName>
    <definedName name="Z_EE46BCD1_F715_4FA9_A5FC_1B125AD601E0_.wvu.PrintArea" localSheetId="9" hidden="1">'Sch-5 Dis'!$A$1:$E$26</definedName>
    <definedName name="Z_EE46BCD1_F715_4FA9_A5FC_1B125AD601E0_.wvu.PrintArea" localSheetId="11" hidden="1">'Sch-6'!$A$1:$D$33</definedName>
    <definedName name="Z_EE46BCD1_F715_4FA9_A5FC_1B125AD601E0_.wvu.PrintArea" localSheetId="12" hidden="1">'Sch-6 After Discount'!$A$1:$D$33</definedName>
    <definedName name="Z_EE46BCD1_F715_4FA9_A5FC_1B125AD601E0_.wvu.PrintArea" localSheetId="13" hidden="1">'Sch-7'!$A$1:$M$27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0" hidden="1">'Sch-5'!$3:$13</definedName>
    <definedName name="Z_EE46BCD1_F715_4FA9_A5FC_1B125AD601E0_.wvu.PrintTitles" localSheetId="9" hidden="1">'Sch-5 Dis'!$3:$13</definedName>
    <definedName name="Z_EE46BCD1_F715_4FA9_A5FC_1B125AD601E0_.wvu.PrintTitles" localSheetId="11" hidden="1">'Sch-6'!$3:$13</definedName>
    <definedName name="Z_EE46BCD1_F715_4FA9_A5FC_1B125AD601E0_.wvu.PrintTitles" localSheetId="12" hidden="1">'Sch-6 After Discount'!$3:$13</definedName>
    <definedName name="Z_EE46BCD1_F715_4FA9_A5FC_1B125AD601E0_.wvu.PrintTitles" localSheetId="13" hidden="1">'Sch-7'!$14:$14</definedName>
    <definedName name="Z_EE46BCD1_F715_4FA9_A5FC_1B125AD601E0_.wvu.Rows" localSheetId="1" hidden="1">Cover!$7:$7</definedName>
    <definedName name="Z_EE46BCD1_F715_4FA9_A5FC_1B125AD601E0_.wvu.Rows" localSheetId="14" hidden="1">Discount!$32:$34</definedName>
    <definedName name="Z_EE46BCD1_F715_4FA9_A5FC_1B125AD601E0_.wvu.Rows" localSheetId="5" hidden="1">'Sch-2'!#REF!</definedName>
    <definedName name="Z_EE46BCD1_F715_4FA9_A5FC_1B125AD601E0_.wvu.Rows" localSheetId="13" hidden="1">'Sch-7'!$24:$24,'Sch-7'!$100:$218</definedName>
    <definedName name="Z_F980561B_46B1_45C3_9626_B209029A92CB_.wvu.Cols" localSheetId="15" hidden="1">'Bid Form 2nd Envelope'!$G:$AL</definedName>
    <definedName name="Z_F980561B_46B1_45C3_9626_B209029A92CB_.wvu.Cols" localSheetId="14" hidden="1">Discount!$H:$L</definedName>
    <definedName name="Z_F980561B_46B1_45C3_9626_B209029A92CB_.wvu.Cols" localSheetId="3" hidden="1">'Names of Bidder'!$J:$Z</definedName>
    <definedName name="Z_F980561B_46B1_45C3_9626_B209029A92CB_.wvu.Cols" localSheetId="4" hidden="1">'Sch-1'!$P:$U,'Sch-1'!$AD:$AH</definedName>
    <definedName name="Z_F980561B_46B1_45C3_9626_B209029A92CB_.wvu.Cols" localSheetId="5" hidden="1">'Sch-2'!$K:$N</definedName>
    <definedName name="Z_F980561B_46B1_45C3_9626_B209029A92CB_.wvu.Cols" localSheetId="6" hidden="1">'Sch-3 '!$R:$U,'Sch-3 '!$AK:$AP</definedName>
    <definedName name="Z_F980561B_46B1_45C3_9626_B209029A92CB_.wvu.Cols" localSheetId="7" hidden="1">'Sch-4a'!$R:$U</definedName>
    <definedName name="Z_F980561B_46B1_45C3_9626_B209029A92CB_.wvu.Cols" localSheetId="8" hidden="1">'Sch-4b'!$R:$T</definedName>
    <definedName name="Z_F980561B_46B1_45C3_9626_B209029A92CB_.wvu.Cols" localSheetId="10" hidden="1">'Sch-5'!$I:$P</definedName>
    <definedName name="Z_F980561B_46B1_45C3_9626_B209029A92CB_.wvu.Cols" localSheetId="13" hidden="1">'Sch-7'!$P:$R,'Sch-7'!$AG:$AM</definedName>
    <definedName name="Z_F980561B_46B1_45C3_9626_B209029A92CB_.wvu.FilterData" localSheetId="4" hidden="1">'Sch-1'!$A$18:$AY$298</definedName>
    <definedName name="Z_F980561B_46B1_45C3_9626_B209029A92CB_.wvu.FilterData" localSheetId="5" hidden="1">'Sch-2'!$G$19:$J$300</definedName>
    <definedName name="Z_F980561B_46B1_45C3_9626_B209029A92CB_.wvu.FilterData" localSheetId="6" hidden="1">'Sch-3 '!$A$19:$BB$300</definedName>
    <definedName name="Z_F980561B_46B1_45C3_9626_B209029A92CB_.wvu.PrintArea" localSheetId="15" hidden="1">'Bid Form 2nd Envelope'!$A$1:$F$61</definedName>
    <definedName name="Z_F980561B_46B1_45C3_9626_B209029A92CB_.wvu.PrintArea" localSheetId="1" hidden="1">Cover!$A$1:$F$15</definedName>
    <definedName name="Z_F980561B_46B1_45C3_9626_B209029A92CB_.wvu.PrintArea" localSheetId="14" hidden="1">Discount!$A$2:$G$43</definedName>
    <definedName name="Z_F980561B_46B1_45C3_9626_B209029A92CB_.wvu.PrintArea" localSheetId="2" hidden="1">Instructions!$A$1:$C$51</definedName>
    <definedName name="Z_F980561B_46B1_45C3_9626_B209029A92CB_.wvu.PrintArea" localSheetId="3" hidden="1">'Names of Bidder'!$A$1:$F$33</definedName>
    <definedName name="Z_F980561B_46B1_45C3_9626_B209029A92CB_.wvu.PrintArea" localSheetId="4" hidden="1">'Sch-1'!$A$1:$O$310</definedName>
    <definedName name="Z_F980561B_46B1_45C3_9626_B209029A92CB_.wvu.PrintArea" localSheetId="5" hidden="1">'Sch-2'!$A$1:$K$309</definedName>
    <definedName name="Z_F980561B_46B1_45C3_9626_B209029A92CB_.wvu.PrintArea" localSheetId="6" hidden="1">'Sch-3 '!$A$1:$Q$306</definedName>
    <definedName name="Z_F980561B_46B1_45C3_9626_B209029A92CB_.wvu.PrintArea" localSheetId="7" hidden="1">'Sch-4a'!$A$1:$Q$28</definedName>
    <definedName name="Z_F980561B_46B1_45C3_9626_B209029A92CB_.wvu.PrintArea" localSheetId="8" hidden="1">'Sch-4b'!$A$1:$Q$31</definedName>
    <definedName name="Z_F980561B_46B1_45C3_9626_B209029A92CB_.wvu.PrintArea" localSheetId="10" hidden="1">'Sch-5'!$A$1:$E$26</definedName>
    <definedName name="Z_F980561B_46B1_45C3_9626_B209029A92CB_.wvu.PrintArea" localSheetId="9" hidden="1">'Sch-5 Dis'!$A$1:$E$26</definedName>
    <definedName name="Z_F980561B_46B1_45C3_9626_B209029A92CB_.wvu.PrintArea" localSheetId="11" hidden="1">'Sch-6'!$A$1:$D$33</definedName>
    <definedName name="Z_F980561B_46B1_45C3_9626_B209029A92CB_.wvu.PrintArea" localSheetId="12" hidden="1">'Sch-6 After Discount'!$A$1:$D$33</definedName>
    <definedName name="Z_F980561B_46B1_45C3_9626_B209029A92CB_.wvu.PrintArea" localSheetId="13" hidden="1">'Sch-7'!$A$1:$N$27</definedName>
    <definedName name="Z_F980561B_46B1_45C3_9626_B209029A92CB_.wvu.PrintTitles" localSheetId="4" hidden="1">'Sch-1'!$15:$17</definedName>
    <definedName name="Z_F980561B_46B1_45C3_9626_B209029A92CB_.wvu.PrintTitles" localSheetId="5" hidden="1">'Sch-2'!$15:$17</definedName>
    <definedName name="Z_F980561B_46B1_45C3_9626_B209029A92CB_.wvu.PrintTitles" localSheetId="6" hidden="1">'Sch-3 '!$13:$17</definedName>
    <definedName name="Z_F980561B_46B1_45C3_9626_B209029A92CB_.wvu.PrintTitles" localSheetId="10" hidden="1">'Sch-5'!$3:$13</definedName>
    <definedName name="Z_F980561B_46B1_45C3_9626_B209029A92CB_.wvu.PrintTitles" localSheetId="9" hidden="1">'Sch-5 Dis'!$3:$13</definedName>
    <definedName name="Z_F980561B_46B1_45C3_9626_B209029A92CB_.wvu.PrintTitles" localSheetId="11" hidden="1">'Sch-6'!$3:$13</definedName>
    <definedName name="Z_F980561B_46B1_45C3_9626_B209029A92CB_.wvu.PrintTitles" localSheetId="12" hidden="1">'Sch-6 After Discount'!$3:$13</definedName>
    <definedName name="Z_F980561B_46B1_45C3_9626_B209029A92CB_.wvu.PrintTitles" localSheetId="13" hidden="1">'Sch-7'!$14:$14</definedName>
    <definedName name="Z_F980561B_46B1_45C3_9626_B209029A92CB_.wvu.Rows" localSheetId="1" hidden="1">Cover!$7:$7</definedName>
    <definedName name="Z_F980561B_46B1_45C3_9626_B209029A92CB_.wvu.Rows" localSheetId="14" hidden="1">Discount!$32:$34</definedName>
    <definedName name="Z_F980561B_46B1_45C3_9626_B209029A92CB_.wvu.Rows" localSheetId="3" hidden="1">'Names of Bidder'!$7:$7,'Names of Bidder'!$14:$23,'Names of Bidder'!$27:$30</definedName>
    <definedName name="Z_F980561B_46B1_45C3_9626_B209029A92CB_.wvu.Rows" localSheetId="11" hidden="1">'Sch-6'!$31:$31</definedName>
    <definedName name="Z_F980561B_46B1_45C3_9626_B209029A92CB_.wvu.Rows" localSheetId="13" hidden="1">'Sch-7'!$17:$18,'Sch-7'!$100:$218</definedName>
  </definedNames>
  <calcPr calcId="191028"/>
  <customWorkbookViews>
    <customWorkbookView name="Manju Meena {मंजू मीना} - Personal View" guid="{F980561B-46B1-45C3-9626-B209029A92CB}" mergeInterval="0" personalView="1" maximized="1" xWindow="-8" yWindow="-8" windowWidth="1936" windowHeight="1048" activeSheetId="2"/>
    <customWorkbookView name="Umesh Kumar Yadav {उमेश कुमार यादव} - Personal View" guid="{C6A7FFED-91EB-41DF-A944-2BFB2D792481}" mergeInterval="0" personalView="1" maximized="1" xWindow="-8" yWindow="-8" windowWidth="1936" windowHeight="1056" activeSheetId="16"/>
    <customWorkbookView name="60001714 - Personal View" guid="{302D9D75-0757-45DA-AFBF-614F08F1401B}"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9" l="1"/>
  <c r="R20" i="9" s="1"/>
  <c r="S20" i="9" s="1"/>
  <c r="Q20" i="9" s="1"/>
  <c r="P21" i="9"/>
  <c r="R21" i="9" s="1"/>
  <c r="S21" i="9" s="1"/>
  <c r="Q21" i="9" s="1"/>
  <c r="B273" i="7" l="1"/>
  <c r="A273" i="7"/>
  <c r="A247" i="7"/>
  <c r="B247" i="7"/>
  <c r="B200" i="7"/>
  <c r="A200" i="7"/>
  <c r="B174" i="7"/>
  <c r="A174" i="7"/>
  <c r="B148" i="7"/>
  <c r="A148" i="7"/>
  <c r="B122" i="7"/>
  <c r="A122" i="7"/>
  <c r="B96" i="7"/>
  <c r="A96" i="7"/>
  <c r="B70" i="7"/>
  <c r="A70" i="7"/>
  <c r="B44" i="7"/>
  <c r="A44" i="7"/>
  <c r="B18" i="7"/>
  <c r="A18" i="7"/>
  <c r="B273" i="6"/>
  <c r="A273" i="6"/>
  <c r="B247" i="6"/>
  <c r="A247" i="6"/>
  <c r="B200" i="6"/>
  <c r="A200" i="6"/>
  <c r="B174" i="6"/>
  <c r="A174" i="6"/>
  <c r="B148" i="6"/>
  <c r="A148" i="6"/>
  <c r="B122" i="6"/>
  <c r="A122" i="6"/>
  <c r="B96" i="6"/>
  <c r="A96" i="6"/>
  <c r="B70" i="6"/>
  <c r="A70" i="6"/>
  <c r="B44" i="6"/>
  <c r="A44" i="6"/>
  <c r="B18" i="6"/>
  <c r="A18" i="6"/>
  <c r="T245" i="7"/>
  <c r="P245" i="7"/>
  <c r="R245" i="7" s="1"/>
  <c r="S245" i="7" s="1"/>
  <c r="Q245" i="7" s="1"/>
  <c r="T244" i="7"/>
  <c r="P244" i="7"/>
  <c r="R244" i="7" s="1"/>
  <c r="S244" i="7" s="1"/>
  <c r="Q244" i="7" s="1"/>
  <c r="T243" i="7"/>
  <c r="P243" i="7"/>
  <c r="R243" i="7" s="1"/>
  <c r="S243" i="7" s="1"/>
  <c r="Q243" i="7" s="1"/>
  <c r="T242" i="7"/>
  <c r="P242" i="7"/>
  <c r="R242" i="7" s="1"/>
  <c r="S242" i="7" s="1"/>
  <c r="Q242" i="7" s="1"/>
  <c r="T241" i="7"/>
  <c r="P241" i="7"/>
  <c r="R241" i="7" s="1"/>
  <c r="S241" i="7" s="1"/>
  <c r="Q241" i="7" s="1"/>
  <c r="T240" i="7"/>
  <c r="P240" i="7"/>
  <c r="R240" i="7" s="1"/>
  <c r="S240" i="7" s="1"/>
  <c r="Q240" i="7" s="1"/>
  <c r="T239" i="7"/>
  <c r="P239" i="7"/>
  <c r="R239" i="7" s="1"/>
  <c r="S239" i="7" s="1"/>
  <c r="Q239" i="7" s="1"/>
  <c r="T238" i="7"/>
  <c r="P238" i="7"/>
  <c r="R238" i="7" s="1"/>
  <c r="S238" i="7" s="1"/>
  <c r="Q238" i="7" s="1"/>
  <c r="T237" i="7"/>
  <c r="P237" i="7"/>
  <c r="R237" i="7" s="1"/>
  <c r="S237" i="7" s="1"/>
  <c r="Q237" i="7" s="1"/>
  <c r="T236" i="7"/>
  <c r="P236" i="7"/>
  <c r="R236" i="7" s="1"/>
  <c r="S236" i="7" s="1"/>
  <c r="Q236" i="7" s="1"/>
  <c r="T235" i="7"/>
  <c r="P235" i="7"/>
  <c r="R235" i="7" s="1"/>
  <c r="S235" i="7" s="1"/>
  <c r="Q235" i="7" s="1"/>
  <c r="T234" i="7"/>
  <c r="P234" i="7"/>
  <c r="R234" i="7" s="1"/>
  <c r="S234" i="7" s="1"/>
  <c r="Q234" i="7" s="1"/>
  <c r="T233" i="7"/>
  <c r="P233" i="7"/>
  <c r="R233" i="7" s="1"/>
  <c r="S233" i="7" s="1"/>
  <c r="Q233" i="7" s="1"/>
  <c r="T232" i="7"/>
  <c r="P232" i="7"/>
  <c r="R232" i="7" s="1"/>
  <c r="S232" i="7" s="1"/>
  <c r="Q232" i="7" s="1"/>
  <c r="T231" i="7"/>
  <c r="P231" i="7"/>
  <c r="R231" i="7" s="1"/>
  <c r="S231" i="7" s="1"/>
  <c r="Q231" i="7" s="1"/>
  <c r="T230" i="7"/>
  <c r="P230" i="7"/>
  <c r="R230" i="7" s="1"/>
  <c r="S230" i="7" s="1"/>
  <c r="Q230" i="7" s="1"/>
  <c r="T229" i="7"/>
  <c r="P229" i="7"/>
  <c r="R229" i="7" s="1"/>
  <c r="S229" i="7" s="1"/>
  <c r="Q229" i="7" s="1"/>
  <c r="T228" i="7"/>
  <c r="P228" i="7"/>
  <c r="R228" i="7" s="1"/>
  <c r="S228" i="7" s="1"/>
  <c r="Q228" i="7" s="1"/>
  <c r="T227" i="7"/>
  <c r="P227" i="7"/>
  <c r="R227" i="7" s="1"/>
  <c r="S227" i="7" s="1"/>
  <c r="Q227" i="7" s="1"/>
  <c r="T226" i="7"/>
  <c r="P226" i="7"/>
  <c r="R226" i="7" s="1"/>
  <c r="S226" i="7" s="1"/>
  <c r="Q226" i="7" s="1"/>
  <c r="T225" i="7"/>
  <c r="P225" i="7"/>
  <c r="R225" i="7" s="1"/>
  <c r="S225" i="7" s="1"/>
  <c r="Q225" i="7" s="1"/>
  <c r="T224" i="7"/>
  <c r="P224" i="7"/>
  <c r="R224" i="7" s="1"/>
  <c r="S224" i="7" s="1"/>
  <c r="Q224" i="7" s="1"/>
  <c r="T223" i="7"/>
  <c r="P223" i="7"/>
  <c r="R223" i="7" s="1"/>
  <c r="S223" i="7" s="1"/>
  <c r="Q223" i="7" s="1"/>
  <c r="T222" i="7"/>
  <c r="P222" i="7"/>
  <c r="R222" i="7" s="1"/>
  <c r="S222" i="7" s="1"/>
  <c r="Q222" i="7" s="1"/>
  <c r="T221" i="7"/>
  <c r="P221" i="7"/>
  <c r="R221" i="7" s="1"/>
  <c r="S221" i="7" s="1"/>
  <c r="Q221" i="7" s="1"/>
  <c r="T220" i="7"/>
  <c r="P220" i="7"/>
  <c r="R220" i="7" s="1"/>
  <c r="S220" i="7" s="1"/>
  <c r="Q220" i="7" s="1"/>
  <c r="T219" i="7"/>
  <c r="P219" i="7"/>
  <c r="R219" i="7" s="1"/>
  <c r="S219" i="7" s="1"/>
  <c r="Q219" i="7" s="1"/>
  <c r="T218" i="7"/>
  <c r="P218" i="7"/>
  <c r="R218" i="7" s="1"/>
  <c r="S218" i="7" s="1"/>
  <c r="Q218" i="7" s="1"/>
  <c r="T217" i="7"/>
  <c r="P217" i="7"/>
  <c r="R217" i="7" s="1"/>
  <c r="S217" i="7" s="1"/>
  <c r="Q217" i="7" s="1"/>
  <c r="T216" i="7"/>
  <c r="P216" i="7"/>
  <c r="R216" i="7" s="1"/>
  <c r="S216" i="7" s="1"/>
  <c r="Q216" i="7" s="1"/>
  <c r="T215" i="7"/>
  <c r="P215" i="7"/>
  <c r="R215" i="7" s="1"/>
  <c r="S215" i="7" s="1"/>
  <c r="Q215" i="7" s="1"/>
  <c r="T214" i="7"/>
  <c r="P214" i="7"/>
  <c r="R214" i="7" s="1"/>
  <c r="S214" i="7" s="1"/>
  <c r="Q214" i="7" s="1"/>
  <c r="T213" i="7"/>
  <c r="P213" i="7"/>
  <c r="R213" i="7" s="1"/>
  <c r="S213" i="7" s="1"/>
  <c r="Q213" i="7" s="1"/>
  <c r="T212" i="7"/>
  <c r="P212" i="7"/>
  <c r="R212" i="7" s="1"/>
  <c r="S212" i="7" s="1"/>
  <c r="Q212" i="7" s="1"/>
  <c r="T211" i="7"/>
  <c r="P211" i="7"/>
  <c r="R211" i="7" s="1"/>
  <c r="S211" i="7" s="1"/>
  <c r="Q211" i="7" s="1"/>
  <c r="T210" i="7"/>
  <c r="P210" i="7"/>
  <c r="R210" i="7" s="1"/>
  <c r="S210" i="7" s="1"/>
  <c r="Q210" i="7" s="1"/>
  <c r="T209" i="7"/>
  <c r="P209" i="7"/>
  <c r="R209" i="7" s="1"/>
  <c r="S209" i="7" s="1"/>
  <c r="Q209" i="7" s="1"/>
  <c r="T208" i="7"/>
  <c r="P208" i="7"/>
  <c r="R208" i="7" s="1"/>
  <c r="S208" i="7" s="1"/>
  <c r="Q208" i="7" s="1"/>
  <c r="T207" i="7"/>
  <c r="P207" i="7"/>
  <c r="R207" i="7" s="1"/>
  <c r="S207" i="7" s="1"/>
  <c r="Q207" i="7" s="1"/>
  <c r="T298" i="7"/>
  <c r="P298" i="7"/>
  <c r="R298" i="7" s="1"/>
  <c r="S298" i="7" s="1"/>
  <c r="Q298" i="7" s="1"/>
  <c r="T297" i="7"/>
  <c r="P297" i="7"/>
  <c r="R297" i="7" s="1"/>
  <c r="S297" i="7" s="1"/>
  <c r="Q297" i="7" s="1"/>
  <c r="T296" i="7"/>
  <c r="P296" i="7"/>
  <c r="R296" i="7" s="1"/>
  <c r="S296" i="7" s="1"/>
  <c r="Q296" i="7" s="1"/>
  <c r="T295" i="7"/>
  <c r="P295" i="7"/>
  <c r="R295" i="7" s="1"/>
  <c r="S295" i="7" s="1"/>
  <c r="Q295" i="7" s="1"/>
  <c r="T294" i="7"/>
  <c r="P294" i="7"/>
  <c r="R294" i="7" s="1"/>
  <c r="S294" i="7" s="1"/>
  <c r="Q294" i="7" s="1"/>
  <c r="T293" i="7"/>
  <c r="P293" i="7"/>
  <c r="R293" i="7" s="1"/>
  <c r="S293" i="7" s="1"/>
  <c r="Q293" i="7" s="1"/>
  <c r="T292" i="7"/>
  <c r="P292" i="7"/>
  <c r="R292" i="7" s="1"/>
  <c r="S292" i="7" s="1"/>
  <c r="Q292" i="7" s="1"/>
  <c r="T291" i="7"/>
  <c r="P291" i="7"/>
  <c r="R291" i="7" s="1"/>
  <c r="S291" i="7" s="1"/>
  <c r="Q291" i="7" s="1"/>
  <c r="T290" i="7"/>
  <c r="P290" i="7"/>
  <c r="R290" i="7" s="1"/>
  <c r="S290" i="7" s="1"/>
  <c r="Q290" i="7" s="1"/>
  <c r="T289" i="7"/>
  <c r="P289" i="7"/>
  <c r="R289" i="7" s="1"/>
  <c r="S289" i="7" s="1"/>
  <c r="Q289" i="7" s="1"/>
  <c r="T288" i="7"/>
  <c r="P288" i="7"/>
  <c r="R288" i="7" s="1"/>
  <c r="S288" i="7" s="1"/>
  <c r="Q288" i="7" s="1"/>
  <c r="T287" i="7"/>
  <c r="P287" i="7"/>
  <c r="R287" i="7" s="1"/>
  <c r="S287" i="7" s="1"/>
  <c r="Q287" i="7" s="1"/>
  <c r="T286" i="7"/>
  <c r="P286" i="7"/>
  <c r="R286" i="7" s="1"/>
  <c r="S286" i="7" s="1"/>
  <c r="Q286" i="7" s="1"/>
  <c r="T285" i="7"/>
  <c r="P285" i="7"/>
  <c r="R285" i="7" s="1"/>
  <c r="S285" i="7" s="1"/>
  <c r="Q285" i="7" s="1"/>
  <c r="T284" i="7"/>
  <c r="P284" i="7"/>
  <c r="R284" i="7" s="1"/>
  <c r="S284" i="7" s="1"/>
  <c r="Q284" i="7" s="1"/>
  <c r="T283" i="7"/>
  <c r="P283" i="7"/>
  <c r="R283" i="7" s="1"/>
  <c r="S283" i="7" s="1"/>
  <c r="Q283" i="7" s="1"/>
  <c r="T282" i="7"/>
  <c r="P282" i="7"/>
  <c r="R282" i="7" s="1"/>
  <c r="S282" i="7" s="1"/>
  <c r="Q282" i="7" s="1"/>
  <c r="T281" i="7"/>
  <c r="P281" i="7"/>
  <c r="R281" i="7" s="1"/>
  <c r="S281" i="7" s="1"/>
  <c r="Q281" i="7" s="1"/>
  <c r="T280" i="7"/>
  <c r="P280" i="7"/>
  <c r="R280" i="7" s="1"/>
  <c r="S280" i="7" s="1"/>
  <c r="Q280" i="7" s="1"/>
  <c r="T279" i="7"/>
  <c r="P279" i="7"/>
  <c r="R279" i="7" s="1"/>
  <c r="S279" i="7" s="1"/>
  <c r="Q279" i="7" s="1"/>
  <c r="T278" i="7"/>
  <c r="P278" i="7"/>
  <c r="R278" i="7" s="1"/>
  <c r="S278" i="7" s="1"/>
  <c r="Q278" i="7" s="1"/>
  <c r="T277" i="7"/>
  <c r="P277" i="7"/>
  <c r="R277" i="7" s="1"/>
  <c r="S277" i="7" s="1"/>
  <c r="Q277" i="7" s="1"/>
  <c r="T276" i="7"/>
  <c r="P276" i="7"/>
  <c r="R276" i="7" s="1"/>
  <c r="S276" i="7" s="1"/>
  <c r="Q276" i="7" s="1"/>
  <c r="T275" i="7"/>
  <c r="P275" i="7"/>
  <c r="R275" i="7" s="1"/>
  <c r="S275" i="7" s="1"/>
  <c r="Q275" i="7" s="1"/>
  <c r="T274" i="7"/>
  <c r="P274" i="7"/>
  <c r="R274" i="7" s="1"/>
  <c r="S274" i="7" s="1"/>
  <c r="Q274" i="7" s="1"/>
  <c r="T272" i="7"/>
  <c r="P272" i="7"/>
  <c r="R272" i="7" s="1"/>
  <c r="S272" i="7" s="1"/>
  <c r="Q272" i="7" s="1"/>
  <c r="T271" i="7"/>
  <c r="P271" i="7"/>
  <c r="R271" i="7" s="1"/>
  <c r="S271" i="7" s="1"/>
  <c r="Q271" i="7" s="1"/>
  <c r="T270" i="7"/>
  <c r="P270" i="7"/>
  <c r="R270" i="7" s="1"/>
  <c r="S270" i="7" s="1"/>
  <c r="Q270" i="7" s="1"/>
  <c r="T269" i="7"/>
  <c r="P269" i="7"/>
  <c r="R269" i="7" s="1"/>
  <c r="S269" i="7" s="1"/>
  <c r="Q269" i="7" s="1"/>
  <c r="T268" i="7"/>
  <c r="P268" i="7"/>
  <c r="R268" i="7" s="1"/>
  <c r="S268" i="7" s="1"/>
  <c r="Q268" i="7" s="1"/>
  <c r="T267" i="7"/>
  <c r="P267" i="7"/>
  <c r="R267" i="7" s="1"/>
  <c r="S267" i="7" s="1"/>
  <c r="Q267" i="7" s="1"/>
  <c r="T266" i="7"/>
  <c r="P266" i="7"/>
  <c r="R266" i="7" s="1"/>
  <c r="S266" i="7" s="1"/>
  <c r="Q266" i="7" s="1"/>
  <c r="T265" i="7"/>
  <c r="P265" i="7"/>
  <c r="R265" i="7" s="1"/>
  <c r="S265" i="7" s="1"/>
  <c r="Q265" i="7" s="1"/>
  <c r="T264" i="7"/>
  <c r="P264" i="7"/>
  <c r="R264" i="7" s="1"/>
  <c r="S264" i="7" s="1"/>
  <c r="Q264" i="7" s="1"/>
  <c r="T263" i="7"/>
  <c r="P263" i="7"/>
  <c r="R263" i="7" s="1"/>
  <c r="S263" i="7" s="1"/>
  <c r="Q263" i="7" s="1"/>
  <c r="T262" i="7"/>
  <c r="P262" i="7"/>
  <c r="R262" i="7" s="1"/>
  <c r="S262" i="7" s="1"/>
  <c r="Q262" i="7" s="1"/>
  <c r="T261" i="7"/>
  <c r="P261" i="7"/>
  <c r="R261" i="7" s="1"/>
  <c r="S261" i="7" s="1"/>
  <c r="Q261" i="7" s="1"/>
  <c r="T260" i="7"/>
  <c r="P260" i="7"/>
  <c r="R260" i="7" s="1"/>
  <c r="S260" i="7" s="1"/>
  <c r="Q260" i="7" s="1"/>
  <c r="T259" i="7"/>
  <c r="P259" i="7"/>
  <c r="R259" i="7" s="1"/>
  <c r="S259" i="7" s="1"/>
  <c r="Q259" i="7" s="1"/>
  <c r="T258" i="7"/>
  <c r="P258" i="7"/>
  <c r="R258" i="7" s="1"/>
  <c r="S258" i="7" s="1"/>
  <c r="Q258" i="7" s="1"/>
  <c r="T257" i="7"/>
  <c r="P257" i="7"/>
  <c r="R257" i="7" s="1"/>
  <c r="S257" i="7" s="1"/>
  <c r="Q257" i="7" s="1"/>
  <c r="T256" i="7"/>
  <c r="P256" i="7"/>
  <c r="R256" i="7" s="1"/>
  <c r="S256" i="7" s="1"/>
  <c r="Q256" i="7" s="1"/>
  <c r="T255" i="7"/>
  <c r="P255" i="7"/>
  <c r="R255" i="7" s="1"/>
  <c r="S255" i="7" s="1"/>
  <c r="Q255" i="7" s="1"/>
  <c r="T254" i="7"/>
  <c r="P254" i="7"/>
  <c r="R254" i="7" s="1"/>
  <c r="S254" i="7" s="1"/>
  <c r="Q254" i="7" s="1"/>
  <c r="T253" i="7"/>
  <c r="P253" i="7"/>
  <c r="R253" i="7" s="1"/>
  <c r="S253" i="7" s="1"/>
  <c r="Q253" i="7" s="1"/>
  <c r="T252" i="7"/>
  <c r="P252" i="7"/>
  <c r="R252" i="7" s="1"/>
  <c r="S252" i="7" s="1"/>
  <c r="Q252" i="7" s="1"/>
  <c r="T251" i="7"/>
  <c r="P251" i="7"/>
  <c r="R251" i="7" s="1"/>
  <c r="S251" i="7" s="1"/>
  <c r="Q251" i="7" s="1"/>
  <c r="T250" i="7"/>
  <c r="P250" i="7"/>
  <c r="R250" i="7" s="1"/>
  <c r="S250" i="7" s="1"/>
  <c r="Q250" i="7" s="1"/>
  <c r="T249" i="7"/>
  <c r="P249" i="7"/>
  <c r="R249" i="7" s="1"/>
  <c r="S249" i="7" s="1"/>
  <c r="Q249" i="7" s="1"/>
  <c r="T248" i="7"/>
  <c r="P248" i="7"/>
  <c r="R248" i="7" s="1"/>
  <c r="S248" i="7" s="1"/>
  <c r="Q248" i="7" s="1"/>
  <c r="T246" i="7"/>
  <c r="P246" i="7"/>
  <c r="R246" i="7" s="1"/>
  <c r="S246" i="7" s="1"/>
  <c r="Q246" i="7" s="1"/>
  <c r="T206" i="7"/>
  <c r="P206" i="7"/>
  <c r="R206" i="7" s="1"/>
  <c r="S206" i="7" s="1"/>
  <c r="Q206" i="7" s="1"/>
  <c r="T205" i="7"/>
  <c r="P205" i="7"/>
  <c r="R205" i="7" s="1"/>
  <c r="S205" i="7" s="1"/>
  <c r="Q205" i="7" s="1"/>
  <c r="T204" i="7"/>
  <c r="P204" i="7"/>
  <c r="R204" i="7" s="1"/>
  <c r="S204" i="7" s="1"/>
  <c r="Q204" i="7" s="1"/>
  <c r="T203" i="7"/>
  <c r="P203" i="7"/>
  <c r="R203" i="7" s="1"/>
  <c r="S203" i="7" s="1"/>
  <c r="Q203" i="7" s="1"/>
  <c r="T202" i="7"/>
  <c r="P202" i="7"/>
  <c r="R202" i="7" s="1"/>
  <c r="S202" i="7" s="1"/>
  <c r="Q202" i="7" s="1"/>
  <c r="T201" i="7"/>
  <c r="P201" i="7"/>
  <c r="R201" i="7" s="1"/>
  <c r="S201" i="7" s="1"/>
  <c r="Q201" i="7" s="1"/>
  <c r="T199" i="7"/>
  <c r="P199" i="7"/>
  <c r="R199" i="7" s="1"/>
  <c r="S199" i="7" s="1"/>
  <c r="Q199" i="7" s="1"/>
  <c r="T198" i="7"/>
  <c r="P198" i="7"/>
  <c r="R198" i="7" s="1"/>
  <c r="S198" i="7" s="1"/>
  <c r="Q198" i="7" s="1"/>
  <c r="T197" i="7"/>
  <c r="P197" i="7"/>
  <c r="R197" i="7" s="1"/>
  <c r="S197" i="7" s="1"/>
  <c r="Q197" i="7" s="1"/>
  <c r="T196" i="7"/>
  <c r="P196" i="7"/>
  <c r="R196" i="7" s="1"/>
  <c r="S196" i="7" s="1"/>
  <c r="Q196" i="7" s="1"/>
  <c r="T195" i="7"/>
  <c r="P195" i="7"/>
  <c r="R195" i="7" s="1"/>
  <c r="S195" i="7" s="1"/>
  <c r="Q195" i="7" s="1"/>
  <c r="T194" i="7"/>
  <c r="P194" i="7"/>
  <c r="R194" i="7" s="1"/>
  <c r="S194" i="7" s="1"/>
  <c r="Q194" i="7" s="1"/>
  <c r="T193" i="7"/>
  <c r="P193" i="7"/>
  <c r="R193" i="7" s="1"/>
  <c r="S193" i="7" s="1"/>
  <c r="Q193" i="7" s="1"/>
  <c r="T192" i="7"/>
  <c r="P192" i="7"/>
  <c r="R192" i="7" s="1"/>
  <c r="S192" i="7" s="1"/>
  <c r="Q192" i="7" s="1"/>
  <c r="T191" i="7"/>
  <c r="P191" i="7"/>
  <c r="R191" i="7" s="1"/>
  <c r="S191" i="7" s="1"/>
  <c r="Q191" i="7" s="1"/>
  <c r="T190" i="7"/>
  <c r="P190" i="7"/>
  <c r="R190" i="7" s="1"/>
  <c r="S190" i="7" s="1"/>
  <c r="Q190" i="7" s="1"/>
  <c r="T189" i="7"/>
  <c r="P189" i="7"/>
  <c r="R189" i="7" s="1"/>
  <c r="S189" i="7" s="1"/>
  <c r="Q189" i="7" s="1"/>
  <c r="T188" i="7"/>
  <c r="P188" i="7"/>
  <c r="R188" i="7" s="1"/>
  <c r="S188" i="7" s="1"/>
  <c r="Q188" i="7" s="1"/>
  <c r="T187" i="7"/>
  <c r="P187" i="7"/>
  <c r="R187" i="7" s="1"/>
  <c r="S187" i="7" s="1"/>
  <c r="Q187" i="7" s="1"/>
  <c r="T186" i="7"/>
  <c r="P186" i="7"/>
  <c r="R186" i="7" s="1"/>
  <c r="S186" i="7" s="1"/>
  <c r="Q186" i="7" s="1"/>
  <c r="T185" i="7"/>
  <c r="P185" i="7"/>
  <c r="R185" i="7" s="1"/>
  <c r="S185" i="7" s="1"/>
  <c r="Q185" i="7" s="1"/>
  <c r="T184" i="7"/>
  <c r="P184" i="7"/>
  <c r="R184" i="7" s="1"/>
  <c r="S184" i="7" s="1"/>
  <c r="Q184" i="7" s="1"/>
  <c r="T183" i="7"/>
  <c r="P183" i="7"/>
  <c r="R183" i="7" s="1"/>
  <c r="S183" i="7" s="1"/>
  <c r="Q183" i="7" s="1"/>
  <c r="T182" i="7"/>
  <c r="P182" i="7"/>
  <c r="R182" i="7" s="1"/>
  <c r="S182" i="7" s="1"/>
  <c r="Q182" i="7" s="1"/>
  <c r="T181" i="7"/>
  <c r="P181" i="7"/>
  <c r="R181" i="7" s="1"/>
  <c r="S181" i="7" s="1"/>
  <c r="Q181" i="7" s="1"/>
  <c r="T180" i="7"/>
  <c r="P180" i="7"/>
  <c r="R180" i="7" s="1"/>
  <c r="S180" i="7" s="1"/>
  <c r="Q180" i="7" s="1"/>
  <c r="T179" i="7"/>
  <c r="P179" i="7"/>
  <c r="R179" i="7" s="1"/>
  <c r="S179" i="7" s="1"/>
  <c r="Q179" i="7" s="1"/>
  <c r="T178" i="7"/>
  <c r="P178" i="7"/>
  <c r="R178" i="7" s="1"/>
  <c r="S178" i="7" s="1"/>
  <c r="Q178" i="7" s="1"/>
  <c r="T177" i="7"/>
  <c r="P177" i="7"/>
  <c r="R177" i="7" s="1"/>
  <c r="S177" i="7" s="1"/>
  <c r="Q177" i="7" s="1"/>
  <c r="T176" i="7"/>
  <c r="P176" i="7"/>
  <c r="R176" i="7" s="1"/>
  <c r="S176" i="7" s="1"/>
  <c r="Q176" i="7" s="1"/>
  <c r="T175" i="7"/>
  <c r="P175" i="7"/>
  <c r="R175" i="7" s="1"/>
  <c r="S175" i="7" s="1"/>
  <c r="Q175" i="7" s="1"/>
  <c r="T173" i="7"/>
  <c r="P173" i="7"/>
  <c r="R173" i="7" s="1"/>
  <c r="S173" i="7" s="1"/>
  <c r="Q173" i="7" s="1"/>
  <c r="T172" i="7"/>
  <c r="P172" i="7"/>
  <c r="R172" i="7" s="1"/>
  <c r="S172" i="7" s="1"/>
  <c r="Q172" i="7" s="1"/>
  <c r="T171" i="7"/>
  <c r="P171" i="7"/>
  <c r="R171" i="7" s="1"/>
  <c r="S171" i="7" s="1"/>
  <c r="Q171" i="7" s="1"/>
  <c r="T170" i="7"/>
  <c r="P170" i="7"/>
  <c r="R170" i="7" s="1"/>
  <c r="S170" i="7" s="1"/>
  <c r="Q170" i="7" s="1"/>
  <c r="T169" i="7"/>
  <c r="P169" i="7"/>
  <c r="R169" i="7" s="1"/>
  <c r="S169" i="7" s="1"/>
  <c r="Q169" i="7" s="1"/>
  <c r="T168" i="7"/>
  <c r="P168" i="7"/>
  <c r="R168" i="7" s="1"/>
  <c r="S168" i="7" s="1"/>
  <c r="Q168" i="7" s="1"/>
  <c r="T167" i="7"/>
  <c r="P167" i="7"/>
  <c r="R167" i="7" s="1"/>
  <c r="S167" i="7" s="1"/>
  <c r="Q167" i="7" s="1"/>
  <c r="T166" i="7"/>
  <c r="P166" i="7"/>
  <c r="R166" i="7" s="1"/>
  <c r="S166" i="7" s="1"/>
  <c r="Q166" i="7" s="1"/>
  <c r="T165" i="7"/>
  <c r="P165" i="7"/>
  <c r="R165" i="7" s="1"/>
  <c r="S165" i="7" s="1"/>
  <c r="Q165" i="7" s="1"/>
  <c r="T164" i="7"/>
  <c r="P164" i="7"/>
  <c r="R164" i="7" s="1"/>
  <c r="S164" i="7" s="1"/>
  <c r="Q164" i="7" s="1"/>
  <c r="T163" i="7"/>
  <c r="P163" i="7"/>
  <c r="R163" i="7" s="1"/>
  <c r="S163" i="7" s="1"/>
  <c r="Q163" i="7" s="1"/>
  <c r="T162" i="7"/>
  <c r="P162" i="7"/>
  <c r="R162" i="7" s="1"/>
  <c r="S162" i="7" s="1"/>
  <c r="Q162" i="7" s="1"/>
  <c r="T161" i="7"/>
  <c r="P161" i="7"/>
  <c r="R161" i="7" s="1"/>
  <c r="S161" i="7" s="1"/>
  <c r="Q161" i="7" s="1"/>
  <c r="T160" i="7"/>
  <c r="P160" i="7"/>
  <c r="R160" i="7" s="1"/>
  <c r="S160" i="7" s="1"/>
  <c r="Q160" i="7" s="1"/>
  <c r="T159" i="7"/>
  <c r="P159" i="7"/>
  <c r="R159" i="7" s="1"/>
  <c r="S159" i="7" s="1"/>
  <c r="Q159" i="7" s="1"/>
  <c r="T158" i="7"/>
  <c r="P158" i="7"/>
  <c r="R158" i="7" s="1"/>
  <c r="S158" i="7" s="1"/>
  <c r="Q158" i="7" s="1"/>
  <c r="T157" i="7"/>
  <c r="P157" i="7"/>
  <c r="R157" i="7" s="1"/>
  <c r="S157" i="7" s="1"/>
  <c r="Q157" i="7" s="1"/>
  <c r="T156" i="7"/>
  <c r="P156" i="7"/>
  <c r="R156" i="7" s="1"/>
  <c r="S156" i="7" s="1"/>
  <c r="Q156" i="7" s="1"/>
  <c r="T155" i="7"/>
  <c r="P155" i="7"/>
  <c r="R155" i="7" s="1"/>
  <c r="S155" i="7" s="1"/>
  <c r="Q155" i="7" s="1"/>
  <c r="T154" i="7"/>
  <c r="P154" i="7"/>
  <c r="R154" i="7" s="1"/>
  <c r="S154" i="7" s="1"/>
  <c r="Q154" i="7" s="1"/>
  <c r="T153" i="7"/>
  <c r="P153" i="7"/>
  <c r="R153" i="7" s="1"/>
  <c r="S153" i="7" s="1"/>
  <c r="Q153" i="7" s="1"/>
  <c r="T152" i="7"/>
  <c r="P152" i="7"/>
  <c r="R152" i="7" s="1"/>
  <c r="S152" i="7" s="1"/>
  <c r="Q152" i="7" s="1"/>
  <c r="T151" i="7"/>
  <c r="P151" i="7"/>
  <c r="R151" i="7" s="1"/>
  <c r="S151" i="7" s="1"/>
  <c r="Q151" i="7" s="1"/>
  <c r="T150" i="7"/>
  <c r="P150" i="7"/>
  <c r="R150" i="7" s="1"/>
  <c r="S150" i="7" s="1"/>
  <c r="Q150" i="7" s="1"/>
  <c r="T149" i="7"/>
  <c r="P149" i="7"/>
  <c r="R149" i="7" s="1"/>
  <c r="S149" i="7" s="1"/>
  <c r="Q149" i="7" s="1"/>
  <c r="T147" i="7"/>
  <c r="P147" i="7"/>
  <c r="R147" i="7" s="1"/>
  <c r="S147" i="7" s="1"/>
  <c r="Q147" i="7" s="1"/>
  <c r="T146" i="7"/>
  <c r="P146" i="7"/>
  <c r="R146" i="7" s="1"/>
  <c r="S146" i="7" s="1"/>
  <c r="Q146" i="7" s="1"/>
  <c r="T145" i="7"/>
  <c r="P145" i="7"/>
  <c r="R145" i="7" s="1"/>
  <c r="S145" i="7" s="1"/>
  <c r="Q145" i="7" s="1"/>
  <c r="T144" i="7"/>
  <c r="P144" i="7"/>
  <c r="R144" i="7" s="1"/>
  <c r="S144" i="7" s="1"/>
  <c r="Q144" i="7" s="1"/>
  <c r="T143" i="7"/>
  <c r="P143" i="7"/>
  <c r="R143" i="7" s="1"/>
  <c r="S143" i="7" s="1"/>
  <c r="Q143" i="7" s="1"/>
  <c r="T142" i="7"/>
  <c r="P142" i="7"/>
  <c r="R142" i="7" s="1"/>
  <c r="S142" i="7" s="1"/>
  <c r="Q142" i="7" s="1"/>
  <c r="T141" i="7"/>
  <c r="P141" i="7"/>
  <c r="R141" i="7" s="1"/>
  <c r="S141" i="7" s="1"/>
  <c r="Q141" i="7" s="1"/>
  <c r="T140" i="7"/>
  <c r="P140" i="7"/>
  <c r="R140" i="7" s="1"/>
  <c r="S140" i="7" s="1"/>
  <c r="Q140" i="7" s="1"/>
  <c r="T139" i="7"/>
  <c r="P139" i="7"/>
  <c r="R139" i="7" s="1"/>
  <c r="S139" i="7" s="1"/>
  <c r="Q139" i="7" s="1"/>
  <c r="T138" i="7"/>
  <c r="P138" i="7"/>
  <c r="R138" i="7" s="1"/>
  <c r="S138" i="7" s="1"/>
  <c r="Q138" i="7" s="1"/>
  <c r="T137" i="7"/>
  <c r="P137" i="7"/>
  <c r="R137" i="7" s="1"/>
  <c r="S137" i="7" s="1"/>
  <c r="Q137" i="7" s="1"/>
  <c r="T136" i="7"/>
  <c r="P136" i="7"/>
  <c r="R136" i="7" s="1"/>
  <c r="S136" i="7" s="1"/>
  <c r="Q136" i="7" s="1"/>
  <c r="T135" i="7"/>
  <c r="P135" i="7"/>
  <c r="R135" i="7" s="1"/>
  <c r="S135" i="7" s="1"/>
  <c r="Q135" i="7" s="1"/>
  <c r="T134" i="7"/>
  <c r="P134" i="7"/>
  <c r="R134" i="7" s="1"/>
  <c r="S134" i="7" s="1"/>
  <c r="Q134" i="7" s="1"/>
  <c r="T133" i="7"/>
  <c r="P133" i="7"/>
  <c r="R133" i="7" s="1"/>
  <c r="S133" i="7" s="1"/>
  <c r="Q133" i="7" s="1"/>
  <c r="T132" i="7"/>
  <c r="P132" i="7"/>
  <c r="R132" i="7" s="1"/>
  <c r="S132" i="7" s="1"/>
  <c r="Q132" i="7" s="1"/>
  <c r="T131" i="7"/>
  <c r="P131" i="7"/>
  <c r="R131" i="7" s="1"/>
  <c r="S131" i="7" s="1"/>
  <c r="Q131" i="7" s="1"/>
  <c r="T130" i="7"/>
  <c r="P130" i="7"/>
  <c r="R130" i="7" s="1"/>
  <c r="S130" i="7" s="1"/>
  <c r="Q130" i="7" s="1"/>
  <c r="T129" i="7"/>
  <c r="P129" i="7"/>
  <c r="R129" i="7" s="1"/>
  <c r="S129" i="7" s="1"/>
  <c r="Q129" i="7" s="1"/>
  <c r="T128" i="7"/>
  <c r="P128" i="7"/>
  <c r="R128" i="7" s="1"/>
  <c r="S128" i="7" s="1"/>
  <c r="Q128" i="7" s="1"/>
  <c r="T127" i="7"/>
  <c r="P127" i="7"/>
  <c r="R127" i="7" s="1"/>
  <c r="S127" i="7" s="1"/>
  <c r="Q127" i="7" s="1"/>
  <c r="T126" i="7"/>
  <c r="P126" i="7"/>
  <c r="R126" i="7" s="1"/>
  <c r="S126" i="7" s="1"/>
  <c r="Q126" i="7" s="1"/>
  <c r="T125" i="7"/>
  <c r="P125" i="7"/>
  <c r="R125" i="7" s="1"/>
  <c r="S125" i="7" s="1"/>
  <c r="Q125" i="7" s="1"/>
  <c r="T124" i="7"/>
  <c r="P124" i="7"/>
  <c r="R124" i="7" s="1"/>
  <c r="S124" i="7" s="1"/>
  <c r="Q124" i="7" s="1"/>
  <c r="T123" i="7"/>
  <c r="P123" i="7"/>
  <c r="R123" i="7" s="1"/>
  <c r="S123" i="7" s="1"/>
  <c r="Q123" i="7" s="1"/>
  <c r="T121" i="7"/>
  <c r="P121" i="7"/>
  <c r="R121" i="7" s="1"/>
  <c r="S121" i="7" s="1"/>
  <c r="Q121" i="7" s="1"/>
  <c r="T120" i="7"/>
  <c r="P120" i="7"/>
  <c r="R120" i="7" s="1"/>
  <c r="S120" i="7" s="1"/>
  <c r="Q120" i="7" s="1"/>
  <c r="T119" i="7"/>
  <c r="P119" i="7"/>
  <c r="R119" i="7" s="1"/>
  <c r="S119" i="7" s="1"/>
  <c r="Q119" i="7" s="1"/>
  <c r="T118" i="7"/>
  <c r="P118" i="7"/>
  <c r="R118" i="7" s="1"/>
  <c r="S118" i="7" s="1"/>
  <c r="Q118" i="7" s="1"/>
  <c r="T117" i="7"/>
  <c r="P117" i="7"/>
  <c r="R117" i="7" s="1"/>
  <c r="S117" i="7" s="1"/>
  <c r="Q117" i="7" s="1"/>
  <c r="T116" i="7"/>
  <c r="P116" i="7"/>
  <c r="R116" i="7" s="1"/>
  <c r="S116" i="7" s="1"/>
  <c r="Q116" i="7" s="1"/>
  <c r="T115" i="7"/>
  <c r="P115" i="7"/>
  <c r="R115" i="7" s="1"/>
  <c r="S115" i="7" s="1"/>
  <c r="Q115" i="7" s="1"/>
  <c r="T114" i="7"/>
  <c r="P114" i="7"/>
  <c r="R114" i="7" s="1"/>
  <c r="S114" i="7" s="1"/>
  <c r="Q114" i="7" s="1"/>
  <c r="T113" i="7"/>
  <c r="P113" i="7"/>
  <c r="R113" i="7" s="1"/>
  <c r="S113" i="7" s="1"/>
  <c r="Q113" i="7" s="1"/>
  <c r="T112" i="7"/>
  <c r="P112" i="7"/>
  <c r="R112" i="7" s="1"/>
  <c r="S112" i="7" s="1"/>
  <c r="Q112" i="7" s="1"/>
  <c r="T111" i="7"/>
  <c r="P111" i="7"/>
  <c r="R111" i="7" s="1"/>
  <c r="S111" i="7" s="1"/>
  <c r="Q111" i="7" s="1"/>
  <c r="T110" i="7"/>
  <c r="P110" i="7"/>
  <c r="R110" i="7" s="1"/>
  <c r="S110" i="7" s="1"/>
  <c r="Q110" i="7" s="1"/>
  <c r="T109" i="7"/>
  <c r="P109" i="7"/>
  <c r="R109" i="7" s="1"/>
  <c r="S109" i="7" s="1"/>
  <c r="Q109" i="7" s="1"/>
  <c r="T108" i="7"/>
  <c r="P108" i="7"/>
  <c r="R108" i="7" s="1"/>
  <c r="S108" i="7" s="1"/>
  <c r="Q108" i="7" s="1"/>
  <c r="T107" i="7"/>
  <c r="P107" i="7"/>
  <c r="R107" i="7" s="1"/>
  <c r="S107" i="7" s="1"/>
  <c r="Q107" i="7" s="1"/>
  <c r="T106" i="7"/>
  <c r="P106" i="7"/>
  <c r="R106" i="7" s="1"/>
  <c r="S106" i="7" s="1"/>
  <c r="Q106" i="7" s="1"/>
  <c r="T105" i="7"/>
  <c r="P105" i="7"/>
  <c r="R105" i="7" s="1"/>
  <c r="S105" i="7" s="1"/>
  <c r="Q105" i="7" s="1"/>
  <c r="T104" i="7"/>
  <c r="P104" i="7"/>
  <c r="R104" i="7" s="1"/>
  <c r="S104" i="7" s="1"/>
  <c r="Q104" i="7" s="1"/>
  <c r="T103" i="7"/>
  <c r="P103" i="7"/>
  <c r="R103" i="7" s="1"/>
  <c r="S103" i="7" s="1"/>
  <c r="Q103" i="7" s="1"/>
  <c r="T102" i="7"/>
  <c r="P102" i="7"/>
  <c r="R102" i="7" s="1"/>
  <c r="S102" i="7" s="1"/>
  <c r="Q102" i="7" s="1"/>
  <c r="T101" i="7"/>
  <c r="P101" i="7"/>
  <c r="R101" i="7" s="1"/>
  <c r="S101" i="7" s="1"/>
  <c r="Q101" i="7" s="1"/>
  <c r="T100" i="7"/>
  <c r="P100" i="7"/>
  <c r="R100" i="7" s="1"/>
  <c r="S100" i="7" s="1"/>
  <c r="Q100" i="7" s="1"/>
  <c r="T99" i="7"/>
  <c r="P99" i="7"/>
  <c r="R99" i="7" s="1"/>
  <c r="S99" i="7" s="1"/>
  <c r="Q99" i="7" s="1"/>
  <c r="T98" i="7"/>
  <c r="P98" i="7"/>
  <c r="R98" i="7" s="1"/>
  <c r="S98" i="7" s="1"/>
  <c r="Q98" i="7" s="1"/>
  <c r="T97" i="7"/>
  <c r="P97" i="7"/>
  <c r="R97" i="7" s="1"/>
  <c r="S97" i="7" s="1"/>
  <c r="Q97" i="7" s="1"/>
  <c r="T95" i="7"/>
  <c r="P95" i="7"/>
  <c r="R95" i="7" s="1"/>
  <c r="S95" i="7" s="1"/>
  <c r="Q95" i="7" s="1"/>
  <c r="T94" i="7"/>
  <c r="P94" i="7"/>
  <c r="R94" i="7" s="1"/>
  <c r="S94" i="7" s="1"/>
  <c r="Q94" i="7" s="1"/>
  <c r="T93" i="7"/>
  <c r="P93" i="7"/>
  <c r="R93" i="7" s="1"/>
  <c r="S93" i="7" s="1"/>
  <c r="Q93" i="7" s="1"/>
  <c r="T92" i="7"/>
  <c r="P92" i="7"/>
  <c r="R92" i="7" s="1"/>
  <c r="S92" i="7" s="1"/>
  <c r="Q92" i="7" s="1"/>
  <c r="T91" i="7"/>
  <c r="P91" i="7"/>
  <c r="R91" i="7" s="1"/>
  <c r="S91" i="7" s="1"/>
  <c r="Q91" i="7" s="1"/>
  <c r="T90" i="7"/>
  <c r="P90" i="7"/>
  <c r="R90" i="7" s="1"/>
  <c r="S90" i="7" s="1"/>
  <c r="Q90" i="7" s="1"/>
  <c r="T89" i="7"/>
  <c r="P89" i="7"/>
  <c r="R89" i="7" s="1"/>
  <c r="S89" i="7" s="1"/>
  <c r="Q89" i="7" s="1"/>
  <c r="T88" i="7"/>
  <c r="P88" i="7"/>
  <c r="R88" i="7" s="1"/>
  <c r="S88" i="7" s="1"/>
  <c r="Q88" i="7" s="1"/>
  <c r="T87" i="7"/>
  <c r="P87" i="7"/>
  <c r="R87" i="7" s="1"/>
  <c r="S87" i="7" s="1"/>
  <c r="Q87" i="7" s="1"/>
  <c r="T86" i="7"/>
  <c r="P86" i="7"/>
  <c r="R86" i="7" s="1"/>
  <c r="S86" i="7" s="1"/>
  <c r="Q86" i="7" s="1"/>
  <c r="T85" i="7"/>
  <c r="P85" i="7"/>
  <c r="R85" i="7" s="1"/>
  <c r="S85" i="7" s="1"/>
  <c r="Q85" i="7" s="1"/>
  <c r="T84" i="7"/>
  <c r="P84" i="7"/>
  <c r="R84" i="7" s="1"/>
  <c r="S84" i="7" s="1"/>
  <c r="Q84" i="7" s="1"/>
  <c r="T83" i="7"/>
  <c r="P83" i="7"/>
  <c r="R83" i="7" s="1"/>
  <c r="S83" i="7" s="1"/>
  <c r="Q83" i="7" s="1"/>
  <c r="T82" i="7"/>
  <c r="P82" i="7"/>
  <c r="R82" i="7" s="1"/>
  <c r="S82" i="7" s="1"/>
  <c r="Q82" i="7" s="1"/>
  <c r="T81" i="7"/>
  <c r="P81" i="7"/>
  <c r="R81" i="7" s="1"/>
  <c r="S81" i="7" s="1"/>
  <c r="Q81" i="7" s="1"/>
  <c r="T80" i="7"/>
  <c r="P80" i="7"/>
  <c r="R80" i="7" s="1"/>
  <c r="S80" i="7" s="1"/>
  <c r="Q80" i="7" s="1"/>
  <c r="T79" i="7"/>
  <c r="P79" i="7"/>
  <c r="R79" i="7" s="1"/>
  <c r="S79" i="7" s="1"/>
  <c r="Q79" i="7" s="1"/>
  <c r="T78" i="7"/>
  <c r="P78" i="7"/>
  <c r="R78" i="7" s="1"/>
  <c r="S78" i="7" s="1"/>
  <c r="Q78" i="7" s="1"/>
  <c r="T77" i="7"/>
  <c r="P77" i="7"/>
  <c r="R77" i="7" s="1"/>
  <c r="S77" i="7" s="1"/>
  <c r="Q77" i="7" s="1"/>
  <c r="T76" i="7"/>
  <c r="P76" i="7"/>
  <c r="R76" i="7" s="1"/>
  <c r="S76" i="7" s="1"/>
  <c r="Q76" i="7" s="1"/>
  <c r="T75" i="7"/>
  <c r="P75" i="7"/>
  <c r="R75" i="7" s="1"/>
  <c r="S75" i="7" s="1"/>
  <c r="Q75" i="7" s="1"/>
  <c r="T74" i="7"/>
  <c r="P74" i="7"/>
  <c r="R74" i="7" s="1"/>
  <c r="S74" i="7" s="1"/>
  <c r="Q74" i="7" s="1"/>
  <c r="T73" i="7"/>
  <c r="P73" i="7"/>
  <c r="R73" i="7" s="1"/>
  <c r="S73" i="7" s="1"/>
  <c r="Q73" i="7" s="1"/>
  <c r="T72" i="7"/>
  <c r="P72" i="7"/>
  <c r="R72" i="7" s="1"/>
  <c r="S72" i="7" s="1"/>
  <c r="Q72" i="7" s="1"/>
  <c r="T71" i="7"/>
  <c r="P71" i="7"/>
  <c r="R71" i="7" s="1"/>
  <c r="S71" i="7" s="1"/>
  <c r="Q71" i="7" s="1"/>
  <c r="T69" i="7"/>
  <c r="P69" i="7"/>
  <c r="R69" i="7" s="1"/>
  <c r="S69" i="7" s="1"/>
  <c r="Q69" i="7" s="1"/>
  <c r="T68" i="7"/>
  <c r="P68" i="7"/>
  <c r="R68" i="7" s="1"/>
  <c r="S68" i="7" s="1"/>
  <c r="Q68" i="7" s="1"/>
  <c r="T67" i="7"/>
  <c r="P67" i="7"/>
  <c r="R67" i="7" s="1"/>
  <c r="S67" i="7" s="1"/>
  <c r="Q67" i="7" s="1"/>
  <c r="T66" i="7"/>
  <c r="P66" i="7"/>
  <c r="R66" i="7" s="1"/>
  <c r="S66" i="7" s="1"/>
  <c r="Q66" i="7" s="1"/>
  <c r="T65" i="7"/>
  <c r="P65" i="7"/>
  <c r="R65" i="7" s="1"/>
  <c r="S65" i="7" s="1"/>
  <c r="Q65" i="7" s="1"/>
  <c r="T64" i="7"/>
  <c r="P64" i="7"/>
  <c r="R64" i="7" s="1"/>
  <c r="S64" i="7" s="1"/>
  <c r="Q64" i="7" s="1"/>
  <c r="T63" i="7"/>
  <c r="P63" i="7"/>
  <c r="R63" i="7" s="1"/>
  <c r="S63" i="7" s="1"/>
  <c r="Q63" i="7" s="1"/>
  <c r="T62" i="7"/>
  <c r="P62" i="7"/>
  <c r="R62" i="7" s="1"/>
  <c r="S62" i="7" s="1"/>
  <c r="Q62" i="7" s="1"/>
  <c r="T61" i="7"/>
  <c r="P61" i="7"/>
  <c r="R61" i="7" s="1"/>
  <c r="S61" i="7" s="1"/>
  <c r="Q61" i="7" s="1"/>
  <c r="T60" i="7"/>
  <c r="P60" i="7"/>
  <c r="R60" i="7" s="1"/>
  <c r="S60" i="7" s="1"/>
  <c r="Q60" i="7" s="1"/>
  <c r="T59" i="7"/>
  <c r="P59" i="7"/>
  <c r="R59" i="7" s="1"/>
  <c r="S59" i="7" s="1"/>
  <c r="Q59" i="7" s="1"/>
  <c r="T58" i="7"/>
  <c r="P58" i="7"/>
  <c r="R58" i="7" s="1"/>
  <c r="S58" i="7" s="1"/>
  <c r="Q58" i="7" s="1"/>
  <c r="T57" i="7"/>
  <c r="P57" i="7"/>
  <c r="R57" i="7" s="1"/>
  <c r="S57" i="7" s="1"/>
  <c r="Q57" i="7" s="1"/>
  <c r="T56" i="7"/>
  <c r="P56" i="7"/>
  <c r="R56" i="7" s="1"/>
  <c r="S56" i="7" s="1"/>
  <c r="Q56" i="7" s="1"/>
  <c r="T55" i="7"/>
  <c r="P55" i="7"/>
  <c r="R55" i="7" s="1"/>
  <c r="S55" i="7" s="1"/>
  <c r="Q55" i="7" s="1"/>
  <c r="T54" i="7"/>
  <c r="P54" i="7"/>
  <c r="R54" i="7" s="1"/>
  <c r="S54" i="7" s="1"/>
  <c r="Q54" i="7" s="1"/>
  <c r="T53" i="7"/>
  <c r="P53" i="7"/>
  <c r="R53" i="7" s="1"/>
  <c r="S53" i="7" s="1"/>
  <c r="Q53" i="7" s="1"/>
  <c r="T52" i="7"/>
  <c r="P52" i="7"/>
  <c r="R52" i="7" s="1"/>
  <c r="S52" i="7" s="1"/>
  <c r="Q52" i="7" s="1"/>
  <c r="T51" i="7"/>
  <c r="P51" i="7"/>
  <c r="R51" i="7" s="1"/>
  <c r="S51" i="7" s="1"/>
  <c r="Q51" i="7" s="1"/>
  <c r="T50" i="7"/>
  <c r="P50" i="7"/>
  <c r="R50" i="7" s="1"/>
  <c r="S50" i="7" s="1"/>
  <c r="Q50" i="7" s="1"/>
  <c r="T49" i="7"/>
  <c r="P49" i="7"/>
  <c r="R49" i="7" s="1"/>
  <c r="S49" i="7" s="1"/>
  <c r="Q49" i="7" s="1"/>
  <c r="T48" i="7"/>
  <c r="P48" i="7"/>
  <c r="R48" i="7" s="1"/>
  <c r="S48" i="7" s="1"/>
  <c r="Q48" i="7" s="1"/>
  <c r="T47" i="7"/>
  <c r="P47" i="7"/>
  <c r="R47" i="7" s="1"/>
  <c r="S47" i="7" s="1"/>
  <c r="Q47" i="7" s="1"/>
  <c r="T46" i="7"/>
  <c r="P46" i="7"/>
  <c r="R46" i="7" s="1"/>
  <c r="S46" i="7" s="1"/>
  <c r="Q46" i="7" s="1"/>
  <c r="T45" i="7"/>
  <c r="P45" i="7"/>
  <c r="R45" i="7" s="1"/>
  <c r="S45" i="7" s="1"/>
  <c r="Q45" i="7" s="1"/>
  <c r="T43" i="7"/>
  <c r="P43" i="7"/>
  <c r="R43" i="7" s="1"/>
  <c r="S43" i="7" s="1"/>
  <c r="Q43" i="7" s="1"/>
  <c r="T42" i="7"/>
  <c r="P42" i="7"/>
  <c r="R42" i="7" s="1"/>
  <c r="S42" i="7" s="1"/>
  <c r="Q42" i="7" s="1"/>
  <c r="T41" i="7"/>
  <c r="P41" i="7"/>
  <c r="R41" i="7" s="1"/>
  <c r="S41" i="7" s="1"/>
  <c r="Q41" i="7" s="1"/>
  <c r="T40" i="7"/>
  <c r="P40" i="7"/>
  <c r="R40" i="7" s="1"/>
  <c r="S40" i="7" s="1"/>
  <c r="Q40" i="7" s="1"/>
  <c r="T39" i="7"/>
  <c r="P39" i="7"/>
  <c r="R39" i="7" s="1"/>
  <c r="S39" i="7" s="1"/>
  <c r="Q39" i="7" s="1"/>
  <c r="T38" i="7"/>
  <c r="P38" i="7"/>
  <c r="R38" i="7" s="1"/>
  <c r="S38" i="7" s="1"/>
  <c r="Q38" i="7" s="1"/>
  <c r="T37" i="7"/>
  <c r="P37" i="7"/>
  <c r="R37" i="7" s="1"/>
  <c r="S37" i="7" s="1"/>
  <c r="Q37" i="7" s="1"/>
  <c r="T36" i="7"/>
  <c r="P36" i="7"/>
  <c r="R36" i="7" s="1"/>
  <c r="S36" i="7" s="1"/>
  <c r="Q36" i="7" s="1"/>
  <c r="T35" i="7"/>
  <c r="P35" i="7"/>
  <c r="R35" i="7" s="1"/>
  <c r="S35" i="7" s="1"/>
  <c r="Q35" i="7" s="1"/>
  <c r="T34" i="7"/>
  <c r="P34" i="7"/>
  <c r="R34" i="7" s="1"/>
  <c r="S34" i="7" s="1"/>
  <c r="Q34" i="7" s="1"/>
  <c r="T33" i="7"/>
  <c r="P33" i="7"/>
  <c r="R33" i="7" s="1"/>
  <c r="S33" i="7" s="1"/>
  <c r="Q33" i="7" s="1"/>
  <c r="T32" i="7"/>
  <c r="P32" i="7"/>
  <c r="R32" i="7" s="1"/>
  <c r="S32" i="7" s="1"/>
  <c r="Q32" i="7" s="1"/>
  <c r="T31" i="7"/>
  <c r="P31" i="7"/>
  <c r="R31" i="7" s="1"/>
  <c r="S31" i="7" s="1"/>
  <c r="Q31" i="7" s="1"/>
  <c r="T30" i="7"/>
  <c r="P30" i="7"/>
  <c r="R30" i="7" s="1"/>
  <c r="S30" i="7" s="1"/>
  <c r="Q30" i="7" s="1"/>
  <c r="T29" i="7"/>
  <c r="P29" i="7"/>
  <c r="R29" i="7" s="1"/>
  <c r="S29" i="7" s="1"/>
  <c r="Q29" i="7" s="1"/>
  <c r="T28" i="7"/>
  <c r="P28" i="7"/>
  <c r="R28" i="7" s="1"/>
  <c r="S28" i="7" s="1"/>
  <c r="Q28" i="7" s="1"/>
  <c r="T27" i="7"/>
  <c r="P27" i="7"/>
  <c r="R27" i="7" s="1"/>
  <c r="S27" i="7" s="1"/>
  <c r="Q27" i="7" s="1"/>
  <c r="T26" i="7"/>
  <c r="P26" i="7"/>
  <c r="R26" i="7" s="1"/>
  <c r="S26" i="7" s="1"/>
  <c r="Q26" i="7" s="1"/>
  <c r="T25" i="7"/>
  <c r="P25" i="7"/>
  <c r="R25" i="7" s="1"/>
  <c r="S25" i="7" s="1"/>
  <c r="Q25" i="7" s="1"/>
  <c r="T24" i="7"/>
  <c r="P24" i="7"/>
  <c r="R24" i="7" s="1"/>
  <c r="S24" i="7" s="1"/>
  <c r="Q24" i="7" s="1"/>
  <c r="T23" i="7"/>
  <c r="P23" i="7"/>
  <c r="R23" i="7" s="1"/>
  <c r="S23" i="7" s="1"/>
  <c r="Q23" i="7" s="1"/>
  <c r="T22" i="7"/>
  <c r="P22" i="7"/>
  <c r="R22" i="7" s="1"/>
  <c r="S22" i="7" s="1"/>
  <c r="Q22" i="7" s="1"/>
  <c r="T21" i="7"/>
  <c r="P21" i="7"/>
  <c r="R21" i="7" s="1"/>
  <c r="S21" i="7" s="1"/>
  <c r="Q21" i="7" s="1"/>
  <c r="T20" i="7"/>
  <c r="P20" i="7"/>
  <c r="R20" i="7" s="1"/>
  <c r="S20" i="7" s="1"/>
  <c r="Q20" i="7" s="1"/>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2" i="6"/>
  <c r="J271" i="6"/>
  <c r="J270" i="6"/>
  <c r="J269" i="6"/>
  <c r="J268" i="6"/>
  <c r="J267" i="6"/>
  <c r="J266" i="6"/>
  <c r="J265" i="6"/>
  <c r="J264" i="6"/>
  <c r="J263" i="6"/>
  <c r="J262" i="6"/>
  <c r="J261" i="6"/>
  <c r="J260" i="6"/>
  <c r="J259" i="6"/>
  <c r="K258" i="6"/>
  <c r="J258" i="6"/>
  <c r="K257" i="6"/>
  <c r="J257" i="6"/>
  <c r="K256" i="6"/>
  <c r="J256" i="6"/>
  <c r="K255" i="6"/>
  <c r="J255" i="6"/>
  <c r="K254" i="6"/>
  <c r="J254" i="6"/>
  <c r="K253" i="6"/>
  <c r="J253" i="6"/>
  <c r="K252" i="6"/>
  <c r="J252" i="6"/>
  <c r="K251" i="6"/>
  <c r="J251" i="6"/>
  <c r="K250" i="6"/>
  <c r="J250" i="6"/>
  <c r="K249" i="6"/>
  <c r="J249" i="6"/>
  <c r="J248"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K207" i="6"/>
  <c r="J207" i="6"/>
  <c r="J206" i="6"/>
  <c r="J205" i="6"/>
  <c r="J204" i="6"/>
  <c r="J203" i="6"/>
  <c r="J202" i="6"/>
  <c r="J201"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3" i="6"/>
  <c r="K172" i="6"/>
  <c r="J172" i="6"/>
  <c r="K171" i="6"/>
  <c r="J171" i="6"/>
  <c r="K170" i="6"/>
  <c r="J170" i="6"/>
  <c r="K169" i="6"/>
  <c r="J169" i="6"/>
  <c r="K168" i="6"/>
  <c r="J168" i="6"/>
  <c r="K167" i="6"/>
  <c r="J167" i="6"/>
  <c r="K166" i="6"/>
  <c r="J166" i="6"/>
  <c r="K165" i="6"/>
  <c r="J165" i="6"/>
  <c r="K164" i="6"/>
  <c r="J164" i="6"/>
  <c r="K163" i="6"/>
  <c r="J163" i="6"/>
  <c r="J162" i="6"/>
  <c r="J161" i="6"/>
  <c r="J160" i="6"/>
  <c r="J159" i="6"/>
  <c r="J158" i="6"/>
  <c r="J157" i="6"/>
  <c r="J156" i="6"/>
  <c r="J155" i="6"/>
  <c r="J154" i="6"/>
  <c r="J153" i="6"/>
  <c r="J152" i="6"/>
  <c r="J151" i="6"/>
  <c r="J150" i="6"/>
  <c r="J149"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1" i="6"/>
  <c r="K120" i="6"/>
  <c r="J120" i="6"/>
  <c r="K119" i="6"/>
  <c r="J119" i="6"/>
  <c r="K118" i="6"/>
  <c r="J118" i="6"/>
  <c r="K117" i="6"/>
  <c r="J117" i="6"/>
  <c r="K116" i="6"/>
  <c r="J116" i="6"/>
  <c r="K115" i="6"/>
  <c r="J115" i="6"/>
  <c r="K114" i="6"/>
  <c r="J114" i="6"/>
  <c r="J113" i="6"/>
  <c r="J112" i="6"/>
  <c r="J111" i="6"/>
  <c r="J110" i="6"/>
  <c r="J109" i="6"/>
  <c r="J108" i="6"/>
  <c r="J107" i="6"/>
  <c r="J106" i="6"/>
  <c r="J105" i="6"/>
  <c r="J104" i="6"/>
  <c r="J103" i="6"/>
  <c r="J102" i="6"/>
  <c r="J101" i="6"/>
  <c r="J100" i="6"/>
  <c r="J99" i="6"/>
  <c r="J98" i="6"/>
  <c r="J97" i="6"/>
  <c r="J95" i="6"/>
  <c r="J94" i="6"/>
  <c r="J93" i="6"/>
  <c r="J92" i="6"/>
  <c r="J91" i="6"/>
  <c r="J90" i="6"/>
  <c r="J89" i="6"/>
  <c r="J88" i="6"/>
  <c r="J87" i="6"/>
  <c r="J86" i="6"/>
  <c r="J85" i="6"/>
  <c r="J84" i="6"/>
  <c r="J83" i="6"/>
  <c r="J82" i="6"/>
  <c r="J81" i="6"/>
  <c r="J80" i="6"/>
  <c r="J79" i="6"/>
  <c r="J78" i="6"/>
  <c r="J77" i="6"/>
  <c r="J76" i="6"/>
  <c r="J75" i="6"/>
  <c r="J74" i="6"/>
  <c r="J73" i="6"/>
  <c r="K72" i="6"/>
  <c r="J72" i="6"/>
  <c r="K71" i="6"/>
  <c r="J71" i="6"/>
  <c r="P121" i="5"/>
  <c r="T121" i="5" s="1"/>
  <c r="N121" i="5"/>
  <c r="Q121" i="5" s="1"/>
  <c r="R121" i="5" s="1"/>
  <c r="O121" i="5" s="1"/>
  <c r="P120" i="5"/>
  <c r="T120" i="5" s="1"/>
  <c r="N120" i="5"/>
  <c r="Q120" i="5" s="1"/>
  <c r="R120" i="5" s="1"/>
  <c r="O120" i="5" s="1"/>
  <c r="P119" i="5"/>
  <c r="T119" i="5" s="1"/>
  <c r="N119" i="5"/>
  <c r="Q119" i="5" s="1"/>
  <c r="R119" i="5" s="1"/>
  <c r="O119" i="5" s="1"/>
  <c r="P118" i="5"/>
  <c r="T118" i="5" s="1"/>
  <c r="N118" i="5"/>
  <c r="Q118" i="5" s="1"/>
  <c r="R118" i="5" s="1"/>
  <c r="O118" i="5" s="1"/>
  <c r="P117" i="5"/>
  <c r="T117" i="5" s="1"/>
  <c r="N117" i="5"/>
  <c r="Q117" i="5" s="1"/>
  <c r="R117" i="5" s="1"/>
  <c r="O117" i="5" s="1"/>
  <c r="P116" i="5"/>
  <c r="T116" i="5" s="1"/>
  <c r="N116" i="5"/>
  <c r="Q116" i="5" s="1"/>
  <c r="R116" i="5" s="1"/>
  <c r="O116" i="5" s="1"/>
  <c r="P115" i="5"/>
  <c r="T115" i="5" s="1"/>
  <c r="N115" i="5"/>
  <c r="Q115" i="5" s="1"/>
  <c r="R115" i="5" s="1"/>
  <c r="O115" i="5" s="1"/>
  <c r="P114" i="5"/>
  <c r="T114" i="5" s="1"/>
  <c r="N114" i="5"/>
  <c r="Q114" i="5" s="1"/>
  <c r="R114" i="5" s="1"/>
  <c r="O114" i="5" s="1"/>
  <c r="P113" i="5"/>
  <c r="T113" i="5" s="1"/>
  <c r="N113" i="5"/>
  <c r="Q113" i="5" s="1"/>
  <c r="R113" i="5" s="1"/>
  <c r="O113" i="5" s="1"/>
  <c r="P112" i="5"/>
  <c r="T112" i="5" s="1"/>
  <c r="N112" i="5"/>
  <c r="Q112" i="5" s="1"/>
  <c r="R112" i="5" s="1"/>
  <c r="O112" i="5" s="1"/>
  <c r="P111" i="5"/>
  <c r="T111" i="5" s="1"/>
  <c r="N111" i="5"/>
  <c r="Q111" i="5" s="1"/>
  <c r="R111" i="5" s="1"/>
  <c r="O111" i="5" s="1"/>
  <c r="P110" i="5"/>
  <c r="T110" i="5" s="1"/>
  <c r="N110" i="5"/>
  <c r="Q110" i="5" s="1"/>
  <c r="R110" i="5" s="1"/>
  <c r="O110" i="5" s="1"/>
  <c r="P109" i="5"/>
  <c r="T109" i="5" s="1"/>
  <c r="N109" i="5"/>
  <c r="Q109" i="5" s="1"/>
  <c r="R109" i="5" s="1"/>
  <c r="O109" i="5" s="1"/>
  <c r="P108" i="5"/>
  <c r="T108" i="5" s="1"/>
  <c r="N108" i="5"/>
  <c r="Q108" i="5" s="1"/>
  <c r="R108" i="5" s="1"/>
  <c r="O108" i="5" s="1"/>
  <c r="P107" i="5"/>
  <c r="T107" i="5" s="1"/>
  <c r="N107" i="5"/>
  <c r="Q107" i="5" s="1"/>
  <c r="R107" i="5" s="1"/>
  <c r="O107" i="5" s="1"/>
  <c r="P106" i="5"/>
  <c r="T106" i="5" s="1"/>
  <c r="N106" i="5"/>
  <c r="Q106" i="5" s="1"/>
  <c r="R106" i="5" s="1"/>
  <c r="O106" i="5" s="1"/>
  <c r="P105" i="5"/>
  <c r="T105" i="5" s="1"/>
  <c r="N105" i="5"/>
  <c r="Q105" i="5" s="1"/>
  <c r="R105" i="5" s="1"/>
  <c r="O105" i="5" s="1"/>
  <c r="P104" i="5"/>
  <c r="T104" i="5" s="1"/>
  <c r="N104" i="5"/>
  <c r="Q104" i="5" s="1"/>
  <c r="R104" i="5" s="1"/>
  <c r="O104" i="5" s="1"/>
  <c r="P103" i="5"/>
  <c r="T103" i="5" s="1"/>
  <c r="N103" i="5"/>
  <c r="Q103" i="5" s="1"/>
  <c r="R103" i="5" s="1"/>
  <c r="O103" i="5" s="1"/>
  <c r="P102" i="5"/>
  <c r="T102" i="5" s="1"/>
  <c r="N102" i="5"/>
  <c r="Q102" i="5" s="1"/>
  <c r="R102" i="5" s="1"/>
  <c r="O102" i="5" s="1"/>
  <c r="P101" i="5"/>
  <c r="T101" i="5" s="1"/>
  <c r="N101" i="5"/>
  <c r="Q101" i="5" s="1"/>
  <c r="R101" i="5" s="1"/>
  <c r="O101" i="5" s="1"/>
  <c r="P100" i="5"/>
  <c r="T100" i="5" s="1"/>
  <c r="N100" i="5"/>
  <c r="Q100" i="5" s="1"/>
  <c r="R100" i="5" s="1"/>
  <c r="O100" i="5" s="1"/>
  <c r="P99" i="5"/>
  <c r="T99" i="5" s="1"/>
  <c r="N99" i="5"/>
  <c r="Q99" i="5" s="1"/>
  <c r="R99" i="5" s="1"/>
  <c r="O99" i="5" s="1"/>
  <c r="P98" i="5"/>
  <c r="T98" i="5" s="1"/>
  <c r="N98" i="5"/>
  <c r="Q98" i="5" s="1"/>
  <c r="R98" i="5" s="1"/>
  <c r="O98" i="5" s="1"/>
  <c r="P97" i="5"/>
  <c r="T97" i="5" s="1"/>
  <c r="N97" i="5"/>
  <c r="Q97" i="5" s="1"/>
  <c r="R97" i="5" s="1"/>
  <c r="O97" i="5" s="1"/>
  <c r="P95" i="5"/>
  <c r="T95" i="5" s="1"/>
  <c r="N95" i="5"/>
  <c r="Q95" i="5" s="1"/>
  <c r="R95" i="5" s="1"/>
  <c r="O95" i="5" s="1"/>
  <c r="P94" i="5"/>
  <c r="T94" i="5" s="1"/>
  <c r="N94" i="5"/>
  <c r="Q94" i="5" s="1"/>
  <c r="R94" i="5" s="1"/>
  <c r="O94" i="5" s="1"/>
  <c r="P93" i="5"/>
  <c r="T93" i="5" s="1"/>
  <c r="N93" i="5"/>
  <c r="Q93" i="5" s="1"/>
  <c r="R93" i="5" s="1"/>
  <c r="O93" i="5" s="1"/>
  <c r="P92" i="5"/>
  <c r="T92" i="5" s="1"/>
  <c r="N92" i="5"/>
  <c r="Q92" i="5" s="1"/>
  <c r="R92" i="5" s="1"/>
  <c r="O92" i="5" s="1"/>
  <c r="P91" i="5"/>
  <c r="T91" i="5" s="1"/>
  <c r="N91" i="5"/>
  <c r="Q91" i="5" s="1"/>
  <c r="R91" i="5" s="1"/>
  <c r="O91" i="5" s="1"/>
  <c r="P90" i="5"/>
  <c r="T90" i="5" s="1"/>
  <c r="N90" i="5"/>
  <c r="Q90" i="5" s="1"/>
  <c r="R90" i="5" s="1"/>
  <c r="O90" i="5" s="1"/>
  <c r="P89" i="5"/>
  <c r="T89" i="5" s="1"/>
  <c r="N89" i="5"/>
  <c r="Q89" i="5" s="1"/>
  <c r="R89" i="5" s="1"/>
  <c r="O89" i="5" s="1"/>
  <c r="P88" i="5"/>
  <c r="T88" i="5" s="1"/>
  <c r="N88" i="5"/>
  <c r="Q88" i="5" s="1"/>
  <c r="R88" i="5" s="1"/>
  <c r="O88" i="5" s="1"/>
  <c r="P87" i="5"/>
  <c r="T87" i="5" s="1"/>
  <c r="N87" i="5"/>
  <c r="Q87" i="5" s="1"/>
  <c r="R87" i="5" s="1"/>
  <c r="O87" i="5" s="1"/>
  <c r="P86" i="5"/>
  <c r="T86" i="5" s="1"/>
  <c r="N86" i="5"/>
  <c r="Q86" i="5" s="1"/>
  <c r="R86" i="5" s="1"/>
  <c r="O86" i="5" s="1"/>
  <c r="P85" i="5"/>
  <c r="T85" i="5" s="1"/>
  <c r="N85" i="5"/>
  <c r="Q85" i="5" s="1"/>
  <c r="R85" i="5" s="1"/>
  <c r="O85" i="5" s="1"/>
  <c r="P84" i="5"/>
  <c r="T84" i="5" s="1"/>
  <c r="N84" i="5"/>
  <c r="Q84" i="5" s="1"/>
  <c r="R84" i="5" s="1"/>
  <c r="O84" i="5" s="1"/>
  <c r="P83" i="5"/>
  <c r="T83" i="5" s="1"/>
  <c r="N83" i="5"/>
  <c r="Q83" i="5" s="1"/>
  <c r="R83" i="5" s="1"/>
  <c r="O83" i="5" s="1"/>
  <c r="P82" i="5"/>
  <c r="T82" i="5" s="1"/>
  <c r="N82" i="5"/>
  <c r="Q82" i="5" s="1"/>
  <c r="R82" i="5" s="1"/>
  <c r="O82" i="5" s="1"/>
  <c r="P81" i="5"/>
  <c r="T81" i="5" s="1"/>
  <c r="N81" i="5"/>
  <c r="Q81" i="5" s="1"/>
  <c r="R81" i="5" s="1"/>
  <c r="O81" i="5" s="1"/>
  <c r="P80" i="5"/>
  <c r="T80" i="5" s="1"/>
  <c r="N80" i="5"/>
  <c r="Q80" i="5" s="1"/>
  <c r="R80" i="5" s="1"/>
  <c r="O80" i="5" s="1"/>
  <c r="P79" i="5"/>
  <c r="T79" i="5" s="1"/>
  <c r="N79" i="5"/>
  <c r="Q79" i="5" s="1"/>
  <c r="R79" i="5" s="1"/>
  <c r="O79" i="5" s="1"/>
  <c r="P78" i="5"/>
  <c r="T78" i="5" s="1"/>
  <c r="N78" i="5"/>
  <c r="Q78" i="5" s="1"/>
  <c r="R78" i="5" s="1"/>
  <c r="O78" i="5" s="1"/>
  <c r="P77" i="5"/>
  <c r="T77" i="5" s="1"/>
  <c r="N77" i="5"/>
  <c r="Q77" i="5" s="1"/>
  <c r="R77" i="5" s="1"/>
  <c r="O77" i="5" s="1"/>
  <c r="P76" i="5"/>
  <c r="T76" i="5" s="1"/>
  <c r="N76" i="5"/>
  <c r="Q76" i="5" s="1"/>
  <c r="R76" i="5" s="1"/>
  <c r="O76" i="5" s="1"/>
  <c r="P208" i="5"/>
  <c r="T208" i="5" s="1"/>
  <c r="N208" i="5"/>
  <c r="Q208" i="5" s="1"/>
  <c r="R208" i="5" s="1"/>
  <c r="O208" i="5" s="1"/>
  <c r="P207" i="5"/>
  <c r="T207" i="5" s="1"/>
  <c r="N207" i="5"/>
  <c r="Q207" i="5" s="1"/>
  <c r="R207" i="5" s="1"/>
  <c r="O207" i="5" s="1"/>
  <c r="P206" i="5"/>
  <c r="T206" i="5" s="1"/>
  <c r="N206" i="5"/>
  <c r="Q206" i="5" s="1"/>
  <c r="R206" i="5" s="1"/>
  <c r="O206" i="5" s="1"/>
  <c r="P205" i="5"/>
  <c r="T205" i="5" s="1"/>
  <c r="N205" i="5"/>
  <c r="Q205" i="5" s="1"/>
  <c r="R205" i="5" s="1"/>
  <c r="O205" i="5" s="1"/>
  <c r="P204" i="5"/>
  <c r="T204" i="5" s="1"/>
  <c r="N204" i="5"/>
  <c r="Q204" i="5" s="1"/>
  <c r="R204" i="5" s="1"/>
  <c r="O204" i="5" s="1"/>
  <c r="P203" i="5"/>
  <c r="T203" i="5" s="1"/>
  <c r="N203" i="5"/>
  <c r="Q203" i="5" s="1"/>
  <c r="R203" i="5" s="1"/>
  <c r="O203" i="5" s="1"/>
  <c r="P202" i="5"/>
  <c r="T202" i="5" s="1"/>
  <c r="N202" i="5"/>
  <c r="Q202" i="5" s="1"/>
  <c r="R202" i="5" s="1"/>
  <c r="O202" i="5" s="1"/>
  <c r="P201" i="5"/>
  <c r="T201" i="5" s="1"/>
  <c r="N201" i="5"/>
  <c r="Q201" i="5" s="1"/>
  <c r="R201" i="5" s="1"/>
  <c r="O201" i="5" s="1"/>
  <c r="P199" i="5"/>
  <c r="T199" i="5" s="1"/>
  <c r="N199" i="5"/>
  <c r="Q199" i="5" s="1"/>
  <c r="R199" i="5" s="1"/>
  <c r="O199" i="5" s="1"/>
  <c r="P198" i="5"/>
  <c r="T198" i="5" s="1"/>
  <c r="N198" i="5"/>
  <c r="Q198" i="5" s="1"/>
  <c r="R198" i="5" s="1"/>
  <c r="O198" i="5" s="1"/>
  <c r="P197" i="5"/>
  <c r="T197" i="5" s="1"/>
  <c r="N197" i="5"/>
  <c r="Q197" i="5" s="1"/>
  <c r="R197" i="5" s="1"/>
  <c r="O197" i="5" s="1"/>
  <c r="P196" i="5"/>
  <c r="T196" i="5" s="1"/>
  <c r="N196" i="5"/>
  <c r="Q196" i="5" s="1"/>
  <c r="R196" i="5" s="1"/>
  <c r="O196" i="5" s="1"/>
  <c r="P195" i="5"/>
  <c r="T195" i="5" s="1"/>
  <c r="N195" i="5"/>
  <c r="Q195" i="5" s="1"/>
  <c r="R195" i="5" s="1"/>
  <c r="O195" i="5" s="1"/>
  <c r="P194" i="5"/>
  <c r="T194" i="5" s="1"/>
  <c r="N194" i="5"/>
  <c r="Q194" i="5" s="1"/>
  <c r="R194" i="5" s="1"/>
  <c r="O194" i="5" s="1"/>
  <c r="P193" i="5"/>
  <c r="T193" i="5" s="1"/>
  <c r="N193" i="5"/>
  <c r="Q193" i="5" s="1"/>
  <c r="R193" i="5" s="1"/>
  <c r="O193" i="5" s="1"/>
  <c r="P192" i="5"/>
  <c r="T192" i="5" s="1"/>
  <c r="N192" i="5"/>
  <c r="Q192" i="5" s="1"/>
  <c r="R192" i="5" s="1"/>
  <c r="O192" i="5" s="1"/>
  <c r="P191" i="5"/>
  <c r="T191" i="5" s="1"/>
  <c r="N191" i="5"/>
  <c r="Q191" i="5" s="1"/>
  <c r="R191" i="5" s="1"/>
  <c r="O191" i="5" s="1"/>
  <c r="P190" i="5"/>
  <c r="T190" i="5" s="1"/>
  <c r="N190" i="5"/>
  <c r="Q190" i="5" s="1"/>
  <c r="R190" i="5" s="1"/>
  <c r="O190" i="5" s="1"/>
  <c r="P189" i="5"/>
  <c r="T189" i="5" s="1"/>
  <c r="N189" i="5"/>
  <c r="Q189" i="5" s="1"/>
  <c r="R189" i="5" s="1"/>
  <c r="O189" i="5" s="1"/>
  <c r="P188" i="5"/>
  <c r="T188" i="5" s="1"/>
  <c r="N188" i="5"/>
  <c r="Q188" i="5" s="1"/>
  <c r="R188" i="5" s="1"/>
  <c r="O188" i="5" s="1"/>
  <c r="P187" i="5"/>
  <c r="T187" i="5" s="1"/>
  <c r="N187" i="5"/>
  <c r="Q187" i="5" s="1"/>
  <c r="R187" i="5" s="1"/>
  <c r="O187" i="5" s="1"/>
  <c r="P186" i="5"/>
  <c r="T186" i="5" s="1"/>
  <c r="N186" i="5"/>
  <c r="Q186" i="5" s="1"/>
  <c r="R186" i="5" s="1"/>
  <c r="O186" i="5" s="1"/>
  <c r="P185" i="5"/>
  <c r="T185" i="5" s="1"/>
  <c r="N185" i="5"/>
  <c r="Q185" i="5" s="1"/>
  <c r="R185" i="5" s="1"/>
  <c r="O185" i="5" s="1"/>
  <c r="P184" i="5"/>
  <c r="T184" i="5" s="1"/>
  <c r="N184" i="5"/>
  <c r="Q184" i="5" s="1"/>
  <c r="R184" i="5" s="1"/>
  <c r="O184" i="5" s="1"/>
  <c r="P183" i="5"/>
  <c r="T183" i="5" s="1"/>
  <c r="N183" i="5"/>
  <c r="Q183" i="5" s="1"/>
  <c r="R183" i="5" s="1"/>
  <c r="O183" i="5" s="1"/>
  <c r="P182" i="5"/>
  <c r="T182" i="5" s="1"/>
  <c r="N182" i="5"/>
  <c r="Q182" i="5" s="1"/>
  <c r="R182" i="5" s="1"/>
  <c r="O182" i="5" s="1"/>
  <c r="P181" i="5"/>
  <c r="T181" i="5" s="1"/>
  <c r="N181" i="5"/>
  <c r="Q181" i="5" s="1"/>
  <c r="R181" i="5" s="1"/>
  <c r="O181" i="5" s="1"/>
  <c r="P180" i="5"/>
  <c r="T180" i="5" s="1"/>
  <c r="N180" i="5"/>
  <c r="Q180" i="5" s="1"/>
  <c r="R180" i="5" s="1"/>
  <c r="O180" i="5" s="1"/>
  <c r="P179" i="5"/>
  <c r="T179" i="5" s="1"/>
  <c r="N179" i="5"/>
  <c r="Q179" i="5" s="1"/>
  <c r="R179" i="5" s="1"/>
  <c r="O179" i="5" s="1"/>
  <c r="P178" i="5"/>
  <c r="T178" i="5" s="1"/>
  <c r="N178" i="5"/>
  <c r="Q178" i="5" s="1"/>
  <c r="R178" i="5" s="1"/>
  <c r="O178" i="5" s="1"/>
  <c r="P177" i="5"/>
  <c r="T177" i="5" s="1"/>
  <c r="N177" i="5"/>
  <c r="Q177" i="5" s="1"/>
  <c r="R177" i="5" s="1"/>
  <c r="O177" i="5" s="1"/>
  <c r="P176" i="5"/>
  <c r="T176" i="5" s="1"/>
  <c r="N176" i="5"/>
  <c r="Q176" i="5" s="1"/>
  <c r="R176" i="5" s="1"/>
  <c r="O176" i="5" s="1"/>
  <c r="P175" i="5"/>
  <c r="T175" i="5" s="1"/>
  <c r="N175" i="5"/>
  <c r="Q175" i="5" s="1"/>
  <c r="R175" i="5" s="1"/>
  <c r="O175" i="5" s="1"/>
  <c r="P173" i="5"/>
  <c r="T173" i="5" s="1"/>
  <c r="N173" i="5"/>
  <c r="Q173" i="5" s="1"/>
  <c r="R173" i="5" s="1"/>
  <c r="O173" i="5" s="1"/>
  <c r="P172" i="5"/>
  <c r="T172" i="5" s="1"/>
  <c r="N172" i="5"/>
  <c r="Q172" i="5" s="1"/>
  <c r="R172" i="5" s="1"/>
  <c r="O172" i="5" s="1"/>
  <c r="P171" i="5"/>
  <c r="T171" i="5" s="1"/>
  <c r="N171" i="5"/>
  <c r="Q171" i="5" s="1"/>
  <c r="R171" i="5" s="1"/>
  <c r="O171" i="5" s="1"/>
  <c r="P170" i="5"/>
  <c r="T170" i="5" s="1"/>
  <c r="N170" i="5"/>
  <c r="Q170" i="5" s="1"/>
  <c r="R170" i="5" s="1"/>
  <c r="O170" i="5" s="1"/>
  <c r="P169" i="5"/>
  <c r="T169" i="5" s="1"/>
  <c r="N169" i="5"/>
  <c r="Q169" i="5" s="1"/>
  <c r="R169" i="5" s="1"/>
  <c r="O169" i="5" s="1"/>
  <c r="P168" i="5"/>
  <c r="T168" i="5" s="1"/>
  <c r="N168" i="5"/>
  <c r="Q168" i="5" s="1"/>
  <c r="R168" i="5" s="1"/>
  <c r="O168" i="5" s="1"/>
  <c r="P167" i="5"/>
  <c r="T167" i="5" s="1"/>
  <c r="N167" i="5"/>
  <c r="Q167" i="5" s="1"/>
  <c r="R167" i="5" s="1"/>
  <c r="O167" i="5" s="1"/>
  <c r="P166" i="5"/>
  <c r="T166" i="5" s="1"/>
  <c r="N166" i="5"/>
  <c r="Q166" i="5" s="1"/>
  <c r="R166" i="5" s="1"/>
  <c r="O166" i="5" s="1"/>
  <c r="P165" i="5"/>
  <c r="T165" i="5" s="1"/>
  <c r="N165" i="5"/>
  <c r="Q165" i="5" s="1"/>
  <c r="R165" i="5" s="1"/>
  <c r="O165" i="5" s="1"/>
  <c r="P164" i="5"/>
  <c r="T164" i="5" s="1"/>
  <c r="N164" i="5"/>
  <c r="Q164" i="5" s="1"/>
  <c r="R164" i="5" s="1"/>
  <c r="O164" i="5" s="1"/>
  <c r="P163" i="5"/>
  <c r="T163" i="5" s="1"/>
  <c r="N163" i="5"/>
  <c r="Q163" i="5" s="1"/>
  <c r="R163" i="5" s="1"/>
  <c r="O163" i="5" s="1"/>
  <c r="P162" i="5"/>
  <c r="T162" i="5" s="1"/>
  <c r="N162" i="5"/>
  <c r="Q162" i="5" s="1"/>
  <c r="R162" i="5" s="1"/>
  <c r="O162" i="5" s="1"/>
  <c r="P161" i="5"/>
  <c r="T161" i="5" s="1"/>
  <c r="N161" i="5"/>
  <c r="Q161" i="5" s="1"/>
  <c r="R161" i="5" s="1"/>
  <c r="O161" i="5" s="1"/>
  <c r="P160" i="5"/>
  <c r="T160" i="5" s="1"/>
  <c r="N160" i="5"/>
  <c r="Q160" i="5" s="1"/>
  <c r="R160" i="5" s="1"/>
  <c r="O160" i="5" s="1"/>
  <c r="P159" i="5"/>
  <c r="T159" i="5" s="1"/>
  <c r="N159" i="5"/>
  <c r="Q159" i="5" s="1"/>
  <c r="R159" i="5" s="1"/>
  <c r="O159" i="5" s="1"/>
  <c r="P158" i="5"/>
  <c r="T158" i="5" s="1"/>
  <c r="N158" i="5"/>
  <c r="Q158" i="5" s="1"/>
  <c r="R158" i="5" s="1"/>
  <c r="O158" i="5" s="1"/>
  <c r="P157" i="5"/>
  <c r="T157" i="5" s="1"/>
  <c r="N157" i="5"/>
  <c r="Q157" i="5" s="1"/>
  <c r="R157" i="5" s="1"/>
  <c r="O157" i="5" s="1"/>
  <c r="P156" i="5"/>
  <c r="T156" i="5" s="1"/>
  <c r="N156" i="5"/>
  <c r="Q156" i="5" s="1"/>
  <c r="R156" i="5" s="1"/>
  <c r="O156" i="5" s="1"/>
  <c r="P155" i="5"/>
  <c r="T155" i="5" s="1"/>
  <c r="N155" i="5"/>
  <c r="Q155" i="5" s="1"/>
  <c r="R155" i="5" s="1"/>
  <c r="O155" i="5" s="1"/>
  <c r="P154" i="5"/>
  <c r="T154" i="5" s="1"/>
  <c r="N154" i="5"/>
  <c r="Q154" i="5" s="1"/>
  <c r="R154" i="5" s="1"/>
  <c r="O154" i="5" s="1"/>
  <c r="P153" i="5"/>
  <c r="T153" i="5" s="1"/>
  <c r="N153" i="5"/>
  <c r="Q153" i="5" s="1"/>
  <c r="R153" i="5" s="1"/>
  <c r="O153" i="5" s="1"/>
  <c r="P152" i="5"/>
  <c r="T152" i="5" s="1"/>
  <c r="N152" i="5"/>
  <c r="Q152" i="5" s="1"/>
  <c r="R152" i="5" s="1"/>
  <c r="O152" i="5" s="1"/>
  <c r="P151" i="5"/>
  <c r="T151" i="5" s="1"/>
  <c r="N151" i="5"/>
  <c r="Q151" i="5" s="1"/>
  <c r="R151" i="5" s="1"/>
  <c r="O151" i="5" s="1"/>
  <c r="P150" i="5"/>
  <c r="T150" i="5" s="1"/>
  <c r="N150" i="5"/>
  <c r="Q150" i="5" s="1"/>
  <c r="R150" i="5" s="1"/>
  <c r="O150" i="5" s="1"/>
  <c r="P149" i="5"/>
  <c r="T149" i="5" s="1"/>
  <c r="N149" i="5"/>
  <c r="Q149" i="5" s="1"/>
  <c r="R149" i="5" s="1"/>
  <c r="O149" i="5" s="1"/>
  <c r="P147" i="5"/>
  <c r="T147" i="5" s="1"/>
  <c r="N147" i="5"/>
  <c r="Q147" i="5" s="1"/>
  <c r="R147" i="5" s="1"/>
  <c r="O147" i="5" s="1"/>
  <c r="P146" i="5"/>
  <c r="T146" i="5" s="1"/>
  <c r="N146" i="5"/>
  <c r="Q146" i="5" s="1"/>
  <c r="R146" i="5" s="1"/>
  <c r="O146" i="5" s="1"/>
  <c r="P145" i="5"/>
  <c r="T145" i="5" s="1"/>
  <c r="N145" i="5"/>
  <c r="Q145" i="5" s="1"/>
  <c r="R145" i="5" s="1"/>
  <c r="O145" i="5" s="1"/>
  <c r="P144" i="5"/>
  <c r="T144" i="5" s="1"/>
  <c r="N144" i="5"/>
  <c r="Q144" i="5" s="1"/>
  <c r="R144" i="5" s="1"/>
  <c r="O144" i="5" s="1"/>
  <c r="P143" i="5"/>
  <c r="T143" i="5" s="1"/>
  <c r="N143" i="5"/>
  <c r="Q143" i="5" s="1"/>
  <c r="R143" i="5" s="1"/>
  <c r="O143" i="5" s="1"/>
  <c r="P218" i="5"/>
  <c r="T218" i="5" s="1"/>
  <c r="N218" i="5"/>
  <c r="Q218" i="5" s="1"/>
  <c r="R218" i="5" s="1"/>
  <c r="O218" i="5" s="1"/>
  <c r="P217" i="5"/>
  <c r="T217" i="5" s="1"/>
  <c r="N217" i="5"/>
  <c r="Q217" i="5" s="1"/>
  <c r="R217" i="5" s="1"/>
  <c r="O217" i="5" s="1"/>
  <c r="P216" i="5"/>
  <c r="T216" i="5" s="1"/>
  <c r="N216" i="5"/>
  <c r="Q216" i="5" s="1"/>
  <c r="R216" i="5" s="1"/>
  <c r="O216" i="5" s="1"/>
  <c r="P215" i="5"/>
  <c r="T215" i="5" s="1"/>
  <c r="N215" i="5"/>
  <c r="Q215" i="5" s="1"/>
  <c r="R215" i="5" s="1"/>
  <c r="O215" i="5" s="1"/>
  <c r="P214" i="5"/>
  <c r="T214" i="5" s="1"/>
  <c r="N214" i="5"/>
  <c r="Q214" i="5" s="1"/>
  <c r="R214" i="5" s="1"/>
  <c r="O214" i="5" s="1"/>
  <c r="P213" i="5"/>
  <c r="T213" i="5" s="1"/>
  <c r="N213" i="5"/>
  <c r="Q213" i="5" s="1"/>
  <c r="R213" i="5" s="1"/>
  <c r="O213" i="5" s="1"/>
  <c r="P212" i="5"/>
  <c r="T212" i="5" s="1"/>
  <c r="N212" i="5"/>
  <c r="Q212" i="5" s="1"/>
  <c r="R212" i="5" s="1"/>
  <c r="O212" i="5" s="1"/>
  <c r="P211" i="5"/>
  <c r="T211" i="5" s="1"/>
  <c r="N211" i="5"/>
  <c r="Q211" i="5" s="1"/>
  <c r="R211" i="5" s="1"/>
  <c r="O211" i="5" s="1"/>
  <c r="P210" i="5"/>
  <c r="T210" i="5" s="1"/>
  <c r="N210" i="5"/>
  <c r="Q210" i="5" s="1"/>
  <c r="R210" i="5" s="1"/>
  <c r="O210" i="5" s="1"/>
  <c r="P209" i="5"/>
  <c r="T209" i="5" s="1"/>
  <c r="N209" i="5"/>
  <c r="Q209" i="5" s="1"/>
  <c r="R209" i="5" s="1"/>
  <c r="O209" i="5" s="1"/>
  <c r="P142" i="5"/>
  <c r="T142" i="5" s="1"/>
  <c r="N142" i="5"/>
  <c r="Q142" i="5" s="1"/>
  <c r="R142" i="5" s="1"/>
  <c r="O142" i="5" s="1"/>
  <c r="P141" i="5"/>
  <c r="T141" i="5" s="1"/>
  <c r="N141" i="5"/>
  <c r="Q141" i="5" s="1"/>
  <c r="R141" i="5" s="1"/>
  <c r="O141" i="5" s="1"/>
  <c r="P140" i="5"/>
  <c r="T140" i="5" s="1"/>
  <c r="N140" i="5"/>
  <c r="Q140" i="5" s="1"/>
  <c r="R140" i="5" s="1"/>
  <c r="O140" i="5" s="1"/>
  <c r="P139" i="5"/>
  <c r="T139" i="5" s="1"/>
  <c r="N139" i="5"/>
  <c r="Q139" i="5" s="1"/>
  <c r="R139" i="5" s="1"/>
  <c r="O139" i="5" s="1"/>
  <c r="P138" i="5"/>
  <c r="T138" i="5" s="1"/>
  <c r="N138" i="5"/>
  <c r="Q138" i="5" s="1"/>
  <c r="R138" i="5" s="1"/>
  <c r="O138" i="5" s="1"/>
  <c r="P137" i="5"/>
  <c r="T137" i="5" s="1"/>
  <c r="N137" i="5"/>
  <c r="Q137" i="5" s="1"/>
  <c r="R137" i="5" s="1"/>
  <c r="O137" i="5" s="1"/>
  <c r="P136" i="5"/>
  <c r="T136" i="5" s="1"/>
  <c r="N136" i="5"/>
  <c r="Q136" i="5" s="1"/>
  <c r="R136" i="5" s="1"/>
  <c r="O136" i="5" s="1"/>
  <c r="P135" i="5"/>
  <c r="T135" i="5" s="1"/>
  <c r="N135" i="5"/>
  <c r="Q135" i="5" s="1"/>
  <c r="R135" i="5" s="1"/>
  <c r="O135" i="5" s="1"/>
  <c r="P134" i="5"/>
  <c r="T134" i="5" s="1"/>
  <c r="N134" i="5"/>
  <c r="Q134" i="5" s="1"/>
  <c r="R134" i="5" s="1"/>
  <c r="O134" i="5" s="1"/>
  <c r="P133" i="5"/>
  <c r="T133" i="5" s="1"/>
  <c r="N133" i="5"/>
  <c r="Q133" i="5" s="1"/>
  <c r="R133" i="5" s="1"/>
  <c r="O133" i="5" s="1"/>
  <c r="P132" i="5"/>
  <c r="T132" i="5" s="1"/>
  <c r="N132" i="5"/>
  <c r="Q132" i="5" s="1"/>
  <c r="R132" i="5" s="1"/>
  <c r="O132" i="5" s="1"/>
  <c r="P131" i="5"/>
  <c r="T131" i="5" s="1"/>
  <c r="N131" i="5"/>
  <c r="Q131" i="5" s="1"/>
  <c r="R131" i="5" s="1"/>
  <c r="O131" i="5" s="1"/>
  <c r="P130" i="5"/>
  <c r="T130" i="5" s="1"/>
  <c r="N130" i="5"/>
  <c r="Q130" i="5" s="1"/>
  <c r="R130" i="5" s="1"/>
  <c r="O130" i="5" s="1"/>
  <c r="P129" i="5"/>
  <c r="T129" i="5" s="1"/>
  <c r="N129" i="5"/>
  <c r="Q129" i="5" s="1"/>
  <c r="R129" i="5" s="1"/>
  <c r="O129" i="5" s="1"/>
  <c r="P128" i="5"/>
  <c r="T128" i="5" s="1"/>
  <c r="N128" i="5"/>
  <c r="Q128" i="5" s="1"/>
  <c r="R128" i="5" s="1"/>
  <c r="O128" i="5" s="1"/>
  <c r="P127" i="5"/>
  <c r="T127" i="5" s="1"/>
  <c r="N127" i="5"/>
  <c r="Q127" i="5" s="1"/>
  <c r="R127" i="5" s="1"/>
  <c r="O127" i="5" s="1"/>
  <c r="P126" i="5"/>
  <c r="T126" i="5" s="1"/>
  <c r="N126" i="5"/>
  <c r="Q126" i="5" s="1"/>
  <c r="R126" i="5" s="1"/>
  <c r="O126" i="5" s="1"/>
  <c r="P125" i="5"/>
  <c r="T125" i="5" s="1"/>
  <c r="N125" i="5"/>
  <c r="Q125" i="5" s="1"/>
  <c r="R125" i="5" s="1"/>
  <c r="O125" i="5" s="1"/>
  <c r="P124" i="5"/>
  <c r="T124" i="5" s="1"/>
  <c r="N124" i="5"/>
  <c r="Q124" i="5" s="1"/>
  <c r="R124" i="5" s="1"/>
  <c r="O124" i="5" s="1"/>
  <c r="P123" i="5"/>
  <c r="T123" i="5" s="1"/>
  <c r="N123" i="5"/>
  <c r="Q123" i="5" s="1"/>
  <c r="R123" i="5" s="1"/>
  <c r="O123" i="5" s="1"/>
  <c r="P75" i="5"/>
  <c r="T75" i="5" s="1"/>
  <c r="N75" i="5"/>
  <c r="Q75" i="5" s="1"/>
  <c r="R75" i="5" s="1"/>
  <c r="O75" i="5" s="1"/>
  <c r="P74" i="5"/>
  <c r="T74" i="5" s="1"/>
  <c r="N74" i="5"/>
  <c r="Q74" i="5" s="1"/>
  <c r="R74" i="5" s="1"/>
  <c r="O74" i="5" s="1"/>
  <c r="P73" i="5"/>
  <c r="T73" i="5" s="1"/>
  <c r="N73" i="5"/>
  <c r="Q73" i="5" s="1"/>
  <c r="R73" i="5" s="1"/>
  <c r="O73" i="5" s="1"/>
  <c r="P72" i="5"/>
  <c r="T72" i="5" s="1"/>
  <c r="N72" i="5"/>
  <c r="Q72" i="5" s="1"/>
  <c r="R72" i="5" s="1"/>
  <c r="O72" i="5" s="1"/>
  <c r="P243" i="5"/>
  <c r="T243" i="5" s="1"/>
  <c r="N243" i="5"/>
  <c r="Q243" i="5" s="1"/>
  <c r="R243" i="5" s="1"/>
  <c r="O243" i="5" s="1"/>
  <c r="P242" i="5"/>
  <c r="T242" i="5" s="1"/>
  <c r="N242" i="5"/>
  <c r="Q242" i="5" s="1"/>
  <c r="R242" i="5" s="1"/>
  <c r="O242" i="5" s="1"/>
  <c r="P241" i="5"/>
  <c r="T241" i="5" s="1"/>
  <c r="N241" i="5"/>
  <c r="Q241" i="5" s="1"/>
  <c r="R241" i="5" s="1"/>
  <c r="O241" i="5" s="1"/>
  <c r="P240" i="5"/>
  <c r="T240" i="5" s="1"/>
  <c r="N240" i="5"/>
  <c r="Q240" i="5" s="1"/>
  <c r="R240" i="5" s="1"/>
  <c r="O240" i="5" s="1"/>
  <c r="P239" i="5"/>
  <c r="T239" i="5" s="1"/>
  <c r="N239" i="5"/>
  <c r="Q239" i="5" s="1"/>
  <c r="R239" i="5" s="1"/>
  <c r="O239" i="5" s="1"/>
  <c r="P238" i="5"/>
  <c r="T238" i="5" s="1"/>
  <c r="N238" i="5"/>
  <c r="Q238" i="5" s="1"/>
  <c r="R238" i="5" s="1"/>
  <c r="O238" i="5" s="1"/>
  <c r="P237" i="5"/>
  <c r="T237" i="5" s="1"/>
  <c r="N237" i="5"/>
  <c r="Q237" i="5" s="1"/>
  <c r="R237" i="5" s="1"/>
  <c r="O237" i="5" s="1"/>
  <c r="P236" i="5"/>
  <c r="T236" i="5" s="1"/>
  <c r="N236" i="5"/>
  <c r="Q236" i="5" s="1"/>
  <c r="R236" i="5" s="1"/>
  <c r="O236" i="5" s="1"/>
  <c r="P235" i="5"/>
  <c r="T235" i="5" s="1"/>
  <c r="N235" i="5"/>
  <c r="Q235" i="5" s="1"/>
  <c r="R235" i="5" s="1"/>
  <c r="O235" i="5" s="1"/>
  <c r="P234" i="5"/>
  <c r="T234" i="5" s="1"/>
  <c r="N234" i="5"/>
  <c r="Q234" i="5" s="1"/>
  <c r="R234" i="5" s="1"/>
  <c r="O234" i="5" s="1"/>
  <c r="P233" i="5"/>
  <c r="T233" i="5" s="1"/>
  <c r="N233" i="5"/>
  <c r="Q233" i="5" s="1"/>
  <c r="R233" i="5" s="1"/>
  <c r="O233" i="5" s="1"/>
  <c r="P232" i="5"/>
  <c r="T232" i="5" s="1"/>
  <c r="N232" i="5"/>
  <c r="Q232" i="5" s="1"/>
  <c r="R232" i="5" s="1"/>
  <c r="O232" i="5" s="1"/>
  <c r="P231" i="5"/>
  <c r="T231" i="5" s="1"/>
  <c r="N231" i="5"/>
  <c r="Q231" i="5" s="1"/>
  <c r="R231" i="5" s="1"/>
  <c r="O231" i="5" s="1"/>
  <c r="P230" i="5"/>
  <c r="T230" i="5" s="1"/>
  <c r="N230" i="5"/>
  <c r="Q230" i="5" s="1"/>
  <c r="R230" i="5" s="1"/>
  <c r="O230" i="5" s="1"/>
  <c r="P229" i="5"/>
  <c r="T229" i="5" s="1"/>
  <c r="N229" i="5"/>
  <c r="Q229" i="5" s="1"/>
  <c r="R229" i="5" s="1"/>
  <c r="O229" i="5" s="1"/>
  <c r="P228" i="5"/>
  <c r="T228" i="5" s="1"/>
  <c r="N228" i="5"/>
  <c r="Q228" i="5" s="1"/>
  <c r="R228" i="5" s="1"/>
  <c r="O228" i="5" s="1"/>
  <c r="P227" i="5"/>
  <c r="T227" i="5" s="1"/>
  <c r="N227" i="5"/>
  <c r="Q227" i="5" s="1"/>
  <c r="R227" i="5" s="1"/>
  <c r="O227" i="5" s="1"/>
  <c r="P226" i="5"/>
  <c r="T226" i="5" s="1"/>
  <c r="N226" i="5"/>
  <c r="Q226" i="5" s="1"/>
  <c r="R226" i="5" s="1"/>
  <c r="O226" i="5" s="1"/>
  <c r="P225" i="5"/>
  <c r="T225" i="5" s="1"/>
  <c r="N225" i="5"/>
  <c r="Q225" i="5" s="1"/>
  <c r="R225" i="5" s="1"/>
  <c r="O225" i="5" s="1"/>
  <c r="P224" i="5"/>
  <c r="T224" i="5" s="1"/>
  <c r="N224" i="5"/>
  <c r="Q224" i="5" s="1"/>
  <c r="R224" i="5" s="1"/>
  <c r="O224" i="5" s="1"/>
  <c r="P223" i="5"/>
  <c r="T223" i="5" s="1"/>
  <c r="N223" i="5"/>
  <c r="Q223" i="5" s="1"/>
  <c r="R223" i="5" s="1"/>
  <c r="O223" i="5" s="1"/>
  <c r="P222" i="5"/>
  <c r="T222" i="5" s="1"/>
  <c r="N222" i="5"/>
  <c r="Q222" i="5" s="1"/>
  <c r="R222" i="5" s="1"/>
  <c r="O222" i="5" s="1"/>
  <c r="P221" i="5"/>
  <c r="T221" i="5" s="1"/>
  <c r="N221" i="5"/>
  <c r="Q221" i="5" s="1"/>
  <c r="R221" i="5" s="1"/>
  <c r="O221" i="5" s="1"/>
  <c r="P220" i="5"/>
  <c r="T220" i="5" s="1"/>
  <c r="N220" i="5"/>
  <c r="Q220" i="5" s="1"/>
  <c r="R220" i="5" s="1"/>
  <c r="O220" i="5" s="1"/>
  <c r="P219" i="5"/>
  <c r="T219" i="5" s="1"/>
  <c r="N219" i="5"/>
  <c r="Q219" i="5" s="1"/>
  <c r="R219" i="5" s="1"/>
  <c r="O219" i="5" s="1"/>
  <c r="P71" i="5"/>
  <c r="T71" i="5" s="1"/>
  <c r="N71" i="5"/>
  <c r="Q71" i="5" s="1"/>
  <c r="R71" i="5" s="1"/>
  <c r="O71" i="5" s="1"/>
  <c r="P69" i="5"/>
  <c r="T69" i="5" s="1"/>
  <c r="N69" i="5"/>
  <c r="Q69" i="5" s="1"/>
  <c r="R69" i="5" s="1"/>
  <c r="O69" i="5" s="1"/>
  <c r="P68" i="5"/>
  <c r="T68" i="5" s="1"/>
  <c r="N68" i="5"/>
  <c r="Q68" i="5" s="1"/>
  <c r="R68" i="5" s="1"/>
  <c r="O68" i="5" s="1"/>
  <c r="P67" i="5"/>
  <c r="T67" i="5" s="1"/>
  <c r="N67" i="5"/>
  <c r="Q67" i="5" s="1"/>
  <c r="R67" i="5" s="1"/>
  <c r="O67" i="5" s="1"/>
  <c r="P66" i="5"/>
  <c r="T66" i="5" s="1"/>
  <c r="N66" i="5"/>
  <c r="Q66" i="5" s="1"/>
  <c r="R66" i="5" s="1"/>
  <c r="O66" i="5" s="1"/>
  <c r="P65" i="5"/>
  <c r="T65" i="5" s="1"/>
  <c r="N65" i="5"/>
  <c r="Q65" i="5" s="1"/>
  <c r="R65" i="5" s="1"/>
  <c r="O65" i="5" s="1"/>
  <c r="P64" i="5"/>
  <c r="T64" i="5" s="1"/>
  <c r="N64" i="5"/>
  <c r="Q64" i="5" s="1"/>
  <c r="R64" i="5" s="1"/>
  <c r="O64" i="5" s="1"/>
  <c r="P63" i="5"/>
  <c r="T63" i="5" s="1"/>
  <c r="N63" i="5"/>
  <c r="Q63" i="5" s="1"/>
  <c r="R63" i="5" s="1"/>
  <c r="O63" i="5" s="1"/>
  <c r="P62" i="5"/>
  <c r="T62" i="5" s="1"/>
  <c r="N62" i="5"/>
  <c r="Q62" i="5" s="1"/>
  <c r="R62" i="5" s="1"/>
  <c r="O62" i="5" s="1"/>
  <c r="P61" i="5"/>
  <c r="T61" i="5" s="1"/>
  <c r="N61" i="5"/>
  <c r="Q61" i="5" s="1"/>
  <c r="R61" i="5" s="1"/>
  <c r="O61" i="5" s="1"/>
  <c r="P298" i="5"/>
  <c r="T298" i="5" s="1"/>
  <c r="N298" i="5"/>
  <c r="Q298" i="5" s="1"/>
  <c r="R298" i="5" s="1"/>
  <c r="O298" i="5" s="1"/>
  <c r="P297" i="5"/>
  <c r="T297" i="5" s="1"/>
  <c r="N297" i="5"/>
  <c r="Q297" i="5" s="1"/>
  <c r="R297" i="5" s="1"/>
  <c r="O297" i="5" s="1"/>
  <c r="P296" i="5"/>
  <c r="T296" i="5" s="1"/>
  <c r="N296" i="5"/>
  <c r="Q296" i="5" s="1"/>
  <c r="R296" i="5" s="1"/>
  <c r="O296" i="5" s="1"/>
  <c r="P295" i="5"/>
  <c r="T295" i="5" s="1"/>
  <c r="N295" i="5"/>
  <c r="Q295" i="5" s="1"/>
  <c r="R295" i="5" s="1"/>
  <c r="O295" i="5" s="1"/>
  <c r="P294" i="5"/>
  <c r="T294" i="5" s="1"/>
  <c r="N294" i="5"/>
  <c r="Q294" i="5" s="1"/>
  <c r="R294" i="5" s="1"/>
  <c r="O294" i="5" s="1"/>
  <c r="P293" i="5"/>
  <c r="T293" i="5" s="1"/>
  <c r="N293" i="5"/>
  <c r="Q293" i="5" s="1"/>
  <c r="R293" i="5" s="1"/>
  <c r="O293" i="5" s="1"/>
  <c r="P292" i="5"/>
  <c r="T292" i="5" s="1"/>
  <c r="N292" i="5"/>
  <c r="Q292" i="5" s="1"/>
  <c r="R292" i="5" s="1"/>
  <c r="O292" i="5" s="1"/>
  <c r="P291" i="5"/>
  <c r="T291" i="5" s="1"/>
  <c r="N291" i="5"/>
  <c r="Q291" i="5" s="1"/>
  <c r="R291" i="5" s="1"/>
  <c r="O291" i="5" s="1"/>
  <c r="P290" i="5"/>
  <c r="T290" i="5" s="1"/>
  <c r="N290" i="5"/>
  <c r="Q290" i="5" s="1"/>
  <c r="R290" i="5" s="1"/>
  <c r="O290" i="5" s="1"/>
  <c r="P289" i="5"/>
  <c r="T289" i="5" s="1"/>
  <c r="N289" i="5"/>
  <c r="Q289" i="5" s="1"/>
  <c r="R289" i="5" s="1"/>
  <c r="O289" i="5" s="1"/>
  <c r="P288" i="5"/>
  <c r="T288" i="5" s="1"/>
  <c r="N288" i="5"/>
  <c r="Q288" i="5" s="1"/>
  <c r="R288" i="5" s="1"/>
  <c r="O288" i="5" s="1"/>
  <c r="P287" i="5"/>
  <c r="T287" i="5" s="1"/>
  <c r="N287" i="5"/>
  <c r="Q287" i="5" s="1"/>
  <c r="R287" i="5" s="1"/>
  <c r="O287" i="5" s="1"/>
  <c r="P286" i="5"/>
  <c r="T286" i="5" s="1"/>
  <c r="N286" i="5"/>
  <c r="Q286" i="5" s="1"/>
  <c r="R286" i="5" s="1"/>
  <c r="O286" i="5" s="1"/>
  <c r="P285" i="5"/>
  <c r="T285" i="5" s="1"/>
  <c r="N285" i="5"/>
  <c r="Q285" i="5" s="1"/>
  <c r="R285" i="5" s="1"/>
  <c r="O285" i="5" s="1"/>
  <c r="P284" i="5"/>
  <c r="T284" i="5" s="1"/>
  <c r="N284" i="5"/>
  <c r="Q284" i="5" s="1"/>
  <c r="R284" i="5" s="1"/>
  <c r="O284" i="5" s="1"/>
  <c r="P283" i="5"/>
  <c r="T283" i="5" s="1"/>
  <c r="N283" i="5"/>
  <c r="Q283" i="5" s="1"/>
  <c r="R283" i="5" s="1"/>
  <c r="O283" i="5" s="1"/>
  <c r="P282" i="5"/>
  <c r="T282" i="5" s="1"/>
  <c r="N282" i="5"/>
  <c r="Q282" i="5" s="1"/>
  <c r="R282" i="5" s="1"/>
  <c r="O282" i="5" s="1"/>
  <c r="P281" i="5"/>
  <c r="T281" i="5" s="1"/>
  <c r="N281" i="5"/>
  <c r="Q281" i="5" s="1"/>
  <c r="R281" i="5" s="1"/>
  <c r="O281" i="5" s="1"/>
  <c r="P280" i="5"/>
  <c r="T280" i="5" s="1"/>
  <c r="N280" i="5"/>
  <c r="Q280" i="5" s="1"/>
  <c r="R280" i="5" s="1"/>
  <c r="O280" i="5" s="1"/>
  <c r="P279" i="5"/>
  <c r="T279" i="5" s="1"/>
  <c r="N279" i="5"/>
  <c r="Q279" i="5" s="1"/>
  <c r="R279" i="5" s="1"/>
  <c r="O279" i="5" s="1"/>
  <c r="P278" i="5"/>
  <c r="T278" i="5" s="1"/>
  <c r="N278" i="5"/>
  <c r="Q278" i="5" s="1"/>
  <c r="R278" i="5" s="1"/>
  <c r="O278" i="5" s="1"/>
  <c r="P277" i="5"/>
  <c r="T277" i="5" s="1"/>
  <c r="N277" i="5"/>
  <c r="Q277" i="5" s="1"/>
  <c r="R277" i="5" s="1"/>
  <c r="O277" i="5" s="1"/>
  <c r="P276" i="5"/>
  <c r="T276" i="5" s="1"/>
  <c r="N276" i="5"/>
  <c r="Q276" i="5" s="1"/>
  <c r="R276" i="5" s="1"/>
  <c r="O276" i="5" s="1"/>
  <c r="P275" i="5"/>
  <c r="T275" i="5" s="1"/>
  <c r="N275" i="5"/>
  <c r="Q275" i="5" s="1"/>
  <c r="R275" i="5" s="1"/>
  <c r="O275" i="5" s="1"/>
  <c r="P274" i="5"/>
  <c r="T274" i="5" s="1"/>
  <c r="N274" i="5"/>
  <c r="Q274" i="5" s="1"/>
  <c r="R274" i="5" s="1"/>
  <c r="O274" i="5" s="1"/>
  <c r="P272" i="5"/>
  <c r="T272" i="5" s="1"/>
  <c r="N272" i="5"/>
  <c r="Q272" i="5" s="1"/>
  <c r="R272" i="5" s="1"/>
  <c r="O272" i="5" s="1"/>
  <c r="P271" i="5"/>
  <c r="T271" i="5" s="1"/>
  <c r="N271" i="5"/>
  <c r="Q271" i="5" s="1"/>
  <c r="R271" i="5" s="1"/>
  <c r="O271" i="5" s="1"/>
  <c r="P270" i="5"/>
  <c r="T270" i="5" s="1"/>
  <c r="N270" i="5"/>
  <c r="Q270" i="5" s="1"/>
  <c r="R270" i="5" s="1"/>
  <c r="O270" i="5" s="1"/>
  <c r="P269" i="5"/>
  <c r="T269" i="5" s="1"/>
  <c r="N269" i="5"/>
  <c r="Q269" i="5" s="1"/>
  <c r="R269" i="5" s="1"/>
  <c r="O269" i="5" s="1"/>
  <c r="P268" i="5"/>
  <c r="T268" i="5" s="1"/>
  <c r="N268" i="5"/>
  <c r="Q268" i="5" s="1"/>
  <c r="R268" i="5" s="1"/>
  <c r="O268" i="5" s="1"/>
  <c r="P267" i="5"/>
  <c r="T267" i="5" s="1"/>
  <c r="N267" i="5"/>
  <c r="Q267" i="5" s="1"/>
  <c r="R267" i="5" s="1"/>
  <c r="O267" i="5" s="1"/>
  <c r="P266" i="5"/>
  <c r="T266" i="5" s="1"/>
  <c r="N266" i="5"/>
  <c r="Q266" i="5" s="1"/>
  <c r="R266" i="5" s="1"/>
  <c r="O266" i="5" s="1"/>
  <c r="P265" i="5"/>
  <c r="T265" i="5" s="1"/>
  <c r="N265" i="5"/>
  <c r="Q265" i="5" s="1"/>
  <c r="R265" i="5" s="1"/>
  <c r="O265" i="5" s="1"/>
  <c r="P264" i="5"/>
  <c r="T264" i="5" s="1"/>
  <c r="N264" i="5"/>
  <c r="Q264" i="5" s="1"/>
  <c r="R264" i="5" s="1"/>
  <c r="O264" i="5" s="1"/>
  <c r="P263" i="5"/>
  <c r="T263" i="5" s="1"/>
  <c r="N263" i="5"/>
  <c r="Q263" i="5" s="1"/>
  <c r="R263" i="5" s="1"/>
  <c r="O263" i="5" s="1"/>
  <c r="P262" i="5"/>
  <c r="T262" i="5" s="1"/>
  <c r="N262" i="5"/>
  <c r="Q262" i="5" s="1"/>
  <c r="R262" i="5" s="1"/>
  <c r="O262" i="5" s="1"/>
  <c r="P261" i="5"/>
  <c r="T261" i="5" s="1"/>
  <c r="N261" i="5"/>
  <c r="Q261" i="5" s="1"/>
  <c r="R261" i="5" s="1"/>
  <c r="O261" i="5" s="1"/>
  <c r="P260" i="5"/>
  <c r="T260" i="5" s="1"/>
  <c r="N260" i="5"/>
  <c r="Q260" i="5" s="1"/>
  <c r="R260" i="5" s="1"/>
  <c r="O260" i="5" s="1"/>
  <c r="P259" i="5"/>
  <c r="T259" i="5" s="1"/>
  <c r="N259" i="5"/>
  <c r="Q259" i="5" s="1"/>
  <c r="R259" i="5" s="1"/>
  <c r="O259" i="5" s="1"/>
  <c r="P258" i="5"/>
  <c r="T258" i="5" s="1"/>
  <c r="N258" i="5"/>
  <c r="Q258" i="5" s="1"/>
  <c r="R258" i="5" s="1"/>
  <c r="O258" i="5" s="1"/>
  <c r="P257" i="5"/>
  <c r="T257" i="5" s="1"/>
  <c r="N257" i="5"/>
  <c r="Q257" i="5" s="1"/>
  <c r="R257" i="5" s="1"/>
  <c r="O257" i="5" s="1"/>
  <c r="P256" i="5"/>
  <c r="T256" i="5" s="1"/>
  <c r="N256" i="5"/>
  <c r="Q256" i="5" s="1"/>
  <c r="R256" i="5" s="1"/>
  <c r="O256" i="5" s="1"/>
  <c r="P255" i="5"/>
  <c r="T255" i="5" s="1"/>
  <c r="N255" i="5"/>
  <c r="Q255" i="5" s="1"/>
  <c r="R255" i="5" s="1"/>
  <c r="O255" i="5" s="1"/>
  <c r="P254" i="5"/>
  <c r="T254" i="5" s="1"/>
  <c r="N254" i="5"/>
  <c r="Q254" i="5" s="1"/>
  <c r="R254" i="5" s="1"/>
  <c r="O254" i="5" s="1"/>
  <c r="A7" i="5"/>
  <c r="B9" i="14"/>
  <c r="B10" i="14"/>
  <c r="B11" i="14"/>
  <c r="B8" i="14"/>
  <c r="B9" i="13"/>
  <c r="B10" i="13"/>
  <c r="B11" i="13"/>
  <c r="B8" i="13"/>
  <c r="B9" i="12"/>
  <c r="B10" i="12"/>
  <c r="B11" i="12"/>
  <c r="B8" i="12"/>
  <c r="J20" i="6"/>
  <c r="J21" i="6"/>
  <c r="J22" i="6"/>
  <c r="J23" i="6"/>
  <c r="J24" i="6"/>
  <c r="J25" i="6"/>
  <c r="J26" i="6"/>
  <c r="J27" i="6"/>
  <c r="J28" i="6"/>
  <c r="J29" i="6"/>
  <c r="J30" i="6"/>
  <c r="J31" i="6"/>
  <c r="J32" i="6"/>
  <c r="J33" i="6"/>
  <c r="J34" i="6"/>
  <c r="J35" i="6"/>
  <c r="J36" i="6"/>
  <c r="J37" i="6"/>
  <c r="J38" i="6"/>
  <c r="J39" i="6"/>
  <c r="J40" i="6"/>
  <c r="J41" i="6"/>
  <c r="J42" i="6"/>
  <c r="J43" i="6"/>
  <c r="J45" i="6"/>
  <c r="J46" i="6"/>
  <c r="J47" i="6"/>
  <c r="J48" i="6"/>
  <c r="J49" i="6"/>
  <c r="J50" i="6"/>
  <c r="J51" i="6"/>
  <c r="J52" i="6"/>
  <c r="J53" i="6"/>
  <c r="J54" i="6"/>
  <c r="J55" i="6"/>
  <c r="J56" i="6"/>
  <c r="J57" i="6"/>
  <c r="J58" i="6"/>
  <c r="J59" i="6"/>
  <c r="J60" i="6"/>
  <c r="J61" i="6"/>
  <c r="J62" i="6"/>
  <c r="J63" i="6"/>
  <c r="J64" i="6"/>
  <c r="J65" i="6"/>
  <c r="J66" i="6"/>
  <c r="J67" i="6"/>
  <c r="J68" i="6"/>
  <c r="J69" i="6"/>
  <c r="J19" i="6"/>
  <c r="J300" i="6" l="1"/>
  <c r="D16" i="12" s="1"/>
  <c r="A3" i="9"/>
  <c r="A3" i="8"/>
  <c r="A3" i="7"/>
  <c r="D25" i="10" l="1"/>
  <c r="B25" i="10"/>
  <c r="D24" i="10"/>
  <c r="B24" i="10"/>
  <c r="D11" i="10"/>
  <c r="B11" i="10"/>
  <c r="D10" i="10"/>
  <c r="B10" i="10"/>
  <c r="D9" i="10"/>
  <c r="B9" i="10"/>
  <c r="D8" i="10"/>
  <c r="B8" i="10"/>
  <c r="D7" i="10"/>
  <c r="A7" i="10"/>
  <c r="A6" i="10"/>
  <c r="A3" i="10"/>
  <c r="A1" i="10"/>
  <c r="M310" i="5"/>
  <c r="J307" i="6" s="1"/>
  <c r="O306" i="7" s="1"/>
  <c r="M309" i="5"/>
  <c r="D24" i="11" s="1"/>
  <c r="D32" i="12" s="1"/>
  <c r="D32" i="13" s="1"/>
  <c r="L25" i="14" s="1"/>
  <c r="F41" i="15" s="1"/>
  <c r="F47" i="16" s="1"/>
  <c r="B309" i="5"/>
  <c r="B306" i="6" s="1"/>
  <c r="D305" i="7" s="1"/>
  <c r="B308" i="5"/>
  <c r="B305" i="6" s="1"/>
  <c r="C11" i="5"/>
  <c r="C12" i="6" s="1"/>
  <c r="C11" i="7" s="1"/>
  <c r="B11" i="8" s="1"/>
  <c r="B11" i="9" s="1"/>
  <c r="B11" i="11" s="1"/>
  <c r="C10" i="5"/>
  <c r="C11" i="6" s="1"/>
  <c r="C10" i="7" s="1"/>
  <c r="B10" i="8" s="1"/>
  <c r="B10" i="9" s="1"/>
  <c r="B10" i="11" s="1"/>
  <c r="C9" i="5"/>
  <c r="C10" i="6" s="1"/>
  <c r="C9" i="7" s="1"/>
  <c r="B9" i="8" s="1"/>
  <c r="B9" i="9" s="1"/>
  <c r="B9" i="11" s="1"/>
  <c r="C8" i="5"/>
  <c r="C9" i="6" s="1"/>
  <c r="C8" i="7" s="1"/>
  <c r="B8" i="8" s="1"/>
  <c r="B8" i="9" s="1"/>
  <c r="B8" i="11" s="1"/>
  <c r="A3" i="5"/>
  <c r="A1" i="4"/>
  <c r="B3" i="2"/>
  <c r="B2" i="2"/>
  <c r="A60" i="16"/>
  <c r="F45" i="16"/>
  <c r="A13" i="16"/>
  <c r="A12" i="16"/>
  <c r="A11" i="16"/>
  <c r="A10" i="16"/>
  <c r="A9" i="16"/>
  <c r="AG7" i="16"/>
  <c r="AG8" i="16" s="1"/>
  <c r="Z2" i="16"/>
  <c r="Z1" i="16"/>
  <c r="G39" i="15"/>
  <c r="I30" i="15"/>
  <c r="H30" i="15"/>
  <c r="I29" i="15"/>
  <c r="I28" i="15"/>
  <c r="I27" i="15"/>
  <c r="I26" i="15"/>
  <c r="I25" i="15"/>
  <c r="H23" i="15"/>
  <c r="I23" i="15" s="1"/>
  <c r="I16" i="15"/>
  <c r="J218" i="14"/>
  <c r="I218" i="14"/>
  <c r="J217" i="14"/>
  <c r="I217" i="14"/>
  <c r="J216" i="14"/>
  <c r="I216" i="14"/>
  <c r="J215" i="14"/>
  <c r="I215" i="14"/>
  <c r="A215" i="14"/>
  <c r="J214" i="14"/>
  <c r="I214" i="14"/>
  <c r="A214" i="14"/>
  <c r="J213" i="14"/>
  <c r="I213" i="14"/>
  <c r="A213" i="14"/>
  <c r="J212" i="14"/>
  <c r="I212" i="14"/>
  <c r="A212" i="14"/>
  <c r="I211" i="14"/>
  <c r="A211" i="14"/>
  <c r="J210" i="14"/>
  <c r="I210" i="14"/>
  <c r="A210" i="14"/>
  <c r="J209" i="14"/>
  <c r="I209" i="14"/>
  <c r="A209" i="14"/>
  <c r="J208" i="14"/>
  <c r="I208" i="14"/>
  <c r="A208" i="14"/>
  <c r="J207" i="14"/>
  <c r="I207" i="14"/>
  <c r="A207" i="14"/>
  <c r="I206" i="14"/>
  <c r="A206" i="14"/>
  <c r="J205" i="14"/>
  <c r="I205" i="14"/>
  <c r="J204" i="14"/>
  <c r="I204" i="14"/>
  <c r="A204" i="14"/>
  <c r="J203" i="14"/>
  <c r="I203" i="14"/>
  <c r="A203" i="14"/>
  <c r="J202" i="14"/>
  <c r="I202" i="14"/>
  <c r="A202" i="14"/>
  <c r="J201" i="14"/>
  <c r="I201" i="14"/>
  <c r="A201" i="14"/>
  <c r="J200" i="14"/>
  <c r="I200" i="14"/>
  <c r="A200" i="14"/>
  <c r="J199" i="14"/>
  <c r="I199" i="14"/>
  <c r="A199" i="14"/>
  <c r="I198" i="14"/>
  <c r="A198" i="14"/>
  <c r="J197" i="14"/>
  <c r="I197" i="14"/>
  <c r="J196" i="14"/>
  <c r="I196" i="14"/>
  <c r="A196" i="14"/>
  <c r="J195" i="14"/>
  <c r="I195" i="14"/>
  <c r="A195" i="14"/>
  <c r="I194" i="14"/>
  <c r="A194" i="14"/>
  <c r="J193" i="14"/>
  <c r="I193" i="14"/>
  <c r="J192" i="14"/>
  <c r="I192" i="14"/>
  <c r="A192" i="14"/>
  <c r="J191" i="14"/>
  <c r="I191" i="14"/>
  <c r="A191" i="14"/>
  <c r="J190" i="14"/>
  <c r="I190" i="14"/>
  <c r="A190" i="14"/>
  <c r="I189" i="14"/>
  <c r="A189" i="14"/>
  <c r="J188" i="14"/>
  <c r="I188" i="14"/>
  <c r="J187" i="14"/>
  <c r="I187" i="14"/>
  <c r="A187" i="14"/>
  <c r="J186" i="14"/>
  <c r="I186" i="14"/>
  <c r="A186" i="14"/>
  <c r="J185" i="14"/>
  <c r="I185" i="14"/>
  <c r="A185" i="14"/>
  <c r="I184" i="14"/>
  <c r="A184" i="14"/>
  <c r="J183" i="14"/>
  <c r="I183" i="14"/>
  <c r="J182" i="14"/>
  <c r="I182" i="14"/>
  <c r="A182" i="14"/>
  <c r="J181" i="14"/>
  <c r="I181" i="14"/>
  <c r="A181" i="14"/>
  <c r="J180" i="14"/>
  <c r="I180" i="14"/>
  <c r="A180" i="14"/>
  <c r="J179" i="14"/>
  <c r="I179" i="14"/>
  <c r="A179" i="14"/>
  <c r="J178" i="14"/>
  <c r="I178" i="14"/>
  <c r="A178" i="14"/>
  <c r="J177" i="14"/>
  <c r="I177" i="14"/>
  <c r="A177" i="14"/>
  <c r="J176" i="14"/>
  <c r="I176" i="14"/>
  <c r="A176" i="14"/>
  <c r="J175" i="14"/>
  <c r="I175" i="14"/>
  <c r="A175" i="14"/>
  <c r="J174" i="14"/>
  <c r="I174" i="14"/>
  <c r="A174" i="14"/>
  <c r="I173" i="14"/>
  <c r="A173" i="14"/>
  <c r="J172" i="14"/>
  <c r="I172" i="14"/>
  <c r="J171" i="14"/>
  <c r="I171" i="14"/>
  <c r="A171" i="14"/>
  <c r="J170" i="14"/>
  <c r="I170" i="14"/>
  <c r="A170" i="14"/>
  <c r="J169" i="14"/>
  <c r="I169" i="14"/>
  <c r="A169" i="14"/>
  <c r="J168" i="14"/>
  <c r="I168" i="14"/>
  <c r="A168" i="14"/>
  <c r="J167" i="14"/>
  <c r="I167" i="14"/>
  <c r="A167" i="14"/>
  <c r="J166" i="14"/>
  <c r="I166" i="14"/>
  <c r="A166" i="14"/>
  <c r="I165" i="14"/>
  <c r="A165" i="14"/>
  <c r="J164" i="14"/>
  <c r="I164" i="14"/>
  <c r="J163" i="14"/>
  <c r="I163" i="14"/>
  <c r="A163" i="14"/>
  <c r="J162" i="14"/>
  <c r="I162" i="14"/>
  <c r="A162" i="14"/>
  <c r="J161" i="14"/>
  <c r="I161" i="14"/>
  <c r="A161" i="14"/>
  <c r="J160" i="14"/>
  <c r="I160" i="14"/>
  <c r="A160" i="14"/>
  <c r="J159" i="14"/>
  <c r="I159" i="14"/>
  <c r="A159" i="14"/>
  <c r="I158" i="14"/>
  <c r="A158" i="14"/>
  <c r="I157" i="14"/>
  <c r="A157" i="14"/>
  <c r="J156" i="14"/>
  <c r="I156" i="14"/>
  <c r="J155" i="14"/>
  <c r="I155" i="14"/>
  <c r="J154" i="14"/>
  <c r="I154" i="14"/>
  <c r="A154" i="14"/>
  <c r="J153" i="14"/>
  <c r="I153" i="14"/>
  <c r="A153" i="14"/>
  <c r="J152" i="14"/>
  <c r="I152" i="14"/>
  <c r="A152" i="14"/>
  <c r="I151" i="14"/>
  <c r="A151" i="14"/>
  <c r="I150" i="14"/>
  <c r="A150" i="14"/>
  <c r="J148" i="14"/>
  <c r="I148" i="14"/>
  <c r="J147" i="14"/>
  <c r="I147" i="14"/>
  <c r="J146" i="14"/>
  <c r="I146" i="14"/>
  <c r="A146" i="14"/>
  <c r="J145" i="14"/>
  <c r="I145" i="14"/>
  <c r="A145" i="14"/>
  <c r="J144" i="14"/>
  <c r="I144" i="14"/>
  <c r="A144" i="14"/>
  <c r="J143" i="14"/>
  <c r="I143" i="14"/>
  <c r="A143" i="14"/>
  <c r="I142" i="14"/>
  <c r="A142" i="14"/>
  <c r="J141" i="14"/>
  <c r="I141" i="14"/>
  <c r="J140" i="14"/>
  <c r="I140" i="14"/>
  <c r="A140" i="14"/>
  <c r="J139" i="14"/>
  <c r="I139" i="14"/>
  <c r="A139" i="14"/>
  <c r="J138" i="14"/>
  <c r="I138" i="14"/>
  <c r="A138" i="14"/>
  <c r="I137" i="14"/>
  <c r="A137" i="14"/>
  <c r="J136" i="14"/>
  <c r="I136" i="14"/>
  <c r="J135" i="14"/>
  <c r="I135" i="14"/>
  <c r="A135" i="14"/>
  <c r="J134" i="14"/>
  <c r="I134" i="14"/>
  <c r="A134" i="14"/>
  <c r="J133" i="14"/>
  <c r="I133" i="14"/>
  <c r="A133" i="14"/>
  <c r="I132" i="14"/>
  <c r="A132" i="14"/>
  <c r="J131" i="14"/>
  <c r="I131" i="14"/>
  <c r="J130" i="14"/>
  <c r="I130" i="14"/>
  <c r="A130" i="14"/>
  <c r="J129" i="14"/>
  <c r="I129" i="14"/>
  <c r="A129" i="14"/>
  <c r="J128" i="14"/>
  <c r="I128" i="14"/>
  <c r="A128" i="14"/>
  <c r="J127" i="14"/>
  <c r="I127" i="14"/>
  <c r="A127" i="14"/>
  <c r="I126" i="14"/>
  <c r="A126" i="14"/>
  <c r="J125" i="14"/>
  <c r="I125" i="14"/>
  <c r="J124" i="14"/>
  <c r="I124" i="14"/>
  <c r="A124" i="14"/>
  <c r="J123" i="14"/>
  <c r="I123" i="14"/>
  <c r="A123" i="14"/>
  <c r="J122" i="14"/>
  <c r="I122" i="14"/>
  <c r="A122" i="14"/>
  <c r="J121" i="14"/>
  <c r="I121" i="14"/>
  <c r="A121" i="14"/>
  <c r="I120" i="14"/>
  <c r="A120" i="14"/>
  <c r="I119" i="14"/>
  <c r="A119" i="14"/>
  <c r="I118" i="14"/>
  <c r="A118" i="14"/>
  <c r="J117" i="14"/>
  <c r="I117" i="14"/>
  <c r="J116" i="14"/>
  <c r="I116" i="14"/>
  <c r="A116" i="14"/>
  <c r="J115" i="14"/>
  <c r="I115" i="14"/>
  <c r="A115" i="14"/>
  <c r="I114" i="14"/>
  <c r="A114" i="14"/>
  <c r="J113" i="14"/>
  <c r="I113" i="14"/>
  <c r="A113" i="14"/>
  <c r="J112" i="14"/>
  <c r="I112" i="14"/>
  <c r="A112" i="14"/>
  <c r="J110" i="14"/>
  <c r="J109" i="14"/>
  <c r="J108" i="14"/>
  <c r="A108" i="14"/>
  <c r="J107" i="14"/>
  <c r="A107" i="14"/>
  <c r="J106" i="14"/>
  <c r="I106" i="14"/>
  <c r="J103" i="14"/>
  <c r="I103" i="14"/>
  <c r="A103" i="14"/>
  <c r="J102" i="14"/>
  <c r="I102" i="14"/>
  <c r="J26" i="14"/>
  <c r="J25" i="14"/>
  <c r="M18" i="14"/>
  <c r="Q18" i="14" s="1"/>
  <c r="R18" i="14" s="1"/>
  <c r="N18" i="14" s="1"/>
  <c r="M17" i="14"/>
  <c r="Q17" i="14" s="1"/>
  <c r="R17" i="14" s="1"/>
  <c r="N17" i="14" s="1"/>
  <c r="K11" i="14"/>
  <c r="I11" i="14"/>
  <c r="I110" i="14" s="1"/>
  <c r="AI10" i="14"/>
  <c r="K10" i="14"/>
  <c r="I10" i="14"/>
  <c r="I109" i="14" s="1"/>
  <c r="K9" i="14"/>
  <c r="I9" i="14"/>
  <c r="I108" i="14" s="1"/>
  <c r="K8" i="14"/>
  <c r="I8" i="14"/>
  <c r="I107" i="14" s="1"/>
  <c r="K7" i="14"/>
  <c r="A7" i="14"/>
  <c r="A106" i="14" s="1"/>
  <c r="AI6" i="14"/>
  <c r="A6" i="14"/>
  <c r="A105" i="14" s="1"/>
  <c r="AI5" i="14"/>
  <c r="AI4" i="14"/>
  <c r="AI3" i="14"/>
  <c r="D11" i="13"/>
  <c r="D10" i="13"/>
  <c r="D9" i="13"/>
  <c r="D8" i="13"/>
  <c r="D7" i="13"/>
  <c r="A7" i="13"/>
  <c r="A6" i="13"/>
  <c r="D11" i="12"/>
  <c r="D10" i="12"/>
  <c r="D9" i="12"/>
  <c r="D8" i="12"/>
  <c r="D7" i="12"/>
  <c r="A7" i="12"/>
  <c r="A6" i="12"/>
  <c r="O17" i="11"/>
  <c r="K17" i="11"/>
  <c r="I17" i="11"/>
  <c r="M17" i="11" s="1"/>
  <c r="O16" i="11"/>
  <c r="K16" i="11"/>
  <c r="O14" i="11"/>
  <c r="K14" i="11"/>
  <c r="K18" i="11" s="1"/>
  <c r="D11" i="11"/>
  <c r="D10" i="11"/>
  <c r="D9" i="11"/>
  <c r="D8" i="11"/>
  <c r="D7" i="11"/>
  <c r="A7" i="11"/>
  <c r="A6" i="11"/>
  <c r="P19" i="9"/>
  <c r="R19" i="9" s="1"/>
  <c r="S19" i="9" s="1"/>
  <c r="Q19" i="9" s="1"/>
  <c r="P18" i="9"/>
  <c r="P11" i="9"/>
  <c r="P10" i="9"/>
  <c r="P9" i="9"/>
  <c r="P8" i="9"/>
  <c r="P7" i="9"/>
  <c r="A7" i="9"/>
  <c r="A6" i="9"/>
  <c r="T20" i="8"/>
  <c r="T21" i="8" s="1"/>
  <c r="T18" i="8"/>
  <c r="P18" i="8"/>
  <c r="R18" i="8" s="1"/>
  <c r="S18" i="8" s="1"/>
  <c r="Q18" i="8" s="1"/>
  <c r="P11" i="8"/>
  <c r="P10" i="8"/>
  <c r="P9" i="8"/>
  <c r="P8" i="8"/>
  <c r="P7" i="8"/>
  <c r="A7" i="8"/>
  <c r="A6" i="8"/>
  <c r="T19" i="7"/>
  <c r="P19" i="7"/>
  <c r="R19" i="7" s="1"/>
  <c r="S19" i="7" s="1"/>
  <c r="M11" i="7"/>
  <c r="AM10" i="7"/>
  <c r="M10" i="7"/>
  <c r="M9" i="7"/>
  <c r="M8" i="7"/>
  <c r="M7" i="7"/>
  <c r="A7" i="7"/>
  <c r="AM6" i="7"/>
  <c r="A6" i="7"/>
  <c r="AM5" i="7"/>
  <c r="AM4" i="7"/>
  <c r="AM3" i="7"/>
  <c r="K69" i="6"/>
  <c r="K68" i="6"/>
  <c r="K67" i="6"/>
  <c r="K66" i="6"/>
  <c r="K65" i="6"/>
  <c r="K64" i="6"/>
  <c r="K63" i="6"/>
  <c r="K62" i="6"/>
  <c r="K20" i="6"/>
  <c r="K19" i="6"/>
  <c r="I11" i="6"/>
  <c r="I10" i="6"/>
  <c r="I9" i="6"/>
  <c r="I8" i="6"/>
  <c r="C8" i="6"/>
  <c r="I7" i="6"/>
  <c r="A7" i="6"/>
  <c r="A6" i="6"/>
  <c r="G32" i="4"/>
  <c r="A15" i="4"/>
  <c r="A14" i="4"/>
  <c r="A10" i="4"/>
  <c r="A9" i="4"/>
  <c r="A7" i="4"/>
  <c r="K6" i="4"/>
  <c r="N301" i="5"/>
  <c r="P253" i="5"/>
  <c r="T253" i="5" s="1"/>
  <c r="N253" i="5"/>
  <c r="Q253" i="5" s="1"/>
  <c r="R253" i="5" s="1"/>
  <c r="O253" i="5" s="1"/>
  <c r="P252" i="5"/>
  <c r="T252" i="5" s="1"/>
  <c r="N252" i="5"/>
  <c r="Q252" i="5" s="1"/>
  <c r="R252" i="5" s="1"/>
  <c r="O252" i="5" s="1"/>
  <c r="P251" i="5"/>
  <c r="T251" i="5" s="1"/>
  <c r="N251" i="5"/>
  <c r="Q251" i="5" s="1"/>
  <c r="R251" i="5" s="1"/>
  <c r="O251" i="5" s="1"/>
  <c r="P250" i="5"/>
  <c r="T250" i="5" s="1"/>
  <c r="N250" i="5"/>
  <c r="Q250" i="5" s="1"/>
  <c r="R250" i="5" s="1"/>
  <c r="O250" i="5" s="1"/>
  <c r="P249" i="5"/>
  <c r="T249" i="5" s="1"/>
  <c r="N249" i="5"/>
  <c r="Q249" i="5" s="1"/>
  <c r="R249" i="5" s="1"/>
  <c r="O249" i="5" s="1"/>
  <c r="P248" i="5"/>
  <c r="T248" i="5" s="1"/>
  <c r="N248" i="5"/>
  <c r="Q248" i="5" s="1"/>
  <c r="R248" i="5" s="1"/>
  <c r="O248" i="5" s="1"/>
  <c r="P246" i="5"/>
  <c r="T246" i="5" s="1"/>
  <c r="N246" i="5"/>
  <c r="Q246" i="5" s="1"/>
  <c r="R246" i="5" s="1"/>
  <c r="O246" i="5" s="1"/>
  <c r="P245" i="5"/>
  <c r="T245" i="5" s="1"/>
  <c r="N245" i="5"/>
  <c r="Q245" i="5" s="1"/>
  <c r="R245" i="5" s="1"/>
  <c r="O245" i="5" s="1"/>
  <c r="P244" i="5"/>
  <c r="T244" i="5" s="1"/>
  <c r="N244" i="5"/>
  <c r="Q244" i="5" s="1"/>
  <c r="R244" i="5" s="1"/>
  <c r="O244" i="5" s="1"/>
  <c r="P60" i="5"/>
  <c r="T60" i="5" s="1"/>
  <c r="N60" i="5"/>
  <c r="Q60" i="5" s="1"/>
  <c r="R60" i="5" s="1"/>
  <c r="O60" i="5" s="1"/>
  <c r="P59" i="5"/>
  <c r="T59" i="5" s="1"/>
  <c r="N59" i="5"/>
  <c r="Q59" i="5" s="1"/>
  <c r="R59" i="5" s="1"/>
  <c r="O59" i="5" s="1"/>
  <c r="P58" i="5"/>
  <c r="T58" i="5" s="1"/>
  <c r="N58" i="5"/>
  <c r="Q58" i="5" s="1"/>
  <c r="R58" i="5" s="1"/>
  <c r="O58" i="5" s="1"/>
  <c r="P57" i="5"/>
  <c r="T57" i="5" s="1"/>
  <c r="N57" i="5"/>
  <c r="Q57" i="5" s="1"/>
  <c r="R57" i="5" s="1"/>
  <c r="O57" i="5" s="1"/>
  <c r="P56" i="5"/>
  <c r="T56" i="5" s="1"/>
  <c r="N56" i="5"/>
  <c r="Q56" i="5" s="1"/>
  <c r="R56" i="5" s="1"/>
  <c r="O56" i="5" s="1"/>
  <c r="P55" i="5"/>
  <c r="T55" i="5" s="1"/>
  <c r="N55" i="5"/>
  <c r="Q55" i="5" s="1"/>
  <c r="R55" i="5" s="1"/>
  <c r="O55" i="5" s="1"/>
  <c r="P54" i="5"/>
  <c r="T54" i="5" s="1"/>
  <c r="N54" i="5"/>
  <c r="Q54" i="5" s="1"/>
  <c r="R54" i="5" s="1"/>
  <c r="O54" i="5" s="1"/>
  <c r="P53" i="5"/>
  <c r="T53" i="5" s="1"/>
  <c r="N53" i="5"/>
  <c r="Q53" i="5" s="1"/>
  <c r="R53" i="5" s="1"/>
  <c r="O53" i="5" s="1"/>
  <c r="P52" i="5"/>
  <c r="T52" i="5" s="1"/>
  <c r="N52" i="5"/>
  <c r="Q52" i="5" s="1"/>
  <c r="R52" i="5" s="1"/>
  <c r="O52" i="5" s="1"/>
  <c r="P51" i="5"/>
  <c r="T51" i="5" s="1"/>
  <c r="N51" i="5"/>
  <c r="Q51" i="5" s="1"/>
  <c r="R51" i="5" s="1"/>
  <c r="O51" i="5" s="1"/>
  <c r="P50" i="5"/>
  <c r="T50" i="5" s="1"/>
  <c r="N50" i="5"/>
  <c r="Q50" i="5" s="1"/>
  <c r="R50" i="5" s="1"/>
  <c r="O50" i="5" s="1"/>
  <c r="P49" i="5"/>
  <c r="T49" i="5" s="1"/>
  <c r="N49" i="5"/>
  <c r="Q49" i="5" s="1"/>
  <c r="R49" i="5" s="1"/>
  <c r="O49" i="5" s="1"/>
  <c r="P48" i="5"/>
  <c r="T48" i="5" s="1"/>
  <c r="N48" i="5"/>
  <c r="Q48" i="5" s="1"/>
  <c r="R48" i="5" s="1"/>
  <c r="O48" i="5" s="1"/>
  <c r="P47" i="5"/>
  <c r="T47" i="5" s="1"/>
  <c r="N47" i="5"/>
  <c r="Q47" i="5" s="1"/>
  <c r="R47" i="5" s="1"/>
  <c r="O47" i="5" s="1"/>
  <c r="P46" i="5"/>
  <c r="T46" i="5" s="1"/>
  <c r="N46" i="5"/>
  <c r="Q46" i="5" s="1"/>
  <c r="R46" i="5" s="1"/>
  <c r="O46" i="5" s="1"/>
  <c r="P45" i="5"/>
  <c r="T45" i="5" s="1"/>
  <c r="N45" i="5"/>
  <c r="Q45" i="5" s="1"/>
  <c r="R45" i="5" s="1"/>
  <c r="O45" i="5" s="1"/>
  <c r="P43" i="5"/>
  <c r="T43" i="5" s="1"/>
  <c r="N43" i="5"/>
  <c r="Q43" i="5" s="1"/>
  <c r="R43" i="5" s="1"/>
  <c r="O43" i="5" s="1"/>
  <c r="P42" i="5"/>
  <c r="T42" i="5" s="1"/>
  <c r="N42" i="5"/>
  <c r="Q42" i="5" s="1"/>
  <c r="R42" i="5" s="1"/>
  <c r="O42" i="5" s="1"/>
  <c r="P41" i="5"/>
  <c r="T41" i="5" s="1"/>
  <c r="N41" i="5"/>
  <c r="Q41" i="5" s="1"/>
  <c r="R41" i="5" s="1"/>
  <c r="O41" i="5" s="1"/>
  <c r="P40" i="5"/>
  <c r="T40" i="5" s="1"/>
  <c r="N40" i="5"/>
  <c r="Q40" i="5" s="1"/>
  <c r="R40" i="5" s="1"/>
  <c r="O40" i="5" s="1"/>
  <c r="P39" i="5"/>
  <c r="T39" i="5" s="1"/>
  <c r="N39" i="5"/>
  <c r="Q39" i="5" s="1"/>
  <c r="R39" i="5" s="1"/>
  <c r="O39" i="5" s="1"/>
  <c r="P38" i="5"/>
  <c r="T38" i="5" s="1"/>
  <c r="N38" i="5"/>
  <c r="Q38" i="5" s="1"/>
  <c r="R38" i="5" s="1"/>
  <c r="O38" i="5" s="1"/>
  <c r="P37" i="5"/>
  <c r="T37" i="5" s="1"/>
  <c r="N37" i="5"/>
  <c r="Q37" i="5" s="1"/>
  <c r="R37" i="5" s="1"/>
  <c r="O37" i="5" s="1"/>
  <c r="P36" i="5"/>
  <c r="T36" i="5" s="1"/>
  <c r="N36" i="5"/>
  <c r="Q36" i="5" s="1"/>
  <c r="R36" i="5" s="1"/>
  <c r="O36" i="5" s="1"/>
  <c r="P35" i="5"/>
  <c r="T35" i="5" s="1"/>
  <c r="N35" i="5"/>
  <c r="Q35" i="5" s="1"/>
  <c r="R35" i="5" s="1"/>
  <c r="O35" i="5" s="1"/>
  <c r="P34" i="5"/>
  <c r="T34" i="5" s="1"/>
  <c r="N34" i="5"/>
  <c r="Q34" i="5" s="1"/>
  <c r="R34" i="5" s="1"/>
  <c r="O34" i="5" s="1"/>
  <c r="P33" i="5"/>
  <c r="T33" i="5" s="1"/>
  <c r="N33" i="5"/>
  <c r="Q33" i="5" s="1"/>
  <c r="R33" i="5" s="1"/>
  <c r="O33" i="5" s="1"/>
  <c r="P32" i="5"/>
  <c r="T32" i="5" s="1"/>
  <c r="N32" i="5"/>
  <c r="Q32" i="5" s="1"/>
  <c r="R32" i="5" s="1"/>
  <c r="O32" i="5" s="1"/>
  <c r="P31" i="5"/>
  <c r="T31" i="5" s="1"/>
  <c r="N31" i="5"/>
  <c r="Q31" i="5" s="1"/>
  <c r="R31" i="5" s="1"/>
  <c r="O31" i="5" s="1"/>
  <c r="P30" i="5"/>
  <c r="T30" i="5" s="1"/>
  <c r="N30" i="5"/>
  <c r="Q30" i="5" s="1"/>
  <c r="R30" i="5" s="1"/>
  <c r="O30" i="5" s="1"/>
  <c r="P29" i="5"/>
  <c r="T29" i="5" s="1"/>
  <c r="N29" i="5"/>
  <c r="Q29" i="5" s="1"/>
  <c r="R29" i="5" s="1"/>
  <c r="O29" i="5" s="1"/>
  <c r="P28" i="5"/>
  <c r="T28" i="5" s="1"/>
  <c r="N28" i="5"/>
  <c r="Q28" i="5" s="1"/>
  <c r="R28" i="5" s="1"/>
  <c r="O28" i="5" s="1"/>
  <c r="P27" i="5"/>
  <c r="T27" i="5" s="1"/>
  <c r="N27" i="5"/>
  <c r="Q27" i="5" s="1"/>
  <c r="R27" i="5" s="1"/>
  <c r="O27" i="5" s="1"/>
  <c r="P26" i="5"/>
  <c r="T26" i="5" s="1"/>
  <c r="N26" i="5"/>
  <c r="Q26" i="5" s="1"/>
  <c r="R26" i="5" s="1"/>
  <c r="O26" i="5" s="1"/>
  <c r="P25" i="5"/>
  <c r="T25" i="5" s="1"/>
  <c r="N25" i="5"/>
  <c r="Q25" i="5" s="1"/>
  <c r="R25" i="5" s="1"/>
  <c r="O25" i="5" s="1"/>
  <c r="P24" i="5"/>
  <c r="T24" i="5" s="1"/>
  <c r="N24" i="5"/>
  <c r="Q24" i="5" s="1"/>
  <c r="R24" i="5" s="1"/>
  <c r="O24" i="5" s="1"/>
  <c r="P23" i="5"/>
  <c r="T23" i="5" s="1"/>
  <c r="N23" i="5"/>
  <c r="Q23" i="5" s="1"/>
  <c r="R23" i="5" s="1"/>
  <c r="O23" i="5" s="1"/>
  <c r="P22" i="5"/>
  <c r="T22" i="5" s="1"/>
  <c r="N22" i="5"/>
  <c r="Q22" i="5" s="1"/>
  <c r="R22" i="5" s="1"/>
  <c r="O22" i="5" s="1"/>
  <c r="P21" i="5"/>
  <c r="T21" i="5" s="1"/>
  <c r="N21" i="5"/>
  <c r="Q21" i="5" s="1"/>
  <c r="R21" i="5" s="1"/>
  <c r="O21" i="5" s="1"/>
  <c r="P20" i="5"/>
  <c r="T20" i="5" s="1"/>
  <c r="N20" i="5"/>
  <c r="Q20" i="5" s="1"/>
  <c r="R20" i="5" s="1"/>
  <c r="O20" i="5" s="1"/>
  <c r="P19" i="5"/>
  <c r="T19" i="5" s="1"/>
  <c r="N19" i="5"/>
  <c r="AJ8" i="5"/>
  <c r="A6" i="5"/>
  <c r="AJ2" i="5"/>
  <c r="AJ1" i="5"/>
  <c r="A3" i="6" l="1"/>
  <c r="C15" i="16"/>
  <c r="C12" i="15"/>
  <c r="A3" i="13"/>
  <c r="A3" i="12"/>
  <c r="A3" i="14"/>
  <c r="A102" i="14" s="1"/>
  <c r="A3" i="11"/>
  <c r="A1" i="6"/>
  <c r="A1" i="16"/>
  <c r="A2" i="15"/>
  <c r="A1" i="7"/>
  <c r="A1" i="12"/>
  <c r="A1" i="11"/>
  <c r="A1" i="9"/>
  <c r="A1" i="13"/>
  <c r="A1" i="14"/>
  <c r="A100" i="14" s="1"/>
  <c r="A1" i="8"/>
  <c r="Q21" i="8"/>
  <c r="P300" i="7"/>
  <c r="AG6" i="16"/>
  <c r="N21" i="14"/>
  <c r="B28" i="9"/>
  <c r="P23" i="9"/>
  <c r="H29" i="15" s="1"/>
  <c r="A1" i="5"/>
  <c r="B24" i="11"/>
  <c r="B32" i="12" s="1"/>
  <c r="B32" i="13" s="1"/>
  <c r="B25" i="14" s="1"/>
  <c r="C41" i="15" s="1"/>
  <c r="B47" i="16" s="1"/>
  <c r="O29" i="9"/>
  <c r="O26" i="8"/>
  <c r="AI7" i="14"/>
  <c r="M20" i="14"/>
  <c r="D26" i="12" s="1"/>
  <c r="A2" i="4"/>
  <c r="J306" i="6"/>
  <c r="O305" i="7" s="1"/>
  <c r="N300" i="5"/>
  <c r="N302" i="5" s="1"/>
  <c r="D14" i="12" s="1"/>
  <c r="B29" i="9"/>
  <c r="B25" i="11"/>
  <c r="B33" i="12" s="1"/>
  <c r="B33" i="13" s="1"/>
  <c r="B26" i="14" s="1"/>
  <c r="C42" i="15" s="1"/>
  <c r="B48" i="16" s="1"/>
  <c r="O18" i="11"/>
  <c r="B25" i="8"/>
  <c r="AM7" i="7"/>
  <c r="B26" i="8"/>
  <c r="D25" i="11"/>
  <c r="D33" i="12" s="1"/>
  <c r="D33" i="13" s="1"/>
  <c r="L26" i="14" s="1"/>
  <c r="F42" i="15" s="1"/>
  <c r="F48" i="16" s="1"/>
  <c r="D304" i="7"/>
  <c r="K300" i="6"/>
  <c r="S20" i="8"/>
  <c r="T300" i="5"/>
  <c r="AG9" i="16"/>
  <c r="R18" i="9"/>
  <c r="S18" i="9" s="1"/>
  <c r="Q18" i="9" s="1"/>
  <c r="Q24" i="9" s="1"/>
  <c r="P20" i="8"/>
  <c r="Q19" i="7"/>
  <c r="T300" i="7"/>
  <c r="T301" i="7" s="1"/>
  <c r="Q19" i="5"/>
  <c r="R19" i="5" s="1"/>
  <c r="O19" i="5" s="1"/>
  <c r="P300" i="5"/>
  <c r="B42" i="16" l="1"/>
  <c r="D22" i="12"/>
  <c r="Q301" i="7"/>
  <c r="S300" i="7"/>
  <c r="D17" i="11" s="1"/>
  <c r="H22" i="15"/>
  <c r="I22" i="15" s="1"/>
  <c r="H18" i="15"/>
  <c r="I18" i="15" s="1"/>
  <c r="H25" i="15"/>
  <c r="O28" i="9"/>
  <c r="O25" i="8"/>
  <c r="S23" i="9"/>
  <c r="D20" i="12"/>
  <c r="H28" i="15"/>
  <c r="H21" i="15"/>
  <c r="I21" i="15" s="1"/>
  <c r="H27" i="15"/>
  <c r="D18" i="12"/>
  <c r="H20" i="15"/>
  <c r="I20" i="15" s="1"/>
  <c r="H16" i="15"/>
  <c r="H15" i="15"/>
  <c r="I15" i="15" s="1"/>
  <c r="H19" i="15"/>
  <c r="I19" i="15" s="1"/>
  <c r="H26" i="15"/>
  <c r="N303" i="5"/>
  <c r="D15" i="11" s="1"/>
  <c r="AE1" i="5"/>
  <c r="AE2" i="5" s="1"/>
  <c r="K22" i="15" l="1"/>
  <c r="D22" i="13" s="1"/>
  <c r="D18" i="11"/>
  <c r="D24" i="12" s="1"/>
  <c r="D28" i="12" s="1"/>
  <c r="K18" i="15"/>
  <c r="K21" i="15"/>
  <c r="D20" i="13" s="1"/>
  <c r="K23" i="15"/>
  <c r="D26" i="13" s="1"/>
  <c r="K20" i="15"/>
  <c r="K19" i="15"/>
  <c r="D16" i="13" s="1"/>
  <c r="D18" i="13" l="1"/>
  <c r="D16" i="10"/>
  <c r="D14" i="13"/>
  <c r="D14" i="10"/>
  <c r="D18" i="10" l="1"/>
  <c r="D24" i="13" s="1"/>
  <c r="D28" i="13" s="1"/>
  <c r="AB17" i="16" l="1"/>
  <c r="B17" i="16" s="1"/>
</calcChain>
</file>

<file path=xl/sharedStrings.xml><?xml version="1.0" encoding="utf-8"?>
<sst xmlns="http://schemas.openxmlformats.org/spreadsheetml/2006/main" count="3113" uniqueCount="543">
  <si>
    <t>Package Name:</t>
  </si>
  <si>
    <t>Spec no.</t>
  </si>
  <si>
    <t>ORIGINAL</t>
  </si>
  <si>
    <t>Price Schedules</t>
  </si>
  <si>
    <t>Fill up only green shaded cells in Sch-1, Sch-2, Sch-3, Sch-4a, Sch-4b, Sch-5, Sch-7 and Bid Form 2nd Envelope.</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</si>
  <si>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</si>
  <si>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</si>
  <si>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</si>
  <si>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</si>
  <si>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</si>
  <si>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</si>
  <si>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</si>
  <si>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</si>
  <si>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</si>
  <si>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</si>
  <si>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</si>
  <si>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</si>
  <si>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</si>
  <si>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</si>
  <si>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</si>
  <si>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</si>
  <si>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</si>
  <si>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</si>
  <si>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</si>
  <si>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</si>
  <si>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</si>
  <si>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</si>
  <si>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</si>
  <si>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</si>
  <si>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</si>
  <si>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</si>
  <si>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</si>
  <si>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</si>
  <si>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</si>
  <si>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</si>
  <si>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</si>
  <si>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</si>
  <si>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</si>
  <si>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</si>
  <si>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</si>
  <si>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No cell is required to be filled in by the bidder in this worksheet.</t>
  </si>
  <si>
    <t>Sch-3 (Erection  Charges) :</t>
  </si>
  <si>
    <t>Sch-4a (Training  Charges) :</t>
  </si>
  <si>
    <t>Sch-4b (Maintenance Charges during and after Defect Liability Period) :</t>
  </si>
  <si>
    <t>Sch-5 (Summary of Taxes and Duties applicable on the Goods) :</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</si>
  <si>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</si>
  <si>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</si>
  <si>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</si>
  <si>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</si>
  <si>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</si>
  <si>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</si>
  <si>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</si>
  <si>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</si>
  <si>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</si>
  <si>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</si>
  <si>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</si>
  <si>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</si>
  <si>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</si>
  <si>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</si>
  <si>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</si>
  <si>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</si>
  <si>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</si>
  <si>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</si>
  <si>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</si>
  <si>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</si>
  <si>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</si>
  <si>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</si>
  <si>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</si>
  <si>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</si>
  <si>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</si>
  <si>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</si>
  <si>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</si>
  <si>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</si>
  <si>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</si>
  <si>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</si>
  <si>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</si>
  <si>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</si>
  <si>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</si>
  <si>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</si>
  <si>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</si>
  <si>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</si>
  <si>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</si>
  <si>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</si>
  <si>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</si>
  <si>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</si>
  <si>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</si>
  <si>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</si>
  <si>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</si>
  <si>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</si>
  <si>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</si>
  <si>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</si>
  <si>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</si>
  <si>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</si>
  <si>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</si>
  <si>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</si>
  <si>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</si>
  <si>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</si>
  <si>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</si>
  <si>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</si>
  <si>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</si>
  <si>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</si>
  <si>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</si>
  <si>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</si>
  <si>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 xml:space="preserve">Total Ex-works Price </t>
  </si>
  <si>
    <t>Total Type Test charges as per Schedule-7</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</si>
  <si>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</si>
  <si>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</si>
  <si>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</si>
  <si>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</si>
  <si>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</si>
  <si>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</si>
  <si>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</si>
  <si>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</si>
  <si>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</si>
  <si>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</si>
  <si>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</si>
  <si>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</si>
  <si>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</si>
  <si>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</si>
  <si>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</si>
  <si>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</si>
  <si>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</si>
  <si>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</si>
  <si>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</si>
  <si>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</si>
  <si>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</si>
  <si>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</si>
  <si>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</si>
  <si>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</si>
  <si>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</si>
  <si>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</si>
  <si>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</si>
  <si>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</si>
  <si>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</si>
  <si>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</si>
  <si>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</si>
  <si>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</si>
  <si>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</si>
  <si>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</si>
  <si>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</si>
  <si>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</si>
  <si>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</si>
  <si>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</si>
  <si>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</si>
  <si>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</si>
  <si>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</si>
  <si>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</si>
  <si>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</si>
  <si>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</si>
  <si>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</si>
  <si>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</si>
  <si>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</si>
  <si>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</si>
  <si>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</si>
  <si>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</si>
  <si>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MND</t>
  </si>
  <si>
    <t>Total Training Charges</t>
  </si>
  <si>
    <t>Printed name</t>
  </si>
  <si>
    <t>Schedule - 4b</t>
  </si>
  <si>
    <t>Maintenance Charges during &amp; after Defect Liability Period</t>
  </si>
  <si>
    <t>Unit Maintenance Charges excluding GST</t>
  </si>
  <si>
    <t>Total Maintenance  Charges excluding GST</t>
  </si>
  <si>
    <t xml:space="preserve">YR </t>
  </si>
  <si>
    <t>Total Maintenance Charges during and after Defect Liabilty Period</t>
  </si>
  <si>
    <t>Schedule - 5</t>
  </si>
  <si>
    <t>SUMMARY OF TAXES &amp; DUTIES APPLICABLE ON GOODS</t>
  </si>
  <si>
    <t>Name     :</t>
  </si>
  <si>
    <t>Address :</t>
  </si>
  <si>
    <t>Sl. No.</t>
  </si>
  <si>
    <t>Item Nos.</t>
  </si>
  <si>
    <t>Total Price (INR)</t>
  </si>
  <si>
    <t>1</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</si>
  <si>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</si>
  <si>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</si>
  <si>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</si>
  <si>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</si>
  <si>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Total GST on Installation Services  (Schedule-3), Training to be imparted in India (Schedule-4a) and Maintenance Charges during and after Defect Liabilty Period (Schedule-4b)</t>
  </si>
  <si>
    <t xml:space="preserve">GRAND TOTAL [1+2] </t>
  </si>
  <si>
    <t xml:space="preserve">Date         : </t>
  </si>
  <si>
    <t>Place        :</t>
  </si>
  <si>
    <t>(SUMMARY OF TAXES &amp; DUTIES APPLICABLE ON PLANT &amp; EQUIPMENT)</t>
  </si>
  <si>
    <t>After Discount</t>
  </si>
  <si>
    <t>After MPDiscount</t>
  </si>
  <si>
    <t>Excise Duty</t>
  </si>
  <si>
    <t>Sales Tax</t>
  </si>
  <si>
    <t>Grand Total after Discount</t>
  </si>
  <si>
    <t>Grand Total after MPD</t>
  </si>
  <si>
    <t>Schedule - 6</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</si>
  <si>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</si>
  <si>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</si>
  <si>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</si>
  <si>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</si>
  <si>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</si>
  <si>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</si>
  <si>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</si>
  <si>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</si>
  <si>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</si>
  <si>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</si>
  <si>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</si>
  <si>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</si>
  <si>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</si>
  <si>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</si>
  <si>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</si>
  <si>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</si>
  <si>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t>TOTAL SCHEDULE NO. 7</t>
  </si>
  <si>
    <r>
      <t xml:space="preserve">Type Test Charges 
</t>
    </r>
    <r>
      <rPr>
        <sz val="10"/>
        <rFont val="Book Antiqua"/>
        <family val="1"/>
      </rPr>
      <t>[Total of this Schedule is included in Schedule - 1 above.]</t>
    </r>
  </si>
  <si>
    <t>GRAND TOTAL [1+2+3+4+5]</t>
  </si>
  <si>
    <t>Schedule - 6 After Discount</t>
  </si>
  <si>
    <t>Schedule 7</t>
  </si>
  <si>
    <t>As per lum-sum on Sch-7</t>
  </si>
  <si>
    <t>As per Percent on Sch-7</t>
  </si>
  <si>
    <t>Multipackage Discount</t>
  </si>
  <si>
    <t>Type tests Charges:</t>
  </si>
  <si>
    <t>SL. NO.</t>
  </si>
  <si>
    <t>Line Item No</t>
  </si>
  <si>
    <t>Code</t>
  </si>
  <si>
    <t>Whether HSN in column ‘2’ is confirmed. If not  indicate applicable the HSN code *</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</si>
  <si>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</si>
  <si>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</si>
  <si>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</si>
  <si>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</si>
  <si>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</si>
  <si>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</si>
  <si>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</si>
  <si>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</si>
  <si>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</si>
  <si>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</si>
  <si>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</si>
  <si>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</si>
  <si>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</si>
  <si>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</si>
  <si>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</si>
  <si>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</si>
  <si>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</si>
  <si>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</si>
  <si>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</si>
  <si>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</si>
  <si>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</si>
  <si>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</si>
  <si>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</si>
  <si>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</si>
  <si>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</si>
  <si>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</si>
  <si>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</si>
  <si>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</si>
  <si>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</si>
  <si>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</si>
  <si>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</si>
  <si>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 during and after DLP</t>
  </si>
  <si>
    <t>Schedule-4b : Maintenance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</si>
  <si>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</si>
  <si>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</si>
  <si>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</si>
  <si>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</si>
  <si>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</si>
  <si>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</si>
  <si>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</si>
  <si>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</si>
  <si>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</si>
  <si>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</si>
  <si>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</si>
  <si>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</si>
  <si>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</si>
  <si>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</si>
  <si>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</si>
  <si>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</si>
  <si>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</si>
  <si>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</si>
  <si>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</si>
  <si>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</si>
  <si>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</si>
  <si>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</si>
  <si>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</si>
  <si>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</si>
  <si>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</si>
  <si>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</si>
  <si>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</si>
  <si>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</si>
  <si>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</si>
  <si>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</si>
  <si>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</si>
  <si>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</si>
  <si>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</si>
  <si>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</si>
  <si>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</si>
  <si>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</si>
  <si>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</si>
  <si>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</si>
  <si>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</si>
  <si>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(*To be read in conjuction with ITB 11.3)</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</si>
  <si>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</si>
  <si>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</si>
  <si>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</si>
  <si>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</si>
  <si>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</si>
  <si>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Local Transportation, In-transit Insurance, loading and unloading</t>
  </si>
  <si>
    <t>Schedule 3</t>
  </si>
  <si>
    <t>Installation Charges.</t>
  </si>
  <si>
    <t>Schedule 4a</t>
  </si>
  <si>
    <t>Training charges for training to be imparted.</t>
  </si>
  <si>
    <t>Schedule 4b</t>
  </si>
  <si>
    <t>Maintenance Charges during &amp; after Defect Liability Period.</t>
  </si>
  <si>
    <t>Schedule 5</t>
  </si>
  <si>
    <t xml:space="preserve">Taxes and Duties not included in Schedule 1 to 4 </t>
  </si>
  <si>
    <t>Schedule 6</t>
  </si>
  <si>
    <t>Grand Summary [Schedule 1to 5]</t>
  </si>
  <si>
    <t>Break-up of Type Test Charges for Type Tests to be conducted (NOT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</si>
  <si>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</si>
  <si>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on Firm basis during the entire currency of Contract and shall not be subject to price variation, what-so-ever during the contract execution.</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</si>
  <si>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</si>
  <si>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</si>
  <si>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</si>
  <si>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</si>
  <si>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</si>
  <si>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</si>
  <si>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</si>
  <si>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</si>
  <si>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</si>
  <si>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</si>
  <si>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</si>
  <si>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</si>
  <si>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</si>
  <si>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</si>
  <si>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</si>
  <si>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</si>
  <si>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total price quoted by us without Taxes &amp; Duties.</t>
    </r>
    <r>
      <rPr>
        <sz val="11"/>
        <rFont val="Book Antiqua"/>
        <family val="1"/>
      </rPr>
      <t xml:space="preserve"> [The discount shall be applicable on all the items of all the Schdules i.e. Sch-1 (without type test charges), Sch-2, Sch-3, Sch-4a, Sch-4b &amp; Sch-7] </t>
    </r>
    <r>
      <rPr>
        <b/>
        <sz val="11"/>
        <rFont val="Book Antiqua"/>
        <family val="1"/>
      </rPr>
      <t>In Percent (%)</t>
    </r>
  </si>
  <si>
    <t>Package: Wi-Fi</t>
  </si>
  <si>
    <t>Package: Wi-Fi Deployment in Switchyard &amp; Control Room of POWERGRID Substations</t>
  </si>
  <si>
    <t>CC/NT/W-TELE/DOM/A10/24/09318</t>
  </si>
  <si>
    <t>Sr. No.</t>
  </si>
  <si>
    <t>PR No.</t>
  </si>
  <si>
    <t xml:space="preserve">Wi-Fi Deployment in SR1 L4              </t>
  </si>
  <si>
    <t xml:space="preserve">ACCESS POINT-OUTDOOR                    </t>
  </si>
  <si>
    <t xml:space="preserve">ACCESS POINT-INDOOR                     </t>
  </si>
  <si>
    <t xml:space="preserve">POE INDUSTRIAL SWITCH                   </t>
  </si>
  <si>
    <t xml:space="preserve">LAYER 3 SWITCH-SUB STATION-INDOOR       </t>
  </si>
  <si>
    <t xml:space="preserve">1G SFP-L3 SWITCH OF SUB STATION         </t>
  </si>
  <si>
    <t xml:space="preserve">UPS 2KVA WITH 30MINS BACKUP             </t>
  </si>
  <si>
    <t xml:space="preserve">ARMOURED 1 CORE COPPER POWER CABLE      </t>
  </si>
  <si>
    <t xml:space="preserve">ARMOURED 3 CORE COPPER POWER CABLE      </t>
  </si>
  <si>
    <t xml:space="preserve">24 F CORE UNDERGROUND OFC               </t>
  </si>
  <si>
    <t xml:space="preserve">6 F CORE UNDERGROUND OFC                </t>
  </si>
  <si>
    <t xml:space="preserve">HDPE DUCT 40MM                          </t>
  </si>
  <si>
    <t xml:space="preserve">HDPE DUCT 32MM                          </t>
  </si>
  <si>
    <t xml:space="preserve">PATCH CORD 1M LENGTH SM                 </t>
  </si>
  <si>
    <t xml:space="preserve">PATCH CORD 3M LENGTH SM                 </t>
  </si>
  <si>
    <t xml:space="preserve">CAT 6/6A SFTP OUTDOOR                   </t>
  </si>
  <si>
    <t xml:space="preserve">CAT 6/6A UTP INDOOR                     </t>
  </si>
  <si>
    <t xml:space="preserve">LIU 24 F RACK MOUNTED LC                </t>
  </si>
  <si>
    <t xml:space="preserve">LIU 6 F RACK MOUNTED LC                 </t>
  </si>
  <si>
    <t xml:space="preserve">RACK 42 U INDOOR WITH DEPTH 600MM       </t>
  </si>
  <si>
    <t xml:space="preserve">6 U OUTDOOR RACK                        </t>
  </si>
  <si>
    <t xml:space="preserve">MANHOLE                                 </t>
  </si>
  <si>
    <t xml:space="preserve">JOINT BOX/ CLOSURE(4 WAY)               </t>
  </si>
  <si>
    <t xml:space="preserve">PVC CONDUIT(32MM)                       </t>
  </si>
  <si>
    <t xml:space="preserve">RJ45 CONNECTOR                          </t>
  </si>
  <si>
    <t xml:space="preserve">MISC. MATERIAL-WI-FI SETUP              </t>
  </si>
  <si>
    <t xml:space="preserve">Wi-Fi Deployment in SR2 L4                 </t>
  </si>
  <si>
    <t>III</t>
  </si>
  <si>
    <t xml:space="preserve">Wi-Fi Deployment in ER1 L4              </t>
  </si>
  <si>
    <t>IV</t>
  </si>
  <si>
    <t xml:space="preserve">Wi-Fi Deployment in ER2 L4              </t>
  </si>
  <si>
    <t xml:space="preserve">LC/PC - LC/PC PATCH CORD 3M LENGTH SM   </t>
  </si>
  <si>
    <t>V</t>
  </si>
  <si>
    <t xml:space="preserve">EA </t>
  </si>
  <si>
    <t xml:space="preserve">M  </t>
  </si>
  <si>
    <t xml:space="preserve">LS </t>
  </si>
  <si>
    <t>VI</t>
  </si>
  <si>
    <t xml:space="preserve">Wi-Fi Deployment in WR2 L4             </t>
  </si>
  <si>
    <t>VII</t>
  </si>
  <si>
    <t xml:space="preserve">Wi-Fi Deployment in NER L4              </t>
  </si>
  <si>
    <t>VIII</t>
  </si>
  <si>
    <t xml:space="preserve">Wi-Fi Deployment in NR1 L4              </t>
  </si>
  <si>
    <t xml:space="preserve">10G SFP+ SINGLE MODE LC-L3 SWITCH       </t>
  </si>
  <si>
    <t xml:space="preserve">10G SFP+ SINGLE MODE LC-FIREWALL        </t>
  </si>
  <si>
    <t xml:space="preserve">1G SFP SINGLE MODE LC-L3 SWITCH         </t>
  </si>
  <si>
    <t xml:space="preserve">1G SFP SINGLE MODE LC-FIREWALL          </t>
  </si>
  <si>
    <t xml:space="preserve">LAYER 3 SWITCH IN HIGH AVAILABILITY     </t>
  </si>
  <si>
    <t xml:space="preserve">NOC DISTRIBUTION L2 SWITCH              </t>
  </si>
  <si>
    <t xml:space="preserve">NOC WORKSTATIONS                        </t>
  </si>
  <si>
    <t xml:space="preserve">SERVER HARDWARE IN HA 1+1               </t>
  </si>
  <si>
    <t xml:space="preserve">STORAGE WITH CONTROLLER 1+1             </t>
  </si>
  <si>
    <t xml:space="preserve">SYSLOG SERVER IN HA 1+1 VM BASED        </t>
  </si>
  <si>
    <t xml:space="preserve">USER DATA BASE IN HA 1+1 VM BASED       </t>
  </si>
  <si>
    <t xml:space="preserve">WLC IN HA 1+1 VM BASED                  </t>
  </si>
  <si>
    <t xml:space="preserve">NAC WITH AAA IN HA 1+1 VM BASED         </t>
  </si>
  <si>
    <t xml:space="preserve">NAC LICENSE-25 CONCURRENT USERS/SET     </t>
  </si>
  <si>
    <t xml:space="preserve">NMS IN HA 1+1 VM BASED                  </t>
  </si>
  <si>
    <t xml:space="preserve">FIREWALL IN HA AS PER TS                </t>
  </si>
  <si>
    <t xml:space="preserve">DHCP IN HA 1+1 VM BASED                 </t>
  </si>
  <si>
    <t xml:space="preserve">EXPANSION ENCLOUSRE-STORAGE             </t>
  </si>
  <si>
    <t xml:space="preserve">HARD DISK OF 10 TB-STORAGE              </t>
  </si>
  <si>
    <t xml:space="preserve">UPS 10KVA WITH 30MINS BACKUP            </t>
  </si>
  <si>
    <t xml:space="preserve">RACK 42 U INDOOR WITH DEPTH 1200MM      </t>
  </si>
  <si>
    <t>SET</t>
  </si>
  <si>
    <t>IX</t>
  </si>
  <si>
    <t xml:space="preserve">Wi-Fi Deployment in NR2 L4              </t>
  </si>
  <si>
    <t>X</t>
  </si>
  <si>
    <t xml:space="preserve">Wi-Fi Deployment in NR3 L4              </t>
  </si>
  <si>
    <t xml:space="preserve">ARMOURED 3 CORE 2.5 SQ.MM. COPPER POWER </t>
  </si>
  <si>
    <t xml:space="preserve">Wi-Fi Deployment in WR1 L4                </t>
  </si>
  <si>
    <t xml:space="preserve">SURVEY-EACH LOCATION                    </t>
  </si>
  <si>
    <t xml:space="preserve">I&amp;C ACCESS POINT-OUTDOOR                </t>
  </si>
  <si>
    <t xml:space="preserve">I&amp;C ACCESS POINT-INDOOR                 </t>
  </si>
  <si>
    <t xml:space="preserve">I&amp;C POE INDUSTRIAL SWITCH               </t>
  </si>
  <si>
    <t xml:space="preserve">I&amp;C LAYER 3 SWITCH INDOOR AS PER TS     </t>
  </si>
  <si>
    <t xml:space="preserve">I&amp;C 1G SFP-L3 SWITCH OF SUB STATION     </t>
  </si>
  <si>
    <t xml:space="preserve">I&amp;C UPS 2KVA WITH 30MINS BACKUP         </t>
  </si>
  <si>
    <t xml:space="preserve">I&amp;C ARMOURED 1 CORE COPPER POWER CABLE  </t>
  </si>
  <si>
    <t xml:space="preserve">I&amp;C ARMOURED 3 CORE COPPER POWER CABLE  </t>
  </si>
  <si>
    <t xml:space="preserve">I&amp;C 24 F CORE UNDERGROUND OFC           </t>
  </si>
  <si>
    <t xml:space="preserve">I&amp;C 6 F CORE UNDERGROUND OFC            </t>
  </si>
  <si>
    <t xml:space="preserve">I&amp;C HDPE DUCT 40MM                      </t>
  </si>
  <si>
    <t xml:space="preserve">I&amp;C HDPE DUCT 32MM                      </t>
  </si>
  <si>
    <t xml:space="preserve">I&amp;C PATCH CORD 1M LENGTH SM             </t>
  </si>
  <si>
    <t xml:space="preserve">I&amp;C PATCH CORD 3M LENGTH SM             </t>
  </si>
  <si>
    <t xml:space="preserve">I&amp;C CAT 6/6A SFTP OUTDOOR               </t>
  </si>
  <si>
    <t xml:space="preserve">I&amp;C CAT 6/6A UTP INDOOR                 </t>
  </si>
  <si>
    <t xml:space="preserve">I&amp;C LIU 24 F RACK MOUNTED LC            </t>
  </si>
  <si>
    <t xml:space="preserve">I&amp;C LIU 6 F RACK MOUNTED LC             </t>
  </si>
  <si>
    <t xml:space="preserve">I&amp;C RACK 42 U INDOOR WITH DEPTH 600MM   </t>
  </si>
  <si>
    <t xml:space="preserve">I&amp;C 6 U OUTDOOR RACK                    </t>
  </si>
  <si>
    <t xml:space="preserve">I&amp;C MANHOLE                             </t>
  </si>
  <si>
    <t xml:space="preserve">I&amp;C JOINT BOX/ CLOSURE(4 WAY)           </t>
  </si>
  <si>
    <t xml:space="preserve">I&amp;C PVC CONDUIT(32MM)                   </t>
  </si>
  <si>
    <t xml:space="preserve">I&amp;C RJ45 CONNECTOR                      </t>
  </si>
  <si>
    <t xml:space="preserve">SERVICES-ANNUAL MAINTENANCE CONTRACT    </t>
  </si>
  <si>
    <t xml:space="preserve">MANPOWER 24X7(FOR SHIFT OPERATIONS)     </t>
  </si>
  <si>
    <t xml:space="preserve">MAN POWER:GENERAL SHIFT                 </t>
  </si>
  <si>
    <t xml:space="preserve">I&amp;C LAYER 3 SWITCH IN HIGH AVAILABILITY </t>
  </si>
  <si>
    <t xml:space="preserve">I&amp;C 10G SFP+ SINGLE MODE LC-L3 SWITCH   </t>
  </si>
  <si>
    <t xml:space="preserve">I&amp;C 1G SFP SINGLE MODE LC-L3 SWITCH     </t>
  </si>
  <si>
    <t xml:space="preserve">I&amp;C WLC IN HA 1+1 VM BASED              </t>
  </si>
  <si>
    <t xml:space="preserve">I&amp;C 10G SFP+ SINGLE MODE LC-FIREWALL    </t>
  </si>
  <si>
    <t xml:space="preserve">I&amp;C 1G SFP SINGLE MODE LC-FIREWALL      </t>
  </si>
  <si>
    <t xml:space="preserve">I&amp;C NAC WITH AAA IN HA 1+1 VM BASED     </t>
  </si>
  <si>
    <t xml:space="preserve">I&amp;C FIREWALL IN HA AS PER TS            </t>
  </si>
  <si>
    <t xml:space="preserve">I&amp;C OF NAC LICENSE-CONCURRENT USERS     </t>
  </si>
  <si>
    <t xml:space="preserve">I&amp;C NMS IN HA 1+1 VM BASED              </t>
  </si>
  <si>
    <t xml:space="preserve">I&amp;C NOC WORKSTATIONS                    </t>
  </si>
  <si>
    <t xml:space="preserve">I&amp;C NOC DISTRIBUTION L2 SWITCH          </t>
  </si>
  <si>
    <t xml:space="preserve">I&amp;C DHCP IN HA 1+1 VM BASED             </t>
  </si>
  <si>
    <t xml:space="preserve">I&amp;C USER DATA BASE IN HA 1+1 VM BASED   </t>
  </si>
  <si>
    <t xml:space="preserve">I&amp;C SYSLOG SERVER IN HA 1+1 VM BASED    </t>
  </si>
  <si>
    <t xml:space="preserve">I&amp;C SERVER HARDWARE IN HA 1+1           </t>
  </si>
  <si>
    <t xml:space="preserve">I&amp;C EXPANSION ENCLOUSRE-STORAGE         </t>
  </si>
  <si>
    <t xml:space="preserve">I&amp;C HARD DISK OF 10 TB-STORAGE          </t>
  </si>
  <si>
    <t xml:space="preserve">I&amp;C UPS 10KVA WITH 30MINS BACKUP        </t>
  </si>
  <si>
    <t xml:space="preserve">I&amp;C RACK 42 U INDOOR WITH DEPTH 1200MM  </t>
  </si>
  <si>
    <t xml:space="preserve">SERVICES-WARRANTY/DLP                   </t>
  </si>
  <si>
    <t xml:space="preserve">TRAINING                                </t>
  </si>
  <si>
    <t xml:space="preserve">I&amp;C STORAGE WITH CONTROLLER 1+1         </t>
  </si>
  <si>
    <t>MNM</t>
  </si>
  <si>
    <t>Training</t>
  </si>
  <si>
    <t>AMC Services for Entire Scope of Contract</t>
  </si>
  <si>
    <t>Manpower: 24x7 (For shift operations)</t>
  </si>
  <si>
    <t>Manpower:General Shift</t>
  </si>
  <si>
    <t>Warranty Services for Entire Scope of Contract</t>
  </si>
  <si>
    <t>Access Point Outdoor with mounting Kit as per TS</t>
  </si>
  <si>
    <t>Access Point Indoor with mounting Kit as per TS</t>
  </si>
  <si>
    <t>POE  INDUSTRIAL SWITCH 8X1G ELECTRICAL PORTS MINUMUM 2X1G WITH 1G SFP10KM SINGLE MODE LC TYPE</t>
  </si>
  <si>
    <t>LAYER 3(L3) SWITCH INDOOR AS PER TS WITH AC SUPPLY AT SUBSTATION</t>
  </si>
  <si>
    <t>1G SFP  10KM SINGLE MODE LC FOR L3 SWITCH AT SUBSTATION  (SAME MAKE OFSWITCH OEM)</t>
  </si>
  <si>
    <t>UPS 2 kVA with 30mins backup</t>
  </si>
  <si>
    <t>ARMOURED SINGLE CORE 2.5 SQ.MM. COPPER POWER CABLE FOR EARTHING OFRACK</t>
  </si>
  <si>
    <t>ARMOURED 3 CORE 2.5 SQ.MM. COPPER POWER CABLE</t>
  </si>
  <si>
    <t>24 F CORE UNDERGROUND OFC</t>
  </si>
  <si>
    <t>6F CORE UNDERGROUND OFC</t>
  </si>
  <si>
    <t>HDPE DUCT 40MM</t>
  </si>
  <si>
    <t>HDPE DUCT 32MM</t>
  </si>
  <si>
    <t>LC/PC - LC/PC PATCH CORD 1M LENGTH SM</t>
  </si>
  <si>
    <t>LC/PC - LC/PC PATCH CORD 3M LENGTH SM</t>
  </si>
  <si>
    <t>CAT 6/6A SFTP OUTDOOR</t>
  </si>
  <si>
    <t>CAT 6/6A UTP INDOOR</t>
  </si>
  <si>
    <t>LIU (LIGHT INTERFACE UNIT) 24 F RACK MOUNTED  LC</t>
  </si>
  <si>
    <t>LIU (LIGHT INTERFACE UNIT) 6 F RACK MOUNTED LC</t>
  </si>
  <si>
    <t>RACK 42 U  INDOOR 600X600X2000MM (WXDXH)</t>
  </si>
  <si>
    <t>Rack 6 U Outdoor as per TS</t>
  </si>
  <si>
    <t>MANHOLE</t>
  </si>
  <si>
    <t>JOINT BOX/ CLOSURE (4 WAY)</t>
  </si>
  <si>
    <t>PVC CONDUIT (32MM)</t>
  </si>
  <si>
    <t>RJ45 CONNECTOR</t>
  </si>
  <si>
    <t>INSTALLATION MATERIAL SUCH AS PATCH PANEL AT CENTRAL LOCATION,CLAMPING MATERIAL ETC. FOR SUCESSFUL COMMISSIONING OF THE PROJECT</t>
  </si>
  <si>
    <t>10G SFP+ 10Km Single Mode LC for L3 Switch @ Central Location ( Same asmake of Switch OEM)</t>
  </si>
  <si>
    <t>10G SFP+ 10Km Single Mode LC for Firewall</t>
  </si>
  <si>
    <t>1G SFP 10Km Single Mode LC for @ Central Location ( Same as make ofSwitch OEM)</t>
  </si>
  <si>
    <t>1G SFP 10Km Single Mode LC for Firewall</t>
  </si>
  <si>
    <t>LAYER 3 SWITCH AS PER TS IN HIGH AVAILABILITY 1+1 (HA) AT CENTRALLOCATION</t>
  </si>
  <si>
    <t>NOC Distribution L2 Switch with 8x1G Electrical + 2x1G Optical withSFP's(1G SFP 10Km Single Mode LC)</t>
  </si>
  <si>
    <t>NOC(NETWORK OPERATION CENTRE) WORKSTATIONS WITH ANTIVIRUS,WINDOWS 11AND ABOVE WITH MS OFFICE</t>
  </si>
  <si>
    <t>SERVER HARDWARE IN HA 1+1 TO HOST APPLICATIONS SUCH ASWLC,NAC,NMS,DHCP,LDAP/AD,SYSLOG AS PER TS.</t>
  </si>
  <si>
    <t>STORAGE(NL-SAS) WITH CONTROLLER 1+1 WITHOUT DISK DRIVE WITH MINIMUMSUPPORT CAPACITY 200TB FROM DAY 1</t>
  </si>
  <si>
    <t>SYSLOG SERVER IN HA 1+1  VM BASED</t>
  </si>
  <si>
    <t>USER DATA BASE (LDAP/AD) IN HA 1+1 VM BASED</t>
  </si>
  <si>
    <t>WLC (WIRELESS LAN CONTROLLER) IN HA 1+1 VM BASED</t>
  </si>
  <si>
    <t>SUPPLY OF NAC (NETWORK ACCESS CONTROL) WITH AAA(AUTHENTICATION,AUTHORIZATION AND ACCOUNTING) IN HA 1+1 VM BASED</t>
  </si>
  <si>
    <t>LICENSE FOR CONCURRENT USERS IN MULTIPLES OF 25 USER PER SET</t>
  </si>
  <si>
    <t>NMS(NETWORK MANAGEMENT SYSTEM) IN HA 1+1 VM BASED</t>
  </si>
  <si>
    <t>FIREWALL IN HA  AS PER TS</t>
  </si>
  <si>
    <t>DHCP(DYNAMIC HOST CONFIGURATION PROTOCOL) IN HA 1+1 VM BASED</t>
  </si>
  <si>
    <t>EXPANSION ENCLOUSRE FOR STORAGE</t>
  </si>
  <si>
    <t>HARD DISK OF 10 TB FOR STORAGE</t>
  </si>
  <si>
    <t>UPS 10 kVA with 30mins backup</t>
  </si>
  <si>
    <t>RACK 42 U  INDOOR 800X1200X2000MM (WXDXH)</t>
  </si>
  <si>
    <t>Survey for each location</t>
  </si>
  <si>
    <t>PoE  Industrial Switch 8x1G Electrical Ports minumum 2x1G with 1G SFP  10Km Single Mode LC type</t>
  </si>
  <si>
    <t>Layer 3(L3) Switch Indoor as per TS with AC Supply at Substation</t>
  </si>
  <si>
    <t>1G SFP  10Km Single Mode LC for L3 Switch at Substation  (Same make of Switch OEM)</t>
  </si>
  <si>
    <t>Armoured Single Core 2.5 Sq.mm. Copper Power Cable for Earthing of Rack</t>
  </si>
  <si>
    <t>Armoured 3 Core 2.5 Sq.mm. Copper Power Cable</t>
  </si>
  <si>
    <t>24 F Core UnderGround OFC</t>
  </si>
  <si>
    <t>6F Core UnderGround OFC</t>
  </si>
  <si>
    <t>HDPE Duct 40mm</t>
  </si>
  <si>
    <t>HDPE Duct 32mm</t>
  </si>
  <si>
    <t>LC/PC - LC/PC Patch Cord 1m Length SM</t>
  </si>
  <si>
    <t>LC/PC - LC/PC Patch Cord 3m Length SM</t>
  </si>
  <si>
    <t>CAT 6/6A SFTP Outdoor</t>
  </si>
  <si>
    <t>CAT 6/6A UTP Indoor</t>
  </si>
  <si>
    <t>LIU (Light Interface Unit) 24 F Rack Mounted  LC</t>
  </si>
  <si>
    <t>LIU (Light Interface Unit) 6 F Rack Mounted LC</t>
  </si>
  <si>
    <t>Rack 42 U  Indoor 600x600x2000mm (WxDxH)</t>
  </si>
  <si>
    <t>Manhole</t>
  </si>
  <si>
    <t>Joint Box/ Closure (4 Way)</t>
  </si>
  <si>
    <t>PVC Conduit (32mm)</t>
  </si>
  <si>
    <t>RJ45 Connector</t>
  </si>
  <si>
    <t>Layer 3 Switch as per TS in High Availability 1+1 (HA) at Central Location</t>
  </si>
  <si>
    <t>10G SFP+ 10Km Single Mode LC for L3 Switch @ Central Location ( Same as make of Switch OEM)</t>
  </si>
  <si>
    <t>1G SFP 10Km Single Mode LC for @ Central Location ( Same as make of Switch OEM)</t>
  </si>
  <si>
    <t>WLC (Wireless LAN Controller) in HA 1+1 VM Based</t>
  </si>
  <si>
    <t>Supply of NAC (Network Access Control) with AAA(Authentication, Authorization and Accounting) in HA 1+1 VM Based</t>
  </si>
  <si>
    <t>Firewall in HA  as per TS</t>
  </si>
  <si>
    <t>License for Concurrent users in multiples of 25 user per set</t>
  </si>
  <si>
    <t>NMS(Network Management System) in HA 1+1 VM Based</t>
  </si>
  <si>
    <t>NOC(Network Operation Centre) Workstations with Antivirus,Windows 11 and above with MS Office</t>
  </si>
  <si>
    <t>NOC Distribution L2 Switch with 8x1G Electrical + 2x1G Optical with SFP's(1G SFP 10Km Single Mode LC)</t>
  </si>
  <si>
    <t>DHCP(Dynamic Host Configuration Protocol) in HA 1+1 VM Based</t>
  </si>
  <si>
    <t>User Data Base (LDAP/AD) in HA 1+1 VM Based</t>
  </si>
  <si>
    <t>Syslog Server in HA 1+1  VM Based</t>
  </si>
  <si>
    <t>Server Hardware in HA 1+1 to host Applications such as WLC,NAC,NMS,DHCP,LDAP/AD,Syslog as per TS.</t>
  </si>
  <si>
    <t>Expansion Enclousre for Storage</t>
  </si>
  <si>
    <t>Hard Disk of 10 TB for Storage</t>
  </si>
  <si>
    <t>Rack 42 U  Indoor 800x1200x2000mm (WxDxH)</t>
  </si>
  <si>
    <t>Storage(NL-SAS) with Controller 1+1 without disk drive with minimum support capacity 200TB from Day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</si>
</sst>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00%"/>
    <numFmt numFmtId="166" formatCode="[$-409]dd\-mmm\-yy;@"/>
    <numFmt numFmtId="167" formatCode="0.0"/>
    <numFmt numFmtId="168" formatCode="_(* #,##0_);_(* \(#,##0\);_(* \-??_);_(@_)"/>
    <numFmt numFmtId="169" formatCode="_(* #,##0.00_);_(* \(#,##0.00\);_(* \-??_);_(@_)"/>
    <numFmt numFmtId="170" formatCode="0.00_)"/>
    <numFmt numFmtId="171" formatCode="_(* #,##0_);_(* \(#,##0\);_(* &quot;-&quot;??_);_(@_)"/>
    <numFmt numFmtId="172" formatCode="&quot; &quot;@"/>
    <numFmt numFmtId="173" formatCode="0.000"/>
    <numFmt numFmtId="174" formatCode="_(* #,##0.0_);_(* \(#,##0.0\);_(* \-??_);_(@_)"/>
    <numFmt numFmtId="175" formatCode="0.0000000000%"/>
  </numFmts>
  <fonts count="62"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0"/>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b/>
      <sz val="24"/>
      <name val="Book Antiqua"/>
      <family val="1"/>
    </font>
    <font>
      <sz val="11"/>
      <color rgb="FFFF0000"/>
      <name val="Book Antiqua"/>
      <family val="1"/>
    </font>
    <font>
      <b/>
      <sz val="22"/>
      <color rgb="FFFF0000"/>
      <name val="Book Antiqua"/>
      <family val="1"/>
    </font>
    <font>
      <b/>
      <i/>
      <sz val="14"/>
      <name val="Book Antiqua"/>
      <family val="1"/>
    </font>
  </fonts>
  <fills count="19">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
      <patternFill patternType="solid">
        <fgColor rgb="FFE6A8F0"/>
        <bgColor indexed="64"/>
      </patternFill>
    </fill>
    <fill>
      <patternFill patternType="solid">
        <fgColor rgb="FFFFC00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s>
  <cellStyleXfs count="16">
    <xf numFmtId="0" fontId="0" fillId="0" borderId="0"/>
    <xf numFmtId="164"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9" fillId="0" borderId="0" applyNumberFormat="0" applyFont="0" applyFill="0" applyBorder="0" applyAlignment="0" applyProtection="0">
      <alignment vertical="top"/>
    </xf>
    <xf numFmtId="0" fontId="39" fillId="0" borderId="0" applyNumberFormat="0" applyFont="0" applyFill="0" applyBorder="0" applyAlignment="0" applyProtection="0">
      <alignment vertical="top"/>
    </xf>
    <xf numFmtId="0" fontId="20" fillId="0" borderId="0"/>
    <xf numFmtId="0" fontId="1" fillId="0" borderId="0"/>
    <xf numFmtId="0" fontId="1" fillId="0" borderId="0"/>
  </cellStyleXfs>
  <cellXfs count="993">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3" fillId="0" borderId="1" xfId="0" applyFont="1" applyBorder="1" applyAlignment="1">
      <alignment horizontal="righ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5"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4" fillId="5" borderId="0" xfId="0" applyFont="1" applyFill="1" applyAlignment="1">
      <alignment horizontal="left" vertical="top" wrapText="1"/>
    </xf>
    <xf numFmtId="0" fontId="5" fillId="5" borderId="0" xfId="0" applyFont="1" applyFill="1" applyAlignment="1">
      <alignment horizontal="center" vertical="top" wrapText="1"/>
    </xf>
    <xf numFmtId="0" fontId="5" fillId="5" borderId="0" xfId="0" applyFont="1" applyFill="1" applyAlignment="1">
      <alignment vertical="top" wrapText="1"/>
    </xf>
    <xf numFmtId="0" fontId="5" fillId="5"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horizontal="center" vertical="top"/>
    </xf>
    <xf numFmtId="15" fontId="3" fillId="5" borderId="0" xfId="0" applyNumberFormat="1"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3" borderId="2" xfId="0" applyFont="1" applyFill="1" applyBorder="1" applyAlignment="1">
      <alignment horizontal="center" vertical="top" wrapText="1"/>
    </xf>
    <xf numFmtId="0" fontId="2" fillId="3" borderId="2" xfId="0" applyFont="1" applyFill="1" applyBorder="1" applyAlignment="1">
      <alignment vertical="top" wrapText="1"/>
    </xf>
    <xf numFmtId="0" fontId="2" fillId="0" borderId="0" xfId="0" applyFont="1" applyAlignment="1" applyProtection="1">
      <alignment horizontal="center" vertical="top" wrapText="1"/>
      <protection hidden="1"/>
    </xf>
    <xf numFmtId="0" fontId="3" fillId="3" borderId="5" xfId="0" applyFont="1" applyFill="1" applyBorder="1" applyAlignment="1">
      <alignment horizontal="center" vertical="top"/>
    </xf>
    <xf numFmtId="0" fontId="2" fillId="0" borderId="0" xfId="0" applyFont="1" applyAlignment="1" applyProtection="1">
      <alignment horizontal="center" vertical="top"/>
      <protection hidden="1"/>
    </xf>
    <xf numFmtId="0" fontId="2" fillId="6" borderId="4" xfId="0" applyFont="1" applyFill="1" applyBorder="1" applyAlignment="1">
      <alignment vertical="top" wrapText="1"/>
    </xf>
    <xf numFmtId="0" fontId="3" fillId="0" borderId="8" xfId="0" applyFont="1" applyBorder="1" applyAlignment="1">
      <alignment horizontal="center" vertical="top" wrapText="1"/>
    </xf>
    <xf numFmtId="0" fontId="3" fillId="0" borderId="8" xfId="0" applyFont="1" applyBorder="1" applyAlignment="1">
      <alignment vertical="top" wrapText="1"/>
    </xf>
    <xf numFmtId="9" fontId="3" fillId="0" borderId="8" xfId="0" applyNumberFormat="1" applyFont="1" applyBorder="1" applyAlignment="1">
      <alignment horizontal="center" vertical="top" wrapText="1"/>
    </xf>
    <xf numFmtId="10" fontId="3" fillId="0" borderId="8" xfId="3" applyNumberFormat="1" applyFont="1" applyFill="1" applyBorder="1" applyAlignment="1" applyProtection="1">
      <alignment horizontal="center" vertical="top"/>
      <protection locked="0" hidden="1"/>
    </xf>
    <xf numFmtId="1" fontId="5" fillId="0" borderId="0" xfId="0" applyNumberFormat="1" applyFont="1" applyAlignment="1" applyProtection="1">
      <alignment vertical="top"/>
      <protection hidden="1"/>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Font="1" applyBorder="1" applyAlignment="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6"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5"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7"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7"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8"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9"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8" fontId="3" fillId="0" borderId="0" xfId="1" applyNumberFormat="1" applyFont="1" applyFill="1" applyBorder="1" applyAlignment="1" applyProtection="1">
      <alignment horizontal="center" vertical="top"/>
      <protection hidden="1"/>
    </xf>
    <xf numFmtId="170" fontId="5" fillId="0" borderId="0" xfId="4" quotePrefix="1" applyNumberFormat="1" applyFont="1" applyFill="1" applyBorder="1" applyAlignment="1" applyProtection="1">
      <alignment vertical="top" wrapText="1"/>
      <protection hidden="1"/>
    </xf>
    <xf numFmtId="170"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7"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7"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7"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6"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25" fillId="0" borderId="0" xfId="0" applyFont="1" applyAlignment="1">
      <alignment horizontal="center" vertical="top"/>
    </xf>
    <xf numFmtId="0" fontId="0" fillId="0" borderId="8" xfId="0" applyBorder="1" applyAlignment="1">
      <alignment horizontal="center" vertical="top" wrapText="1"/>
    </xf>
    <xf numFmtId="0" fontId="0" fillId="0" borderId="8" xfId="0" applyBorder="1" applyAlignment="1">
      <alignment vertical="top" wrapText="1"/>
    </xf>
    <xf numFmtId="0" fontId="26" fillId="0" borderId="0" xfId="0" applyFont="1" applyAlignment="1">
      <alignment horizontal="center" vertical="top"/>
    </xf>
    <xf numFmtId="0" fontId="0" fillId="8" borderId="2" xfId="0" applyFill="1" applyBorder="1" applyAlignment="1">
      <alignment horizontal="center" vertical="top" wrapText="1"/>
    </xf>
    <xf numFmtId="0" fontId="23" fillId="8" borderId="2" xfId="4" applyFont="1" applyFill="1" applyBorder="1" applyAlignment="1" applyProtection="1">
      <alignment horizontal="justify" vertical="top" wrapText="1"/>
    </xf>
    <xf numFmtId="0" fontId="23" fillId="8" borderId="2" xfId="4" applyFont="1" applyFill="1" applyBorder="1" applyAlignment="1" applyProtection="1">
      <alignment horizontal="center" vertical="top" wrapText="1"/>
    </xf>
    <xf numFmtId="2" fontId="0" fillId="8" borderId="2" xfId="0" applyNumberFormat="1" applyFill="1" applyBorder="1" applyAlignment="1">
      <alignment horizontal="right" vertical="top"/>
    </xf>
    <xf numFmtId="39" fontId="23" fillId="8" borderId="2" xfId="1" applyNumberFormat="1" applyFont="1" applyFill="1" applyBorder="1" applyAlignment="1" applyProtection="1">
      <alignment horizontal="right"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164"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6"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7" fontId="2" fillId="0" borderId="1" xfId="0" applyNumberFormat="1" applyFont="1" applyBorder="1" applyAlignment="1">
      <alignment horizontal="left" vertical="top"/>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7" fontId="3" fillId="0" borderId="0" xfId="0" applyNumberFormat="1" applyFont="1" applyAlignment="1">
      <alignment horizontal="center" vertical="top"/>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7"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7" fontId="2" fillId="0" borderId="0" xfId="2" applyNumberFormat="1" applyFont="1" applyAlignment="1" applyProtection="1">
      <alignment horizontal="left" vertical="top"/>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7" fontId="3" fillId="0" borderId="0" xfId="2" applyNumberFormat="1" applyFont="1" applyAlignment="1" applyProtection="1">
      <alignment horizontal="left" vertical="top"/>
      <protection hidden="1"/>
    </xf>
    <xf numFmtId="167"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top"/>
      <protection hidden="1"/>
    </xf>
    <xf numFmtId="167"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167" fontId="6" fillId="5" borderId="0" xfId="2" applyNumberFormat="1" applyFont="1" applyFill="1" applyAlignment="1" applyProtection="1">
      <alignment vertical="top"/>
      <protection hidden="1"/>
    </xf>
    <xf numFmtId="167" fontId="27" fillId="5" borderId="0" xfId="2" applyNumberFormat="1" applyFont="1" applyFill="1" applyAlignment="1" applyProtection="1">
      <alignment vertical="top"/>
      <protection hidden="1"/>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0" fontId="4" fillId="0" borderId="0" xfId="3" applyNumberFormat="1" applyFont="1" applyFill="1" applyBorder="1" applyAlignment="1" applyProtection="1">
      <alignment horizontal="center" vertical="top" wrapText="1"/>
      <protection hidden="1"/>
    </xf>
    <xf numFmtId="0" fontId="2" fillId="3" borderId="2" xfId="0" applyFont="1" applyFill="1" applyBorder="1" applyAlignment="1">
      <alignment horizontal="center" vertical="center"/>
    </xf>
    <xf numFmtId="1" fontId="3" fillId="0" borderId="2" xfId="0" applyNumberFormat="1" applyFont="1" applyBorder="1" applyAlignment="1">
      <alignment horizontal="center" vertical="top" wrapText="1"/>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Border="1" applyAlignment="1">
      <alignment horizontal="justify" vertical="top" wrapText="1"/>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170" fontId="28" fillId="12" borderId="2" xfId="0" applyNumberFormat="1" applyFont="1" applyFill="1" applyBorder="1" applyAlignment="1">
      <alignment horizontal="justify" vertical="top" wrapText="1"/>
    </xf>
    <xf numFmtId="0" fontId="3" fillId="12" borderId="2" xfId="0" applyFont="1" applyFill="1" applyBorder="1" applyAlignment="1">
      <alignment horizontal="center" vertical="top" wrapText="1"/>
    </xf>
    <xf numFmtId="0" fontId="3" fillId="12" borderId="2" xfId="0" applyFont="1" applyFill="1" applyBorder="1" applyAlignment="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7"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7"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7" fontId="5" fillId="0" borderId="0" xfId="0" applyNumberFormat="1" applyFont="1" applyAlignment="1">
      <alignment horizontal="center" vertical="top"/>
    </xf>
    <xf numFmtId="0" fontId="5" fillId="0" borderId="0" xfId="0" applyFont="1" applyAlignment="1">
      <alignment horizontal="justify" vertical="top"/>
    </xf>
    <xf numFmtId="1" fontId="2" fillId="0" borderId="0" xfId="0" applyNumberFormat="1" applyFont="1" applyAlignment="1">
      <alignment horizontal="center" vertical="top"/>
    </xf>
    <xf numFmtId="166"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7" fontId="2" fillId="0" borderId="0" xfId="7" applyNumberFormat="1" applyFont="1" applyFill="1" applyBorder="1" applyAlignment="1" applyProtection="1">
      <alignment horizontal="center" vertical="top"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1"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7" fontId="5" fillId="0" borderId="0" xfId="3" applyNumberFormat="1" applyFont="1" applyFill="1" applyBorder="1" applyAlignment="1" applyProtection="1">
      <alignment horizontal="center" vertical="top"/>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7"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1" fontId="2" fillId="0" borderId="0" xfId="0" applyNumberFormat="1" applyFont="1" applyAlignment="1" applyProtection="1">
      <alignment horizontal="center" vertical="top"/>
      <protection hidden="1"/>
    </xf>
    <xf numFmtId="167" fontId="2" fillId="0" borderId="0" xfId="0" applyNumberFormat="1" applyFont="1" applyAlignment="1" applyProtection="1">
      <alignment horizontal="center" vertical="top"/>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Font="1" applyFill="1" applyAlignment="1" applyProtection="1">
      <alignment vertical="center" wrapText="1"/>
      <protection hidden="1"/>
    </xf>
    <xf numFmtId="0" fontId="3"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Border="1" applyAlignment="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6"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6"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5" xfId="5" applyFont="1" applyBorder="1" applyAlignment="1" applyProtection="1">
      <alignment horizontal="center" vertical="center" wrapText="1"/>
      <protection hidden="1"/>
    </xf>
    <xf numFmtId="172" fontId="23" fillId="0" borderId="15"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9"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5" fillId="0" borderId="0" xfId="5" applyFont="1" applyAlignment="1" applyProtection="1">
      <alignment vertical="top"/>
      <protection hidden="1"/>
    </xf>
    <xf numFmtId="173"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6"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Border="1" applyAlignment="1" applyProtection="1">
      <alignment horizontal="right" vertical="center"/>
      <protection hidden="1"/>
    </xf>
    <xf numFmtId="4" fontId="23" fillId="0" borderId="15" xfId="5" applyNumberFormat="1" applyFont="1" applyBorder="1" applyAlignment="1" applyProtection="1">
      <alignment vertical="center" wrapText="1"/>
      <protection hidden="1"/>
    </xf>
    <xf numFmtId="3" fontId="37" fillId="0" borderId="8" xfId="5" applyNumberFormat="1" applyFont="1" applyBorder="1" applyAlignment="1" applyProtection="1">
      <alignment horizontal="justify"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6"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5"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4" xfId="0" applyFont="1" applyFill="1" applyBorder="1" applyAlignment="1">
      <alignment horizontal="center" vertical="top" wrapText="1"/>
    </xf>
    <xf numFmtId="0" fontId="23" fillId="3" borderId="35" xfId="0" applyFont="1" applyFill="1" applyBorder="1" applyAlignment="1">
      <alignment horizontal="left" vertical="top" wrapText="1"/>
    </xf>
    <xf numFmtId="0" fontId="38" fillId="3" borderId="2" xfId="0" applyFont="1" applyFill="1" applyBorder="1" applyAlignment="1">
      <alignment horizontal="center" vertical="top" wrapText="1"/>
    </xf>
    <xf numFmtId="0" fontId="23" fillId="3" borderId="2" xfId="0" applyFont="1" applyFill="1" applyBorder="1" applyAlignment="1" applyProtection="1">
      <alignment horizontal="center" vertical="center" wrapText="1"/>
      <protection hidden="1"/>
    </xf>
    <xf numFmtId="168" fontId="23" fillId="3" borderId="2" xfId="0" applyNumberFormat="1" applyFont="1" applyFill="1" applyBorder="1" applyAlignment="1" applyProtection="1">
      <alignment horizontal="center" vertical="center" wrapText="1"/>
      <protection hidden="1"/>
    </xf>
    <xf numFmtId="0" fontId="29" fillId="13" borderId="2" xfId="0" applyFont="1" applyFill="1" applyBorder="1" applyAlignment="1">
      <alignment vertical="top" wrapText="1"/>
    </xf>
    <xf numFmtId="0" fontId="23" fillId="3" borderId="4" xfId="0" applyFont="1" applyFill="1" applyBorder="1" applyAlignment="1" applyProtection="1">
      <alignment horizontal="center" vertical="center" wrapText="1"/>
      <protection hidden="1"/>
    </xf>
    <xf numFmtId="0" fontId="38" fillId="3" borderId="4" xfId="0" applyFont="1" applyFill="1" applyBorder="1" applyAlignment="1">
      <alignment horizontal="center" vertical="top" wrapText="1"/>
    </xf>
    <xf numFmtId="0" fontId="21" fillId="0" borderId="0" xfId="0" applyFont="1" applyAlignment="1" applyProtection="1">
      <alignment horizontal="center"/>
      <protection hidden="1"/>
    </xf>
    <xf numFmtId="168"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40"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40"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41"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41"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2"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4"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4"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4" fontId="1" fillId="0" borderId="0" xfId="1" applyNumberFormat="1" applyFont="1" applyFill="1" applyBorder="1" applyAlignment="1" applyProtection="1">
      <alignment horizontal="left" vertical="center" wrapText="1"/>
      <protection hidden="1"/>
    </xf>
    <xf numFmtId="167" fontId="23" fillId="0" borderId="0" xfId="2" applyNumberFormat="1" applyFont="1" applyAlignment="1" applyProtection="1">
      <alignment horizontal="center" vertical="center"/>
      <protection hidden="1"/>
    </xf>
    <xf numFmtId="174" fontId="23" fillId="0" borderId="0" xfId="1" applyNumberFormat="1" applyFont="1" applyFill="1" applyBorder="1" applyAlignment="1" applyProtection="1">
      <alignment horizontal="right" vertical="center" wrapText="1" indent="1"/>
      <protection hidden="1"/>
    </xf>
    <xf numFmtId="174"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4"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3" fillId="0" borderId="0" xfId="12" applyNumberFormat="1" applyFont="1" applyFill="1" applyBorder="1" applyAlignment="1" applyProtection="1">
      <alignment horizontal="center" vertical="center"/>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6" fillId="0" borderId="0" xfId="12" applyNumberFormat="1" applyFont="1" applyFill="1" applyBorder="1" applyAlignment="1" applyProtection="1">
      <alignment vertical="center"/>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49" fillId="0" borderId="0" xfId="12" applyNumberFormat="1" applyFont="1" applyFill="1" applyBorder="1" applyAlignment="1" applyProtection="1">
      <alignment vertical="top"/>
      <protection hidden="1"/>
    </xf>
    <xf numFmtId="0" fontId="39"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6" fillId="0" borderId="0" xfId="12" applyNumberFormat="1" applyFont="1" applyFill="1" applyBorder="1" applyAlignment="1" applyProtection="1">
      <alignment horizontal="left" vertical="top" wrapText="1"/>
      <protection hidden="1"/>
    </xf>
    <xf numFmtId="0" fontId="46"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6" fillId="0" borderId="0" xfId="12" applyNumberFormat="1" applyFont="1" applyFill="1" applyBorder="1" applyAlignment="1" applyProtection="1">
      <alignment vertical="center"/>
      <protection hidden="1"/>
    </xf>
    <xf numFmtId="175" fontId="50"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6"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51" fillId="0" borderId="31" xfId="12" applyNumberFormat="1" applyFont="1" applyFill="1" applyBorder="1" applyAlignment="1" applyProtection="1">
      <alignment horizontal="right" vertical="top"/>
      <protection hidden="1"/>
    </xf>
    <xf numFmtId="0" fontId="50" fillId="0" borderId="0" xfId="12" applyNumberFormat="1" applyFont="1" applyFill="1" applyBorder="1" applyAlignment="1" applyProtection="1">
      <alignment vertical="center"/>
      <protection hidden="1"/>
    </xf>
    <xf numFmtId="0" fontId="50"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51"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50" fillId="0" borderId="0" xfId="12" applyNumberFormat="1" applyFont="1" applyFill="1" applyBorder="1" applyAlignment="1" applyProtection="1">
      <alignment vertical="center"/>
      <protection hidden="1"/>
    </xf>
    <xf numFmtId="175" fontId="50" fillId="0" borderId="0" xfId="12" applyNumberFormat="1" applyFont="1" applyFill="1" applyBorder="1" applyAlignment="1" applyProtection="1">
      <alignment vertical="top"/>
      <protection hidden="1"/>
    </xf>
    <xf numFmtId="0" fontId="55" fillId="0" borderId="0" xfId="12" applyNumberFormat="1" applyFont="1" applyFill="1" applyBorder="1" applyAlignment="1" applyProtection="1">
      <alignment horizontal="left" vertical="center" indent="3"/>
      <protection hidden="1"/>
    </xf>
    <xf numFmtId="175" fontId="50"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51"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6"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50"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7" fontId="1" fillId="0" borderId="0" xfId="0" applyNumberFormat="1" applyFont="1" applyAlignment="1" applyProtection="1">
      <alignment horizontal="center" vertical="center"/>
      <protection hidden="1"/>
    </xf>
    <xf numFmtId="0" fontId="20" fillId="0" borderId="0" xfId="13" applyProtection="1">
      <protection hidden="1"/>
    </xf>
    <xf numFmtId="166"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6"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7"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7"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7" fontId="1" fillId="0" borderId="0" xfId="0" applyNumberFormat="1" applyFont="1" applyAlignment="1">
      <alignment horizontal="center" vertical="center"/>
    </xf>
    <xf numFmtId="0" fontId="1" fillId="0" borderId="0" xfId="0" applyFont="1" applyAlignment="1">
      <alignment horizontal="right" vertical="center"/>
    </xf>
    <xf numFmtId="166"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21" xfId="0" applyFont="1" applyFill="1" applyBorder="1" applyAlignment="1" applyProtection="1">
      <alignment horizontal="left" vertical="center"/>
      <protection locked="0"/>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73" fontId="29" fillId="0" borderId="0" xfId="0" applyNumberFormat="1" applyFont="1" applyAlignment="1">
      <alignment vertical="top"/>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0" fillId="0" borderId="0" xfId="13" applyFont="1"/>
    <xf numFmtId="0" fontId="1" fillId="0" borderId="0" xfId="13" applyFont="1" applyAlignment="1">
      <alignment vertical="top" wrapText="1"/>
    </xf>
    <xf numFmtId="0" fontId="9" fillId="0" borderId="0" xfId="12" applyNumberFormat="1" applyFont="1" applyFill="1" applyBorder="1" applyAlignment="1" applyProtection="1">
      <alignment vertical="top"/>
      <protection hidden="1"/>
    </xf>
    <xf numFmtId="1" fontId="2" fillId="18" borderId="2" xfId="3" applyNumberFormat="1" applyFont="1" applyFill="1" applyBorder="1" applyAlignment="1" applyProtection="1">
      <alignment horizontal="center" vertical="top" wrapText="1"/>
    </xf>
    <xf numFmtId="0" fontId="2" fillId="18" borderId="2" xfId="3" applyNumberFormat="1" applyFont="1" applyFill="1" applyBorder="1" applyAlignment="1" applyProtection="1">
      <alignment horizontal="center" vertical="top" wrapText="1"/>
    </xf>
    <xf numFmtId="167" fontId="2" fillId="18" borderId="2" xfId="3" applyNumberFormat="1" applyFont="1" applyFill="1" applyBorder="1" applyAlignment="1" applyProtection="1">
      <alignment horizontal="center" vertical="top" wrapText="1"/>
    </xf>
    <xf numFmtId="1" fontId="23" fillId="18" borderId="2" xfId="0" applyNumberFormat="1" applyFont="1" applyFill="1" applyBorder="1" applyAlignment="1">
      <alignment horizontal="center" vertical="top" wrapText="1"/>
    </xf>
    <xf numFmtId="0" fontId="23" fillId="18" borderId="2" xfId="0" applyFont="1" applyFill="1" applyBorder="1" applyAlignment="1">
      <alignment horizontal="center" vertical="top" wrapText="1"/>
    </xf>
    <xf numFmtId="0" fontId="2" fillId="18" borderId="2" xfId="3" applyNumberFormat="1" applyFont="1" applyFill="1" applyBorder="1" applyAlignment="1" applyProtection="1">
      <alignment horizontal="center" vertical="top"/>
    </xf>
    <xf numFmtId="1" fontId="2" fillId="18" borderId="2" xfId="0" applyNumberFormat="1" applyFont="1" applyFill="1" applyBorder="1" applyAlignment="1">
      <alignment horizontal="center" vertical="center"/>
    </xf>
    <xf numFmtId="1" fontId="7" fillId="18" borderId="2" xfId="0" applyNumberFormat="1" applyFont="1" applyFill="1" applyBorder="1" applyAlignment="1">
      <alignment horizontal="center" vertical="center"/>
    </xf>
    <xf numFmtId="1" fontId="7" fillId="18" borderId="2" xfId="0" applyNumberFormat="1" applyFont="1" applyFill="1" applyBorder="1" applyAlignment="1">
      <alignment horizontal="center" vertical="center" wrapText="1"/>
    </xf>
    <xf numFmtId="1" fontId="23" fillId="18" borderId="2" xfId="0" applyNumberFormat="1" applyFont="1" applyFill="1" applyBorder="1" applyAlignment="1">
      <alignment horizontal="center" vertical="center" wrapText="1"/>
    </xf>
    <xf numFmtId="0" fontId="23" fillId="18" borderId="2" xfId="0" applyFont="1" applyFill="1" applyBorder="1" applyAlignment="1">
      <alignment horizontal="center" vertical="center" wrapText="1"/>
    </xf>
    <xf numFmtId="0" fontId="2" fillId="18" borderId="2" xfId="0" applyFont="1" applyFill="1" applyBorder="1" applyAlignment="1">
      <alignment horizontal="center" vertical="center"/>
    </xf>
    <xf numFmtId="0" fontId="2" fillId="18" borderId="2" xfId="0" applyFont="1" applyFill="1" applyBorder="1" applyAlignment="1">
      <alignment horizontal="center" vertical="top" wrapText="1"/>
    </xf>
    <xf numFmtId="0" fontId="2" fillId="18" borderId="2" xfId="0" applyFont="1" applyFill="1" applyBorder="1" applyAlignment="1">
      <alignment vertical="top" wrapText="1"/>
    </xf>
    <xf numFmtId="0" fontId="2" fillId="18" borderId="2" xfId="0" applyFont="1" applyFill="1" applyBorder="1" applyAlignment="1">
      <alignment horizontal="center" vertical="top"/>
    </xf>
    <xf numFmtId="0" fontId="2" fillId="18" borderId="3" xfId="0" applyFont="1" applyFill="1" applyBorder="1" applyAlignment="1">
      <alignment horizontal="center" vertical="top"/>
    </xf>
    <xf numFmtId="0" fontId="2" fillId="18" borderId="4" xfId="0" applyFont="1" applyFill="1" applyBorder="1" applyAlignment="1">
      <alignment horizontal="center" vertical="top"/>
    </xf>
    <xf numFmtId="0" fontId="6" fillId="6" borderId="2" xfId="0" applyFont="1" applyFill="1" applyBorder="1" applyAlignment="1">
      <alignment horizontal="center" vertical="top" wrapText="1"/>
    </xf>
    <xf numFmtId="0" fontId="6" fillId="6" borderId="2" xfId="0" applyFont="1" applyFill="1" applyBorder="1" applyAlignment="1">
      <alignment vertical="top"/>
    </xf>
    <xf numFmtId="0" fontId="2" fillId="6" borderId="2" xfId="0" applyFont="1" applyFill="1" applyBorder="1" applyAlignment="1">
      <alignment vertical="top" wrapText="1"/>
    </xf>
    <xf numFmtId="0" fontId="6" fillId="6" borderId="2" xfId="0" applyFont="1" applyFill="1" applyBorder="1" applyAlignment="1">
      <alignment horizontal="left" vertical="top"/>
    </xf>
    <xf numFmtId="167" fontId="6" fillId="6" borderId="2" xfId="2" applyNumberFormat="1" applyFont="1" applyFill="1" applyBorder="1" applyAlignment="1" applyProtection="1">
      <alignment vertical="top"/>
      <protection hidden="1"/>
    </xf>
    <xf numFmtId="1" fontId="3" fillId="0" borderId="9" xfId="3" applyNumberFormat="1" applyFont="1" applyFill="1" applyBorder="1" applyAlignment="1" applyProtection="1">
      <alignment horizontal="center" vertical="top" wrapText="1"/>
      <protection locked="0" hidden="1"/>
    </xf>
    <xf numFmtId="10" fontId="3" fillId="0" borderId="8" xfId="3" applyNumberFormat="1" applyFont="1" applyFill="1" applyBorder="1" applyAlignment="1" applyProtection="1">
      <alignment horizontal="center" vertical="top" wrapText="1"/>
      <protection locked="0" hidden="1"/>
    </xf>
    <xf numFmtId="2" fontId="3" fillId="0" borderId="8" xfId="3" applyNumberFormat="1" applyFont="1" applyFill="1" applyBorder="1" applyAlignment="1" applyProtection="1">
      <alignment horizontal="right" vertical="top" wrapText="1"/>
      <protection locked="0" hidden="1"/>
    </xf>
    <xf numFmtId="2" fontId="3" fillId="0" borderId="8" xfId="0" applyNumberFormat="1" applyFont="1" applyBorder="1" applyAlignment="1">
      <alignment horizontal="right" vertical="top" wrapText="1"/>
    </xf>
    <xf numFmtId="2" fontId="3" fillId="0" borderId="2" xfId="0" applyNumberFormat="1" applyFont="1" applyBorder="1" applyAlignment="1">
      <alignment horizontal="right" vertical="top" wrapText="1"/>
    </xf>
    <xf numFmtId="0" fontId="3" fillId="0" borderId="0" xfId="0" applyFont="1" applyAlignment="1">
      <alignment horizontal="center" vertical="top" wrapText="1"/>
    </xf>
    <xf numFmtId="15" fontId="3" fillId="0" borderId="0" xfId="0" applyNumberFormat="1" applyFont="1" applyAlignment="1">
      <alignment vertical="top" wrapText="1"/>
    </xf>
    <xf numFmtId="2" fontId="8" fillId="0" borderId="8" xfId="0" applyNumberFormat="1" applyFont="1" applyBorder="1" applyAlignment="1">
      <alignment horizontal="right" vertical="top" wrapText="1"/>
    </xf>
    <xf numFmtId="2" fontId="3" fillId="0" borderId="0" xfId="0" applyNumberFormat="1" applyFont="1" applyAlignment="1">
      <alignment vertical="top" wrapText="1"/>
    </xf>
    <xf numFmtId="1" fontId="5" fillId="0" borderId="0" xfId="0" applyNumberFormat="1" applyFont="1" applyAlignment="1" applyProtection="1">
      <alignment vertical="top" wrapText="1"/>
      <protection hidden="1"/>
    </xf>
    <xf numFmtId="0" fontId="5" fillId="0" borderId="0" xfId="0" applyFont="1" applyAlignment="1" applyProtection="1">
      <alignment vertical="top" wrapText="1"/>
      <protection hidden="1"/>
    </xf>
    <xf numFmtId="2" fontId="8" fillId="0" borderId="2" xfId="0" applyNumberFormat="1" applyFont="1" applyBorder="1" applyAlignment="1">
      <alignment horizontal="right"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21" fillId="0" borderId="0" xfId="2" applyFont="1" applyAlignment="1" applyProtection="1">
      <alignment vertical="top" wrapText="1"/>
      <protection hidden="1"/>
    </xf>
    <xf numFmtId="0" fontId="0" fillId="0" borderId="0" xfId="0" applyAlignment="1">
      <alignment vertical="top" wrapText="1"/>
    </xf>
    <xf numFmtId="0" fontId="21" fillId="0" borderId="0" xfId="0" applyFont="1" applyAlignment="1">
      <alignment vertical="top" wrapText="1"/>
    </xf>
    <xf numFmtId="2" fontId="0" fillId="0" borderId="25" xfId="0" applyNumberFormat="1" applyBorder="1" applyAlignment="1">
      <alignment horizontal="right" vertical="top" wrapText="1"/>
    </xf>
    <xf numFmtId="0" fontId="26" fillId="0" borderId="0" xfId="0" applyFont="1" applyAlignment="1">
      <alignment horizontal="center" vertical="top" wrapText="1"/>
    </xf>
    <xf numFmtId="0" fontId="0" fillId="0" borderId="0" xfId="3" applyNumberFormat="1" applyFont="1" applyFill="1" applyBorder="1" applyAlignment="1" applyProtection="1">
      <alignment vertical="top" wrapText="1"/>
    </xf>
    <xf numFmtId="0" fontId="58" fillId="6" borderId="2" xfId="2" applyFont="1" applyFill="1" applyBorder="1" applyAlignment="1" applyProtection="1">
      <alignment vertical="top" wrapText="1"/>
      <protection hidden="1"/>
    </xf>
    <xf numFmtId="167" fontId="27" fillId="6" borderId="2" xfId="2" applyNumberFormat="1" applyFont="1" applyFill="1" applyBorder="1" applyAlignment="1" applyProtection="1">
      <alignment vertical="top" wrapText="1"/>
      <protection hidden="1"/>
    </xf>
    <xf numFmtId="0" fontId="5" fillId="6" borderId="0" xfId="0" applyFont="1" applyFill="1" applyAlignment="1">
      <alignment vertical="top" wrapText="1"/>
    </xf>
    <xf numFmtId="0" fontId="8" fillId="0" borderId="0" xfId="0" applyFont="1" applyAlignment="1">
      <alignment vertical="top" wrapText="1"/>
    </xf>
    <xf numFmtId="1" fontId="3" fillId="0" borderId="9" xfId="3" applyNumberFormat="1" applyFont="1" applyFill="1" applyBorder="1" applyAlignment="1" applyProtection="1">
      <alignment horizontal="center" vertical="top" wrapText="1"/>
      <protection locked="0"/>
    </xf>
    <xf numFmtId="2" fontId="3" fillId="0" borderId="8" xfId="3" applyNumberFormat="1" applyFont="1" applyFill="1" applyBorder="1" applyAlignment="1" applyProtection="1">
      <alignment horizontal="right" vertical="top" wrapText="1"/>
    </xf>
    <xf numFmtId="2" fontId="3" fillId="0" borderId="2" xfId="3" applyNumberFormat="1" applyFont="1" applyFill="1" applyBorder="1" applyAlignment="1" applyProtection="1">
      <alignment vertical="top" wrapText="1"/>
    </xf>
    <xf numFmtId="0" fontId="8" fillId="0" borderId="0" xfId="3" applyNumberFormat="1" applyFont="1" applyFill="1" applyBorder="1" applyAlignment="1" applyProtection="1">
      <alignment vertical="top" wrapText="1"/>
    </xf>
    <xf numFmtId="1" fontId="3" fillId="0" borderId="4" xfId="3" applyNumberFormat="1" applyFont="1" applyFill="1" applyBorder="1" applyAlignment="1" applyProtection="1">
      <alignment horizontal="center" vertical="top" wrapText="1"/>
      <protection locked="0"/>
    </xf>
    <xf numFmtId="10" fontId="3" fillId="0" borderId="2" xfId="3" applyNumberFormat="1" applyFont="1" applyFill="1" applyBorder="1" applyAlignment="1" applyProtection="1">
      <alignment horizontal="center" vertical="top" wrapText="1"/>
      <protection locked="0" hidden="1"/>
    </xf>
    <xf numFmtId="2" fontId="3" fillId="0" borderId="2" xfId="3" applyNumberFormat="1" applyFont="1" applyFill="1" applyBorder="1" applyAlignment="1" applyProtection="1">
      <alignment horizontal="right" vertical="top" wrapText="1"/>
    </xf>
    <xf numFmtId="1" fontId="2" fillId="0" borderId="1" xfId="0" applyNumberFormat="1" applyFont="1" applyBorder="1" applyAlignment="1">
      <alignment horizontal="center" vertical="top"/>
    </xf>
    <xf numFmtId="1" fontId="2" fillId="0" borderId="0" xfId="2" applyNumberFormat="1" applyFont="1" applyAlignment="1" applyProtection="1">
      <alignment horizontal="center" vertical="top"/>
      <protection hidden="1"/>
    </xf>
    <xf numFmtId="1" fontId="2" fillId="0" borderId="0" xfId="3" applyNumberFormat="1" applyFont="1" applyFill="1" applyBorder="1" applyAlignment="1" applyProtection="1">
      <alignment horizontal="center" vertical="top" wrapText="1"/>
    </xf>
    <xf numFmtId="0" fontId="2" fillId="3" borderId="2" xfId="0" applyFont="1" applyFill="1" applyBorder="1" applyAlignment="1">
      <alignment horizontal="center" vertical="top"/>
    </xf>
    <xf numFmtId="1" fontId="3" fillId="0" borderId="8" xfId="0" applyNumberFormat="1" applyFont="1" applyBorder="1" applyAlignment="1">
      <alignment horizontal="center" vertical="top" wrapText="1"/>
    </xf>
    <xf numFmtId="0" fontId="3" fillId="0" borderId="8" xfId="0" applyFont="1" applyBorder="1" applyAlignment="1">
      <alignment horizontal="left" vertical="top" wrapText="1"/>
    </xf>
    <xf numFmtId="0" fontId="3" fillId="0" borderId="2" xfId="0" applyFont="1" applyBorder="1" applyAlignment="1">
      <alignment vertical="top" wrapText="1"/>
    </xf>
    <xf numFmtId="4" fontId="5" fillId="0" borderId="0" xfId="3" applyNumberFormat="1" applyFont="1" applyFill="1" applyBorder="1" applyProtection="1">
      <alignment vertical="top"/>
      <protection hidden="1"/>
    </xf>
    <xf numFmtId="0" fontId="3" fillId="0" borderId="0" xfId="3" applyNumberFormat="1" applyFont="1" applyFill="1" applyBorder="1" applyProtection="1">
      <alignment vertical="top"/>
      <protection hidden="1"/>
    </xf>
    <xf numFmtId="0" fontId="0" fillId="0" borderId="2" xfId="0" applyBorder="1" applyAlignment="1">
      <alignment vertical="top" wrapText="1"/>
    </xf>
    <xf numFmtId="1" fontId="3" fillId="0" borderId="2" xfId="3" applyNumberFormat="1" applyFont="1" applyFill="1" applyBorder="1" applyAlignment="1" applyProtection="1">
      <alignment horizontal="center" vertical="top" wrapText="1"/>
      <protection locked="0"/>
    </xf>
    <xf numFmtId="9" fontId="0" fillId="0" borderId="2" xfId="0" applyNumberFormat="1" applyBorder="1" applyAlignment="1">
      <alignment horizontal="center" vertical="top" wrapText="1"/>
    </xf>
    <xf numFmtId="1" fontId="3" fillId="0" borderId="2" xfId="3" applyNumberFormat="1" applyFont="1" applyFill="1" applyBorder="1" applyAlignment="1" applyProtection="1">
      <alignment horizontal="right" vertical="top" wrapText="1"/>
      <protection locked="0"/>
    </xf>
    <xf numFmtId="1" fontId="2" fillId="18" borderId="2" xfId="0" applyNumberFormat="1" applyFont="1" applyFill="1" applyBorder="1" applyAlignment="1">
      <alignment horizontal="center" vertical="top" wrapText="1"/>
    </xf>
    <xf numFmtId="1" fontId="2" fillId="18" borderId="2" xfId="0" applyNumberFormat="1" applyFont="1" applyFill="1" applyBorder="1" applyAlignment="1">
      <alignment horizontal="center" vertical="center" wrapText="1"/>
    </xf>
    <xf numFmtId="0" fontId="2" fillId="18" borderId="2" xfId="0" applyFont="1" applyFill="1" applyBorder="1" applyAlignment="1">
      <alignment horizontal="center" vertical="center" wrapText="1"/>
    </xf>
    <xf numFmtId="0" fontId="0" fillId="0" borderId="2" xfId="0" applyBorder="1" applyAlignment="1">
      <alignment horizontal="center" vertical="top" wrapText="1"/>
    </xf>
    <xf numFmtId="167" fontId="27" fillId="5" borderId="0" xfId="2" applyNumberFormat="1" applyFont="1" applyFill="1" applyAlignment="1" applyProtection="1">
      <alignment horizontal="center" vertical="top"/>
      <protection hidden="1"/>
    </xf>
    <xf numFmtId="167" fontId="27" fillId="6" borderId="2" xfId="2" applyNumberFormat="1" applyFont="1" applyFill="1" applyBorder="1" applyAlignment="1" applyProtection="1">
      <alignment horizontal="center" vertical="top" wrapText="1"/>
      <protection hidden="1"/>
    </xf>
    <xf numFmtId="0" fontId="2" fillId="6" borderId="2" xfId="0" applyFont="1" applyFill="1" applyBorder="1" applyAlignment="1">
      <alignment horizontal="center" vertical="top" wrapText="1"/>
    </xf>
    <xf numFmtId="1" fontId="6" fillId="18" borderId="2" xfId="3" applyNumberFormat="1" applyFont="1" applyFill="1" applyBorder="1" applyAlignment="1" applyProtection="1">
      <alignment horizontal="center" vertical="top" wrapText="1"/>
    </xf>
    <xf numFmtId="0" fontId="6" fillId="18" borderId="2" xfId="3" applyNumberFormat="1" applyFont="1" applyFill="1" applyBorder="1" applyAlignment="1" applyProtection="1">
      <alignment horizontal="center" vertical="top" wrapText="1"/>
    </xf>
    <xf numFmtId="167" fontId="6" fillId="18" borderId="2" xfId="3" applyNumberFormat="1" applyFont="1" applyFill="1" applyBorder="1" applyAlignment="1" applyProtection="1">
      <alignment horizontal="center" vertical="top" wrapText="1"/>
    </xf>
    <xf numFmtId="1" fontId="6" fillId="18" borderId="2" xfId="0" applyNumberFormat="1" applyFont="1" applyFill="1" applyBorder="1" applyAlignment="1">
      <alignment horizontal="center" vertical="top" wrapText="1"/>
    </xf>
    <xf numFmtId="0" fontId="6" fillId="18" borderId="2" xfId="0" applyFont="1" applyFill="1" applyBorder="1" applyAlignment="1">
      <alignment horizontal="center" vertical="top" wrapText="1"/>
    </xf>
    <xf numFmtId="0" fontId="6" fillId="18" borderId="2" xfId="3" applyNumberFormat="1" applyFont="1" applyFill="1" applyBorder="1" applyAlignment="1" applyProtection="1">
      <alignment horizontal="center" vertical="top"/>
    </xf>
    <xf numFmtId="1" fontId="6" fillId="18" borderId="2" xfId="0" applyNumberFormat="1" applyFont="1" applyFill="1" applyBorder="1" applyAlignment="1">
      <alignment horizontal="center" vertical="top"/>
    </xf>
    <xf numFmtId="1" fontId="61" fillId="18" borderId="2" xfId="0" applyNumberFormat="1" applyFont="1" applyFill="1" applyBorder="1" applyAlignment="1">
      <alignment horizontal="center" vertical="top"/>
    </xf>
    <xf numFmtId="1" fontId="61" fillId="18" borderId="2" xfId="0" applyNumberFormat="1" applyFont="1" applyFill="1" applyBorder="1" applyAlignment="1">
      <alignment horizontal="center" vertical="top" wrapText="1"/>
    </xf>
    <xf numFmtId="0" fontId="6" fillId="18" borderId="2" xfId="0" applyFont="1" applyFill="1" applyBorder="1" applyAlignment="1">
      <alignment horizontal="center" vertical="top"/>
    </xf>
    <xf numFmtId="0" fontId="2" fillId="18" borderId="2" xfId="3" applyNumberFormat="1" applyFont="1" applyFill="1" applyBorder="1" applyAlignment="1" applyProtection="1">
      <alignment horizontal="justify" vertical="top" wrapText="1"/>
    </xf>
    <xf numFmtId="10" fontId="6" fillId="18" borderId="2" xfId="0" applyNumberFormat="1" applyFont="1" applyFill="1" applyBorder="1" applyAlignment="1">
      <alignment horizontal="center" vertical="top" wrapText="1"/>
    </xf>
    <xf numFmtId="0" fontId="6" fillId="18" borderId="2" xfId="0" applyFont="1" applyFill="1" applyBorder="1" applyAlignment="1">
      <alignment vertical="top" wrapText="1"/>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60" fillId="17" borderId="15" xfId="5" applyFont="1" applyFill="1" applyBorder="1" applyAlignment="1" applyProtection="1">
      <alignment horizontal="center" vertical="center" textRotation="90"/>
      <protection hidden="1"/>
    </xf>
    <xf numFmtId="0" fontId="60" fillId="17" borderId="19" xfId="5" applyFont="1" applyFill="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3" fillId="17" borderId="15" xfId="5" applyFont="1" applyFill="1" applyBorder="1" applyAlignment="1" applyProtection="1">
      <alignment horizontal="center" vertical="center" textRotation="90"/>
      <protection hidden="1"/>
    </xf>
    <xf numFmtId="0" fontId="13" fillId="17" borderId="19" xfId="5" applyFont="1" applyFill="1" applyBorder="1" applyAlignment="1" applyProtection="1">
      <alignment horizontal="center" vertical="center" textRotation="90"/>
      <protection hidden="1"/>
    </xf>
    <xf numFmtId="0" fontId="13" fillId="17" borderId="8" xfId="5" applyFont="1" applyFill="1" applyBorder="1" applyAlignment="1" applyProtection="1">
      <alignment horizontal="center" vertical="center" textRotation="90"/>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14" borderId="1" xfId="6" applyFont="1" applyFill="1" applyBorder="1" applyAlignment="1" applyProtection="1">
      <alignment horizontal="left" vertical="top" wrapText="1"/>
      <protection hidden="1"/>
    </xf>
    <xf numFmtId="0" fontId="2" fillId="18" borderId="0" xfId="6" applyFont="1" applyFill="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4" fillId="0" borderId="0" xfId="0" applyFont="1" applyAlignment="1">
      <alignment horizontal="center" vertical="top"/>
    </xf>
    <xf numFmtId="0" fontId="2" fillId="0" borderId="0" xfId="0" applyFont="1" applyAlignment="1">
      <alignment horizontal="center" vertical="top"/>
    </xf>
    <xf numFmtId="0" fontId="3" fillId="0" borderId="0" xfId="0" applyFont="1" applyAlignment="1">
      <alignment horizontal="center" vertical="top"/>
    </xf>
    <xf numFmtId="0" fontId="31" fillId="17" borderId="0" xfId="0" applyFont="1" applyFill="1" applyAlignment="1">
      <alignment horizontal="center" vertical="top"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top" wrapText="1"/>
    </xf>
    <xf numFmtId="0" fontId="4" fillId="0" borderId="0" xfId="0" applyFont="1" applyAlignment="1" applyProtection="1">
      <alignment horizontal="center" vertical="top"/>
      <protection hidden="1"/>
    </xf>
    <xf numFmtId="0" fontId="3" fillId="0" borderId="10" xfId="0" applyFont="1" applyBorder="1" applyAlignment="1">
      <alignment horizontal="center" vertical="top" wrapText="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lignment horizontal="left" vertical="top" wrapText="1"/>
    </xf>
    <xf numFmtId="0" fontId="4" fillId="0" borderId="0" xfId="0" applyFont="1" applyAlignment="1" applyProtection="1">
      <alignment horizontal="center" vertical="top" wrapText="1"/>
      <protection hidden="1"/>
    </xf>
    <xf numFmtId="0" fontId="4" fillId="0" borderId="0" xfId="0" applyFont="1" applyAlignment="1" applyProtection="1">
      <alignment horizontal="justify" vertical="top" wrapText="1"/>
      <protection hidden="1"/>
    </xf>
    <xf numFmtId="0" fontId="5" fillId="0" borderId="0" xfId="2" applyFont="1" applyAlignment="1" applyProtection="1">
      <alignment horizontal="left" vertical="top"/>
      <protection hidden="1"/>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0" xfId="0" applyAlignment="1">
      <alignment horizontal="left" vertical="top" wrapText="1"/>
    </xf>
    <xf numFmtId="0" fontId="23" fillId="0" borderId="0" xfId="0" applyFont="1" applyAlignment="1">
      <alignment horizontal="center"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1" fontId="2" fillId="0" borderId="0" xfId="3" applyNumberFormat="1" applyFont="1" applyFill="1" applyBorder="1" applyAlignment="1" applyProtection="1">
      <alignment horizontal="left" vertical="top" wrapText="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0" fontId="4" fillId="5" borderId="0" xfId="0" applyFont="1" applyFill="1" applyAlignment="1">
      <alignment horizontal="center" vertical="top"/>
    </xf>
    <xf numFmtId="0" fontId="2" fillId="0" borderId="0" xfId="0" applyFont="1" applyAlignment="1">
      <alignment horizontal="right" vertical="top"/>
    </xf>
    <xf numFmtId="0" fontId="4" fillId="0" borderId="0" xfId="0" applyFont="1" applyAlignment="1">
      <alignment horizontal="center" vertical="top" wrapText="1"/>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0" fontId="3" fillId="0" borderId="0" xfId="0" applyFont="1" applyAlignment="1">
      <alignment horizontal="right" vertical="top"/>
    </xf>
    <xf numFmtId="170" fontId="28" fillId="12" borderId="6" xfId="0" applyNumberFormat="1" applyFont="1" applyFill="1" applyBorder="1" applyAlignment="1">
      <alignment horizontal="left" vertical="top" wrapText="1"/>
    </xf>
    <xf numFmtId="170" fontId="28" fillId="12" borderId="7" xfId="0" applyNumberFormat="1" applyFont="1" applyFill="1" applyBorder="1" applyAlignment="1">
      <alignment horizontal="left" vertical="top" wrapText="1"/>
    </xf>
    <xf numFmtId="170"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top" wrapText="1"/>
    </xf>
    <xf numFmtId="1" fontId="8" fillId="0" borderId="0" xfId="0" applyNumberFormat="1" applyFont="1" applyAlignment="1">
      <alignment horizontal="center" vertical="top" wrapText="1"/>
    </xf>
    <xf numFmtId="0" fontId="3" fillId="0" borderId="0" xfId="2" applyFont="1" applyAlignment="1">
      <alignment horizontal="left" vertical="center"/>
    </xf>
    <xf numFmtId="0" fontId="31" fillId="17" borderId="0" xfId="0" applyFont="1" applyFill="1" applyAlignment="1" applyProtection="1">
      <alignment horizontal="center" vertical="top"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2" fillId="0" borderId="0" xfId="0" applyFont="1" applyAlignment="1" applyProtection="1">
      <alignment horizontal="left" vertical="center" wrapText="1"/>
      <protection hidden="1"/>
    </xf>
    <xf numFmtId="170" fontId="28" fillId="12" borderId="6" xfId="0" applyNumberFormat="1" applyFont="1" applyFill="1" applyBorder="1" applyAlignment="1">
      <alignment horizontal="center" vertical="top" wrapText="1"/>
    </xf>
    <xf numFmtId="170" fontId="28" fillId="12" borderId="7" xfId="0" applyNumberFormat="1" applyFont="1" applyFill="1" applyBorder="1" applyAlignment="1">
      <alignment horizontal="center" vertical="top" wrapText="1"/>
    </xf>
    <xf numFmtId="170" fontId="28" fillId="12" borderId="4" xfId="0" applyNumberFormat="1" applyFont="1" applyFill="1" applyBorder="1" applyAlignment="1">
      <alignment horizontal="center" vertical="top" wrapText="1"/>
    </xf>
    <xf numFmtId="170" fontId="28" fillId="12" borderId="10" xfId="0" applyNumberFormat="1" applyFont="1" applyFill="1" applyBorder="1" applyAlignment="1">
      <alignment horizontal="center" vertical="top" wrapText="1"/>
    </xf>
    <xf numFmtId="170" fontId="28" fillId="12" borderId="28" xfId="0" applyNumberFormat="1" applyFont="1" applyFill="1" applyBorder="1" applyAlignment="1">
      <alignment horizontal="center" vertical="top" wrapText="1"/>
    </xf>
    <xf numFmtId="0" fontId="0" fillId="0" borderId="0" xfId="2" applyFont="1" applyAlignment="1">
      <alignment horizontal="left" vertical="center"/>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xf>
    <xf numFmtId="0" fontId="23" fillId="0" borderId="0" xfId="0" applyFont="1" applyAlignment="1" applyProtection="1">
      <alignment horizontal="left" vertical="center" wrapText="1"/>
      <protection hidden="1"/>
    </xf>
    <xf numFmtId="170" fontId="33" fillId="12" borderId="6" xfId="0" applyNumberFormat="1" applyFont="1" applyFill="1" applyBorder="1" applyAlignment="1">
      <alignment horizontal="center" vertical="top" wrapText="1"/>
    </xf>
    <xf numFmtId="170" fontId="33" fillId="12" borderId="7" xfId="0" applyNumberFormat="1" applyFont="1" applyFill="1" applyBorder="1" applyAlignment="1">
      <alignment horizontal="center" vertical="top" wrapText="1"/>
    </xf>
    <xf numFmtId="170" fontId="33" fillId="12" borderId="4" xfId="0" applyNumberFormat="1" applyFont="1" applyFill="1" applyBorder="1" applyAlignment="1">
      <alignment horizontal="center" vertical="top" wrapText="1"/>
    </xf>
    <xf numFmtId="170" fontId="33" fillId="12" borderId="10" xfId="0" applyNumberFormat="1" applyFont="1" applyFill="1" applyBorder="1" applyAlignment="1">
      <alignment horizontal="center" vertical="top" wrapText="1"/>
    </xf>
    <xf numFmtId="170" fontId="33" fillId="12" borderId="28" xfId="0" applyNumberFormat="1" applyFont="1" applyFill="1" applyBorder="1" applyAlignment="1">
      <alignment horizontal="center" vertical="top" wrapText="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6" fillId="7" borderId="25"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23" fillId="17" borderId="0" xfId="5" applyFont="1" applyFill="1" applyAlignment="1" applyProtection="1">
      <alignment horizontal="left" vertical="top"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0" fontId="0" fillId="0" borderId="2" xfId="5" applyFont="1" applyBorder="1" applyAlignment="1" applyProtection="1">
      <alignment horizontal="justify" vertical="top" wrapText="1"/>
      <protection hidden="1"/>
    </xf>
    <xf numFmtId="0" fontId="1" fillId="0" borderId="2" xfId="5" applyFont="1" applyBorder="1" applyAlignment="1" applyProtection="1">
      <alignment horizontal="justify" vertical="top" wrapText="1"/>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164" fontId="23" fillId="7" borderId="26" xfId="1" applyFont="1" applyFill="1" applyBorder="1" applyAlignment="1" applyProtection="1">
      <alignment horizontal="center" vertical="top"/>
      <protection hidden="1"/>
    </xf>
    <xf numFmtId="164" fontId="23" fillId="7" borderId="28" xfId="1" applyFont="1" applyFill="1" applyBorder="1" applyAlignment="1" applyProtection="1">
      <alignment horizontal="center" vertical="top"/>
      <protection hidden="1"/>
    </xf>
    <xf numFmtId="0" fontId="23" fillId="17" borderId="0" xfId="5" applyFont="1" applyFill="1" applyAlignment="1" applyProtection="1">
      <alignment horizontal="left" vertical="center" wrapText="1"/>
      <protection hidden="1"/>
    </xf>
    <xf numFmtId="0" fontId="23" fillId="0" borderId="0" xfId="3" applyNumberFormat="1" applyFont="1" applyFill="1" applyBorder="1" applyAlignment="1" applyProtection="1">
      <alignment horizontal="justify" vertical="center" wrapText="1"/>
      <protection hidden="1"/>
    </xf>
    <xf numFmtId="0" fontId="0"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23" fillId="0" borderId="2" xfId="5" applyFont="1" applyBorder="1" applyAlignment="1" applyProtection="1">
      <alignment horizontal="left" vertical="center" wrapText="1"/>
      <protection hidden="1"/>
    </xf>
    <xf numFmtId="0" fontId="23" fillId="0" borderId="1" xfId="2" applyFont="1" applyBorder="1" applyAlignment="1" applyProtection="1">
      <alignment horizontal="left" vertical="center"/>
      <protection hidden="1"/>
    </xf>
    <xf numFmtId="168" fontId="25" fillId="0" borderId="0" xfId="0" applyNumberFormat="1" applyFont="1" applyAlignment="1" applyProtection="1">
      <alignment horizontal="center" vertical="center" wrapText="1"/>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left" vertical="top" wrapText="1"/>
      <protection hidden="1"/>
    </xf>
    <xf numFmtId="0" fontId="23" fillId="0" borderId="0" xfId="3" applyNumberFormat="1" applyFont="1" applyFill="1" applyBorder="1" applyAlignment="1" applyProtection="1">
      <alignment horizontal="justify" vertical="center"/>
      <protection hidden="1"/>
    </xf>
    <xf numFmtId="0" fontId="23" fillId="0" borderId="0" xfId="10" applyFont="1" applyAlignment="1" applyProtection="1">
      <alignment horizontal="left" vertical="top"/>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2" fillId="0" borderId="0" xfId="0" applyFont="1" applyAlignment="1">
      <alignment horizontal="left" vertical="top" wrapText="1"/>
    </xf>
    <xf numFmtId="0" fontId="1" fillId="0" borderId="0" xfId="2" applyAlignment="1" applyProtection="1">
      <alignment horizontal="left" vertical="top" wrapText="1"/>
      <protection hidden="1"/>
    </xf>
    <xf numFmtId="0" fontId="24" fillId="0" borderId="0" xfId="0" applyFont="1" applyAlignment="1" applyProtection="1">
      <alignment horizontal="left" vertical="center" wrapText="1"/>
      <protection hidden="1"/>
    </xf>
    <xf numFmtId="0" fontId="23" fillId="0" borderId="0" xfId="2" applyFont="1" applyAlignment="1" applyProtection="1">
      <alignment horizontal="center" vertical="center"/>
      <protection hidden="1"/>
    </xf>
    <xf numFmtId="2" fontId="1" fillId="0" borderId="0" xfId="2" applyNumberFormat="1" applyAlignment="1" applyProtection="1">
      <alignment horizontal="right" vertical="center"/>
      <protection hidden="1"/>
    </xf>
    <xf numFmtId="168" fontId="23" fillId="0" borderId="0" xfId="0" applyNumberFormat="1" applyFont="1" applyAlignment="1" applyProtection="1">
      <alignment horizontal="center" vertical="center" wrapText="1"/>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14"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27"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1" fillId="0" borderId="0" xfId="13" applyFont="1" applyAlignment="1">
      <alignment horizontal="center" vertical="top"/>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6" fontId="1" fillId="0" borderId="0" xfId="13" applyNumberFormat="1" applyFont="1" applyAlignment="1">
      <alignment horizontal="left" vertical="center"/>
    </xf>
    <xf numFmtId="0" fontId="23" fillId="14" borderId="0" xfId="13" applyFont="1" applyFill="1" applyAlignment="1">
      <alignment horizontal="justify" vertical="top"/>
    </xf>
    <xf numFmtId="0" fontId="1" fillId="0" borderId="0" xfId="13" applyFont="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xf numFmtId="0" fontId="0" fillId="0" borderId="0" xfId="13" applyFont="1" applyAlignment="1">
      <alignment horizontal="center" vertical="top"/>
    </xf>
    <xf numFmtId="0" fontId="0" fillId="0" borderId="0" xfId="13" applyFont="1" applyAlignment="1">
      <alignment vertical="top" wrapText="1"/>
    </xf>
    <xf numFmtId="0" fontId="0" fillId="0" borderId="0" xfId="13" applyFont="1" applyAlignment="1">
      <alignment horizontal="justify" vertical="top"/>
    </xf>
    <xf numFmtId="0" fontId="59" fillId="0" borderId="0" xfId="13" applyFont="1" applyAlignment="1">
      <alignment horizontal="justify" vertical="top"/>
    </xf>
    <xf numFmtId="0" fontId="6" fillId="0" borderId="0" xfId="13" applyFont="1" applyAlignment="1">
      <alignment horizontal="left" vertical="top"/>
    </xf>
    <xf numFmtId="0" fontId="1" fillId="0" borderId="21" xfId="0" applyFont="1" applyBorder="1" applyAlignment="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57" fillId="0" borderId="0" xfId="13" applyFont="1" applyAlignment="1">
      <alignment horizontal="justify" vertical="top"/>
    </xf>
    <xf numFmtId="166" fontId="23" fillId="0" borderId="0" xfId="13" applyNumberFormat="1" applyFont="1" applyAlignment="1">
      <alignment horizontal="left" vertical="center" indent="1"/>
    </xf>
    <xf numFmtId="0" fontId="1" fillId="0" borderId="38" xfId="0" applyFont="1" applyBorder="1" applyAlignment="1">
      <alignment horizontal="left" vertical="center" indent="2"/>
    </xf>
    <xf numFmtId="0" fontId="1" fillId="0" borderId="0" xfId="0" applyFont="1" applyAlignment="1">
      <alignment horizontal="left" vertical="center" indent="2"/>
    </xf>
    <xf numFmtId="0" fontId="1" fillId="0" borderId="27" xfId="0" applyFont="1" applyBorder="1" applyAlignment="1">
      <alignment horizontal="left" vertical="center" indent="2"/>
    </xf>
    <xf numFmtId="0" fontId="1" fillId="0" borderId="38" xfId="0" applyFont="1" applyBorder="1" applyAlignment="1">
      <alignment horizontal="justify" vertical="center" wrapText="1"/>
    </xf>
    <xf numFmtId="0" fontId="6" fillId="0" borderId="0" xfId="13" quotePrefix="1" applyFont="1" applyAlignment="1">
      <alignment horizontal="center"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52">
    <dxf>
      <font>
        <condense val="0"/>
        <extend val="0"/>
        <color indexed="9"/>
      </font>
    </dxf>
    <dxf>
      <font>
        <condense val="0"/>
        <extend val="0"/>
        <color indexed="9"/>
      </font>
    </dxf>
    <dxf>
      <font>
        <condense val="0"/>
        <extend val="0"/>
        <color indexed="9"/>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9"/>
      </font>
      <fill>
        <patternFill patternType="none">
          <bgColor indexed="65"/>
        </patternFill>
      </fill>
    </dxf>
    <dxf>
      <font>
        <b val="0"/>
        <condense val="0"/>
        <extend val="0"/>
        <color indexed="10"/>
      </font>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colors>
    <mruColors>
      <color rgb="FFE6A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6'!A1"/></Relationships>
</file>

<file path=xl/drawings/_rels/drawing11.xml.rels><?xml version="1.0" encoding="UTF-8" standalone="yes"?>
<Relationships xmlns="http://schemas.openxmlformats.org/package/2006/relationships"><Relationship Id="rId1" Type="http://schemas.openxmlformats.org/officeDocument/2006/relationships/hyperlink" Target="#'Sch-7'!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5.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4</xdr:col>
      <xdr:colOff>835270</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9423" y="2930769"/>
          <a:ext cx="7576039" cy="1096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097000" y="76200"/>
          <a:ext cx="1085850" cy="466725"/>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7482052" y="19050"/>
          <a:ext cx="0" cy="946588"/>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8839200" y="104775"/>
          <a:ext cx="1117023" cy="735157"/>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097439" y="57150"/>
          <a:ext cx="1209675" cy="772839"/>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953250" y="47625"/>
          <a:ext cx="571500" cy="64770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21472071" y="28575"/>
          <a:ext cx="0" cy="636814"/>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5217588" y="19050"/>
          <a:ext cx="0" cy="551890"/>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4969107" y="19050"/>
          <a:ext cx="0" cy="646339"/>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0492357" y="19050"/>
          <a:ext cx="0" cy="700768"/>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4370393" y="19050"/>
          <a:ext cx="0" cy="700768"/>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9">
          <cell r="A9" t="str">
            <v>Name of Sole Bidder</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drawing" Target="../drawings/drawing9.xml"/><Relationship Id="rId4" Type="http://schemas.openxmlformats.org/officeDocument/2006/relationships/printerSettings" Target="../printerSettings/printerSettings3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drawing" Target="../drawings/drawing10.xml"/><Relationship Id="rId4" Type="http://schemas.openxmlformats.org/officeDocument/2006/relationships/printerSettings" Target="../printerSettings/printerSettings4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drawing" Target="../drawings/drawing11.xml"/><Relationship Id="rId4" Type="http://schemas.openxmlformats.org/officeDocument/2006/relationships/printerSettings" Target="../printerSettings/printerSettings4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drawing" Target="../drawings/drawing12.xml"/><Relationship Id="rId4" Type="http://schemas.openxmlformats.org/officeDocument/2006/relationships/printerSettings" Target="../printerSettings/printerSettings4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drawing" Target="../drawings/drawing13.xml"/><Relationship Id="rId4" Type="http://schemas.openxmlformats.org/officeDocument/2006/relationships/printerSettings" Target="../printerSettings/printerSettings5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drawing" Target="../drawings/drawing14.xml"/><Relationship Id="rId4" Type="http://schemas.openxmlformats.org/officeDocument/2006/relationships/printerSettings" Target="../printerSettings/printerSettings5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drawing" Target="../drawings/drawing15.xml"/><Relationship Id="rId4" Type="http://schemas.openxmlformats.org/officeDocument/2006/relationships/printerSettings" Target="../printerSettings/printerSettings6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6.xml"/><Relationship Id="rId4"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7.xml"/><Relationship Id="rId4"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8.xml"/><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B12" sqref="B12"/>
    </sheetView>
  </sheetViews>
  <sheetFormatPr defaultRowHeight="16.5" x14ac:dyDescent="0.3"/>
  <cols>
    <col min="1" max="1" width="19.875" customWidth="1"/>
    <col min="2" max="2" width="56.75" customWidth="1"/>
  </cols>
  <sheetData>
    <row r="2" spans="1:2" ht="44.25" customHeight="1" x14ac:dyDescent="0.3">
      <c r="A2" s="209" t="s">
        <v>0</v>
      </c>
      <c r="B2" s="660" t="s">
        <v>327</v>
      </c>
    </row>
    <row r="3" spans="1:2" x14ac:dyDescent="0.3">
      <c r="A3" s="209" t="s">
        <v>1</v>
      </c>
      <c r="B3" s="209" t="s">
        <v>328</v>
      </c>
    </row>
  </sheetData>
  <sheetProtection algorithmName="SHA-512" hashValue="3zYUTYt1tpsYNk2UBN53xoN/+Wx+GMdb/YFBPJ9sjdjP5O0R8KgKvR3rKPzSwRg7QoP3qZxhOcjRF80uAlbWJw==" saltValue="935kvboR7jQ33sOW/HQyow==" spinCount="100000" sheet="1" objects="1" scenarios="1"/>
  <customSheetViews>
    <customSheetView guid="{F980561B-46B1-45C3-9626-B209029A92CB}" state="hidden">
      <selection activeCell="B10" sqref="B10"/>
      <pageMargins left="0" right="0" top="0" bottom="0" header="0" footer="0"/>
    </customSheetView>
    <customSheetView guid="{C6A7FFED-91EB-41DF-A944-2BFB2D792481}" state="hidden">
      <selection activeCell="A4" sqref="A4"/>
      <pageMargins left="0" right="0" top="0" bottom="0" header="0" footer="0"/>
    </customSheetView>
    <customSheetView guid="{302D9D75-0757-45DA-AFBF-614F08F1401B}" state="hidden">
      <selection activeCell="B10" sqref="B10"/>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8" sqref="D18"/>
    </sheetView>
  </sheetViews>
  <sheetFormatPr defaultColWidth="10" defaultRowHeight="16.5" x14ac:dyDescent="0.3"/>
  <cols>
    <col min="1" max="1" width="10.375" style="422" customWidth="1"/>
    <col min="2" max="2" width="40.875" style="422" customWidth="1"/>
    <col min="3" max="3" width="17.5" style="422" customWidth="1"/>
    <col min="4" max="4" width="20.5" style="422" customWidth="1"/>
    <col min="5" max="5" width="20" style="422" customWidth="1"/>
    <col min="6" max="8" width="10" style="414" customWidth="1"/>
    <col min="9" max="9" width="12.25" style="414" customWidth="1"/>
    <col min="10" max="10" width="12.625" style="414" customWidth="1"/>
    <col min="11" max="11" width="15" style="414" customWidth="1"/>
    <col min="12" max="13" width="10" style="414" customWidth="1"/>
    <col min="14" max="14" width="18.625" style="414" customWidth="1"/>
    <col min="15" max="15" width="16" style="414" customWidth="1"/>
    <col min="16" max="17" width="10" style="414" customWidth="1"/>
    <col min="18" max="18" width="10" style="453" customWidth="1"/>
    <col min="19" max="24" width="10" style="414" customWidth="1"/>
    <col min="25" max="16384" width="10" style="453"/>
  </cols>
  <sheetData>
    <row r="1" spans="1:15" ht="18" customHeight="1" x14ac:dyDescent="0.3">
      <c r="A1" s="410" t="str">
        <f>[1]Cover!B3</f>
        <v>Specification No: 5002001865/OTHERS/DOM/A00-CC CS -1</v>
      </c>
      <c r="B1" s="411"/>
      <c r="C1" s="412"/>
      <c r="D1" s="412"/>
      <c r="E1" s="413" t="s">
        <v>164</v>
      </c>
    </row>
    <row r="2" spans="1:15" ht="8.1" customHeight="1" x14ac:dyDescent="0.3">
      <c r="A2" s="415"/>
      <c r="B2" s="416"/>
      <c r="C2" s="417"/>
      <c r="D2" s="417"/>
      <c r="E2" s="418"/>
      <c r="F2" s="419"/>
    </row>
    <row r="3" spans="1:15" ht="66" customHeight="1" x14ac:dyDescent="0.3">
      <c r="A3" s="897"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897"/>
      <c r="C3" s="897"/>
      <c r="D3" s="897"/>
      <c r="E3" s="897"/>
    </row>
    <row r="4" spans="1:15" ht="21.95" customHeight="1" x14ac:dyDescent="0.3">
      <c r="A4" s="898" t="s">
        <v>165</v>
      </c>
      <c r="B4" s="898"/>
      <c r="C4" s="898"/>
      <c r="D4" s="898"/>
      <c r="E4" s="898"/>
    </row>
    <row r="5" spans="1:15" ht="12" customHeight="1" x14ac:dyDescent="0.3">
      <c r="A5" s="420"/>
      <c r="B5" s="421"/>
      <c r="C5" s="421"/>
      <c r="D5" s="421"/>
      <c r="E5" s="421"/>
    </row>
    <row r="6" spans="1:15" ht="18" customHeight="1" x14ac:dyDescent="0.3">
      <c r="A6" s="393" t="str">
        <f>'[1]Sch-1'!A6</f>
        <v>Bidder’s Name and Address (Sole Bidder) :</v>
      </c>
      <c r="D6" s="423" t="s">
        <v>76</v>
      </c>
    </row>
    <row r="7" spans="1:15" ht="18" customHeight="1" x14ac:dyDescent="0.3">
      <c r="A7" s="424" t="str">
        <f>'[1]Sch-1'!A7</f>
        <v/>
      </c>
      <c r="D7" s="425" t="str">
        <f>'[1]Sch-1'!M7</f>
        <v>Contracts Services, 3rd Floor</v>
      </c>
    </row>
    <row r="8" spans="1:15" ht="18" customHeight="1" x14ac:dyDescent="0.3">
      <c r="A8" s="426" t="s">
        <v>166</v>
      </c>
      <c r="B8" s="892" t="str">
        <f>IF('[1]Sch-1'!C8=0, "", '[1]Sch-1'!C8)</f>
        <v/>
      </c>
      <c r="C8" s="892"/>
      <c r="D8" s="425" t="str">
        <f>'[1]Sch-1'!M8</f>
        <v>Power Grid Corporation of India Ltd.,</v>
      </c>
    </row>
    <row r="9" spans="1:15" ht="18" customHeight="1" x14ac:dyDescent="0.3">
      <c r="A9" s="426" t="s">
        <v>167</v>
      </c>
      <c r="B9" s="892" t="str">
        <f>IF('[1]Sch-1'!C9=0, "", '[1]Sch-1'!C9)</f>
        <v/>
      </c>
      <c r="C9" s="892"/>
      <c r="D9" s="425" t="str">
        <f>'[1]Sch-1'!M9</f>
        <v>"Saudamini", Plot No.-2</v>
      </c>
    </row>
    <row r="10" spans="1:15" ht="18" customHeight="1" x14ac:dyDescent="0.3">
      <c r="A10" s="427"/>
      <c r="B10" s="892" t="str">
        <f>IF('[1]Sch-1'!C10=0, "", '[1]Sch-1'!C10)</f>
        <v/>
      </c>
      <c r="C10" s="892"/>
      <c r="D10" s="425" t="str">
        <f>'[1]Sch-1'!M10</f>
        <v xml:space="preserve">Sector-29, </v>
      </c>
    </row>
    <row r="11" spans="1:15" ht="18" customHeight="1" x14ac:dyDescent="0.3">
      <c r="A11" s="427"/>
      <c r="B11" s="892" t="str">
        <f>IF('[1]Sch-1'!C11=0, "", '[1]Sch-1'!C11)</f>
        <v/>
      </c>
      <c r="C11" s="892"/>
      <c r="D11" s="425" t="str">
        <f>'[1]Sch-1'!M11</f>
        <v>Gurugram (Haryana) - 122001</v>
      </c>
    </row>
    <row r="12" spans="1:15" ht="8.1" customHeight="1" x14ac:dyDescent="0.3"/>
    <row r="13" spans="1:15" ht="21.95" customHeight="1" x14ac:dyDescent="0.3">
      <c r="A13" s="428" t="s">
        <v>168</v>
      </c>
      <c r="B13" s="893" t="s">
        <v>169</v>
      </c>
      <c r="C13" s="894"/>
      <c r="D13" s="895" t="s">
        <v>170</v>
      </c>
      <c r="E13" s="896"/>
      <c r="I13" s="899"/>
      <c r="J13" s="899"/>
      <c r="K13" s="899"/>
      <c r="M13" s="899"/>
      <c r="N13" s="899"/>
      <c r="O13" s="899"/>
    </row>
    <row r="14" spans="1:15" ht="18" customHeight="1" x14ac:dyDescent="0.3">
      <c r="A14" s="429" t="s">
        <v>171</v>
      </c>
      <c r="B14" s="900" t="s">
        <v>172</v>
      </c>
      <c r="C14" s="901"/>
      <c r="D14" s="661">
        <f>'Sch-1'!N303*(1-Discount!K18)+'Sch-7'!N21*(1-Discount!K23)</f>
        <v>0</v>
      </c>
      <c r="E14" s="662"/>
      <c r="I14" s="430"/>
      <c r="K14" s="430"/>
      <c r="M14" s="430"/>
      <c r="O14" s="430"/>
    </row>
    <row r="15" spans="1:15" ht="75.75" customHeight="1" x14ac:dyDescent="0.3">
      <c r="A15" s="431"/>
      <c r="B15" s="903" t="s">
        <v>173</v>
      </c>
      <c r="C15" s="904"/>
      <c r="D15" s="663"/>
      <c r="E15" s="664"/>
    </row>
    <row r="16" spans="1:15" ht="18" customHeight="1" x14ac:dyDescent="0.3">
      <c r="A16" s="429" t="s">
        <v>174</v>
      </c>
      <c r="B16" s="900" t="s">
        <v>175</v>
      </c>
      <c r="C16" s="901"/>
      <c r="D16" s="665">
        <f>'Sch-3 '!Q301*(1-Discount!K20)+'Sch-4a'!Q21*(1-Discount!K21)+'Sch-4b'!Q24*(1-Discount!K22)</f>
        <v>0</v>
      </c>
      <c r="E16" s="666"/>
      <c r="I16" s="430"/>
      <c r="K16" s="433"/>
      <c r="M16" s="430"/>
      <c r="O16" s="433"/>
    </row>
    <row r="17" spans="1:15" ht="72.75" customHeight="1" x14ac:dyDescent="0.3">
      <c r="A17" s="431"/>
      <c r="B17" s="903" t="s">
        <v>176</v>
      </c>
      <c r="C17" s="904"/>
      <c r="D17" s="667"/>
      <c r="E17" s="668"/>
      <c r="I17" s="435"/>
      <c r="M17" s="435"/>
    </row>
    <row r="18" spans="1:15" ht="18" customHeight="1" x14ac:dyDescent="0.3">
      <c r="A18" s="905"/>
      <c r="B18" s="906" t="s">
        <v>177</v>
      </c>
      <c r="C18" s="907"/>
      <c r="D18" s="669">
        <f>D16+D14</f>
        <v>0</v>
      </c>
      <c r="E18" s="670"/>
      <c r="K18" s="436"/>
      <c r="O18" s="436"/>
    </row>
    <row r="19" spans="1:15" ht="50.1" customHeight="1" x14ac:dyDescent="0.3">
      <c r="A19" s="905"/>
      <c r="B19" s="908"/>
      <c r="C19" s="909"/>
      <c r="D19" s="910"/>
      <c r="E19" s="911"/>
    </row>
    <row r="20" spans="1:15" ht="18" customHeight="1" x14ac:dyDescent="0.3">
      <c r="B20" s="437"/>
      <c r="C20" s="437"/>
      <c r="D20" s="438"/>
      <c r="E20" s="438"/>
    </row>
    <row r="21" spans="1:15" ht="21.75" customHeight="1" x14ac:dyDescent="0.3">
      <c r="A21" s="439"/>
      <c r="B21" s="902"/>
      <c r="C21" s="902"/>
      <c r="D21" s="902"/>
      <c r="E21" s="902"/>
    </row>
    <row r="22" spans="1:15" ht="18" customHeight="1" x14ac:dyDescent="0.3">
      <c r="A22" s="440"/>
      <c r="B22" s="440"/>
      <c r="C22" s="440"/>
      <c r="D22" s="440"/>
      <c r="E22" s="440"/>
    </row>
    <row r="23" spans="1:15" ht="30" customHeight="1" x14ac:dyDescent="0.3">
      <c r="A23" s="440"/>
      <c r="B23" s="440"/>
      <c r="C23" s="441"/>
      <c r="D23" s="440"/>
      <c r="E23" s="440"/>
    </row>
    <row r="24" spans="1:15" ht="30" customHeight="1" x14ac:dyDescent="0.3">
      <c r="A24" s="442" t="s">
        <v>178</v>
      </c>
      <c r="B24" s="443" t="str">
        <f>IF('[1]Sch-1'!B187=0,"", '[1]Sch-1'!B187)</f>
        <v>--</v>
      </c>
      <c r="C24" s="441" t="s">
        <v>113</v>
      </c>
      <c r="D24" s="444" t="str">
        <f>IF('[1]Sch-1'!M188=0,"",'[1]Sch-1'!M188)</f>
        <v/>
      </c>
      <c r="F24" s="445"/>
    </row>
    <row r="25" spans="1:15" ht="30" customHeight="1" x14ac:dyDescent="0.3">
      <c r="A25" s="442" t="s">
        <v>179</v>
      </c>
      <c r="B25" s="446" t="str">
        <f>IF('[1]Sch-1'!B188=0,"", '[1]Sch-1'!B188)</f>
        <v/>
      </c>
      <c r="C25" s="441" t="s">
        <v>114</v>
      </c>
      <c r="D25" s="444" t="str">
        <f>IF('[1]Sch-1'!M189=0,"",'[1]Sch-1'!M189)</f>
        <v/>
      </c>
      <c r="F25" s="445"/>
    </row>
    <row r="26" spans="1:15" ht="30" customHeight="1" x14ac:dyDescent="0.3">
      <c r="A26" s="447"/>
      <c r="B26" s="448"/>
      <c r="C26" s="441"/>
      <c r="D26" s="414"/>
      <c r="E26" s="414"/>
      <c r="F26" s="445"/>
    </row>
    <row r="27" spans="1:15" ht="33" customHeight="1" x14ac:dyDescent="0.3">
      <c r="A27" s="447"/>
      <c r="B27" s="448"/>
      <c r="C27" s="419"/>
      <c r="D27" s="449"/>
      <c r="E27" s="450"/>
      <c r="F27" s="445"/>
    </row>
    <row r="28" spans="1:15" ht="21.95" customHeight="1" x14ac:dyDescent="0.3">
      <c r="A28" s="451"/>
      <c r="B28" s="451"/>
      <c r="C28" s="451"/>
      <c r="D28" s="451"/>
      <c r="E28" s="452"/>
    </row>
    <row r="29" spans="1:15" ht="21.95" customHeight="1" x14ac:dyDescent="0.3">
      <c r="A29" s="451"/>
      <c r="B29" s="451"/>
      <c r="C29" s="451"/>
      <c r="D29" s="451"/>
      <c r="E29" s="452"/>
    </row>
    <row r="30" spans="1:15" ht="21.95" customHeight="1" x14ac:dyDescent="0.3">
      <c r="A30" s="451"/>
      <c r="B30" s="451"/>
      <c r="C30" s="451"/>
      <c r="D30" s="451"/>
      <c r="E30" s="452"/>
    </row>
    <row r="31" spans="1:15" ht="21.95" customHeight="1" x14ac:dyDescent="0.3">
      <c r="A31" s="451"/>
      <c r="B31" s="451"/>
      <c r="C31" s="451"/>
      <c r="D31" s="451"/>
      <c r="E31" s="452"/>
    </row>
    <row r="32" spans="1:15" ht="21.95" customHeight="1" x14ac:dyDescent="0.3">
      <c r="A32" s="451"/>
      <c r="B32" s="451"/>
      <c r="C32" s="451"/>
      <c r="D32" s="451"/>
      <c r="E32" s="452"/>
    </row>
    <row r="33" spans="1:5" ht="21.95" customHeight="1" x14ac:dyDescent="0.3">
      <c r="A33" s="451"/>
      <c r="B33" s="451"/>
      <c r="C33" s="451"/>
      <c r="D33" s="451"/>
      <c r="E33" s="452"/>
    </row>
    <row r="34" spans="1:5" ht="24.95" customHeight="1" x14ac:dyDescent="0.3">
      <c r="A34" s="450"/>
      <c r="B34" s="450"/>
      <c r="C34" s="450"/>
      <c r="D34" s="450"/>
      <c r="E34" s="450"/>
    </row>
    <row r="35" spans="1:5" ht="24.95" customHeight="1" x14ac:dyDescent="0.3">
      <c r="A35" s="450"/>
      <c r="B35" s="450"/>
      <c r="C35" s="450"/>
      <c r="D35" s="450"/>
      <c r="E35" s="450"/>
    </row>
    <row r="36" spans="1:5" ht="24.95" customHeight="1" x14ac:dyDescent="0.3">
      <c r="A36" s="450"/>
      <c r="B36" s="450"/>
      <c r="C36" s="450"/>
      <c r="D36" s="450"/>
      <c r="E36" s="450"/>
    </row>
    <row r="37" spans="1:5" ht="24.95" customHeight="1" x14ac:dyDescent="0.3">
      <c r="A37" s="450"/>
      <c r="B37" s="450"/>
      <c r="C37" s="450"/>
      <c r="D37" s="450"/>
      <c r="E37" s="450"/>
    </row>
    <row r="38" spans="1:5" ht="24.95" customHeight="1" x14ac:dyDescent="0.3">
      <c r="A38" s="450"/>
      <c r="B38" s="450"/>
      <c r="C38" s="450"/>
      <c r="D38" s="450"/>
      <c r="E38" s="450"/>
    </row>
    <row r="39" spans="1:5" ht="24.95" customHeight="1" x14ac:dyDescent="0.3">
      <c r="A39" s="450"/>
      <c r="B39" s="450"/>
      <c r="C39" s="450"/>
      <c r="D39" s="450"/>
      <c r="E39" s="450"/>
    </row>
    <row r="40" spans="1:5" ht="24.95" customHeight="1" x14ac:dyDescent="0.3">
      <c r="A40" s="450"/>
      <c r="B40" s="450"/>
      <c r="C40" s="450"/>
      <c r="D40" s="450"/>
      <c r="E40" s="450"/>
    </row>
    <row r="41" spans="1:5" ht="24.95" customHeight="1" x14ac:dyDescent="0.3">
      <c r="A41" s="450"/>
      <c r="B41" s="450"/>
      <c r="C41" s="450"/>
      <c r="D41" s="450"/>
      <c r="E41" s="450"/>
    </row>
    <row r="42" spans="1:5" ht="24.95" customHeight="1" x14ac:dyDescent="0.3">
      <c r="A42" s="450"/>
      <c r="B42" s="450"/>
      <c r="C42" s="450"/>
      <c r="D42" s="450"/>
      <c r="E42" s="450"/>
    </row>
    <row r="43" spans="1:5" ht="24.95" customHeight="1" x14ac:dyDescent="0.3">
      <c r="A43" s="450"/>
      <c r="B43" s="450"/>
      <c r="C43" s="450"/>
      <c r="D43" s="450"/>
      <c r="E43" s="450"/>
    </row>
    <row r="44" spans="1:5" ht="24.95" customHeight="1" x14ac:dyDescent="0.3">
      <c r="A44" s="450"/>
      <c r="B44" s="450"/>
      <c r="C44" s="450"/>
      <c r="D44" s="450"/>
      <c r="E44" s="450"/>
    </row>
    <row r="45" spans="1:5" ht="24.95" customHeight="1" x14ac:dyDescent="0.3">
      <c r="A45" s="450"/>
      <c r="B45" s="450"/>
      <c r="C45" s="450"/>
      <c r="D45" s="450"/>
      <c r="E45" s="450"/>
    </row>
    <row r="46" spans="1:5" ht="24.95" customHeight="1" x14ac:dyDescent="0.3">
      <c r="A46" s="450"/>
      <c r="B46" s="450"/>
      <c r="C46" s="450"/>
      <c r="D46" s="450"/>
      <c r="E46" s="450"/>
    </row>
    <row r="47" spans="1:5" ht="24.95" customHeight="1" x14ac:dyDescent="0.3">
      <c r="A47" s="450"/>
      <c r="B47" s="450"/>
      <c r="C47" s="450"/>
      <c r="D47" s="450"/>
      <c r="E47" s="450"/>
    </row>
    <row r="48" spans="1:5" ht="24.95" customHeight="1" x14ac:dyDescent="0.3">
      <c r="A48" s="450"/>
      <c r="B48" s="450"/>
      <c r="C48" s="450"/>
      <c r="D48" s="450"/>
      <c r="E48" s="450"/>
    </row>
    <row r="49" spans="1:5" ht="24.95" customHeight="1" x14ac:dyDescent="0.3">
      <c r="A49" s="450"/>
      <c r="B49" s="450"/>
      <c r="C49" s="450"/>
      <c r="D49" s="450"/>
      <c r="E49" s="450"/>
    </row>
    <row r="50" spans="1:5" ht="24.95" customHeight="1" x14ac:dyDescent="0.3">
      <c r="A50" s="450"/>
      <c r="B50" s="450"/>
      <c r="C50" s="450"/>
      <c r="D50" s="450"/>
      <c r="E50" s="450"/>
    </row>
    <row r="51" spans="1:5" ht="24.95" customHeight="1" x14ac:dyDescent="0.3">
      <c r="A51" s="450"/>
      <c r="B51" s="450"/>
      <c r="C51" s="450"/>
      <c r="D51" s="450"/>
      <c r="E51" s="450"/>
    </row>
    <row r="52" spans="1:5" ht="24.95" customHeight="1" x14ac:dyDescent="0.3">
      <c r="A52" s="450"/>
      <c r="B52" s="450"/>
      <c r="C52" s="450"/>
      <c r="D52" s="450"/>
      <c r="E52" s="450"/>
    </row>
    <row r="53" spans="1:5" ht="24.95" customHeight="1" x14ac:dyDescent="0.3">
      <c r="A53" s="450"/>
      <c r="B53" s="450"/>
      <c r="C53" s="450"/>
      <c r="D53" s="450"/>
      <c r="E53" s="450"/>
    </row>
    <row r="54" spans="1:5" ht="24.95" customHeight="1" x14ac:dyDescent="0.3">
      <c r="A54" s="450"/>
      <c r="B54" s="450"/>
      <c r="C54" s="450"/>
      <c r="D54" s="450"/>
      <c r="E54" s="450"/>
    </row>
    <row r="55" spans="1:5" ht="24.95" customHeight="1" x14ac:dyDescent="0.3">
      <c r="A55" s="450"/>
      <c r="B55" s="450"/>
      <c r="C55" s="450"/>
      <c r="D55" s="450"/>
      <c r="E55" s="450"/>
    </row>
    <row r="56" spans="1:5" ht="24.95" customHeight="1" x14ac:dyDescent="0.3">
      <c r="A56" s="450"/>
      <c r="B56" s="450"/>
      <c r="C56" s="450"/>
      <c r="D56" s="450"/>
      <c r="E56" s="450"/>
    </row>
    <row r="57" spans="1:5" x14ac:dyDescent="0.3">
      <c r="A57" s="450"/>
      <c r="B57" s="450"/>
      <c r="C57" s="450"/>
      <c r="D57" s="450"/>
      <c r="E57" s="450"/>
    </row>
    <row r="58" spans="1:5" x14ac:dyDescent="0.3">
      <c r="A58" s="450"/>
      <c r="B58" s="450"/>
      <c r="C58" s="450"/>
      <c r="D58" s="450"/>
      <c r="E58" s="450"/>
    </row>
    <row r="59" spans="1:5" x14ac:dyDescent="0.3">
      <c r="A59" s="450"/>
      <c r="B59" s="450"/>
      <c r="C59" s="450"/>
      <c r="D59" s="450"/>
      <c r="E59" s="450"/>
    </row>
    <row r="60" spans="1:5" x14ac:dyDescent="0.3">
      <c r="A60" s="450"/>
      <c r="B60" s="450"/>
      <c r="C60" s="450"/>
      <c r="D60" s="450"/>
      <c r="E60" s="450"/>
    </row>
    <row r="61" spans="1:5" x14ac:dyDescent="0.3">
      <c r="A61" s="450"/>
      <c r="B61" s="450"/>
      <c r="C61" s="450"/>
      <c r="D61" s="450"/>
      <c r="E61" s="450"/>
    </row>
    <row r="62" spans="1:5" x14ac:dyDescent="0.3">
      <c r="A62" s="450"/>
      <c r="B62" s="450"/>
      <c r="C62" s="450"/>
      <c r="D62" s="450"/>
      <c r="E62" s="450"/>
    </row>
    <row r="63" spans="1:5" x14ac:dyDescent="0.3">
      <c r="A63" s="450"/>
      <c r="B63" s="450"/>
      <c r="C63" s="450"/>
      <c r="D63" s="450"/>
      <c r="E63" s="450"/>
    </row>
    <row r="64" spans="1:5" x14ac:dyDescent="0.3">
      <c r="A64" s="450"/>
      <c r="B64" s="450"/>
      <c r="C64" s="450"/>
      <c r="D64" s="450"/>
      <c r="E64" s="450"/>
    </row>
    <row r="65" spans="1:5" x14ac:dyDescent="0.3">
      <c r="A65" s="450"/>
      <c r="B65" s="450"/>
      <c r="C65" s="450"/>
      <c r="D65" s="450"/>
      <c r="E65" s="450"/>
    </row>
    <row r="66" spans="1:5" x14ac:dyDescent="0.3">
      <c r="A66" s="450"/>
      <c r="B66" s="450"/>
      <c r="C66" s="450"/>
      <c r="D66" s="450"/>
      <c r="E66" s="450"/>
    </row>
    <row r="67" spans="1:5" x14ac:dyDescent="0.3">
      <c r="A67" s="450"/>
      <c r="B67" s="450"/>
      <c r="C67" s="450"/>
      <c r="D67" s="450"/>
      <c r="E67" s="450"/>
    </row>
    <row r="68" spans="1:5" x14ac:dyDescent="0.3">
      <c r="A68" s="450"/>
      <c r="B68" s="450"/>
      <c r="C68" s="450"/>
      <c r="D68" s="450"/>
      <c r="E68" s="450"/>
    </row>
    <row r="69" spans="1:5" x14ac:dyDescent="0.3">
      <c r="A69" s="450"/>
      <c r="B69" s="450"/>
      <c r="C69" s="450"/>
      <c r="D69" s="450"/>
      <c r="E69" s="450"/>
    </row>
    <row r="70" spans="1:5" x14ac:dyDescent="0.3">
      <c r="A70" s="450"/>
      <c r="B70" s="450"/>
      <c r="C70" s="450"/>
      <c r="D70" s="450"/>
      <c r="E70" s="450"/>
    </row>
    <row r="71" spans="1:5" x14ac:dyDescent="0.3">
      <c r="A71" s="450"/>
      <c r="B71" s="450"/>
      <c r="C71" s="450"/>
      <c r="D71" s="450"/>
      <c r="E71" s="450"/>
    </row>
    <row r="72" spans="1:5" x14ac:dyDescent="0.3">
      <c r="A72" s="450"/>
      <c r="B72" s="450"/>
      <c r="C72" s="450"/>
      <c r="D72" s="450"/>
      <c r="E72" s="450"/>
    </row>
    <row r="73" spans="1:5" x14ac:dyDescent="0.3">
      <c r="A73" s="450"/>
      <c r="B73" s="450"/>
      <c r="C73" s="450"/>
      <c r="D73" s="450"/>
      <c r="E73" s="450"/>
    </row>
    <row r="74" spans="1:5" x14ac:dyDescent="0.3">
      <c r="A74" s="450"/>
      <c r="B74" s="450"/>
      <c r="C74" s="450"/>
      <c r="D74" s="450"/>
      <c r="E74" s="450"/>
    </row>
  </sheetData>
  <sheetProtection formatColumns="0" formatRows="0" selectLockedCells="1"/>
  <dataConsolidate/>
  <customSheetViews>
    <customSheetView guid="{F980561B-46B1-45C3-9626-B209029A92CB}" showPageBreaks="1" printArea="1" state="hidden" view="pageBreakPreview">
      <selection activeCell="D18" sqref="D18"/>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s>
  <mergeCells count="19">
    <mergeCell ref="A18:A19"/>
    <mergeCell ref="B18:C18"/>
    <mergeCell ref="B19:C19"/>
    <mergeCell ref="D19:E19"/>
    <mergeCell ref="I13:K13"/>
    <mergeCell ref="M13:O13"/>
    <mergeCell ref="B14:C14"/>
    <mergeCell ref="B21:E21"/>
    <mergeCell ref="B16:C16"/>
    <mergeCell ref="B17:C17"/>
    <mergeCell ref="B15:C15"/>
    <mergeCell ref="B11:C11"/>
    <mergeCell ref="B13:C13"/>
    <mergeCell ref="D13:E13"/>
    <mergeCell ref="A3:E3"/>
    <mergeCell ref="A4:E4"/>
    <mergeCell ref="B8:C8"/>
    <mergeCell ref="B9:C9"/>
    <mergeCell ref="B10:C10"/>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4"/>
  <headerFooter alignWithMargins="0">
    <oddFooter>&amp;R&amp;"Book Antiqua,Bold"&amp;10Schedule-5/ Page &amp;P of &amp;N</oddFoot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zoomScaleNormal="100" zoomScaleSheetLayoutView="100" workbookViewId="0">
      <selection activeCell="G15" sqref="G15"/>
    </sheetView>
  </sheetViews>
  <sheetFormatPr defaultColWidth="10" defaultRowHeight="16.5" x14ac:dyDescent="0.3"/>
  <cols>
    <col min="1" max="1" width="10.375" style="422" customWidth="1"/>
    <col min="2" max="2" width="40.875" style="422" customWidth="1"/>
    <col min="3" max="3" width="17.5" style="422" customWidth="1"/>
    <col min="4" max="4" width="20.5" style="422" customWidth="1"/>
    <col min="5" max="5" width="20" style="422" customWidth="1"/>
    <col min="6" max="6" width="10" style="414" customWidth="1"/>
    <col min="7" max="7" width="29.875" style="414" customWidth="1"/>
    <col min="8" max="8" width="10" style="414" customWidth="1"/>
    <col min="9" max="9" width="12.25" style="414" hidden="1" customWidth="1"/>
    <col min="10" max="10" width="12.625" style="414" hidden="1" customWidth="1"/>
    <col min="11" max="11" width="15" style="414" hidden="1" customWidth="1"/>
    <col min="12" max="13" width="10" style="414" hidden="1" customWidth="1"/>
    <col min="14" max="14" width="18.625" style="414" hidden="1" customWidth="1"/>
    <col min="15" max="15" width="16" style="414" hidden="1" customWidth="1"/>
    <col min="16" max="16" width="10" style="414" hidden="1" customWidth="1"/>
    <col min="17" max="17" width="10" style="414" customWidth="1"/>
    <col min="18" max="18" width="10" style="453" customWidth="1"/>
    <col min="19" max="24" width="10" style="414" customWidth="1"/>
    <col min="25" max="16384" width="10" style="453"/>
  </cols>
  <sheetData>
    <row r="1" spans="1:15" ht="18" customHeight="1" x14ac:dyDescent="0.3">
      <c r="A1" s="410" t="str">
        <f>Cover!B3</f>
        <v>CC/NT/W-TELE/DOM/A10/24/09318</v>
      </c>
      <c r="B1" s="411"/>
      <c r="C1" s="412"/>
      <c r="D1" s="412"/>
      <c r="E1" s="413" t="s">
        <v>164</v>
      </c>
    </row>
    <row r="2" spans="1:15" ht="8.1" customHeight="1" x14ac:dyDescent="0.3">
      <c r="A2" s="415"/>
      <c r="B2" s="416"/>
      <c r="C2" s="417"/>
      <c r="D2" s="417"/>
      <c r="E2" s="418"/>
      <c r="F2" s="419"/>
    </row>
    <row r="3" spans="1:15" ht="36.75" customHeight="1" x14ac:dyDescent="0.3">
      <c r="A3" s="912" t="str">
        <f>Cover!$B$2</f>
        <v>Package: Wi-Fi Deployment in Switchyard &amp; Control Room of POWERGRID Substations</v>
      </c>
      <c r="B3" s="912"/>
      <c r="C3" s="912"/>
      <c r="D3" s="912"/>
      <c r="E3" s="912"/>
    </row>
    <row r="4" spans="1:15" ht="21.95" customHeight="1" x14ac:dyDescent="0.3">
      <c r="A4" s="898" t="s">
        <v>180</v>
      </c>
      <c r="B4" s="898"/>
      <c r="C4" s="898"/>
      <c r="D4" s="898"/>
      <c r="E4" s="898"/>
    </row>
    <row r="5" spans="1:15" ht="12" customHeight="1" x14ac:dyDescent="0.3">
      <c r="A5" s="420"/>
      <c r="B5" s="421"/>
      <c r="C5" s="421"/>
      <c r="D5" s="421"/>
      <c r="E5" s="421"/>
    </row>
    <row r="6" spans="1:15" ht="18" customHeight="1" x14ac:dyDescent="0.3">
      <c r="A6" s="393" t="str">
        <f>'[1]Sch-1'!A6</f>
        <v>Bidder’s Name and Address (Sole Bidder) :</v>
      </c>
      <c r="D6" s="423" t="s">
        <v>76</v>
      </c>
    </row>
    <row r="7" spans="1:15" ht="18" customHeight="1" x14ac:dyDescent="0.3">
      <c r="A7" s="424" t="str">
        <f>'[1]Sch-1'!A7</f>
        <v/>
      </c>
      <c r="D7" s="425" t="str">
        <f>'[1]Sch-1'!M7</f>
        <v>Contracts Services, 3rd Floor</v>
      </c>
    </row>
    <row r="8" spans="1:15" ht="18" customHeight="1" x14ac:dyDescent="0.3">
      <c r="A8" s="426" t="s">
        <v>166</v>
      </c>
      <c r="B8" s="892" t="str">
        <f>'Sch-4b'!B8:O8</f>
        <v/>
      </c>
      <c r="C8" s="892"/>
      <c r="D8" s="425" t="str">
        <f>'[1]Sch-1'!M8</f>
        <v>Power Grid Corporation of India Ltd.,</v>
      </c>
    </row>
    <row r="9" spans="1:15" ht="18" customHeight="1" x14ac:dyDescent="0.3">
      <c r="A9" s="426" t="s">
        <v>167</v>
      </c>
      <c r="B9" s="892" t="str">
        <f>'Sch-4b'!B9:O9</f>
        <v/>
      </c>
      <c r="C9" s="892"/>
      <c r="D9" s="425" t="str">
        <f>'[1]Sch-1'!M9</f>
        <v>"Saudamini", Plot No.-2</v>
      </c>
    </row>
    <row r="10" spans="1:15" ht="18" customHeight="1" x14ac:dyDescent="0.3">
      <c r="A10" s="427"/>
      <c r="B10" s="892" t="str">
        <f>'Sch-4b'!B10:O10</f>
        <v/>
      </c>
      <c r="C10" s="892"/>
      <c r="D10" s="425" t="str">
        <f>'[1]Sch-1'!M10</f>
        <v xml:space="preserve">Sector-29, </v>
      </c>
    </row>
    <row r="11" spans="1:15" ht="18" customHeight="1" x14ac:dyDescent="0.3">
      <c r="A11" s="427"/>
      <c r="B11" s="892" t="str">
        <f>'Sch-4b'!B11:O11</f>
        <v/>
      </c>
      <c r="C11" s="892"/>
      <c r="D11" s="425" t="str">
        <f>'[1]Sch-1'!M11</f>
        <v>Gurugram (Haryana) - 122001</v>
      </c>
    </row>
    <row r="12" spans="1:15" ht="8.1" customHeight="1" x14ac:dyDescent="0.3"/>
    <row r="13" spans="1:15" ht="21.95" customHeight="1" x14ac:dyDescent="0.3">
      <c r="A13" s="428" t="s">
        <v>168</v>
      </c>
      <c r="B13" s="893" t="s">
        <v>169</v>
      </c>
      <c r="C13" s="894"/>
      <c r="D13" s="895" t="s">
        <v>170</v>
      </c>
      <c r="E13" s="896"/>
      <c r="I13" s="899" t="s">
        <v>181</v>
      </c>
      <c r="J13" s="899"/>
      <c r="K13" s="899"/>
      <c r="M13" s="899" t="s">
        <v>182</v>
      </c>
      <c r="N13" s="899"/>
      <c r="O13" s="899"/>
    </row>
    <row r="14" spans="1:15" ht="18" customHeight="1" x14ac:dyDescent="0.3">
      <c r="A14" s="429" t="s">
        <v>171</v>
      </c>
      <c r="B14" s="900" t="s">
        <v>172</v>
      </c>
      <c r="C14" s="901"/>
      <c r="D14" s="913"/>
      <c r="E14" s="914"/>
      <c r="I14" s="430" t="s">
        <v>183</v>
      </c>
      <c r="K14" s="430" t="e">
        <f>ROUND('[1]Sch-1'!AE3*#REF!,0)</f>
        <v>#REF!</v>
      </c>
      <c r="M14" s="430" t="s">
        <v>183</v>
      </c>
      <c r="O14" s="430" t="e">
        <f>ROUND('[1]Sch-1'!AE5*#REF!,0)</f>
        <v>#REF!</v>
      </c>
    </row>
    <row r="15" spans="1:15" ht="101.25" customHeight="1" x14ac:dyDescent="0.3">
      <c r="A15" s="431"/>
      <c r="B15" s="915" t="s">
        <v>173</v>
      </c>
      <c r="C15" s="916"/>
      <c r="D15" s="917">
        <f>'Sch-1'!N303+'Sch-7'!N21</f>
        <v>0</v>
      </c>
      <c r="E15" s="918"/>
      <c r="G15" s="432"/>
    </row>
    <row r="16" spans="1:15" ht="18" customHeight="1" x14ac:dyDescent="0.3">
      <c r="A16" s="429" t="s">
        <v>174</v>
      </c>
      <c r="B16" s="900" t="s">
        <v>175</v>
      </c>
      <c r="C16" s="901"/>
      <c r="D16" s="919"/>
      <c r="E16" s="919"/>
      <c r="I16" s="430" t="s">
        <v>184</v>
      </c>
      <c r="K16" s="433">
        <f>IF(ISERROR(ROUND((#REF!+#REF!)*#REF!,0)),0, ROUND((#REF!+#REF!)*#REF!,0))</f>
        <v>0</v>
      </c>
      <c r="M16" s="430" t="s">
        <v>184</v>
      </c>
      <c r="O16" s="433">
        <f>IF(ISERROR(ROUND((#REF!+#REF!)*#REF!,0)),0, ROUND((#REF!+#REF!)*#REF!,0))</f>
        <v>0</v>
      </c>
    </row>
    <row r="17" spans="1:15" ht="90.75" customHeight="1" x14ac:dyDescent="0.3">
      <c r="A17" s="431"/>
      <c r="B17" s="915" t="s">
        <v>176</v>
      </c>
      <c r="C17" s="916"/>
      <c r="D17" s="917">
        <f>'Sch-3 '!S300+'Sch-4a'!Q21+'Sch-4b'!Q24</f>
        <v>0</v>
      </c>
      <c r="E17" s="918"/>
      <c r="G17" s="434"/>
      <c r="I17" s="435" t="e">
        <f>#REF!/'[1]Sch-1'!AE1</f>
        <v>#REF!</v>
      </c>
      <c r="K17" s="414" t="e">
        <f>'[1]Sch-1'!AE3</f>
        <v>#REF!</v>
      </c>
      <c r="M17" s="435" t="e">
        <f>I17</f>
        <v>#REF!</v>
      </c>
      <c r="O17" s="414" t="e">
        <f>'[1]Sch-1'!AE5</f>
        <v>#REF!</v>
      </c>
    </row>
    <row r="18" spans="1:15" ht="18" customHeight="1" x14ac:dyDescent="0.3">
      <c r="A18" s="905"/>
      <c r="B18" s="906" t="s">
        <v>177</v>
      </c>
      <c r="C18" s="907"/>
      <c r="D18" s="920">
        <f>D17+D15</f>
        <v>0</v>
      </c>
      <c r="E18" s="921"/>
      <c r="I18" s="414" t="s">
        <v>185</v>
      </c>
      <c r="K18" s="436" t="e">
        <f>K14+K16+#REF!</f>
        <v>#REF!</v>
      </c>
      <c r="M18" s="414" t="s">
        <v>186</v>
      </c>
      <c r="O18" s="436" t="e">
        <f>O14+O16+#REF!</f>
        <v>#REF!</v>
      </c>
    </row>
    <row r="19" spans="1:15" ht="24.75" customHeight="1" x14ac:dyDescent="0.3">
      <c r="A19" s="905"/>
      <c r="B19" s="908"/>
      <c r="C19" s="909"/>
      <c r="D19" s="910"/>
      <c r="E19" s="911"/>
    </row>
    <row r="20" spans="1:15" ht="18" customHeight="1" x14ac:dyDescent="0.3">
      <c r="B20" s="437"/>
      <c r="C20" s="437"/>
      <c r="D20" s="438"/>
      <c r="E20" s="438"/>
    </row>
    <row r="21" spans="1:15" ht="24" customHeight="1" x14ac:dyDescent="0.3">
      <c r="A21" s="439"/>
      <c r="B21" s="902"/>
      <c r="C21" s="902"/>
      <c r="D21" s="902"/>
      <c r="E21" s="902"/>
    </row>
    <row r="22" spans="1:15" ht="18" customHeight="1" x14ac:dyDescent="0.3">
      <c r="A22" s="440"/>
      <c r="B22" s="440"/>
      <c r="C22" s="440"/>
      <c r="D22" s="440"/>
      <c r="E22" s="440"/>
    </row>
    <row r="23" spans="1:15" ht="30" customHeight="1" x14ac:dyDescent="0.3">
      <c r="A23" s="440"/>
      <c r="B23" s="440"/>
      <c r="C23" s="441"/>
      <c r="D23" s="440"/>
      <c r="E23" s="440"/>
    </row>
    <row r="24" spans="1:15" ht="30" customHeight="1" x14ac:dyDescent="0.3">
      <c r="A24" s="442" t="s">
        <v>178</v>
      </c>
      <c r="B24" s="443" t="str">
        <f>'Sch-1'!B308</f>
        <v>--</v>
      </c>
      <c r="C24" s="441" t="s">
        <v>113</v>
      </c>
      <c r="D24" s="444" t="str">
        <f>'Sch-1'!M309</f>
        <v/>
      </c>
      <c r="F24" s="445"/>
    </row>
    <row r="25" spans="1:15" ht="30" customHeight="1" x14ac:dyDescent="0.3">
      <c r="A25" s="442" t="s">
        <v>179</v>
      </c>
      <c r="B25" s="446" t="str">
        <f>'Sch-1'!B309</f>
        <v/>
      </c>
      <c r="C25" s="441" t="s">
        <v>114</v>
      </c>
      <c r="D25" s="444" t="str">
        <f>'Sch-1'!M310</f>
        <v/>
      </c>
      <c r="F25" s="445"/>
    </row>
    <row r="26" spans="1:15" ht="30" customHeight="1" x14ac:dyDescent="0.3">
      <c r="A26" s="447"/>
      <c r="B26" s="448"/>
      <c r="C26" s="441"/>
      <c r="D26" s="414"/>
      <c r="E26" s="414"/>
      <c r="F26" s="445"/>
    </row>
    <row r="27" spans="1:15" ht="33" customHeight="1" x14ac:dyDescent="0.3">
      <c r="A27" s="447"/>
      <c r="B27" s="448"/>
      <c r="C27" s="419"/>
      <c r="D27" s="449"/>
      <c r="E27" s="450"/>
      <c r="F27" s="445"/>
    </row>
    <row r="28" spans="1:15" ht="21.95" customHeight="1" x14ac:dyDescent="0.3">
      <c r="A28" s="451"/>
      <c r="B28" s="451"/>
      <c r="C28" s="451"/>
      <c r="D28" s="451"/>
      <c r="E28" s="452"/>
    </row>
    <row r="29" spans="1:15" ht="21.95" customHeight="1" x14ac:dyDescent="0.3">
      <c r="A29" s="451"/>
      <c r="B29" s="451"/>
      <c r="C29" s="451"/>
      <c r="D29" s="451"/>
      <c r="E29" s="452"/>
    </row>
    <row r="30" spans="1:15" ht="21.95" customHeight="1" x14ac:dyDescent="0.3">
      <c r="A30" s="451"/>
      <c r="B30" s="451"/>
      <c r="C30" s="451"/>
      <c r="D30" s="451"/>
      <c r="E30" s="452"/>
    </row>
    <row r="31" spans="1:15" ht="21.95" customHeight="1" x14ac:dyDescent="0.3">
      <c r="A31" s="451"/>
      <c r="B31" s="451"/>
      <c r="C31" s="451"/>
      <c r="D31" s="451"/>
      <c r="E31" s="452"/>
    </row>
    <row r="32" spans="1:15" ht="21.95" customHeight="1" x14ac:dyDescent="0.3">
      <c r="A32" s="451"/>
      <c r="B32" s="451"/>
      <c r="C32" s="451"/>
      <c r="D32" s="451"/>
      <c r="E32" s="452"/>
    </row>
    <row r="33" spans="1:5" ht="21.95" customHeight="1" x14ac:dyDescent="0.3">
      <c r="A33" s="451"/>
      <c r="B33" s="451"/>
      <c r="C33" s="451"/>
      <c r="D33" s="451"/>
      <c r="E33" s="452"/>
    </row>
    <row r="34" spans="1:5" ht="24.95" customHeight="1" x14ac:dyDescent="0.3">
      <c r="A34" s="450"/>
      <c r="B34" s="450"/>
      <c r="C34" s="450"/>
      <c r="D34" s="450"/>
      <c r="E34" s="450"/>
    </row>
    <row r="35" spans="1:5" ht="24.95" customHeight="1" x14ac:dyDescent="0.3">
      <c r="A35" s="450"/>
      <c r="B35" s="450"/>
      <c r="C35" s="450"/>
      <c r="D35" s="450"/>
      <c r="E35" s="450"/>
    </row>
    <row r="36" spans="1:5" ht="24.95" customHeight="1" x14ac:dyDescent="0.3">
      <c r="A36" s="450"/>
      <c r="B36" s="450"/>
      <c r="C36" s="450"/>
      <c r="D36" s="450"/>
      <c r="E36" s="450"/>
    </row>
    <row r="37" spans="1:5" ht="24.95" customHeight="1" x14ac:dyDescent="0.3">
      <c r="A37" s="450"/>
      <c r="B37" s="450"/>
      <c r="C37" s="450"/>
      <c r="D37" s="450"/>
      <c r="E37" s="450"/>
    </row>
    <row r="38" spans="1:5" ht="24.95" customHeight="1" x14ac:dyDescent="0.3">
      <c r="A38" s="450"/>
      <c r="B38" s="450"/>
      <c r="C38" s="450"/>
      <c r="D38" s="450"/>
      <c r="E38" s="450"/>
    </row>
    <row r="39" spans="1:5" ht="24.95" customHeight="1" x14ac:dyDescent="0.3">
      <c r="A39" s="450"/>
      <c r="B39" s="450"/>
      <c r="C39" s="450"/>
      <c r="D39" s="450"/>
      <c r="E39" s="450"/>
    </row>
    <row r="40" spans="1:5" ht="24.95" customHeight="1" x14ac:dyDescent="0.3">
      <c r="A40" s="450"/>
      <c r="B40" s="450"/>
      <c r="C40" s="450"/>
      <c r="D40" s="450"/>
      <c r="E40" s="450"/>
    </row>
    <row r="41" spans="1:5" ht="24.95" customHeight="1" x14ac:dyDescent="0.3">
      <c r="A41" s="450"/>
      <c r="B41" s="450"/>
      <c r="C41" s="450"/>
      <c r="D41" s="450"/>
      <c r="E41" s="450"/>
    </row>
    <row r="42" spans="1:5" ht="24.95" customHeight="1" x14ac:dyDescent="0.3">
      <c r="A42" s="450"/>
      <c r="B42" s="450"/>
      <c r="C42" s="450"/>
      <c r="D42" s="450"/>
      <c r="E42" s="450"/>
    </row>
    <row r="43" spans="1:5" ht="24.95" customHeight="1" x14ac:dyDescent="0.3">
      <c r="A43" s="450"/>
      <c r="B43" s="450"/>
      <c r="C43" s="450"/>
      <c r="D43" s="450"/>
      <c r="E43" s="450"/>
    </row>
    <row r="44" spans="1:5" ht="24.95" customHeight="1" x14ac:dyDescent="0.3">
      <c r="A44" s="450"/>
      <c r="B44" s="450"/>
      <c r="C44" s="450"/>
      <c r="D44" s="450"/>
      <c r="E44" s="450"/>
    </row>
    <row r="45" spans="1:5" ht="24.95" customHeight="1" x14ac:dyDescent="0.3">
      <c r="A45" s="450"/>
      <c r="B45" s="450"/>
      <c r="C45" s="450"/>
      <c r="D45" s="450"/>
      <c r="E45" s="450"/>
    </row>
    <row r="46" spans="1:5" ht="24.95" customHeight="1" x14ac:dyDescent="0.3">
      <c r="A46" s="450"/>
      <c r="B46" s="450"/>
      <c r="C46" s="450"/>
      <c r="D46" s="450"/>
      <c r="E46" s="450"/>
    </row>
    <row r="47" spans="1:5" ht="24.95" customHeight="1" x14ac:dyDescent="0.3">
      <c r="A47" s="450"/>
      <c r="B47" s="450"/>
      <c r="C47" s="450"/>
      <c r="D47" s="450"/>
      <c r="E47" s="450"/>
    </row>
    <row r="48" spans="1:5" ht="24.95" customHeight="1" x14ac:dyDescent="0.3">
      <c r="A48" s="450"/>
      <c r="B48" s="450"/>
      <c r="C48" s="450"/>
      <c r="D48" s="450"/>
      <c r="E48" s="450"/>
    </row>
    <row r="49" spans="1:5" ht="24.95" customHeight="1" x14ac:dyDescent="0.3">
      <c r="A49" s="450"/>
      <c r="B49" s="450"/>
      <c r="C49" s="450"/>
      <c r="D49" s="450"/>
      <c r="E49" s="450"/>
    </row>
    <row r="50" spans="1:5" ht="24.95" customHeight="1" x14ac:dyDescent="0.3">
      <c r="A50" s="450"/>
      <c r="B50" s="450"/>
      <c r="C50" s="450"/>
      <c r="D50" s="450"/>
      <c r="E50" s="450"/>
    </row>
    <row r="51" spans="1:5" ht="24.95" customHeight="1" x14ac:dyDescent="0.3">
      <c r="A51" s="450"/>
      <c r="B51" s="450"/>
      <c r="C51" s="450"/>
      <c r="D51" s="450"/>
      <c r="E51" s="450"/>
    </row>
    <row r="52" spans="1:5" ht="24.95" customHeight="1" x14ac:dyDescent="0.3">
      <c r="A52" s="450"/>
      <c r="B52" s="450"/>
      <c r="C52" s="450"/>
      <c r="D52" s="450"/>
      <c r="E52" s="450"/>
    </row>
    <row r="53" spans="1:5" ht="24.95" customHeight="1" x14ac:dyDescent="0.3">
      <c r="A53" s="450"/>
      <c r="B53" s="450"/>
      <c r="C53" s="450"/>
      <c r="D53" s="450"/>
      <c r="E53" s="450"/>
    </row>
    <row r="54" spans="1:5" ht="24.95" customHeight="1" x14ac:dyDescent="0.3">
      <c r="A54" s="450"/>
      <c r="B54" s="450"/>
      <c r="C54" s="450"/>
      <c r="D54" s="450"/>
      <c r="E54" s="450"/>
    </row>
    <row r="55" spans="1:5" ht="24.95" customHeight="1" x14ac:dyDescent="0.3">
      <c r="A55" s="450"/>
      <c r="B55" s="450"/>
      <c r="C55" s="450"/>
      <c r="D55" s="450"/>
      <c r="E55" s="450"/>
    </row>
    <row r="56" spans="1:5" ht="24.95" customHeight="1" x14ac:dyDescent="0.3">
      <c r="A56" s="450"/>
      <c r="B56" s="450"/>
      <c r="C56" s="450"/>
      <c r="D56" s="450"/>
      <c r="E56" s="450"/>
    </row>
    <row r="57" spans="1:5" x14ac:dyDescent="0.3">
      <c r="A57" s="450"/>
      <c r="B57" s="450"/>
      <c r="C57" s="450"/>
      <c r="D57" s="450"/>
      <c r="E57" s="450"/>
    </row>
    <row r="58" spans="1:5" x14ac:dyDescent="0.3">
      <c r="A58" s="450"/>
      <c r="B58" s="450"/>
      <c r="C58" s="450"/>
      <c r="D58" s="450"/>
      <c r="E58" s="450"/>
    </row>
    <row r="59" spans="1:5" x14ac:dyDescent="0.3">
      <c r="A59" s="450"/>
      <c r="B59" s="450"/>
      <c r="C59" s="450"/>
      <c r="D59" s="450"/>
      <c r="E59" s="450"/>
    </row>
    <row r="60" spans="1:5" x14ac:dyDescent="0.3">
      <c r="A60" s="450"/>
      <c r="B60" s="450"/>
      <c r="C60" s="450"/>
      <c r="D60" s="450"/>
      <c r="E60" s="450"/>
    </row>
    <row r="61" spans="1:5" x14ac:dyDescent="0.3">
      <c r="A61" s="450"/>
      <c r="B61" s="450"/>
      <c r="C61" s="450"/>
      <c r="D61" s="450"/>
      <c r="E61" s="450"/>
    </row>
    <row r="62" spans="1:5" x14ac:dyDescent="0.3">
      <c r="A62" s="450"/>
      <c r="B62" s="450"/>
      <c r="C62" s="450"/>
      <c r="D62" s="450"/>
      <c r="E62" s="450"/>
    </row>
    <row r="63" spans="1:5" x14ac:dyDescent="0.3">
      <c r="A63" s="450"/>
      <c r="B63" s="450"/>
      <c r="C63" s="450"/>
      <c r="D63" s="450"/>
      <c r="E63" s="450"/>
    </row>
    <row r="64" spans="1:5" x14ac:dyDescent="0.3">
      <c r="A64" s="450"/>
      <c r="B64" s="450"/>
      <c r="C64" s="450"/>
      <c r="D64" s="450"/>
      <c r="E64" s="450"/>
    </row>
    <row r="65" spans="1:5" x14ac:dyDescent="0.3">
      <c r="A65" s="450"/>
      <c r="B65" s="450"/>
      <c r="C65" s="450"/>
      <c r="D65" s="450"/>
      <c r="E65" s="450"/>
    </row>
    <row r="66" spans="1:5" x14ac:dyDescent="0.3">
      <c r="A66" s="450"/>
      <c r="B66" s="450"/>
      <c r="C66" s="450"/>
      <c r="D66" s="450"/>
      <c r="E66" s="450"/>
    </row>
    <row r="67" spans="1:5" x14ac:dyDescent="0.3">
      <c r="A67" s="450"/>
      <c r="B67" s="450"/>
      <c r="C67" s="450"/>
      <c r="D67" s="450"/>
      <c r="E67" s="450"/>
    </row>
    <row r="68" spans="1:5" x14ac:dyDescent="0.3">
      <c r="A68" s="450"/>
      <c r="B68" s="450"/>
      <c r="C68" s="450"/>
      <c r="D68" s="450"/>
      <c r="E68" s="450"/>
    </row>
    <row r="69" spans="1:5" x14ac:dyDescent="0.3">
      <c r="A69" s="450"/>
      <c r="B69" s="450"/>
      <c r="C69" s="450"/>
      <c r="D69" s="450"/>
      <c r="E69" s="450"/>
    </row>
    <row r="70" spans="1:5" x14ac:dyDescent="0.3">
      <c r="A70" s="450"/>
      <c r="B70" s="450"/>
      <c r="C70" s="450"/>
      <c r="D70" s="450"/>
      <c r="E70" s="450"/>
    </row>
    <row r="71" spans="1:5" x14ac:dyDescent="0.3">
      <c r="A71" s="450"/>
      <c r="B71" s="450"/>
      <c r="C71" s="450"/>
      <c r="D71" s="450"/>
      <c r="E71" s="450"/>
    </row>
    <row r="72" spans="1:5" x14ac:dyDescent="0.3">
      <c r="A72" s="450"/>
      <c r="B72" s="450"/>
      <c r="C72" s="450"/>
      <c r="D72" s="450"/>
      <c r="E72" s="450"/>
    </row>
    <row r="73" spans="1:5" x14ac:dyDescent="0.3">
      <c r="A73" s="450"/>
      <c r="B73" s="450"/>
      <c r="C73" s="450"/>
      <c r="D73" s="450"/>
      <c r="E73" s="450"/>
    </row>
    <row r="74" spans="1:5" x14ac:dyDescent="0.3">
      <c r="A74" s="450"/>
      <c r="B74" s="450"/>
      <c r="C74" s="450"/>
      <c r="D74" s="450"/>
      <c r="E74" s="450"/>
    </row>
  </sheetData>
  <sheetProtection algorithmName="SHA-512" hashValue="JLOwoYqrsF/sPaEcgBrN4nKKUTOwvxSent7COMzftxgnVY/ckxlxfU8jgYAxSfFS7sRIwUC2wk4icNkjVv7hfA==" saltValue="XMdslwXjFPn+7ivclisGWg==" spinCount="100000" sheet="1" formatColumns="0" formatRows="0" selectLockedCells="1"/>
  <dataConsolidate/>
  <customSheetViews>
    <customSheetView guid="{F980561B-46B1-45C3-9626-B209029A92CB}" showPageBreaks="1" printArea="1" hiddenColumns="1" view="pageBreakPreview" topLeftCell="A13">
      <selection activeCell="A4" sqref="A4:E4"/>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hiddenColumns="1" view="pageBreakPreview" topLeftCell="A13">
      <selection activeCell="A4" sqref="A4:E4"/>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s>
  <mergeCells count="24">
    <mergeCell ref="A18:A19"/>
    <mergeCell ref="B18:C18"/>
    <mergeCell ref="D18:E18"/>
    <mergeCell ref="B19:C19"/>
    <mergeCell ref="D19:E19"/>
    <mergeCell ref="B21:E21"/>
    <mergeCell ref="B15:C15"/>
    <mergeCell ref="D15:E15"/>
    <mergeCell ref="B16:C16"/>
    <mergeCell ref="D16:E16"/>
    <mergeCell ref="B17:C17"/>
    <mergeCell ref="D17:E17"/>
    <mergeCell ref="B13:C13"/>
    <mergeCell ref="D13:E13"/>
    <mergeCell ref="I13:K13"/>
    <mergeCell ref="M13:O13"/>
    <mergeCell ref="B14:C14"/>
    <mergeCell ref="D14:E14"/>
    <mergeCell ref="B11:C11"/>
    <mergeCell ref="A3:E3"/>
    <mergeCell ref="A4:E4"/>
    <mergeCell ref="B8:C8"/>
    <mergeCell ref="B9:C9"/>
    <mergeCell ref="B10:C10"/>
  </mergeCells>
  <dataValidations disablePrompts="1"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4"/>
  <headerFooter alignWithMargins="0">
    <oddFooter>&amp;R&amp;"Book Antiqua,Bold"&amp;10Schedule-5/ Page &amp;P of &amp;N</oddFooter>
  </headerFooter>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6"/>
  <sheetViews>
    <sheetView view="pageBreakPreview" zoomScaleNormal="100" zoomScaleSheetLayoutView="100" workbookViewId="0">
      <selection activeCell="G7" sqref="G7"/>
    </sheetView>
  </sheetViews>
  <sheetFormatPr defaultColWidth="10" defaultRowHeight="16.5" x14ac:dyDescent="0.3"/>
  <cols>
    <col min="1" max="1" width="10.625" style="422" customWidth="1"/>
    <col min="2" max="2" width="27.5" style="422" customWidth="1"/>
    <col min="3" max="3" width="21" style="422" customWidth="1"/>
    <col min="4" max="4" width="34.375" style="422" customWidth="1"/>
    <col min="5" max="16384" width="10" style="453"/>
  </cols>
  <sheetData>
    <row r="1" spans="1:6" ht="18" customHeight="1" x14ac:dyDescent="0.3">
      <c r="A1" s="380" t="str">
        <f>Cover!B3</f>
        <v>CC/NT/W-TELE/DOM/A10/24/09318</v>
      </c>
      <c r="B1" s="381"/>
      <c r="C1" s="383"/>
      <c r="D1" s="384" t="s">
        <v>187</v>
      </c>
    </row>
    <row r="2" spans="1:6" ht="18" customHeight="1" x14ac:dyDescent="0.3">
      <c r="A2" s="454"/>
      <c r="B2" s="455"/>
      <c r="C2" s="456"/>
      <c r="D2" s="456"/>
    </row>
    <row r="3" spans="1:6" ht="28.5" customHeight="1" x14ac:dyDescent="0.3">
      <c r="A3" s="922" t="str">
        <f>Cover!$B$2</f>
        <v>Package: Wi-Fi Deployment in Switchyard &amp; Control Room of POWERGRID Substations</v>
      </c>
      <c r="B3" s="922"/>
      <c r="C3" s="922"/>
      <c r="D3" s="922"/>
      <c r="E3" s="457"/>
      <c r="F3" s="457"/>
    </row>
    <row r="4" spans="1:6" ht="21.95" customHeight="1" x14ac:dyDescent="0.3">
      <c r="A4" s="898" t="s">
        <v>188</v>
      </c>
      <c r="B4" s="898"/>
      <c r="C4" s="898"/>
      <c r="D4" s="898"/>
    </row>
    <row r="5" spans="1:6" ht="18" customHeight="1" x14ac:dyDescent="0.3">
      <c r="A5" s="458"/>
    </row>
    <row r="6" spans="1:6" ht="18" customHeight="1" x14ac:dyDescent="0.3">
      <c r="A6" s="393" t="str">
        <f>'[1]Sch-1'!A6</f>
        <v>Bidder’s Name and Address (Sole Bidder) :</v>
      </c>
      <c r="D6" s="423" t="s">
        <v>76</v>
      </c>
    </row>
    <row r="7" spans="1:6" ht="36" customHeight="1" x14ac:dyDescent="0.3">
      <c r="A7" s="923" t="str">
        <f>'[1]Sch-1'!A7</f>
        <v/>
      </c>
      <c r="B7" s="923"/>
      <c r="C7" s="923"/>
      <c r="D7" s="425" t="str">
        <f>'[1]Sch-1'!M7</f>
        <v>Contracts Services, 3rd Floor</v>
      </c>
    </row>
    <row r="8" spans="1:6" ht="18" customHeight="1" x14ac:dyDescent="0.3">
      <c r="A8" s="426" t="s">
        <v>166</v>
      </c>
      <c r="B8" s="892" t="str">
        <f>IF('Names of Bidder'!C9=0, "", 'Names of Bidder'!C9)</f>
        <v/>
      </c>
      <c r="C8" s="892"/>
      <c r="D8" s="425" t="str">
        <f>'[1]Sch-1'!M8</f>
        <v>Power Grid Corporation of India Ltd.,</v>
      </c>
    </row>
    <row r="9" spans="1:6" ht="18" customHeight="1" x14ac:dyDescent="0.3">
      <c r="A9" s="426" t="s">
        <v>167</v>
      </c>
      <c r="B9" s="892" t="str">
        <f>IF('Names of Bidder'!C10=0, "", 'Names of Bidder'!C10)</f>
        <v/>
      </c>
      <c r="C9" s="892"/>
      <c r="D9" s="425" t="str">
        <f>'[1]Sch-1'!M9</f>
        <v>"Saudamini", Plot No.-2</v>
      </c>
    </row>
    <row r="10" spans="1:6" ht="18" customHeight="1" x14ac:dyDescent="0.3">
      <c r="A10" s="427"/>
      <c r="B10" s="892" t="str">
        <f>IF('Names of Bidder'!C11=0, "", 'Names of Bidder'!C11)</f>
        <v/>
      </c>
      <c r="C10" s="892"/>
      <c r="D10" s="425" t="str">
        <f>'[1]Sch-1'!M10</f>
        <v xml:space="preserve">Sector-29, </v>
      </c>
    </row>
    <row r="11" spans="1:6" ht="18" customHeight="1" x14ac:dyDescent="0.3">
      <c r="A11" s="427"/>
      <c r="B11" s="892" t="str">
        <f>IF('Names of Bidder'!C12=0, "", 'Names of Bidder'!C12)</f>
        <v/>
      </c>
      <c r="C11" s="892"/>
      <c r="D11" s="425" t="str">
        <f>'[1]Sch-1'!M11</f>
        <v>Gurugram (Haryana) - 122001</v>
      </c>
    </row>
    <row r="12" spans="1:6" ht="18" customHeight="1" x14ac:dyDescent="0.3">
      <c r="A12" s="459"/>
      <c r="B12" s="459"/>
      <c r="C12" s="459"/>
      <c r="D12" s="423"/>
    </row>
    <row r="13" spans="1:6" ht="21.95" customHeight="1" x14ac:dyDescent="0.3">
      <c r="A13" s="460" t="s">
        <v>168</v>
      </c>
      <c r="B13" s="895" t="s">
        <v>117</v>
      </c>
      <c r="C13" s="896"/>
      <c r="D13" s="461" t="s">
        <v>170</v>
      </c>
    </row>
    <row r="14" spans="1:6" ht="21.95" customHeight="1" x14ac:dyDescent="0.3">
      <c r="A14" s="429" t="s">
        <v>171</v>
      </c>
      <c r="B14" s="926" t="s">
        <v>189</v>
      </c>
      <c r="C14" s="926"/>
      <c r="D14" s="462">
        <f>'Sch-1'!N302</f>
        <v>0</v>
      </c>
    </row>
    <row r="15" spans="1:6" ht="35.1" customHeight="1" x14ac:dyDescent="0.3">
      <c r="A15" s="463"/>
      <c r="B15" s="927" t="s">
        <v>190</v>
      </c>
      <c r="C15" s="925"/>
      <c r="D15" s="464"/>
    </row>
    <row r="16" spans="1:6" ht="21.95" customHeight="1" x14ac:dyDescent="0.3">
      <c r="A16" s="429" t="s">
        <v>174</v>
      </c>
      <c r="B16" s="926" t="s">
        <v>191</v>
      </c>
      <c r="C16" s="926"/>
      <c r="D16" s="462">
        <f>'Sch-2'!J300</f>
        <v>0</v>
      </c>
    </row>
    <row r="17" spans="1:6" ht="35.1" customHeight="1" x14ac:dyDescent="0.3">
      <c r="A17" s="463"/>
      <c r="B17" s="924" t="s">
        <v>192</v>
      </c>
      <c r="C17" s="925"/>
      <c r="D17" s="464"/>
    </row>
    <row r="18" spans="1:6" ht="21.95" customHeight="1" x14ac:dyDescent="0.3">
      <c r="A18" s="429" t="s">
        <v>193</v>
      </c>
      <c r="B18" s="926" t="s">
        <v>194</v>
      </c>
      <c r="C18" s="926"/>
      <c r="D18" s="462">
        <f>'Sch-3 '!P300</f>
        <v>0</v>
      </c>
    </row>
    <row r="19" spans="1:6" ht="30" customHeight="1" x14ac:dyDescent="0.3">
      <c r="A19" s="463"/>
      <c r="B19" s="927" t="s">
        <v>195</v>
      </c>
      <c r="C19" s="925"/>
      <c r="D19" s="464"/>
    </row>
    <row r="20" spans="1:6" ht="21.95" customHeight="1" x14ac:dyDescent="0.3">
      <c r="A20" s="429" t="s">
        <v>196</v>
      </c>
      <c r="B20" s="926" t="s">
        <v>197</v>
      </c>
      <c r="C20" s="926"/>
      <c r="D20" s="465">
        <f>'Sch-4a'!P20</f>
        <v>0</v>
      </c>
    </row>
    <row r="21" spans="1:6" ht="30" customHeight="1" x14ac:dyDescent="0.3">
      <c r="A21" s="463"/>
      <c r="B21" s="927" t="s">
        <v>198</v>
      </c>
      <c r="C21" s="925"/>
      <c r="D21" s="464"/>
    </row>
    <row r="22" spans="1:6" ht="21.95" customHeight="1" x14ac:dyDescent="0.3">
      <c r="A22" s="429" t="s">
        <v>199</v>
      </c>
      <c r="B22" s="926" t="s">
        <v>200</v>
      </c>
      <c r="C22" s="926"/>
      <c r="D22" s="465">
        <f>'Sch-4b'!P23</f>
        <v>0</v>
      </c>
    </row>
    <row r="23" spans="1:6" ht="44.25" customHeight="1" x14ac:dyDescent="0.3">
      <c r="A23" s="463"/>
      <c r="B23" s="924" t="s">
        <v>159</v>
      </c>
      <c r="C23" s="925"/>
      <c r="D23" s="464"/>
    </row>
    <row r="24" spans="1:6" ht="30" customHeight="1" x14ac:dyDescent="0.3">
      <c r="A24" s="429">
        <v>5</v>
      </c>
      <c r="B24" s="926" t="s">
        <v>201</v>
      </c>
      <c r="C24" s="926"/>
      <c r="D24" s="462">
        <f>'Sch-5'!D18:E18</f>
        <v>0</v>
      </c>
    </row>
    <row r="25" spans="1:6" ht="51" customHeight="1" x14ac:dyDescent="0.3">
      <c r="A25" s="463"/>
      <c r="B25" s="927" t="s">
        <v>202</v>
      </c>
      <c r="C25" s="925"/>
      <c r="D25" s="466"/>
    </row>
    <row r="26" spans="1:6" ht="21.95" customHeight="1" x14ac:dyDescent="0.3">
      <c r="A26" s="429" t="s">
        <v>203</v>
      </c>
      <c r="B26" s="926" t="s">
        <v>204</v>
      </c>
      <c r="C26" s="926"/>
      <c r="D26" s="467">
        <f>'Sch-7'!M20</f>
        <v>0</v>
      </c>
    </row>
    <row r="27" spans="1:6" ht="35.1" customHeight="1" x14ac:dyDescent="0.3">
      <c r="A27" s="463"/>
      <c r="B27" s="927" t="s">
        <v>205</v>
      </c>
      <c r="C27" s="925"/>
      <c r="D27" s="464"/>
    </row>
    <row r="28" spans="1:6" ht="28.5" customHeight="1" x14ac:dyDescent="0.3">
      <c r="A28" s="905"/>
      <c r="B28" s="928" t="s">
        <v>206</v>
      </c>
      <c r="C28" s="928"/>
      <c r="D28" s="468">
        <f>SUM(D14,D16,D18,D20,D22,D24,D26)</f>
        <v>0</v>
      </c>
    </row>
    <row r="29" spans="1:6" ht="30" customHeight="1" x14ac:dyDescent="0.3">
      <c r="A29" s="905"/>
      <c r="B29" s="928"/>
      <c r="C29" s="928"/>
      <c r="D29" s="469"/>
    </row>
    <row r="30" spans="1:6" ht="18.75" customHeight="1" x14ac:dyDescent="0.3">
      <c r="A30" s="470"/>
      <c r="B30" s="471"/>
      <c r="C30" s="471"/>
      <c r="D30" s="472"/>
    </row>
    <row r="31" spans="1:6" ht="27.95" hidden="1" customHeight="1" x14ac:dyDescent="0.3">
      <c r="A31" s="470"/>
      <c r="B31" s="471"/>
      <c r="C31" s="473"/>
      <c r="D31" s="472"/>
    </row>
    <row r="32" spans="1:6" ht="27.95" customHeight="1" x14ac:dyDescent="0.3">
      <c r="A32" s="405" t="s">
        <v>111</v>
      </c>
      <c r="B32" s="474" t="str">
        <f>'Sch-5'!B24</f>
        <v>--</v>
      </c>
      <c r="C32" s="473" t="s">
        <v>113</v>
      </c>
      <c r="D32" s="475" t="str">
        <f>'Sch-5'!D24</f>
        <v/>
      </c>
      <c r="F32" s="476"/>
    </row>
    <row r="33" spans="1:6" ht="27.95" customHeight="1" x14ac:dyDescent="0.3">
      <c r="A33" s="405" t="s">
        <v>112</v>
      </c>
      <c r="B33" s="474" t="str">
        <f>'Sch-5'!B25</f>
        <v/>
      </c>
      <c r="C33" s="473" t="s">
        <v>114</v>
      </c>
      <c r="D33" s="475" t="str">
        <f>'Sch-5'!D25</f>
        <v/>
      </c>
      <c r="F33" s="454"/>
    </row>
    <row r="34" spans="1:6" ht="27.95" customHeight="1" x14ac:dyDescent="0.3">
      <c r="A34" s="477"/>
      <c r="B34" s="455"/>
      <c r="C34" s="473"/>
      <c r="F34" s="454"/>
    </row>
    <row r="35" spans="1:6" ht="30" customHeight="1" x14ac:dyDescent="0.3">
      <c r="A35" s="477"/>
      <c r="B35" s="455"/>
      <c r="C35" s="473"/>
      <c r="D35" s="477"/>
      <c r="F35" s="476"/>
    </row>
    <row r="36" spans="1:6" ht="30" customHeight="1" x14ac:dyDescent="0.25">
      <c r="A36" s="478"/>
      <c r="B36" s="478"/>
      <c r="C36" s="479"/>
      <c r="E36" s="480"/>
    </row>
  </sheetData>
  <sheetProtection algorithmName="SHA-512" hashValue="u+IY5wQ9IGGEcXPy1pDYBp5E1HHqX7fMqUB8QOQmNzexj2I3PSEwbPlwHmJufyoPEBXhf17ZgnNMravclxY9rA==" saltValue="MuWmoZ2Rkefon1Z+BB5d7w==" spinCount="100000" sheet="1" formatColumns="0" formatRows="0" selectLockedCells="1"/>
  <customSheetViews>
    <customSheetView guid="{F980561B-46B1-45C3-9626-B209029A92CB}" showPageBreaks="1" fitToPage="1" printArea="1" hiddenRows="1" view="pageBreakPreview" topLeftCell="A19">
      <selection activeCell="I19" sqref="I19"/>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fitToPage="1" printArea="1" hiddenRows="1" view="pageBreakPreview" topLeftCell="A19">
      <selection activeCell="I19" sqref="I19"/>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s>
  <mergeCells count="24">
    <mergeCell ref="B24:C24"/>
    <mergeCell ref="B25:C25"/>
    <mergeCell ref="B26:C26"/>
    <mergeCell ref="B27:C27"/>
    <mergeCell ref="A28:A29"/>
    <mergeCell ref="B28: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4"/>
  <headerFooter alignWithMargins="0">
    <oddFooter>&amp;R&amp;"Book Antiqua,Bold"&amp;10Schedule-6/ Page &amp;P of &amp;N</oddFooter>
  </headerFooter>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6"/>
  <sheetViews>
    <sheetView view="pageBreakPreview" zoomScaleNormal="100" zoomScaleSheetLayoutView="100" workbookViewId="0">
      <selection activeCell="I8" sqref="I8"/>
    </sheetView>
  </sheetViews>
  <sheetFormatPr defaultColWidth="10" defaultRowHeight="16.5" x14ac:dyDescent="0.3"/>
  <cols>
    <col min="1" max="1" width="10.625" style="422" customWidth="1"/>
    <col min="2" max="2" width="27.5" style="422" customWidth="1"/>
    <col min="3" max="3" width="21" style="422" customWidth="1"/>
    <col min="4" max="4" width="34.375" style="422" customWidth="1"/>
    <col min="5" max="16384" width="10" style="453"/>
  </cols>
  <sheetData>
    <row r="1" spans="1:6" ht="18" customHeight="1" x14ac:dyDescent="0.3">
      <c r="A1" s="380" t="str">
        <f>Cover!B3</f>
        <v>CC/NT/W-TELE/DOM/A10/24/09318</v>
      </c>
      <c r="B1" s="381"/>
      <c r="C1" s="383"/>
      <c r="D1" s="384" t="s">
        <v>207</v>
      </c>
    </row>
    <row r="2" spans="1:6" ht="18" customHeight="1" x14ac:dyDescent="0.3">
      <c r="A2" s="454"/>
      <c r="B2" s="455"/>
      <c r="C2" s="456"/>
      <c r="D2" s="456"/>
    </row>
    <row r="3" spans="1:6" ht="36" customHeight="1" x14ac:dyDescent="0.3">
      <c r="A3" s="912" t="str">
        <f>Cover!$B$2</f>
        <v>Package: Wi-Fi Deployment in Switchyard &amp; Control Room of POWERGRID Substations</v>
      </c>
      <c r="B3" s="912"/>
      <c r="C3" s="912"/>
      <c r="D3" s="912"/>
      <c r="E3" s="457"/>
      <c r="F3" s="457"/>
    </row>
    <row r="4" spans="1:6" ht="21.95" customHeight="1" x14ac:dyDescent="0.3">
      <c r="A4" s="898" t="s">
        <v>188</v>
      </c>
      <c r="B4" s="898"/>
      <c r="C4" s="898"/>
      <c r="D4" s="898"/>
    </row>
    <row r="5" spans="1:6" ht="18" customHeight="1" x14ac:dyDescent="0.3">
      <c r="A5" s="458"/>
    </row>
    <row r="6" spans="1:6" ht="18" customHeight="1" x14ac:dyDescent="0.3">
      <c r="A6" s="393" t="str">
        <f>'[1]Sch-1'!A6</f>
        <v>Bidder’s Name and Address (Sole Bidder) :</v>
      </c>
      <c r="D6" s="423" t="s">
        <v>76</v>
      </c>
    </row>
    <row r="7" spans="1:6" ht="36" customHeight="1" x14ac:dyDescent="0.3">
      <c r="A7" s="923" t="str">
        <f>'[1]Sch-1'!A7</f>
        <v/>
      </c>
      <c r="B7" s="923"/>
      <c r="C7" s="923"/>
      <c r="D7" s="425" t="str">
        <f>'[1]Sch-1'!M7</f>
        <v>Contracts Services, 3rd Floor</v>
      </c>
    </row>
    <row r="8" spans="1:6" ht="18" customHeight="1" x14ac:dyDescent="0.3">
      <c r="A8" s="426" t="s">
        <v>166</v>
      </c>
      <c r="B8" s="892" t="str">
        <f>IF('Names of Bidder'!C9=0, "", 'Names of Bidder'!C9)</f>
        <v/>
      </c>
      <c r="C8" s="892"/>
      <c r="D8" s="425" t="str">
        <f>'[1]Sch-1'!M8</f>
        <v>Power Grid Corporation of India Ltd.,</v>
      </c>
    </row>
    <row r="9" spans="1:6" ht="18" customHeight="1" x14ac:dyDescent="0.3">
      <c r="A9" s="426" t="s">
        <v>167</v>
      </c>
      <c r="B9" s="892" t="str">
        <f>IF('Names of Bidder'!C10=0, "", 'Names of Bidder'!C10)</f>
        <v/>
      </c>
      <c r="C9" s="892"/>
      <c r="D9" s="425" t="str">
        <f>'[1]Sch-1'!M9</f>
        <v>"Saudamini", Plot No.-2</v>
      </c>
    </row>
    <row r="10" spans="1:6" ht="18" customHeight="1" x14ac:dyDescent="0.3">
      <c r="A10" s="427"/>
      <c r="B10" s="892" t="str">
        <f>IF('Names of Bidder'!C11=0, "", 'Names of Bidder'!C11)</f>
        <v/>
      </c>
      <c r="C10" s="892"/>
      <c r="D10" s="425" t="str">
        <f>'[1]Sch-1'!M10</f>
        <v xml:space="preserve">Sector-29, </v>
      </c>
    </row>
    <row r="11" spans="1:6" ht="18" customHeight="1" x14ac:dyDescent="0.3">
      <c r="A11" s="427"/>
      <c r="B11" s="892" t="str">
        <f>IF('Names of Bidder'!C12=0, "", 'Names of Bidder'!C12)</f>
        <v/>
      </c>
      <c r="C11" s="892"/>
      <c r="D11" s="425" t="str">
        <f>'[1]Sch-1'!M11</f>
        <v>Gurugram (Haryana) - 122001</v>
      </c>
    </row>
    <row r="12" spans="1:6" ht="18" customHeight="1" x14ac:dyDescent="0.3">
      <c r="A12" s="459"/>
      <c r="B12" s="459"/>
      <c r="C12" s="459"/>
      <c r="D12" s="423"/>
    </row>
    <row r="13" spans="1:6" ht="21.95" customHeight="1" x14ac:dyDescent="0.3">
      <c r="A13" s="460" t="s">
        <v>168</v>
      </c>
      <c r="B13" s="895" t="s">
        <v>117</v>
      </c>
      <c r="C13" s="896"/>
      <c r="D13" s="461" t="s">
        <v>170</v>
      </c>
    </row>
    <row r="14" spans="1:6" ht="21.95" customHeight="1" x14ac:dyDescent="0.3">
      <c r="A14" s="429" t="s">
        <v>171</v>
      </c>
      <c r="B14" s="926" t="s">
        <v>189</v>
      </c>
      <c r="C14" s="926"/>
      <c r="D14" s="462">
        <f>'Sch-1'!N300*(1-Discount!K18)+(1-Discount!K23)*'Sch-1'!N301</f>
        <v>0</v>
      </c>
    </row>
    <row r="15" spans="1:6" ht="35.1" customHeight="1" x14ac:dyDescent="0.3">
      <c r="A15" s="463"/>
      <c r="B15" s="927" t="s">
        <v>190</v>
      </c>
      <c r="C15" s="925"/>
      <c r="D15" s="464"/>
    </row>
    <row r="16" spans="1:6" ht="21.95" customHeight="1" x14ac:dyDescent="0.3">
      <c r="A16" s="429" t="s">
        <v>174</v>
      </c>
      <c r="B16" s="926" t="s">
        <v>191</v>
      </c>
      <c r="C16" s="926"/>
      <c r="D16" s="462">
        <f>'Sch-6'!D16*(1-Discount!K19)</f>
        <v>0</v>
      </c>
    </row>
    <row r="17" spans="1:6" ht="35.1" customHeight="1" x14ac:dyDescent="0.3">
      <c r="A17" s="463"/>
      <c r="B17" s="924" t="s">
        <v>192</v>
      </c>
      <c r="C17" s="925"/>
      <c r="D17" s="464"/>
    </row>
    <row r="18" spans="1:6" ht="21.95" customHeight="1" x14ac:dyDescent="0.3">
      <c r="A18" s="429" t="s">
        <v>193</v>
      </c>
      <c r="B18" s="926" t="s">
        <v>194</v>
      </c>
      <c r="C18" s="926"/>
      <c r="D18" s="462">
        <f>'Sch-6'!D18*(1-Discount!K20)</f>
        <v>0</v>
      </c>
    </row>
    <row r="19" spans="1:6" ht="30" customHeight="1" x14ac:dyDescent="0.3">
      <c r="A19" s="463"/>
      <c r="B19" s="927" t="s">
        <v>195</v>
      </c>
      <c r="C19" s="925"/>
      <c r="D19" s="464"/>
    </row>
    <row r="20" spans="1:6" ht="21.95" customHeight="1" x14ac:dyDescent="0.3">
      <c r="A20" s="429" t="s">
        <v>196</v>
      </c>
      <c r="B20" s="926" t="s">
        <v>197</v>
      </c>
      <c r="C20" s="926"/>
      <c r="D20" s="467">
        <f>'Sch-6'!D20*(1-Discount!K21)</f>
        <v>0</v>
      </c>
    </row>
    <row r="21" spans="1:6" ht="30" customHeight="1" x14ac:dyDescent="0.3">
      <c r="A21" s="463"/>
      <c r="B21" s="927" t="s">
        <v>198</v>
      </c>
      <c r="C21" s="925"/>
      <c r="D21" s="464"/>
    </row>
    <row r="22" spans="1:6" ht="21.95" customHeight="1" x14ac:dyDescent="0.3">
      <c r="A22" s="429" t="s">
        <v>199</v>
      </c>
      <c r="B22" s="926" t="s">
        <v>200</v>
      </c>
      <c r="C22" s="926"/>
      <c r="D22" s="467">
        <f>'Sch-6'!D22*(1-Discount!K22)</f>
        <v>0</v>
      </c>
    </row>
    <row r="23" spans="1:6" ht="38.25" customHeight="1" x14ac:dyDescent="0.3">
      <c r="A23" s="463"/>
      <c r="B23" s="924" t="s">
        <v>159</v>
      </c>
      <c r="C23" s="925"/>
      <c r="D23" s="464"/>
    </row>
    <row r="24" spans="1:6" ht="30" customHeight="1" x14ac:dyDescent="0.3">
      <c r="A24" s="429">
        <v>5</v>
      </c>
      <c r="B24" s="926" t="s">
        <v>201</v>
      </c>
      <c r="C24" s="926"/>
      <c r="D24" s="671">
        <f>'Sch-5 Dis'!D18</f>
        <v>0</v>
      </c>
    </row>
    <row r="25" spans="1:6" x14ac:dyDescent="0.3">
      <c r="A25" s="463"/>
      <c r="B25" s="927" t="s">
        <v>202</v>
      </c>
      <c r="C25" s="925"/>
      <c r="D25" s="481"/>
    </row>
    <row r="26" spans="1:6" ht="21.95" customHeight="1" x14ac:dyDescent="0.3">
      <c r="A26" s="429" t="s">
        <v>203</v>
      </c>
      <c r="B26" s="926" t="s">
        <v>204</v>
      </c>
      <c r="C26" s="926"/>
      <c r="D26" s="467">
        <f>'Sch-6'!D26*(1-Discount!K23)</f>
        <v>0</v>
      </c>
    </row>
    <row r="27" spans="1:6" ht="35.1" customHeight="1" x14ac:dyDescent="0.3">
      <c r="A27" s="463"/>
      <c r="B27" s="927" t="s">
        <v>205</v>
      </c>
      <c r="C27" s="925"/>
      <c r="D27" s="464"/>
    </row>
    <row r="28" spans="1:6" ht="28.5" customHeight="1" x14ac:dyDescent="0.3">
      <c r="A28" s="905"/>
      <c r="B28" s="928" t="s">
        <v>206</v>
      </c>
      <c r="C28" s="928"/>
      <c r="D28" s="468">
        <f>SUM(D14,D16,D18,D20,D22,D24,D26)</f>
        <v>0</v>
      </c>
    </row>
    <row r="29" spans="1:6" ht="25.5" customHeight="1" x14ac:dyDescent="0.3">
      <c r="A29" s="905"/>
      <c r="B29" s="928"/>
      <c r="C29" s="928"/>
      <c r="D29" s="469"/>
    </row>
    <row r="30" spans="1:6" ht="18.75" customHeight="1" x14ac:dyDescent="0.3">
      <c r="A30" s="470"/>
      <c r="B30" s="471"/>
      <c r="C30" s="471"/>
      <c r="D30" s="472"/>
    </row>
    <row r="31" spans="1:6" ht="27.95" customHeight="1" x14ac:dyDescent="0.3">
      <c r="A31" s="470"/>
      <c r="B31" s="471"/>
      <c r="C31" s="473"/>
      <c r="D31" s="472"/>
    </row>
    <row r="32" spans="1:6" ht="27.95" customHeight="1" x14ac:dyDescent="0.3">
      <c r="A32" s="405" t="s">
        <v>111</v>
      </c>
      <c r="B32" s="474" t="str">
        <f>'Sch-6'!B32</f>
        <v>--</v>
      </c>
      <c r="C32" s="473" t="s">
        <v>113</v>
      </c>
      <c r="D32" s="475" t="str">
        <f>'Sch-6'!D32</f>
        <v/>
      </c>
      <c r="F32" s="476"/>
    </row>
    <row r="33" spans="1:6" ht="27.95" customHeight="1" x14ac:dyDescent="0.3">
      <c r="A33" s="405" t="s">
        <v>112</v>
      </c>
      <c r="B33" s="474" t="str">
        <f>'Sch-6'!B33</f>
        <v/>
      </c>
      <c r="C33" s="473" t="s">
        <v>114</v>
      </c>
      <c r="D33" s="475" t="str">
        <f>'Sch-6'!D33</f>
        <v/>
      </c>
      <c r="F33" s="454"/>
    </row>
    <row r="34" spans="1:6" ht="27.95" customHeight="1" x14ac:dyDescent="0.3">
      <c r="A34" s="477"/>
      <c r="B34" s="455"/>
      <c r="C34" s="473"/>
      <c r="F34" s="454"/>
    </row>
    <row r="35" spans="1:6" ht="30" customHeight="1" x14ac:dyDescent="0.3">
      <c r="A35" s="477"/>
      <c r="B35" s="455"/>
      <c r="C35" s="473"/>
      <c r="D35" s="477"/>
      <c r="F35" s="476"/>
    </row>
    <row r="36" spans="1:6" ht="30" customHeight="1" x14ac:dyDescent="0.25">
      <c r="A36" s="478"/>
      <c r="B36" s="478"/>
      <c r="C36" s="479"/>
      <c r="E36" s="480"/>
    </row>
  </sheetData>
  <sheetProtection algorithmName="SHA-512" hashValue="MR3NL+fW9FIKB6Ia+ypBIZBmQc/W4qp3iwdcla3UQTk06ETnTJEAvksECWSYkeJgV0mcqxIEexpGp2XrP3fbVg==" saltValue="xIIwBDmG0r5kJs+HjbX7OA==" spinCount="100000" sheet="1" formatColumns="0" formatRows="0" selectLockedCells="1"/>
  <customSheetViews>
    <customSheetView guid="{F980561B-46B1-45C3-9626-B209029A92CB}" showPageBreaks="1" printArea="1" view="pageBreakPreview">
      <selection activeCell="G25" sqref="G25"/>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printArea="1" view="pageBreakPreview">
      <selection activeCell="G25" sqref="G25"/>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s>
  <mergeCells count="24">
    <mergeCell ref="B24:C24"/>
    <mergeCell ref="B25:C25"/>
    <mergeCell ref="B26:C26"/>
    <mergeCell ref="B27:C27"/>
    <mergeCell ref="A28:A29"/>
    <mergeCell ref="B28:C29"/>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4"/>
  <headerFooter alignWithMargins="0">
    <oddFooter>&amp;R&amp;"Book Antiqua,Bold"&amp;10Schedule-6/ Page &amp;P of &amp;N</oddFooter>
  </headerFooter>
  <ignoredErrors>
    <ignoredError sqref="A14 A16 A18 A26" numberStoredAsText="1"/>
  </ignoredErrors>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zoomScaleNormal="100" zoomScaleSheetLayoutView="100" workbookViewId="0">
      <selection activeCell="I30" sqref="I30"/>
    </sheetView>
  </sheetViews>
  <sheetFormatPr defaultColWidth="9" defaultRowHeight="16.5" x14ac:dyDescent="0.3"/>
  <cols>
    <col min="1" max="5" width="11.375" style="530" customWidth="1"/>
    <col min="6" max="6" width="15.5" style="530" customWidth="1"/>
    <col min="7" max="7" width="11.375" style="530" customWidth="1"/>
    <col min="8" max="8" width="17.75" style="530" customWidth="1"/>
    <col min="9" max="9" width="31.375" style="490" customWidth="1"/>
    <col min="10" max="10" width="7.625" style="490" customWidth="1"/>
    <col min="11" max="11" width="10.25" style="490" customWidth="1"/>
    <col min="12" max="12" width="15.375" style="490" customWidth="1"/>
    <col min="13" max="13" width="15.75" style="490" customWidth="1"/>
    <col min="14" max="14" width="17" style="482" customWidth="1"/>
    <col min="15" max="15" width="9" style="483" customWidth="1"/>
    <col min="16" max="16" width="0" style="484" hidden="1" customWidth="1"/>
    <col min="17" max="17" width="18.5" style="484" hidden="1" customWidth="1"/>
    <col min="18" max="18" width="34.25" style="484" hidden="1" customWidth="1"/>
    <col min="19" max="32" width="9" style="484"/>
    <col min="33" max="33" width="0" style="484" hidden="1" customWidth="1"/>
    <col min="34" max="34" width="13.875" style="484" hidden="1" customWidth="1"/>
    <col min="35" max="35" width="13.625" style="484" hidden="1" customWidth="1"/>
    <col min="36" max="36" width="21.375" style="484" hidden="1" customWidth="1"/>
    <col min="37" max="37" width="12" style="484" hidden="1" customWidth="1"/>
    <col min="38" max="39" width="0" style="484" hidden="1" customWidth="1"/>
    <col min="40" max="48" width="9" style="484"/>
    <col min="49" max="16384" width="9" style="483"/>
  </cols>
  <sheetData>
    <row r="1" spans="1:48" ht="18" customHeight="1" x14ac:dyDescent="0.3">
      <c r="A1" s="380" t="str">
        <f>Cover!B3</f>
        <v>CC/NT/W-TELE/DOM/A10/24/09318</v>
      </c>
      <c r="B1" s="380"/>
      <c r="C1" s="380"/>
      <c r="D1" s="380"/>
      <c r="E1" s="380"/>
      <c r="F1" s="380"/>
      <c r="G1" s="380"/>
      <c r="H1" s="380"/>
      <c r="I1" s="381"/>
      <c r="J1" s="382"/>
      <c r="K1" s="382"/>
      <c r="L1" s="382"/>
      <c r="M1" s="384" t="s">
        <v>208</v>
      </c>
    </row>
    <row r="2" spans="1:48" ht="3" customHeight="1" x14ac:dyDescent="0.3">
      <c r="A2" s="454"/>
      <c r="B2" s="454"/>
      <c r="C2" s="454"/>
      <c r="D2" s="454"/>
      <c r="E2" s="454"/>
      <c r="F2" s="454"/>
      <c r="G2" s="454"/>
      <c r="H2" s="454"/>
      <c r="I2" s="455"/>
      <c r="J2" s="477"/>
      <c r="K2" s="477"/>
      <c r="L2" s="477"/>
      <c r="M2" s="477"/>
    </row>
    <row r="3" spans="1:48" ht="31.5" customHeight="1" x14ac:dyDescent="0.3">
      <c r="A3" s="935" t="str">
        <f>Cover!$B$2</f>
        <v>Package: Wi-Fi Deployment in Switchyard &amp; Control Room of POWERGRID Substations</v>
      </c>
      <c r="B3" s="935"/>
      <c r="C3" s="935"/>
      <c r="D3" s="935"/>
      <c r="E3" s="935"/>
      <c r="F3" s="935"/>
      <c r="G3" s="935"/>
      <c r="H3" s="935"/>
      <c r="I3" s="935"/>
      <c r="J3" s="935"/>
      <c r="K3" s="935"/>
      <c r="L3" s="935"/>
      <c r="M3" s="935"/>
      <c r="AG3" s="485" t="s">
        <v>128</v>
      </c>
      <c r="AI3" s="486">
        <f>IF(ISERROR(#REF!/('[1]Sch-6'!D14+'[1]Sch-6'!D16+'[1]Sch-6'!D18)),0,#REF!/( '[1]Sch-6'!D14+'[1]Sch-6'!D16+'[1]Sch-6'!D18))</f>
        <v>0</v>
      </c>
    </row>
    <row r="4" spans="1:48" ht="21.95" customHeight="1" x14ac:dyDescent="0.3">
      <c r="A4" s="884" t="s">
        <v>129</v>
      </c>
      <c r="B4" s="884"/>
      <c r="C4" s="884"/>
      <c r="D4" s="884"/>
      <c r="E4" s="884"/>
      <c r="F4" s="884"/>
      <c r="G4" s="884"/>
      <c r="H4" s="884"/>
      <c r="I4" s="884"/>
      <c r="J4" s="884"/>
      <c r="K4" s="884"/>
      <c r="L4" s="884"/>
      <c r="M4" s="884"/>
      <c r="AG4" s="485" t="s">
        <v>130</v>
      </c>
      <c r="AI4" s="486" t="e">
        <f>#REF!</f>
        <v>#REF!</v>
      </c>
    </row>
    <row r="5" spans="1:48" ht="18.600000000000001" customHeight="1" x14ac:dyDescent="0.3">
      <c r="A5" s="487"/>
      <c r="B5" s="487"/>
      <c r="C5" s="487"/>
      <c r="D5" s="487"/>
      <c r="E5" s="487"/>
      <c r="F5" s="487"/>
      <c r="G5" s="487"/>
      <c r="H5" s="487"/>
      <c r="I5" s="488"/>
      <c r="J5" s="488"/>
      <c r="K5" s="488"/>
      <c r="L5" s="488"/>
      <c r="M5" s="488"/>
      <c r="AG5" s="485" t="s">
        <v>209</v>
      </c>
      <c r="AI5" s="486">
        <f>IF(ISERROR(#REF!/#REF!),0,#REF! /#REF!)</f>
        <v>0</v>
      </c>
    </row>
    <row r="6" spans="1:48" ht="27.95" customHeight="1" x14ac:dyDescent="0.3">
      <c r="A6" s="393" t="str">
        <f>'[1]Sch-1'!A6</f>
        <v>Bidder’s Name and Address (Sole Bidder) :</v>
      </c>
      <c r="B6" s="393"/>
      <c r="C6" s="393"/>
      <c r="D6" s="393"/>
      <c r="E6" s="393"/>
      <c r="F6" s="393"/>
      <c r="G6" s="393"/>
      <c r="H6" s="393"/>
      <c r="I6" s="422"/>
      <c r="J6" s="422"/>
      <c r="K6" s="489" t="s">
        <v>76</v>
      </c>
      <c r="M6" s="422"/>
      <c r="AG6" s="485" t="s">
        <v>210</v>
      </c>
      <c r="AI6" s="486" t="e">
        <f>#REF!</f>
        <v>#REF!</v>
      </c>
    </row>
    <row r="7" spans="1:48" ht="36" customHeight="1" x14ac:dyDescent="0.3">
      <c r="A7" s="936" t="str">
        <f>'[1]Sch-1'!A7</f>
        <v/>
      </c>
      <c r="B7" s="936"/>
      <c r="C7" s="936"/>
      <c r="D7" s="936"/>
      <c r="E7" s="936"/>
      <c r="F7" s="936"/>
      <c r="G7" s="936"/>
      <c r="H7" s="936"/>
      <c r="I7" s="936"/>
      <c r="J7" s="936"/>
      <c r="K7" s="491" t="str">
        <f>'[1]Sch-1'!M7</f>
        <v>Contracts Services, 3rd Floor</v>
      </c>
      <c r="M7" s="492"/>
      <c r="AG7" s="485" t="s">
        <v>133</v>
      </c>
      <c r="AI7" s="486" t="e">
        <f>SUM(AI3:AI6)</f>
        <v>#REF!</v>
      </c>
    </row>
    <row r="8" spans="1:48" ht="27.95" customHeight="1" x14ac:dyDescent="0.3">
      <c r="A8" s="426" t="s">
        <v>166</v>
      </c>
      <c r="B8" s="937" t="str">
        <f>IF('Names of Bidder'!C9=0, "", 'Names of Bidder'!C9)</f>
        <v/>
      </c>
      <c r="C8" s="937"/>
      <c r="D8" s="937"/>
      <c r="E8" s="426"/>
      <c r="F8" s="426"/>
      <c r="G8" s="426"/>
      <c r="H8" s="426"/>
      <c r="I8" s="892" t="str">
        <f>IF('[1]Sch-1'!C8=0, "", '[1]Sch-1'!C8)</f>
        <v/>
      </c>
      <c r="J8" s="892"/>
      <c r="K8" s="491" t="str">
        <f>'[1]Sch-1'!M8</f>
        <v>Power Grid Corporation of India Ltd.,</v>
      </c>
      <c r="M8" s="493"/>
    </row>
    <row r="9" spans="1:48" ht="27.95" customHeight="1" x14ac:dyDescent="0.3">
      <c r="A9" s="426" t="s">
        <v>167</v>
      </c>
      <c r="B9" s="937" t="str">
        <f>IF('Names of Bidder'!C10=0, "", 'Names of Bidder'!C10)</f>
        <v/>
      </c>
      <c r="C9" s="937"/>
      <c r="D9" s="937"/>
      <c r="E9" s="426"/>
      <c r="F9" s="426"/>
      <c r="G9" s="426"/>
      <c r="H9" s="426"/>
      <c r="I9" s="892" t="str">
        <f>IF('[1]Sch-1'!C9=0, "", '[1]Sch-1'!C9)</f>
        <v/>
      </c>
      <c r="J9" s="892"/>
      <c r="K9" s="491" t="str">
        <f>'[1]Sch-1'!M9</f>
        <v>"Saudamini", Plot No.-2</v>
      </c>
      <c r="M9" s="493"/>
    </row>
    <row r="10" spans="1:48" ht="27.95" customHeight="1" x14ac:dyDescent="0.3">
      <c r="A10" s="427"/>
      <c r="B10" s="937" t="str">
        <f>IF('Names of Bidder'!C11=0, "", 'Names of Bidder'!C11)</f>
        <v/>
      </c>
      <c r="C10" s="937"/>
      <c r="D10" s="937"/>
      <c r="E10" s="427"/>
      <c r="F10" s="427"/>
      <c r="G10" s="427"/>
      <c r="H10" s="427"/>
      <c r="I10" s="892" t="str">
        <f>IF('[1]Sch-1'!C10=0, "", '[1]Sch-1'!C10)</f>
        <v/>
      </c>
      <c r="J10" s="892"/>
      <c r="K10" s="491" t="str">
        <f>'[1]Sch-1'!M10</f>
        <v xml:space="preserve">Sector-29, </v>
      </c>
      <c r="M10" s="493"/>
      <c r="AG10" s="485" t="s">
        <v>211</v>
      </c>
      <c r="AI10" s="494" t="e">
        <f>'[1]Sch-1'!AA10</f>
        <v>#REF!</v>
      </c>
    </row>
    <row r="11" spans="1:48" ht="27.95" customHeight="1" x14ac:dyDescent="0.3">
      <c r="A11" s="427"/>
      <c r="B11" s="937" t="str">
        <f>IF('Names of Bidder'!C12=0, "", 'Names of Bidder'!C12)</f>
        <v/>
      </c>
      <c r="C11" s="937"/>
      <c r="D11" s="937"/>
      <c r="E11" s="427"/>
      <c r="F11" s="427"/>
      <c r="G11" s="427"/>
      <c r="H11" s="427"/>
      <c r="I11" s="892" t="str">
        <f>IF('[1]Sch-1'!C11=0, "", '[1]Sch-1'!C11)</f>
        <v/>
      </c>
      <c r="J11" s="892"/>
      <c r="K11" s="491" t="str">
        <f>'[1]Sch-1'!M11</f>
        <v>Gurugram (Haryana) - 122001</v>
      </c>
      <c r="M11" s="493"/>
      <c r="AG11" s="485"/>
      <c r="AI11" s="486"/>
    </row>
    <row r="12" spans="1:48" ht="7.5" customHeight="1" x14ac:dyDescent="0.3">
      <c r="A12" s="427"/>
      <c r="B12" s="427"/>
      <c r="C12" s="427"/>
      <c r="D12" s="427"/>
      <c r="E12" s="427"/>
      <c r="F12" s="427"/>
      <c r="G12" s="427"/>
      <c r="H12" s="427"/>
      <c r="I12" s="493"/>
      <c r="J12" s="493"/>
      <c r="K12" s="493"/>
      <c r="L12" s="493"/>
      <c r="M12" s="493"/>
      <c r="N12" s="495"/>
      <c r="O12" s="484"/>
      <c r="AG12" s="485"/>
      <c r="AI12" s="486"/>
    </row>
    <row r="13" spans="1:48" ht="27.95" customHeight="1" thickBot="1" x14ac:dyDescent="0.35">
      <c r="A13" s="929" t="s">
        <v>212</v>
      </c>
      <c r="B13" s="929"/>
      <c r="C13" s="929"/>
      <c r="D13" s="929"/>
      <c r="E13" s="929"/>
      <c r="F13" s="929"/>
      <c r="G13" s="929"/>
      <c r="H13" s="929"/>
      <c r="I13" s="929"/>
      <c r="J13" s="929"/>
      <c r="K13" s="929"/>
      <c r="L13" s="929"/>
      <c r="M13" s="929"/>
      <c r="N13" s="495"/>
      <c r="O13" s="484"/>
    </row>
    <row r="14" spans="1:48" ht="116.25" customHeight="1" x14ac:dyDescent="0.3">
      <c r="A14" s="496" t="s">
        <v>213</v>
      </c>
      <c r="B14" s="497" t="s">
        <v>88</v>
      </c>
      <c r="C14" s="497" t="s">
        <v>214</v>
      </c>
      <c r="D14" s="498" t="s">
        <v>215</v>
      </c>
      <c r="E14" s="499" t="s">
        <v>92</v>
      </c>
      <c r="F14" s="499" t="s">
        <v>216</v>
      </c>
      <c r="G14" s="499" t="s">
        <v>94</v>
      </c>
      <c r="H14" s="499" t="s">
        <v>95</v>
      </c>
      <c r="I14" s="500" t="s">
        <v>217</v>
      </c>
      <c r="J14" s="500" t="s">
        <v>97</v>
      </c>
      <c r="K14" s="500" t="s">
        <v>118</v>
      </c>
      <c r="L14" s="500" t="s">
        <v>218</v>
      </c>
      <c r="M14" s="501" t="s">
        <v>219</v>
      </c>
      <c r="N14" s="50" t="s">
        <v>146</v>
      </c>
      <c r="O14" s="484"/>
      <c r="Q14" s="502" t="s">
        <v>220</v>
      </c>
      <c r="R14" s="502" t="s">
        <v>221</v>
      </c>
      <c r="AH14" s="930" t="s">
        <v>222</v>
      </c>
      <c r="AI14" s="930"/>
      <c r="AJ14" s="447" t="s">
        <v>137</v>
      </c>
      <c r="AK14" s="930" t="s">
        <v>223</v>
      </c>
      <c r="AL14" s="930"/>
    </row>
    <row r="15" spans="1:48" s="507" customFormat="1" x14ac:dyDescent="0.3">
      <c r="A15" s="503">
        <v>1</v>
      </c>
      <c r="B15" s="503">
        <v>2</v>
      </c>
      <c r="C15" s="503">
        <v>3</v>
      </c>
      <c r="D15" s="503">
        <v>4</v>
      </c>
      <c r="E15" s="504">
        <v>5</v>
      </c>
      <c r="F15" s="504">
        <v>6</v>
      </c>
      <c r="G15" s="504">
        <v>7</v>
      </c>
      <c r="H15" s="504">
        <v>8</v>
      </c>
      <c r="I15" s="500">
        <v>9</v>
      </c>
      <c r="J15" s="500">
        <v>10</v>
      </c>
      <c r="K15" s="500">
        <v>11</v>
      </c>
      <c r="L15" s="500">
        <v>12</v>
      </c>
      <c r="M15" s="501" t="s">
        <v>224</v>
      </c>
      <c r="N15" s="290">
        <v>14</v>
      </c>
      <c r="O15" s="505"/>
      <c r="P15" s="505"/>
      <c r="Q15" s="10"/>
      <c r="R15" s="17"/>
      <c r="S15" s="505"/>
      <c r="T15" s="505"/>
      <c r="U15" s="505"/>
      <c r="V15" s="505"/>
      <c r="W15" s="505"/>
      <c r="X15" s="505"/>
      <c r="Y15" s="505"/>
      <c r="Z15" s="505"/>
      <c r="AA15" s="505"/>
      <c r="AB15" s="505"/>
      <c r="AC15" s="505"/>
      <c r="AD15" s="505"/>
      <c r="AE15" s="505"/>
      <c r="AF15" s="505"/>
      <c r="AG15" s="505"/>
      <c r="AH15" s="506"/>
      <c r="AI15" s="506"/>
      <c r="AJ15" s="447"/>
      <c r="AK15" s="506"/>
      <c r="AL15" s="506"/>
      <c r="AM15" s="505"/>
      <c r="AN15" s="505"/>
      <c r="AO15" s="505"/>
      <c r="AP15" s="505"/>
      <c r="AQ15" s="505"/>
      <c r="AR15" s="505"/>
      <c r="AS15" s="505"/>
      <c r="AT15" s="505"/>
      <c r="AU15" s="505"/>
      <c r="AV15" s="505"/>
    </row>
    <row r="16" spans="1:48" s="507" customFormat="1" x14ac:dyDescent="0.3">
      <c r="A16" s="508"/>
      <c r="B16" s="931"/>
      <c r="C16" s="932"/>
      <c r="D16" s="932"/>
      <c r="E16" s="932"/>
      <c r="F16" s="932"/>
      <c r="G16" s="932"/>
      <c r="H16" s="932"/>
      <c r="I16" s="932"/>
      <c r="J16" s="932"/>
      <c r="K16" s="932"/>
      <c r="L16" s="932"/>
      <c r="M16" s="932"/>
      <c r="N16" s="933"/>
      <c r="O16" s="505"/>
      <c r="P16" s="505"/>
      <c r="Q16" s="10"/>
      <c r="R16" s="17"/>
      <c r="S16" s="505"/>
      <c r="T16" s="505"/>
      <c r="U16" s="505"/>
      <c r="V16" s="505"/>
      <c r="W16" s="505"/>
      <c r="X16" s="505"/>
      <c r="Y16" s="505"/>
      <c r="Z16" s="505"/>
      <c r="AA16" s="505"/>
      <c r="AB16" s="505"/>
      <c r="AC16" s="505"/>
      <c r="AD16" s="505"/>
      <c r="AE16" s="505"/>
      <c r="AF16" s="505"/>
      <c r="AG16" s="505"/>
      <c r="AH16" s="506"/>
      <c r="AI16" s="506"/>
      <c r="AJ16" s="447"/>
      <c r="AK16" s="506"/>
      <c r="AL16" s="506"/>
      <c r="AM16" s="505"/>
      <c r="AN16" s="505"/>
      <c r="AO16" s="505"/>
      <c r="AP16" s="505"/>
      <c r="AQ16" s="505"/>
      <c r="AR16" s="505"/>
      <c r="AS16" s="505"/>
      <c r="AT16" s="505"/>
      <c r="AU16" s="505"/>
      <c r="AV16" s="505"/>
    </row>
    <row r="17" spans="1:48" s="519" customFormat="1" hidden="1" x14ac:dyDescent="0.3">
      <c r="A17" s="509">
        <v>1</v>
      </c>
      <c r="B17" s="510"/>
      <c r="C17" s="510"/>
      <c r="D17" s="510"/>
      <c r="E17" s="509"/>
      <c r="F17" s="511"/>
      <c r="G17" s="61"/>
      <c r="H17" s="58"/>
      <c r="I17" s="512"/>
      <c r="J17" s="513"/>
      <c r="K17" s="514"/>
      <c r="L17" s="515"/>
      <c r="M17" s="516" t="str">
        <f>IF(L17=0, "Included", IF(ISERROR(K17*L17), L17, K17*L17))</f>
        <v>Included</v>
      </c>
      <c r="N17" s="517">
        <f>R17</f>
        <v>0</v>
      </c>
      <c r="O17" s="518"/>
      <c r="P17" s="518"/>
      <c r="Q17" s="10">
        <f>IF(M17="Included",0,M17)</f>
        <v>0</v>
      </c>
      <c r="R17" s="17">
        <f>IF(H17="", G17*Q17,H17*Q17)</f>
        <v>0</v>
      </c>
      <c r="S17" s="518"/>
      <c r="T17" s="518"/>
    </row>
    <row r="18" spans="1:48" s="519" customFormat="1" hidden="1" x14ac:dyDescent="0.3">
      <c r="A18" s="509">
        <v>2</v>
      </c>
      <c r="B18" s="510"/>
      <c r="C18" s="510"/>
      <c r="D18" s="510"/>
      <c r="E18" s="509"/>
      <c r="F18" s="511"/>
      <c r="G18" s="61"/>
      <c r="H18" s="58"/>
      <c r="I18" s="512"/>
      <c r="J18" s="513"/>
      <c r="K18" s="514"/>
      <c r="L18" s="515"/>
      <c r="M18" s="516" t="str">
        <f>IF(L18=0, "Included", IF(ISERROR(K18*L18), L18, K18*L18))</f>
        <v>Included</v>
      </c>
      <c r="N18" s="517">
        <f>R18</f>
        <v>0</v>
      </c>
      <c r="O18" s="518"/>
      <c r="P18" s="518"/>
      <c r="Q18" s="10">
        <f>IF(M18="Included",0,M18)</f>
        <v>0</v>
      </c>
      <c r="R18" s="17">
        <f>IF(H18="", G18*Q18,H18*Q18)</f>
        <v>0</v>
      </c>
      <c r="S18" s="518"/>
      <c r="T18" s="518"/>
    </row>
    <row r="19" spans="1:48" ht="45" customHeight="1" x14ac:dyDescent="0.3">
      <c r="A19" s="427"/>
      <c r="B19" s="427"/>
      <c r="C19" s="427"/>
      <c r="D19" s="427"/>
      <c r="E19" s="427"/>
      <c r="F19" s="934" t="s">
        <v>225</v>
      </c>
      <c r="G19" s="934"/>
      <c r="H19" s="934"/>
      <c r="I19" s="934"/>
      <c r="J19" s="934"/>
      <c r="K19" s="934"/>
      <c r="L19" s="934"/>
      <c r="M19" s="493"/>
      <c r="N19" s="495"/>
      <c r="O19" s="484"/>
      <c r="AG19" s="485"/>
      <c r="AI19" s="486"/>
    </row>
    <row r="20" spans="1:48" s="519" customFormat="1" ht="24.75" customHeight="1" x14ac:dyDescent="0.3">
      <c r="A20" s="940"/>
      <c r="B20" s="941"/>
      <c r="C20" s="941"/>
      <c r="D20" s="941"/>
      <c r="E20" s="941"/>
      <c r="F20" s="941"/>
      <c r="G20" s="941"/>
      <c r="H20" s="942"/>
      <c r="I20" s="520" t="s">
        <v>226</v>
      </c>
      <c r="J20" s="520"/>
      <c r="K20" s="520"/>
      <c r="L20" s="520"/>
      <c r="M20" s="521">
        <f>SUM(M17:M18)</f>
        <v>0</v>
      </c>
      <c r="N20" s="522"/>
      <c r="O20" s="518"/>
      <c r="P20" s="518"/>
      <c r="Q20" s="518"/>
      <c r="R20" s="518"/>
      <c r="S20" s="518"/>
      <c r="T20" s="518"/>
    </row>
    <row r="21" spans="1:48" ht="26.25" customHeight="1" x14ac:dyDescent="0.3">
      <c r="A21" s="943"/>
      <c r="B21" s="944"/>
      <c r="C21" s="944"/>
      <c r="D21" s="944"/>
      <c r="E21" s="944"/>
      <c r="F21" s="944"/>
      <c r="G21" s="944"/>
      <c r="H21" s="945"/>
      <c r="I21" s="523" t="s">
        <v>146</v>
      </c>
      <c r="J21" s="523"/>
      <c r="K21" s="523"/>
      <c r="L21" s="523"/>
      <c r="M21" s="523"/>
      <c r="N21" s="521">
        <f>SUM(N17:N18)</f>
        <v>0</v>
      </c>
      <c r="O21" s="484"/>
      <c r="AH21" s="524"/>
      <c r="AI21" s="524"/>
      <c r="AK21" s="524"/>
      <c r="AL21" s="524"/>
      <c r="AM21" s="483"/>
      <c r="AN21" s="483"/>
      <c r="AO21" s="483"/>
      <c r="AP21" s="483"/>
      <c r="AQ21" s="483"/>
      <c r="AR21" s="483"/>
      <c r="AS21" s="483"/>
      <c r="AT21" s="483"/>
      <c r="AU21" s="483"/>
      <c r="AV21" s="483"/>
    </row>
    <row r="22" spans="1:48" ht="26.25" customHeight="1" x14ac:dyDescent="0.3">
      <c r="A22" s="525"/>
      <c r="B22" s="525"/>
      <c r="C22" s="525"/>
      <c r="D22" s="525"/>
      <c r="E22" s="525"/>
      <c r="F22" s="525"/>
      <c r="G22" s="525"/>
      <c r="H22" s="525"/>
      <c r="I22" s="525"/>
      <c r="J22" s="525"/>
      <c r="K22" s="525"/>
      <c r="L22" s="525"/>
      <c r="M22" s="525"/>
      <c r="N22" s="525"/>
      <c r="O22" s="484"/>
      <c r="AH22" s="524"/>
      <c r="AI22" s="524"/>
      <c r="AK22" s="524"/>
      <c r="AL22" s="524"/>
      <c r="AM22" s="483"/>
      <c r="AN22" s="483"/>
      <c r="AO22" s="483"/>
      <c r="AP22" s="483"/>
      <c r="AQ22" s="483"/>
      <c r="AR22" s="483"/>
      <c r="AS22" s="483"/>
      <c r="AT22" s="483"/>
      <c r="AU22" s="483"/>
      <c r="AV22" s="483"/>
    </row>
    <row r="23" spans="1:48" ht="26.25" customHeight="1" x14ac:dyDescent="0.3">
      <c r="A23" s="526" t="s">
        <v>109</v>
      </c>
      <c r="B23" s="946" t="s">
        <v>110</v>
      </c>
      <c r="C23" s="946"/>
      <c r="D23" s="946"/>
      <c r="E23" s="946"/>
      <c r="F23" s="946"/>
      <c r="G23" s="946"/>
      <c r="H23" s="946"/>
      <c r="I23" s="946"/>
      <c r="J23" s="946"/>
      <c r="K23" s="946"/>
      <c r="L23" s="946"/>
      <c r="M23" s="946"/>
      <c r="N23" s="946"/>
      <c r="O23" s="946"/>
      <c r="AH23" s="524"/>
      <c r="AI23" s="524"/>
      <c r="AK23" s="524"/>
      <c r="AL23" s="524"/>
      <c r="AM23" s="483"/>
      <c r="AN23" s="483"/>
      <c r="AO23" s="483"/>
      <c r="AP23" s="483"/>
      <c r="AQ23" s="483"/>
      <c r="AR23" s="483"/>
      <c r="AS23" s="483"/>
      <c r="AT23" s="483"/>
      <c r="AU23" s="483"/>
      <c r="AV23" s="483"/>
    </row>
    <row r="24" spans="1:48" ht="19.5" customHeight="1" x14ac:dyDescent="0.3">
      <c r="A24" s="525"/>
      <c r="B24" s="525"/>
      <c r="C24" s="525"/>
      <c r="D24" s="525"/>
      <c r="E24" s="525"/>
      <c r="F24" s="525"/>
      <c r="G24" s="525"/>
      <c r="H24" s="525"/>
      <c r="I24" s="525"/>
      <c r="J24" s="886"/>
      <c r="K24" s="886"/>
      <c r="L24" s="886"/>
      <c r="M24" s="886"/>
      <c r="AH24" s="527"/>
      <c r="AI24" s="528"/>
      <c r="AM24" s="483"/>
      <c r="AN24" s="483"/>
      <c r="AO24" s="483"/>
      <c r="AP24" s="483"/>
      <c r="AQ24" s="483"/>
      <c r="AR24" s="483"/>
      <c r="AS24" s="483"/>
      <c r="AT24" s="483"/>
      <c r="AU24" s="483"/>
      <c r="AV24" s="483"/>
    </row>
    <row r="25" spans="1:48" ht="19.5" customHeight="1" x14ac:dyDescent="0.3">
      <c r="A25" s="405" t="s">
        <v>111</v>
      </c>
      <c r="B25" s="474" t="str">
        <f>'Sch-6 After Discount'!B32</f>
        <v>--</v>
      </c>
      <c r="C25" s="405"/>
      <c r="D25" s="405"/>
      <c r="F25" s="405"/>
      <c r="G25" s="405"/>
      <c r="H25" s="405"/>
      <c r="J25" s="886" t="str">
        <f>"Printed Name   : " &amp; '[1]Sch-1'!M188</f>
        <v xml:space="preserve">Printed Name   : </v>
      </c>
      <c r="K25" s="886"/>
      <c r="L25" s="948" t="str">
        <f>'Sch-6 After Discount'!D32</f>
        <v/>
      </c>
      <c r="M25" s="948"/>
      <c r="AM25" s="483"/>
      <c r="AN25" s="483"/>
      <c r="AO25" s="483"/>
      <c r="AP25" s="483"/>
      <c r="AQ25" s="483"/>
      <c r="AR25" s="483"/>
      <c r="AS25" s="483"/>
      <c r="AT25" s="483"/>
      <c r="AU25" s="483"/>
      <c r="AV25" s="483"/>
    </row>
    <row r="26" spans="1:48" ht="27.75" customHeight="1" x14ac:dyDescent="0.3">
      <c r="A26" s="405" t="s">
        <v>112</v>
      </c>
      <c r="B26" s="475" t="str">
        <f>'Sch-6 After Discount'!B33</f>
        <v/>
      </c>
      <c r="C26" s="405"/>
      <c r="D26" s="405"/>
      <c r="F26" s="405"/>
      <c r="G26" s="405"/>
      <c r="H26" s="405"/>
      <c r="J26" s="886" t="str">
        <f>"Designation      : " &amp; '[1]Sch-1'!M189</f>
        <v xml:space="preserve">Designation      : </v>
      </c>
      <c r="K26" s="886"/>
      <c r="L26" s="948" t="str">
        <f>'Sch-6 After Discount'!D33</f>
        <v/>
      </c>
      <c r="M26" s="948"/>
      <c r="AM26" s="483"/>
      <c r="AN26" s="483"/>
      <c r="AO26" s="483"/>
      <c r="AP26" s="483"/>
      <c r="AQ26" s="483"/>
      <c r="AR26" s="483"/>
      <c r="AS26" s="483"/>
      <c r="AT26" s="483"/>
      <c r="AU26" s="483"/>
      <c r="AV26" s="483"/>
    </row>
    <row r="27" spans="1:48" ht="36.75" customHeight="1" x14ac:dyDescent="0.3">
      <c r="A27" s="529" t="s">
        <v>227</v>
      </c>
      <c r="B27" s="947" t="s">
        <v>228</v>
      </c>
      <c r="C27" s="947"/>
      <c r="D27" s="947"/>
      <c r="E27" s="947"/>
      <c r="F27" s="947"/>
      <c r="G27" s="947"/>
      <c r="H27" s="947"/>
      <c r="I27" s="947"/>
      <c r="J27" s="947"/>
      <c r="K27" s="947"/>
      <c r="L27" s="947"/>
      <c r="M27" s="947"/>
      <c r="AM27" s="483"/>
      <c r="AN27" s="483"/>
      <c r="AO27" s="483"/>
      <c r="AP27" s="483"/>
      <c r="AQ27" s="483"/>
      <c r="AR27" s="483"/>
      <c r="AS27" s="483"/>
      <c r="AT27" s="483"/>
      <c r="AU27" s="483"/>
      <c r="AV27" s="483"/>
    </row>
    <row r="28" spans="1:48" ht="31.5" customHeight="1" x14ac:dyDescent="0.3">
      <c r="N28" s="531"/>
      <c r="AM28" s="483"/>
      <c r="AN28" s="483"/>
      <c r="AO28" s="483"/>
      <c r="AP28" s="483"/>
      <c r="AQ28" s="483"/>
      <c r="AR28" s="483"/>
      <c r="AS28" s="483"/>
      <c r="AT28" s="483"/>
      <c r="AU28" s="483"/>
      <c r="AV28" s="483"/>
    </row>
    <row r="97" spans="1:38" s="484" customFormat="1" x14ac:dyDescent="0.3">
      <c r="A97" s="532"/>
      <c r="B97" s="532"/>
      <c r="C97" s="532"/>
      <c r="D97" s="532"/>
      <c r="E97" s="532"/>
      <c r="F97" s="532"/>
      <c r="G97" s="532"/>
      <c r="H97" s="532"/>
      <c r="I97" s="533"/>
      <c r="J97" s="533"/>
      <c r="K97" s="533"/>
      <c r="L97" s="533"/>
      <c r="M97" s="533"/>
      <c r="N97" s="482"/>
      <c r="O97" s="483"/>
    </row>
    <row r="98" spans="1:38" s="484" customFormat="1" x14ac:dyDescent="0.3">
      <c r="A98" s="532"/>
      <c r="B98" s="532"/>
      <c r="C98" s="532"/>
      <c r="D98" s="532"/>
      <c r="E98" s="532"/>
      <c r="F98" s="532"/>
      <c r="G98" s="532"/>
      <c r="H98" s="532"/>
      <c r="I98" s="533"/>
      <c r="J98" s="533"/>
      <c r="K98" s="533"/>
      <c r="L98" s="533"/>
      <c r="M98" s="533"/>
      <c r="N98" s="482"/>
      <c r="O98" s="483"/>
    </row>
    <row r="99" spans="1:38" s="484" customFormat="1" x14ac:dyDescent="0.3">
      <c r="A99" s="532"/>
      <c r="B99" s="532"/>
      <c r="C99" s="532"/>
      <c r="D99" s="532"/>
      <c r="E99" s="532"/>
      <c r="F99" s="532"/>
      <c r="G99" s="532"/>
      <c r="H99" s="532"/>
      <c r="I99" s="533"/>
      <c r="J99" s="533"/>
      <c r="K99" s="533"/>
      <c r="L99" s="533"/>
      <c r="M99" s="533"/>
      <c r="N99" s="482"/>
      <c r="O99" s="483"/>
    </row>
    <row r="100" spans="1:38" s="483" customFormat="1" hidden="1" x14ac:dyDescent="0.3">
      <c r="A100" s="408" t="str">
        <f>A1</f>
        <v>CC/NT/W-TELE/DOM/A10/24/09318</v>
      </c>
      <c r="B100" s="408"/>
      <c r="C100" s="408"/>
      <c r="D100" s="408"/>
      <c r="E100" s="408"/>
      <c r="F100" s="408"/>
      <c r="G100" s="408"/>
      <c r="H100" s="408"/>
      <c r="I100" s="405"/>
      <c r="J100" s="534"/>
      <c r="K100" s="534"/>
      <c r="L100" s="534"/>
      <c r="M100" s="534"/>
      <c r="N100" s="535"/>
    </row>
    <row r="101" spans="1:38" s="483" customFormat="1" hidden="1" x14ac:dyDescent="0.3">
      <c r="A101" s="454"/>
      <c r="B101" s="454"/>
      <c r="C101" s="454"/>
      <c r="D101" s="454"/>
      <c r="E101" s="454"/>
      <c r="F101" s="454"/>
      <c r="G101" s="454"/>
      <c r="H101" s="454"/>
      <c r="I101" s="455"/>
      <c r="J101" s="477"/>
      <c r="K101" s="477"/>
      <c r="L101" s="477"/>
      <c r="M101" s="477"/>
      <c r="N101" s="535"/>
    </row>
    <row r="102" spans="1:38" s="483" customFormat="1" ht="35.25" hidden="1" customHeight="1" x14ac:dyDescent="0.3">
      <c r="A102" s="938" t="str">
        <f>A3</f>
        <v>Package: Wi-Fi Deployment in Switchyard &amp; Control Room of POWERGRID Substations</v>
      </c>
      <c r="B102" s="938"/>
      <c r="C102" s="938"/>
      <c r="D102" s="938"/>
      <c r="E102" s="938"/>
      <c r="F102" s="938"/>
      <c r="G102" s="938"/>
      <c r="H102" s="938"/>
      <c r="I102" s="938">
        <f>I3</f>
        <v>0</v>
      </c>
      <c r="J102" s="938">
        <f>J3</f>
        <v>0</v>
      </c>
      <c r="K102" s="938"/>
      <c r="L102" s="938"/>
      <c r="M102" s="938"/>
      <c r="N102" s="535"/>
    </row>
    <row r="103" spans="1:38" s="483" customFormat="1" hidden="1" x14ac:dyDescent="0.3">
      <c r="A103" s="939" t="str">
        <f>A4</f>
        <v>(SCHEDULE OF RATES AND PRICES )</v>
      </c>
      <c r="B103" s="939"/>
      <c r="C103" s="939"/>
      <c r="D103" s="939"/>
      <c r="E103" s="939"/>
      <c r="F103" s="939"/>
      <c r="G103" s="939"/>
      <c r="H103" s="939"/>
      <c r="I103" s="939">
        <f>I4</f>
        <v>0</v>
      </c>
      <c r="J103" s="939">
        <f>J4</f>
        <v>0</v>
      </c>
      <c r="K103" s="939"/>
      <c r="L103" s="939"/>
      <c r="M103" s="939"/>
      <c r="N103" s="535"/>
    </row>
    <row r="104" spans="1:38" s="483" customFormat="1" hidden="1" x14ac:dyDescent="0.3">
      <c r="A104" s="487"/>
      <c r="B104" s="487"/>
      <c r="C104" s="487"/>
      <c r="D104" s="487"/>
      <c r="E104" s="487"/>
      <c r="F104" s="487"/>
      <c r="G104" s="487"/>
      <c r="H104" s="487"/>
      <c r="I104" s="488"/>
      <c r="J104" s="488"/>
      <c r="K104" s="488"/>
      <c r="L104" s="488"/>
      <c r="M104" s="488"/>
      <c r="N104" s="535"/>
    </row>
    <row r="105" spans="1:38" s="483" customFormat="1" hidden="1" x14ac:dyDescent="0.3">
      <c r="A105" s="393" t="str">
        <f>A6</f>
        <v>Bidder’s Name and Address (Sole Bidder) :</v>
      </c>
      <c r="B105" s="393"/>
      <c r="C105" s="393"/>
      <c r="D105" s="393"/>
      <c r="E105" s="393"/>
      <c r="F105" s="393"/>
      <c r="G105" s="393"/>
      <c r="H105" s="393"/>
      <c r="I105" s="422"/>
      <c r="J105" s="422"/>
      <c r="K105" s="422"/>
      <c r="L105" s="422"/>
      <c r="M105" s="422"/>
      <c r="N105" s="535"/>
    </row>
    <row r="106" spans="1:38" s="483" customFormat="1" hidden="1" x14ac:dyDescent="0.3">
      <c r="A106" s="936" t="str">
        <f>A7</f>
        <v/>
      </c>
      <c r="B106" s="936"/>
      <c r="C106" s="936"/>
      <c r="D106" s="936"/>
      <c r="E106" s="936"/>
      <c r="F106" s="936"/>
      <c r="G106" s="936"/>
      <c r="H106" s="936"/>
      <c r="I106" s="936">
        <f t="shared" ref="I106:J110" si="0">I7</f>
        <v>0</v>
      </c>
      <c r="J106" s="936">
        <f t="shared" si="0"/>
        <v>0</v>
      </c>
      <c r="K106" s="492"/>
      <c r="L106" s="492"/>
      <c r="M106" s="492"/>
      <c r="N106" s="535"/>
    </row>
    <row r="107" spans="1:38" s="483" customFormat="1" hidden="1" x14ac:dyDescent="0.3">
      <c r="A107" s="426" t="str">
        <f>A8</f>
        <v>Name     :</v>
      </c>
      <c r="B107" s="426"/>
      <c r="C107" s="426"/>
      <c r="D107" s="426"/>
      <c r="E107" s="426"/>
      <c r="F107" s="426"/>
      <c r="G107" s="426"/>
      <c r="H107" s="426"/>
      <c r="I107" s="892" t="str">
        <f t="shared" si="0"/>
        <v/>
      </c>
      <c r="J107" s="892">
        <f t="shared" si="0"/>
        <v>0</v>
      </c>
      <c r="K107" s="493"/>
      <c r="L107" s="493"/>
      <c r="M107" s="493"/>
      <c r="N107" s="535"/>
    </row>
    <row r="108" spans="1:38" s="483" customFormat="1" hidden="1" x14ac:dyDescent="0.3">
      <c r="A108" s="426" t="str">
        <f>A9</f>
        <v>Address :</v>
      </c>
      <c r="B108" s="426"/>
      <c r="C108" s="426"/>
      <c r="D108" s="426"/>
      <c r="E108" s="426"/>
      <c r="F108" s="426"/>
      <c r="G108" s="426"/>
      <c r="H108" s="426"/>
      <c r="I108" s="892" t="str">
        <f t="shared" si="0"/>
        <v/>
      </c>
      <c r="J108" s="892">
        <f t="shared" si="0"/>
        <v>0</v>
      </c>
      <c r="K108" s="493"/>
      <c r="L108" s="493"/>
      <c r="M108" s="493"/>
      <c r="N108" s="535"/>
    </row>
    <row r="109" spans="1:38" s="483" customFormat="1" hidden="1" x14ac:dyDescent="0.3">
      <c r="A109" s="427"/>
      <c r="B109" s="427"/>
      <c r="C109" s="427"/>
      <c r="D109" s="427"/>
      <c r="E109" s="427"/>
      <c r="F109" s="427"/>
      <c r="G109" s="427"/>
      <c r="H109" s="427"/>
      <c r="I109" s="892" t="str">
        <f t="shared" si="0"/>
        <v/>
      </c>
      <c r="J109" s="892">
        <f t="shared" si="0"/>
        <v>0</v>
      </c>
      <c r="K109" s="493"/>
      <c r="L109" s="493"/>
      <c r="M109" s="493"/>
      <c r="N109" s="535"/>
    </row>
    <row r="110" spans="1:38" s="483" customFormat="1" hidden="1" x14ac:dyDescent="0.3">
      <c r="A110" s="427"/>
      <c r="B110" s="427"/>
      <c r="C110" s="427"/>
      <c r="D110" s="427"/>
      <c r="E110" s="427"/>
      <c r="F110" s="427"/>
      <c r="G110" s="427"/>
      <c r="H110" s="427"/>
      <c r="I110" s="892" t="str">
        <f t="shared" si="0"/>
        <v/>
      </c>
      <c r="J110" s="892">
        <f t="shared" si="0"/>
        <v>0</v>
      </c>
      <c r="K110" s="493"/>
      <c r="L110" s="493"/>
      <c r="M110" s="493"/>
      <c r="N110" s="535"/>
    </row>
    <row r="111" spans="1:38" s="483" customFormat="1" hidden="1" x14ac:dyDescent="0.3">
      <c r="A111" s="530"/>
      <c r="B111" s="530"/>
      <c r="C111" s="530"/>
      <c r="D111" s="530"/>
      <c r="E111" s="530"/>
      <c r="F111" s="530"/>
      <c r="G111" s="530"/>
      <c r="H111" s="530"/>
      <c r="I111" s="490"/>
      <c r="J111" s="490"/>
      <c r="K111" s="490"/>
      <c r="L111" s="490"/>
      <c r="M111" s="490"/>
      <c r="N111" s="535"/>
    </row>
    <row r="112" spans="1:38" s="483" customFormat="1" ht="33.75" hidden="1" customHeight="1" x14ac:dyDescent="0.3">
      <c r="A112" s="536" t="str">
        <f>A14</f>
        <v>SL. NO.</v>
      </c>
      <c r="B112" s="536"/>
      <c r="C112" s="536"/>
      <c r="D112" s="536"/>
      <c r="E112" s="536"/>
      <c r="F112" s="536"/>
      <c r="G112" s="536"/>
      <c r="H112" s="536"/>
      <c r="I112" s="537" t="str">
        <f>I14</f>
        <v>Description of Test</v>
      </c>
      <c r="J112" s="951" t="e">
        <f>#REF!</f>
        <v>#REF!</v>
      </c>
      <c r="K112" s="951"/>
      <c r="L112" s="951"/>
      <c r="M112" s="951"/>
      <c r="N112" s="535"/>
      <c r="AH112" s="951"/>
      <c r="AI112" s="951"/>
      <c r="AK112" s="951"/>
      <c r="AL112" s="951"/>
    </row>
    <row r="113" spans="1:38" s="483" customFormat="1" hidden="1" x14ac:dyDescent="0.3">
      <c r="A113" s="488" t="e">
        <f>#REF!</f>
        <v>#REF!</v>
      </c>
      <c r="B113" s="488"/>
      <c r="C113" s="488"/>
      <c r="D113" s="488"/>
      <c r="E113" s="488"/>
      <c r="F113" s="488"/>
      <c r="G113" s="488"/>
      <c r="H113" s="488"/>
      <c r="I113" s="488" t="e">
        <f>#REF!</f>
        <v>#REF!</v>
      </c>
      <c r="J113" s="949" t="e">
        <f>#REF!</f>
        <v>#REF!</v>
      </c>
      <c r="K113" s="949"/>
      <c r="L113" s="949"/>
      <c r="M113" s="949"/>
      <c r="N113" s="535"/>
      <c r="AH113" s="949"/>
      <c r="AI113" s="949"/>
      <c r="AK113" s="949"/>
      <c r="AL113" s="949"/>
    </row>
    <row r="114" spans="1:38" s="483" customFormat="1" hidden="1" x14ac:dyDescent="0.3">
      <c r="A114" s="538" t="e">
        <f>#REF!</f>
        <v>#REF!</v>
      </c>
      <c r="B114" s="538"/>
      <c r="C114" s="538"/>
      <c r="D114" s="538"/>
      <c r="E114" s="538"/>
      <c r="F114" s="538"/>
      <c r="G114" s="538"/>
      <c r="H114" s="538"/>
      <c r="I114" s="539" t="e">
        <f>#REF!</f>
        <v>#REF!</v>
      </c>
      <c r="J114" s="949"/>
      <c r="K114" s="949"/>
      <c r="L114" s="949"/>
      <c r="M114" s="949"/>
      <c r="N114" s="535"/>
      <c r="AH114" s="949"/>
      <c r="AI114" s="949"/>
      <c r="AK114" s="949"/>
      <c r="AL114" s="949"/>
    </row>
    <row r="115" spans="1:38" s="483" customFormat="1" hidden="1" x14ac:dyDescent="0.3">
      <c r="A115" s="540" t="e">
        <f>#REF!</f>
        <v>#REF!</v>
      </c>
      <c r="B115" s="540"/>
      <c r="C115" s="540"/>
      <c r="D115" s="540"/>
      <c r="E115" s="540"/>
      <c r="F115" s="540"/>
      <c r="G115" s="540"/>
      <c r="H115" s="540"/>
      <c r="I115" s="541" t="e">
        <f>#REF!</f>
        <v>#REF!</v>
      </c>
      <c r="J115" s="950" t="e">
        <f>#REF!</f>
        <v>#REF!</v>
      </c>
      <c r="K115" s="950"/>
      <c r="L115" s="950"/>
      <c r="M115" s="950"/>
      <c r="N115" s="408"/>
      <c r="AH115" s="542"/>
      <c r="AI115" s="542"/>
      <c r="AK115" s="542"/>
      <c r="AL115" s="542"/>
    </row>
    <row r="116" spans="1:38" s="483" customFormat="1" hidden="1" x14ac:dyDescent="0.3">
      <c r="A116" s="540" t="e">
        <f>#REF!</f>
        <v>#REF!</v>
      </c>
      <c r="B116" s="540"/>
      <c r="C116" s="540"/>
      <c r="D116" s="540"/>
      <c r="E116" s="540"/>
      <c r="F116" s="540"/>
      <c r="G116" s="540"/>
      <c r="H116" s="540"/>
      <c r="I116" s="541" t="e">
        <f>#REF!</f>
        <v>#REF!</v>
      </c>
      <c r="J116" s="950" t="e">
        <f>#REF!</f>
        <v>#REF!</v>
      </c>
      <c r="K116" s="950"/>
      <c r="L116" s="950"/>
      <c r="M116" s="950"/>
      <c r="N116" s="408"/>
      <c r="AH116" s="543"/>
      <c r="AI116" s="543"/>
      <c r="AK116" s="542"/>
      <c r="AL116" s="543"/>
    </row>
    <row r="117" spans="1:38" s="483" customFormat="1" ht="20.100000000000001" hidden="1" customHeight="1" x14ac:dyDescent="0.3">
      <c r="A117" s="544"/>
      <c r="B117" s="544"/>
      <c r="C117" s="544"/>
      <c r="D117" s="544"/>
      <c r="E117" s="544"/>
      <c r="F117" s="544"/>
      <c r="G117" s="544"/>
      <c r="H117" s="544"/>
      <c r="I117" s="539" t="e">
        <f>#REF!</f>
        <v>#REF!</v>
      </c>
      <c r="J117" s="950" t="e">
        <f>#REF!</f>
        <v>#REF!</v>
      </c>
      <c r="K117" s="950"/>
      <c r="L117" s="950"/>
      <c r="M117" s="950"/>
      <c r="N117" s="535"/>
      <c r="AH117" s="543"/>
      <c r="AI117" s="543"/>
      <c r="AK117" s="543"/>
      <c r="AL117" s="543"/>
    </row>
    <row r="118" spans="1:38" s="483" customFormat="1" hidden="1" x14ac:dyDescent="0.3">
      <c r="A118" s="538" t="e">
        <f>#REF!</f>
        <v>#REF!</v>
      </c>
      <c r="B118" s="538"/>
      <c r="C118" s="538"/>
      <c r="D118" s="538"/>
      <c r="E118" s="538"/>
      <c r="F118" s="538"/>
      <c r="G118" s="538"/>
      <c r="H118" s="538"/>
      <c r="I118" s="539" t="e">
        <f>#REF!</f>
        <v>#REF!</v>
      </c>
      <c r="J118" s="950"/>
      <c r="K118" s="950"/>
      <c r="L118" s="950"/>
      <c r="M118" s="950"/>
      <c r="N118" s="535"/>
      <c r="AH118" s="950"/>
      <c r="AI118" s="950"/>
      <c r="AK118" s="950"/>
      <c r="AL118" s="950"/>
    </row>
    <row r="119" spans="1:38" s="483" customFormat="1" hidden="1" x14ac:dyDescent="0.3">
      <c r="A119" s="545" t="e">
        <f>#REF!</f>
        <v>#REF!</v>
      </c>
      <c r="B119" s="545"/>
      <c r="C119" s="545"/>
      <c r="D119" s="545"/>
      <c r="E119" s="545"/>
      <c r="F119" s="545"/>
      <c r="G119" s="545"/>
      <c r="H119" s="545"/>
      <c r="I119" s="539" t="e">
        <f>#REF!</f>
        <v>#REF!</v>
      </c>
      <c r="J119" s="950"/>
      <c r="K119" s="950"/>
      <c r="L119" s="950"/>
      <c r="M119" s="950"/>
      <c r="N119" s="535"/>
      <c r="AH119" s="950"/>
      <c r="AI119" s="950"/>
      <c r="AK119" s="950"/>
      <c r="AL119" s="950"/>
    </row>
    <row r="120" spans="1:38" s="483" customFormat="1" hidden="1" x14ac:dyDescent="0.3">
      <c r="A120" s="546" t="e">
        <f>#REF!</f>
        <v>#REF!</v>
      </c>
      <c r="B120" s="546"/>
      <c r="C120" s="546"/>
      <c r="D120" s="546"/>
      <c r="E120" s="546"/>
      <c r="F120" s="546"/>
      <c r="G120" s="546"/>
      <c r="H120" s="546"/>
      <c r="I120" s="539" t="e">
        <f>#REF!</f>
        <v>#REF!</v>
      </c>
      <c r="J120" s="950"/>
      <c r="K120" s="950"/>
      <c r="L120" s="950"/>
      <c r="M120" s="950"/>
      <c r="N120" s="535"/>
      <c r="AH120" s="950"/>
      <c r="AI120" s="950"/>
      <c r="AK120" s="950"/>
      <c r="AL120" s="950"/>
    </row>
    <row r="121" spans="1:38" s="483" customFormat="1" hidden="1" x14ac:dyDescent="0.3">
      <c r="A121" s="540" t="e">
        <f>#REF!</f>
        <v>#REF!</v>
      </c>
      <c r="B121" s="540"/>
      <c r="C121" s="540"/>
      <c r="D121" s="540"/>
      <c r="E121" s="540"/>
      <c r="F121" s="540"/>
      <c r="G121" s="540"/>
      <c r="H121" s="540"/>
      <c r="I121" s="541" t="e">
        <f>#REF!</f>
        <v>#REF!</v>
      </c>
      <c r="J121" s="950" t="e">
        <f>#REF!</f>
        <v>#REF!</v>
      </c>
      <c r="K121" s="950"/>
      <c r="L121" s="950"/>
      <c r="M121" s="950"/>
      <c r="N121" s="408"/>
      <c r="AH121" s="543"/>
      <c r="AI121" s="543"/>
      <c r="AK121" s="542"/>
      <c r="AL121" s="543"/>
    </row>
    <row r="122" spans="1:38" s="483" customFormat="1" hidden="1" x14ac:dyDescent="0.3">
      <c r="A122" s="540" t="e">
        <f>#REF!</f>
        <v>#REF!</v>
      </c>
      <c r="B122" s="540"/>
      <c r="C122" s="540"/>
      <c r="D122" s="540"/>
      <c r="E122" s="540"/>
      <c r="F122" s="540"/>
      <c r="G122" s="540"/>
      <c r="H122" s="540"/>
      <c r="I122" s="541" t="e">
        <f>#REF!</f>
        <v>#REF!</v>
      </c>
      <c r="J122" s="950" t="e">
        <f>#REF!</f>
        <v>#REF!</v>
      </c>
      <c r="K122" s="950"/>
      <c r="L122" s="950"/>
      <c r="M122" s="950"/>
      <c r="N122" s="408"/>
      <c r="AH122" s="543"/>
      <c r="AI122" s="543"/>
      <c r="AK122" s="542"/>
      <c r="AL122" s="543"/>
    </row>
    <row r="123" spans="1:38" s="483" customFormat="1" hidden="1" x14ac:dyDescent="0.3">
      <c r="A123" s="540" t="e">
        <f>#REF!</f>
        <v>#REF!</v>
      </c>
      <c r="B123" s="540"/>
      <c r="C123" s="540"/>
      <c r="D123" s="540"/>
      <c r="E123" s="540"/>
      <c r="F123" s="540"/>
      <c r="G123" s="540"/>
      <c r="H123" s="540"/>
      <c r="I123" s="541" t="e">
        <f>#REF!</f>
        <v>#REF!</v>
      </c>
      <c r="J123" s="950" t="e">
        <f>#REF!</f>
        <v>#REF!</v>
      </c>
      <c r="K123" s="950"/>
      <c r="L123" s="950"/>
      <c r="M123" s="950"/>
      <c r="N123" s="408"/>
      <c r="AH123" s="543"/>
      <c r="AI123" s="543"/>
      <c r="AK123" s="542"/>
      <c r="AL123" s="543"/>
    </row>
    <row r="124" spans="1:38" s="483" customFormat="1" hidden="1" x14ac:dyDescent="0.3">
      <c r="A124" s="540" t="e">
        <f>#REF!</f>
        <v>#REF!</v>
      </c>
      <c r="B124" s="540"/>
      <c r="C124" s="540"/>
      <c r="D124" s="540"/>
      <c r="E124" s="540"/>
      <c r="F124" s="540"/>
      <c r="G124" s="540"/>
      <c r="H124" s="540"/>
      <c r="I124" s="541" t="e">
        <f>#REF!</f>
        <v>#REF!</v>
      </c>
      <c r="J124" s="950" t="e">
        <f>#REF!</f>
        <v>#REF!</v>
      </c>
      <c r="K124" s="950"/>
      <c r="L124" s="950"/>
      <c r="M124" s="950"/>
      <c r="N124" s="408"/>
      <c r="AH124" s="543"/>
      <c r="AI124" s="543"/>
      <c r="AK124" s="542"/>
      <c r="AL124" s="543"/>
    </row>
    <row r="125" spans="1:38" s="483" customFormat="1" hidden="1" x14ac:dyDescent="0.3">
      <c r="A125" s="540"/>
      <c r="B125" s="540"/>
      <c r="C125" s="540"/>
      <c r="D125" s="540"/>
      <c r="E125" s="540"/>
      <c r="F125" s="540"/>
      <c r="G125" s="540"/>
      <c r="H125" s="540"/>
      <c r="I125" s="539" t="e">
        <f>#REF!</f>
        <v>#REF!</v>
      </c>
      <c r="J125" s="950" t="e">
        <f>#REF!</f>
        <v>#REF!</v>
      </c>
      <c r="K125" s="950"/>
      <c r="L125" s="950"/>
      <c r="M125" s="950"/>
      <c r="N125" s="408"/>
      <c r="AH125" s="543"/>
      <c r="AI125" s="543"/>
      <c r="AK125" s="543"/>
      <c r="AL125" s="543"/>
    </row>
    <row r="126" spans="1:38" s="483" customFormat="1" ht="20.100000000000001" hidden="1" customHeight="1" x14ac:dyDescent="0.3">
      <c r="A126" s="546" t="e">
        <f>#REF!</f>
        <v>#REF!</v>
      </c>
      <c r="B126" s="546"/>
      <c r="C126" s="546"/>
      <c r="D126" s="546"/>
      <c r="E126" s="546"/>
      <c r="F126" s="546"/>
      <c r="G126" s="546"/>
      <c r="H126" s="546"/>
      <c r="I126" s="539" t="e">
        <f>#REF!</f>
        <v>#REF!</v>
      </c>
      <c r="J126" s="950"/>
      <c r="K126" s="950"/>
      <c r="L126" s="950"/>
      <c r="M126" s="950"/>
      <c r="N126" s="408"/>
      <c r="AH126" s="543"/>
      <c r="AI126" s="543"/>
      <c r="AK126" s="543"/>
      <c r="AL126" s="543"/>
    </row>
    <row r="127" spans="1:38" s="483" customFormat="1" hidden="1" x14ac:dyDescent="0.3">
      <c r="A127" s="540" t="e">
        <f>#REF!</f>
        <v>#REF!</v>
      </c>
      <c r="B127" s="540"/>
      <c r="C127" s="540"/>
      <c r="D127" s="540"/>
      <c r="E127" s="540"/>
      <c r="F127" s="540"/>
      <c r="G127" s="540"/>
      <c r="H127" s="540"/>
      <c r="I127" s="541" t="e">
        <f>#REF!</f>
        <v>#REF!</v>
      </c>
      <c r="J127" s="950" t="e">
        <f>#REF!</f>
        <v>#REF!</v>
      </c>
      <c r="K127" s="950"/>
      <c r="L127" s="950"/>
      <c r="M127" s="950"/>
      <c r="N127" s="408"/>
      <c r="AH127" s="543"/>
      <c r="AI127" s="543"/>
      <c r="AK127" s="542"/>
      <c r="AL127" s="543"/>
    </row>
    <row r="128" spans="1:38" s="483" customFormat="1" hidden="1" x14ac:dyDescent="0.3">
      <c r="A128" s="540" t="e">
        <f>#REF!</f>
        <v>#REF!</v>
      </c>
      <c r="B128" s="540"/>
      <c r="C128" s="540"/>
      <c r="D128" s="540"/>
      <c r="E128" s="540"/>
      <c r="F128" s="540"/>
      <c r="G128" s="540"/>
      <c r="H128" s="540"/>
      <c r="I128" s="541" t="e">
        <f>#REF!</f>
        <v>#REF!</v>
      </c>
      <c r="J128" s="950" t="e">
        <f>#REF!</f>
        <v>#REF!</v>
      </c>
      <c r="K128" s="950"/>
      <c r="L128" s="950"/>
      <c r="M128" s="950"/>
      <c r="N128" s="408"/>
      <c r="AH128" s="543"/>
      <c r="AI128" s="543"/>
      <c r="AK128" s="542"/>
      <c r="AL128" s="543"/>
    </row>
    <row r="129" spans="1:38" s="483" customFormat="1" ht="20.100000000000001" hidden="1" customHeight="1" x14ac:dyDescent="0.3">
      <c r="A129" s="540" t="e">
        <f>#REF!</f>
        <v>#REF!</v>
      </c>
      <c r="B129" s="540"/>
      <c r="C129" s="540"/>
      <c r="D129" s="540"/>
      <c r="E129" s="540"/>
      <c r="F129" s="540"/>
      <c r="G129" s="540"/>
      <c r="H129" s="540"/>
      <c r="I129" s="541" t="e">
        <f>#REF!</f>
        <v>#REF!</v>
      </c>
      <c r="J129" s="950" t="e">
        <f>#REF!</f>
        <v>#REF!</v>
      </c>
      <c r="K129" s="950"/>
      <c r="L129" s="950"/>
      <c r="M129" s="950"/>
      <c r="N129" s="408"/>
      <c r="AH129" s="543"/>
      <c r="AI129" s="543"/>
      <c r="AK129" s="542"/>
      <c r="AL129" s="543"/>
    </row>
    <row r="130" spans="1:38" s="483" customFormat="1" hidden="1" x14ac:dyDescent="0.3">
      <c r="A130" s="540" t="e">
        <f>#REF!</f>
        <v>#REF!</v>
      </c>
      <c r="B130" s="540"/>
      <c r="C130" s="540"/>
      <c r="D130" s="540"/>
      <c r="E130" s="540"/>
      <c r="F130" s="540"/>
      <c r="G130" s="540"/>
      <c r="H130" s="540"/>
      <c r="I130" s="541" t="e">
        <f>#REF!</f>
        <v>#REF!</v>
      </c>
      <c r="J130" s="950" t="e">
        <f>#REF!</f>
        <v>#REF!</v>
      </c>
      <c r="K130" s="950"/>
      <c r="L130" s="950"/>
      <c r="M130" s="950"/>
      <c r="N130" s="408"/>
      <c r="AH130" s="543"/>
      <c r="AI130" s="543"/>
      <c r="AK130" s="542"/>
      <c r="AL130" s="543"/>
    </row>
    <row r="131" spans="1:38" s="548" customFormat="1" ht="20.100000000000001" hidden="1" customHeight="1" x14ac:dyDescent="0.25">
      <c r="A131" s="547"/>
      <c r="B131" s="547"/>
      <c r="C131" s="547"/>
      <c r="D131" s="547"/>
      <c r="E131" s="547"/>
      <c r="F131" s="547"/>
      <c r="G131" s="547"/>
      <c r="H131" s="547"/>
      <c r="I131" s="539" t="e">
        <f>#REF!</f>
        <v>#REF!</v>
      </c>
      <c r="J131" s="950" t="e">
        <f>#REF!</f>
        <v>#REF!</v>
      </c>
      <c r="K131" s="950"/>
      <c r="L131" s="950"/>
      <c r="M131" s="950"/>
      <c r="N131" s="408"/>
      <c r="AH131" s="543"/>
      <c r="AI131" s="543"/>
      <c r="AK131" s="543"/>
      <c r="AL131" s="543"/>
    </row>
    <row r="132" spans="1:38" s="483" customFormat="1" ht="24" hidden="1" customHeight="1" x14ac:dyDescent="0.3">
      <c r="A132" s="546" t="e">
        <f>#REF!</f>
        <v>#REF!</v>
      </c>
      <c r="B132" s="546"/>
      <c r="C132" s="546"/>
      <c r="D132" s="546"/>
      <c r="E132" s="546"/>
      <c r="F132" s="546"/>
      <c r="G132" s="546"/>
      <c r="H132" s="546"/>
      <c r="I132" s="539" t="e">
        <f>#REF!</f>
        <v>#REF!</v>
      </c>
      <c r="J132" s="950"/>
      <c r="K132" s="950"/>
      <c r="L132" s="950"/>
      <c r="M132" s="950"/>
      <c r="N132" s="408"/>
      <c r="AH132" s="543"/>
      <c r="AI132" s="543"/>
      <c r="AK132" s="543"/>
      <c r="AL132" s="543"/>
    </row>
    <row r="133" spans="1:38" s="483" customFormat="1" hidden="1" x14ac:dyDescent="0.3">
      <c r="A133" s="540" t="e">
        <f>#REF!</f>
        <v>#REF!</v>
      </c>
      <c r="B133" s="540"/>
      <c r="C133" s="540"/>
      <c r="D133" s="540"/>
      <c r="E133" s="540"/>
      <c r="F133" s="540"/>
      <c r="G133" s="540"/>
      <c r="H133" s="540"/>
      <c r="I133" s="541" t="e">
        <f>#REF!</f>
        <v>#REF!</v>
      </c>
      <c r="J133" s="950" t="e">
        <f>#REF!</f>
        <v>#REF!</v>
      </c>
      <c r="K133" s="950"/>
      <c r="L133" s="950"/>
      <c r="M133" s="950"/>
      <c r="N133" s="408"/>
      <c r="AH133" s="543"/>
      <c r="AI133" s="543"/>
      <c r="AK133" s="542"/>
      <c r="AL133" s="543"/>
    </row>
    <row r="134" spans="1:38" s="483" customFormat="1" hidden="1" x14ac:dyDescent="0.3">
      <c r="A134" s="540" t="e">
        <f>#REF!</f>
        <v>#REF!</v>
      </c>
      <c r="B134" s="540"/>
      <c r="C134" s="540"/>
      <c r="D134" s="540"/>
      <c r="E134" s="540"/>
      <c r="F134" s="540"/>
      <c r="G134" s="540"/>
      <c r="H134" s="540"/>
      <c r="I134" s="541" t="e">
        <f>#REF!</f>
        <v>#REF!</v>
      </c>
      <c r="J134" s="950" t="e">
        <f>#REF!</f>
        <v>#REF!</v>
      </c>
      <c r="K134" s="950"/>
      <c r="L134" s="950"/>
      <c r="M134" s="950"/>
      <c r="N134" s="408"/>
      <c r="AH134" s="543"/>
      <c r="AI134" s="543"/>
      <c r="AK134" s="542"/>
      <c r="AL134" s="543"/>
    </row>
    <row r="135" spans="1:38" s="483" customFormat="1" ht="33" hidden="1" customHeight="1" x14ac:dyDescent="0.3">
      <c r="A135" s="540" t="e">
        <f>#REF!</f>
        <v>#REF!</v>
      </c>
      <c r="B135" s="540"/>
      <c r="C135" s="540"/>
      <c r="D135" s="540"/>
      <c r="E135" s="540"/>
      <c r="F135" s="540"/>
      <c r="G135" s="540"/>
      <c r="H135" s="540"/>
      <c r="I135" s="541" t="e">
        <f>#REF!</f>
        <v>#REF!</v>
      </c>
      <c r="J135" s="950" t="e">
        <f>#REF!</f>
        <v>#REF!</v>
      </c>
      <c r="K135" s="950"/>
      <c r="L135" s="950"/>
      <c r="M135" s="950"/>
      <c r="N135" s="408"/>
      <c r="AH135" s="543"/>
      <c r="AI135" s="543"/>
      <c r="AK135" s="542"/>
      <c r="AL135" s="543"/>
    </row>
    <row r="136" spans="1:38" s="548" customFormat="1" ht="20.100000000000001" hidden="1" customHeight="1" x14ac:dyDescent="0.25">
      <c r="A136" s="540"/>
      <c r="B136" s="540"/>
      <c r="C136" s="540"/>
      <c r="D136" s="540"/>
      <c r="E136" s="540"/>
      <c r="F136" s="540"/>
      <c r="G136" s="540"/>
      <c r="H136" s="540"/>
      <c r="I136" s="539" t="e">
        <f>#REF!</f>
        <v>#REF!</v>
      </c>
      <c r="J136" s="950" t="e">
        <f>#REF!</f>
        <v>#REF!</v>
      </c>
      <c r="K136" s="950"/>
      <c r="L136" s="950"/>
      <c r="M136" s="950"/>
      <c r="N136" s="408"/>
      <c r="AH136" s="543"/>
      <c r="AI136" s="543"/>
      <c r="AK136" s="543"/>
      <c r="AL136" s="543"/>
    </row>
    <row r="137" spans="1:38" s="483" customFormat="1" ht="20.100000000000001" hidden="1" customHeight="1" x14ac:dyDescent="0.3">
      <c r="A137" s="546" t="e">
        <f>#REF!</f>
        <v>#REF!</v>
      </c>
      <c r="B137" s="546"/>
      <c r="C137" s="546"/>
      <c r="D137" s="546"/>
      <c r="E137" s="546"/>
      <c r="F137" s="546"/>
      <c r="G137" s="546"/>
      <c r="H137" s="546"/>
      <c r="I137" s="539" t="e">
        <f>#REF!</f>
        <v>#REF!</v>
      </c>
      <c r="J137" s="950"/>
      <c r="K137" s="950"/>
      <c r="L137" s="950"/>
      <c r="M137" s="950"/>
      <c r="N137" s="408"/>
      <c r="AH137" s="543"/>
      <c r="AI137" s="543"/>
      <c r="AK137" s="543"/>
      <c r="AL137" s="543"/>
    </row>
    <row r="138" spans="1:38" s="483" customFormat="1" hidden="1" x14ac:dyDescent="0.3">
      <c r="A138" s="540" t="e">
        <f>#REF!</f>
        <v>#REF!</v>
      </c>
      <c r="B138" s="540"/>
      <c r="C138" s="540"/>
      <c r="D138" s="540"/>
      <c r="E138" s="540"/>
      <c r="F138" s="540"/>
      <c r="G138" s="540"/>
      <c r="H138" s="540"/>
      <c r="I138" s="541" t="e">
        <f>#REF!</f>
        <v>#REF!</v>
      </c>
      <c r="J138" s="950" t="e">
        <f>#REF!</f>
        <v>#REF!</v>
      </c>
      <c r="K138" s="950"/>
      <c r="L138" s="950"/>
      <c r="M138" s="950"/>
      <c r="N138" s="408"/>
      <c r="AH138" s="543"/>
      <c r="AI138" s="543"/>
      <c r="AK138" s="542"/>
      <c r="AL138" s="543"/>
    </row>
    <row r="139" spans="1:38" s="483" customFormat="1" hidden="1" x14ac:dyDescent="0.3">
      <c r="A139" s="540" t="e">
        <f>#REF!</f>
        <v>#REF!</v>
      </c>
      <c r="B139" s="540"/>
      <c r="C139" s="540"/>
      <c r="D139" s="540"/>
      <c r="E139" s="540"/>
      <c r="F139" s="540"/>
      <c r="G139" s="540"/>
      <c r="H139" s="540"/>
      <c r="I139" s="541" t="e">
        <f>#REF!</f>
        <v>#REF!</v>
      </c>
      <c r="J139" s="950" t="e">
        <f>#REF!</f>
        <v>#REF!</v>
      </c>
      <c r="K139" s="950"/>
      <c r="L139" s="950"/>
      <c r="M139" s="950"/>
      <c r="N139" s="408"/>
      <c r="AH139" s="543"/>
      <c r="AI139" s="543"/>
      <c r="AK139" s="542"/>
      <c r="AL139" s="543"/>
    </row>
    <row r="140" spans="1:38" s="483" customFormat="1" hidden="1" x14ac:dyDescent="0.3">
      <c r="A140" s="540" t="e">
        <f>#REF!</f>
        <v>#REF!</v>
      </c>
      <c r="B140" s="540"/>
      <c r="C140" s="540"/>
      <c r="D140" s="540"/>
      <c r="E140" s="540"/>
      <c r="F140" s="540"/>
      <c r="G140" s="540"/>
      <c r="H140" s="540"/>
      <c r="I140" s="541" t="e">
        <f>#REF!</f>
        <v>#REF!</v>
      </c>
      <c r="J140" s="950" t="e">
        <f>#REF!</f>
        <v>#REF!</v>
      </c>
      <c r="K140" s="950"/>
      <c r="L140" s="950"/>
      <c r="M140" s="950"/>
      <c r="N140" s="408"/>
      <c r="AH140" s="543"/>
      <c r="AI140" s="543"/>
      <c r="AK140" s="542"/>
      <c r="AL140" s="543"/>
    </row>
    <row r="141" spans="1:38" s="483" customFormat="1" hidden="1" x14ac:dyDescent="0.3">
      <c r="A141" s="540"/>
      <c r="B141" s="540"/>
      <c r="C141" s="540"/>
      <c r="D141" s="540"/>
      <c r="E141" s="540"/>
      <c r="F141" s="540"/>
      <c r="G141" s="540"/>
      <c r="H141" s="540"/>
      <c r="I141" s="539" t="e">
        <f>#REF!</f>
        <v>#REF!</v>
      </c>
      <c r="J141" s="950" t="e">
        <f>#REF!</f>
        <v>#REF!</v>
      </c>
      <c r="K141" s="950"/>
      <c r="L141" s="950"/>
      <c r="M141" s="950"/>
      <c r="N141" s="408"/>
      <c r="AH141" s="543"/>
      <c r="AI141" s="543"/>
      <c r="AK141" s="543"/>
      <c r="AL141" s="543"/>
    </row>
    <row r="142" spans="1:38" s="483" customFormat="1" ht="20.100000000000001" hidden="1" customHeight="1" x14ac:dyDescent="0.3">
      <c r="A142" s="546" t="e">
        <f>#REF!</f>
        <v>#REF!</v>
      </c>
      <c r="B142" s="546"/>
      <c r="C142" s="546"/>
      <c r="D142" s="546"/>
      <c r="E142" s="546"/>
      <c r="F142" s="546"/>
      <c r="G142" s="546"/>
      <c r="H142" s="546"/>
      <c r="I142" s="539" t="e">
        <f>#REF!</f>
        <v>#REF!</v>
      </c>
      <c r="J142" s="950"/>
      <c r="K142" s="950"/>
      <c r="L142" s="950"/>
      <c r="M142" s="950"/>
      <c r="N142" s="408"/>
      <c r="AH142" s="543"/>
      <c r="AI142" s="543"/>
      <c r="AK142" s="543"/>
      <c r="AL142" s="543"/>
    </row>
    <row r="143" spans="1:38" s="483" customFormat="1" hidden="1" x14ac:dyDescent="0.3">
      <c r="A143" s="540" t="e">
        <f>#REF!</f>
        <v>#REF!</v>
      </c>
      <c r="B143" s="540"/>
      <c r="C143" s="540"/>
      <c r="D143" s="540"/>
      <c r="E143" s="540"/>
      <c r="F143" s="540"/>
      <c r="G143" s="540"/>
      <c r="H143" s="540"/>
      <c r="I143" s="541" t="e">
        <f>#REF!</f>
        <v>#REF!</v>
      </c>
      <c r="J143" s="950" t="e">
        <f>#REF!</f>
        <v>#REF!</v>
      </c>
      <c r="K143" s="950"/>
      <c r="L143" s="950"/>
      <c r="M143" s="950"/>
      <c r="N143" s="408"/>
      <c r="AH143" s="543"/>
      <c r="AI143" s="543"/>
      <c r="AK143" s="542"/>
      <c r="AL143" s="543"/>
    </row>
    <row r="144" spans="1:38" s="483" customFormat="1" hidden="1" x14ac:dyDescent="0.3">
      <c r="A144" s="540" t="e">
        <f>#REF!</f>
        <v>#REF!</v>
      </c>
      <c r="B144" s="540"/>
      <c r="C144" s="540"/>
      <c r="D144" s="540"/>
      <c r="E144" s="540"/>
      <c r="F144" s="540"/>
      <c r="G144" s="540"/>
      <c r="H144" s="540"/>
      <c r="I144" s="541" t="e">
        <f>#REF!</f>
        <v>#REF!</v>
      </c>
      <c r="J144" s="950" t="e">
        <f>#REF!</f>
        <v>#REF!</v>
      </c>
      <c r="K144" s="950"/>
      <c r="L144" s="950"/>
      <c r="M144" s="950"/>
      <c r="N144" s="408"/>
      <c r="AH144" s="543"/>
      <c r="AI144" s="543"/>
      <c r="AK144" s="542"/>
      <c r="AL144" s="543"/>
    </row>
    <row r="145" spans="1:38" s="483" customFormat="1" hidden="1" x14ac:dyDescent="0.3">
      <c r="A145" s="540" t="e">
        <f>#REF!</f>
        <v>#REF!</v>
      </c>
      <c r="B145" s="540"/>
      <c r="C145" s="540"/>
      <c r="D145" s="540"/>
      <c r="E145" s="540"/>
      <c r="F145" s="540"/>
      <c r="G145" s="540"/>
      <c r="H145" s="540"/>
      <c r="I145" s="541" t="e">
        <f>#REF!</f>
        <v>#REF!</v>
      </c>
      <c r="J145" s="950" t="e">
        <f>#REF!</f>
        <v>#REF!</v>
      </c>
      <c r="K145" s="950"/>
      <c r="L145" s="950"/>
      <c r="M145" s="950"/>
      <c r="N145" s="408"/>
      <c r="AH145" s="543"/>
      <c r="AI145" s="543"/>
      <c r="AK145" s="542"/>
      <c r="AL145" s="543"/>
    </row>
    <row r="146" spans="1:38" s="483" customFormat="1" hidden="1" x14ac:dyDescent="0.3">
      <c r="A146" s="540" t="e">
        <f>#REF!</f>
        <v>#REF!</v>
      </c>
      <c r="B146" s="540"/>
      <c r="C146" s="540"/>
      <c r="D146" s="540"/>
      <c r="E146" s="540"/>
      <c r="F146" s="540"/>
      <c r="G146" s="540"/>
      <c r="H146" s="540"/>
      <c r="I146" s="541" t="e">
        <f>#REF!</f>
        <v>#REF!</v>
      </c>
      <c r="J146" s="950" t="e">
        <f>#REF!</f>
        <v>#REF!</v>
      </c>
      <c r="K146" s="950"/>
      <c r="L146" s="950"/>
      <c r="M146" s="950"/>
      <c r="N146" s="408"/>
      <c r="AH146" s="543"/>
      <c r="AI146" s="543"/>
      <c r="AK146" s="542"/>
      <c r="AL146" s="543"/>
    </row>
    <row r="147" spans="1:38" s="548" customFormat="1" ht="20.100000000000001" hidden="1" customHeight="1" x14ac:dyDescent="0.25">
      <c r="A147" s="540"/>
      <c r="B147" s="540"/>
      <c r="C147" s="540"/>
      <c r="D147" s="540"/>
      <c r="E147" s="540"/>
      <c r="F147" s="540"/>
      <c r="G147" s="540"/>
      <c r="H147" s="540"/>
      <c r="I147" s="539" t="e">
        <f>#REF!</f>
        <v>#REF!</v>
      </c>
      <c r="J147" s="950" t="e">
        <f>#REF!</f>
        <v>#REF!</v>
      </c>
      <c r="K147" s="950"/>
      <c r="L147" s="950"/>
      <c r="M147" s="950"/>
      <c r="N147" s="408"/>
      <c r="AH147" s="543"/>
      <c r="AI147" s="543"/>
      <c r="AK147" s="543"/>
      <c r="AL147" s="543"/>
    </row>
    <row r="148" spans="1:38" s="483" customFormat="1" ht="20.100000000000001" hidden="1" customHeight="1" x14ac:dyDescent="0.3">
      <c r="A148" s="549"/>
      <c r="B148" s="549"/>
      <c r="C148" s="549"/>
      <c r="D148" s="549"/>
      <c r="E148" s="549"/>
      <c r="F148" s="549"/>
      <c r="G148" s="549"/>
      <c r="H148" s="549"/>
      <c r="I148" s="539" t="e">
        <f>#REF!</f>
        <v>#REF!</v>
      </c>
      <c r="J148" s="950" t="e">
        <f>#REF!</f>
        <v>#REF!</v>
      </c>
      <c r="K148" s="950"/>
      <c r="L148" s="950"/>
      <c r="M148" s="950"/>
      <c r="N148" s="408"/>
      <c r="AH148" s="543"/>
      <c r="AI148" s="543"/>
      <c r="AK148" s="543"/>
      <c r="AL148" s="543"/>
    </row>
    <row r="149" spans="1:38" s="483" customFormat="1" hidden="1" x14ac:dyDescent="0.3">
      <c r="A149" s="549"/>
      <c r="B149" s="549"/>
      <c r="C149" s="549"/>
      <c r="D149" s="549"/>
      <c r="E149" s="549"/>
      <c r="F149" s="549"/>
      <c r="G149" s="549"/>
      <c r="H149" s="549"/>
      <c r="I149" s="539"/>
      <c r="J149" s="950"/>
      <c r="K149" s="950"/>
      <c r="L149" s="950"/>
      <c r="M149" s="950"/>
      <c r="N149" s="408"/>
      <c r="AH149" s="543"/>
      <c r="AI149" s="543"/>
      <c r="AK149" s="543"/>
      <c r="AL149" s="543"/>
    </row>
    <row r="150" spans="1:38" s="483" customFormat="1" ht="20.100000000000001" hidden="1" customHeight="1" x14ac:dyDescent="0.3">
      <c r="A150" s="545" t="e">
        <f>#REF!</f>
        <v>#REF!</v>
      </c>
      <c r="B150" s="545"/>
      <c r="C150" s="545"/>
      <c r="D150" s="545"/>
      <c r="E150" s="545"/>
      <c r="F150" s="545"/>
      <c r="G150" s="545"/>
      <c r="H150" s="545"/>
      <c r="I150" s="539" t="e">
        <f>#REF!</f>
        <v>#REF!</v>
      </c>
      <c r="J150" s="950"/>
      <c r="K150" s="950"/>
      <c r="L150" s="950"/>
      <c r="M150" s="950"/>
      <c r="N150" s="408"/>
      <c r="AH150" s="543"/>
      <c r="AI150" s="543"/>
      <c r="AK150" s="543"/>
      <c r="AL150" s="543"/>
    </row>
    <row r="151" spans="1:38" s="483" customFormat="1" ht="30" hidden="1" customHeight="1" x14ac:dyDescent="0.3">
      <c r="A151" s="546" t="e">
        <f>#REF!</f>
        <v>#REF!</v>
      </c>
      <c r="B151" s="546"/>
      <c r="C151" s="546"/>
      <c r="D151" s="546"/>
      <c r="E151" s="546"/>
      <c r="F151" s="546"/>
      <c r="G151" s="546"/>
      <c r="H151" s="546"/>
      <c r="I151" s="539" t="e">
        <f>#REF!</f>
        <v>#REF!</v>
      </c>
      <c r="J151" s="950"/>
      <c r="K151" s="950"/>
      <c r="L151" s="950"/>
      <c r="M151" s="950"/>
      <c r="N151" s="408"/>
      <c r="AH151" s="543"/>
      <c r="AI151" s="543"/>
      <c r="AK151" s="543"/>
      <c r="AL151" s="543"/>
    </row>
    <row r="152" spans="1:38" s="483" customFormat="1" hidden="1" x14ac:dyDescent="0.3">
      <c r="A152" s="540" t="e">
        <f>#REF!</f>
        <v>#REF!</v>
      </c>
      <c r="B152" s="540"/>
      <c r="C152" s="540"/>
      <c r="D152" s="540"/>
      <c r="E152" s="540"/>
      <c r="F152" s="540"/>
      <c r="G152" s="540"/>
      <c r="H152" s="540"/>
      <c r="I152" s="541" t="e">
        <f>#REF!</f>
        <v>#REF!</v>
      </c>
      <c r="J152" s="950" t="e">
        <f>#REF!</f>
        <v>#REF!</v>
      </c>
      <c r="K152" s="950"/>
      <c r="L152" s="950"/>
      <c r="M152" s="950"/>
      <c r="N152" s="408"/>
      <c r="AH152" s="543"/>
      <c r="AI152" s="543"/>
      <c r="AK152" s="542"/>
      <c r="AL152" s="543"/>
    </row>
    <row r="153" spans="1:38" s="483" customFormat="1" hidden="1" x14ac:dyDescent="0.3">
      <c r="A153" s="540" t="e">
        <f>#REF!</f>
        <v>#REF!</v>
      </c>
      <c r="B153" s="540"/>
      <c r="C153" s="540"/>
      <c r="D153" s="540"/>
      <c r="E153" s="540"/>
      <c r="F153" s="540"/>
      <c r="G153" s="540"/>
      <c r="H153" s="540"/>
      <c r="I153" s="541" t="e">
        <f>#REF!</f>
        <v>#REF!</v>
      </c>
      <c r="J153" s="950" t="e">
        <f>#REF!</f>
        <v>#REF!</v>
      </c>
      <c r="K153" s="950"/>
      <c r="L153" s="950"/>
      <c r="M153" s="950"/>
      <c r="N153" s="408"/>
      <c r="AH153" s="543"/>
      <c r="AI153" s="543"/>
      <c r="AK153" s="542"/>
      <c r="AL153" s="543"/>
    </row>
    <row r="154" spans="1:38" s="483" customFormat="1" hidden="1" x14ac:dyDescent="0.3">
      <c r="A154" s="540" t="e">
        <f>#REF!</f>
        <v>#REF!</v>
      </c>
      <c r="B154" s="540"/>
      <c r="C154" s="540"/>
      <c r="D154" s="540"/>
      <c r="E154" s="540"/>
      <c r="F154" s="540"/>
      <c r="G154" s="540"/>
      <c r="H154" s="540"/>
      <c r="I154" s="541" t="e">
        <f>#REF!</f>
        <v>#REF!</v>
      </c>
      <c r="J154" s="950" t="e">
        <f>#REF!</f>
        <v>#REF!</v>
      </c>
      <c r="K154" s="950"/>
      <c r="L154" s="950"/>
      <c r="M154" s="950"/>
      <c r="N154" s="408"/>
      <c r="AH154" s="543"/>
      <c r="AI154" s="543"/>
      <c r="AK154" s="542"/>
      <c r="AL154" s="543"/>
    </row>
    <row r="155" spans="1:38" s="483" customFormat="1" ht="20.100000000000001" hidden="1" customHeight="1" x14ac:dyDescent="0.3">
      <c r="A155" s="550"/>
      <c r="B155" s="550"/>
      <c r="C155" s="550"/>
      <c r="D155" s="550"/>
      <c r="E155" s="550"/>
      <c r="F155" s="550"/>
      <c r="G155" s="550"/>
      <c r="H155" s="550"/>
      <c r="I155" s="539" t="e">
        <f>#REF!</f>
        <v>#REF!</v>
      </c>
      <c r="J155" s="950" t="e">
        <f>#REF!</f>
        <v>#REF!</v>
      </c>
      <c r="K155" s="950"/>
      <c r="L155" s="950"/>
      <c r="M155" s="950"/>
      <c r="N155" s="408"/>
      <c r="AH155" s="543"/>
      <c r="AI155" s="543"/>
      <c r="AK155" s="543"/>
      <c r="AL155" s="543"/>
    </row>
    <row r="156" spans="1:38" s="483" customFormat="1" ht="20.100000000000001" hidden="1" customHeight="1" x14ac:dyDescent="0.3">
      <c r="A156" s="549"/>
      <c r="B156" s="549"/>
      <c r="C156" s="549"/>
      <c r="D156" s="549"/>
      <c r="E156" s="549"/>
      <c r="F156" s="549"/>
      <c r="G156" s="549"/>
      <c r="H156" s="549"/>
      <c r="I156" s="539" t="e">
        <f>#REF!</f>
        <v>#REF!</v>
      </c>
      <c r="J156" s="950" t="e">
        <f>#REF!</f>
        <v>#REF!</v>
      </c>
      <c r="K156" s="950"/>
      <c r="L156" s="950"/>
      <c r="M156" s="950"/>
      <c r="N156" s="408"/>
      <c r="AH156" s="543"/>
      <c r="AI156" s="543"/>
      <c r="AK156" s="543"/>
      <c r="AL156" s="543"/>
    </row>
    <row r="157" spans="1:38" s="483" customFormat="1" ht="20.100000000000001" hidden="1" customHeight="1" x14ac:dyDescent="0.3">
      <c r="A157" s="538" t="e">
        <f>#REF!</f>
        <v>#REF!</v>
      </c>
      <c r="B157" s="538"/>
      <c r="C157" s="538"/>
      <c r="D157" s="538"/>
      <c r="E157" s="538"/>
      <c r="F157" s="538"/>
      <c r="G157" s="538"/>
      <c r="H157" s="538"/>
      <c r="I157" s="539" t="e">
        <f>#REF!</f>
        <v>#REF!</v>
      </c>
      <c r="J157" s="950"/>
      <c r="K157" s="950"/>
      <c r="L157" s="950"/>
      <c r="M157" s="950"/>
      <c r="N157" s="408"/>
      <c r="AH157" s="543"/>
      <c r="AI157" s="543"/>
      <c r="AK157" s="543"/>
      <c r="AL157" s="543"/>
    </row>
    <row r="158" spans="1:38" s="483" customFormat="1" ht="30" hidden="1" customHeight="1" x14ac:dyDescent="0.3">
      <c r="A158" s="545" t="e">
        <f>#REF!</f>
        <v>#REF!</v>
      </c>
      <c r="B158" s="545"/>
      <c r="C158" s="545"/>
      <c r="D158" s="545"/>
      <c r="E158" s="545"/>
      <c r="F158" s="545"/>
      <c r="G158" s="545"/>
      <c r="H158" s="545"/>
      <c r="I158" s="539" t="e">
        <f>#REF!</f>
        <v>#REF!</v>
      </c>
      <c r="J158" s="950"/>
      <c r="K158" s="950"/>
      <c r="L158" s="950"/>
      <c r="M158" s="950"/>
      <c r="N158" s="408"/>
      <c r="AH158" s="543"/>
      <c r="AI158" s="543"/>
      <c r="AK158" s="543"/>
      <c r="AL158" s="543"/>
    </row>
    <row r="159" spans="1:38" s="483" customFormat="1" ht="20.100000000000001" hidden="1" customHeight="1" x14ac:dyDescent="0.3">
      <c r="A159" s="540" t="e">
        <f>#REF!</f>
        <v>#REF!</v>
      </c>
      <c r="B159" s="540"/>
      <c r="C159" s="540"/>
      <c r="D159" s="540"/>
      <c r="E159" s="540"/>
      <c r="F159" s="540"/>
      <c r="G159" s="540"/>
      <c r="H159" s="540"/>
      <c r="I159" s="541" t="e">
        <f>#REF!</f>
        <v>#REF!</v>
      </c>
      <c r="J159" s="950" t="e">
        <f>#REF!</f>
        <v>#REF!</v>
      </c>
      <c r="K159" s="950"/>
      <c r="L159" s="950"/>
      <c r="M159" s="950"/>
      <c r="N159" s="408"/>
      <c r="AH159" s="543"/>
      <c r="AI159" s="543"/>
      <c r="AK159" s="542"/>
      <c r="AL159" s="543"/>
    </row>
    <row r="160" spans="1:38" s="483" customFormat="1" ht="20.100000000000001" hidden="1" customHeight="1" x14ac:dyDescent="0.3">
      <c r="A160" s="540" t="e">
        <f>#REF!</f>
        <v>#REF!</v>
      </c>
      <c r="B160" s="540"/>
      <c r="C160" s="540"/>
      <c r="D160" s="540"/>
      <c r="E160" s="540"/>
      <c r="F160" s="540"/>
      <c r="G160" s="540"/>
      <c r="H160" s="540"/>
      <c r="I160" s="541" t="e">
        <f>#REF!</f>
        <v>#REF!</v>
      </c>
      <c r="J160" s="950" t="e">
        <f>#REF!</f>
        <v>#REF!</v>
      </c>
      <c r="K160" s="950"/>
      <c r="L160" s="950"/>
      <c r="M160" s="950"/>
      <c r="N160" s="408"/>
      <c r="AH160" s="543"/>
      <c r="AI160" s="543"/>
      <c r="AK160" s="542"/>
      <c r="AL160" s="543"/>
    </row>
    <row r="161" spans="1:38" s="483" customFormat="1" ht="20.100000000000001" hidden="1" customHeight="1" x14ac:dyDescent="0.3">
      <c r="A161" s="540" t="e">
        <f>#REF!</f>
        <v>#REF!</v>
      </c>
      <c r="B161" s="540"/>
      <c r="C161" s="540"/>
      <c r="D161" s="540"/>
      <c r="E161" s="540"/>
      <c r="F161" s="540"/>
      <c r="G161" s="540"/>
      <c r="H161" s="540"/>
      <c r="I161" s="541" t="e">
        <f>#REF!</f>
        <v>#REF!</v>
      </c>
      <c r="J161" s="950" t="e">
        <f>#REF!</f>
        <v>#REF!</v>
      </c>
      <c r="K161" s="950"/>
      <c r="L161" s="950"/>
      <c r="M161" s="950"/>
      <c r="N161" s="408"/>
      <c r="AH161" s="543"/>
      <c r="AI161" s="543"/>
      <c r="AK161" s="542"/>
      <c r="AL161" s="543"/>
    </row>
    <row r="162" spans="1:38" s="483" customFormat="1" ht="20.100000000000001" hidden="1" customHeight="1" x14ac:dyDescent="0.3">
      <c r="A162" s="540" t="e">
        <f>#REF!</f>
        <v>#REF!</v>
      </c>
      <c r="B162" s="540"/>
      <c r="C162" s="540"/>
      <c r="D162" s="540"/>
      <c r="E162" s="540"/>
      <c r="F162" s="540"/>
      <c r="G162" s="540"/>
      <c r="H162" s="540"/>
      <c r="I162" s="541" t="e">
        <f>#REF!</f>
        <v>#REF!</v>
      </c>
      <c r="J162" s="950" t="e">
        <f>#REF!</f>
        <v>#REF!</v>
      </c>
      <c r="K162" s="950"/>
      <c r="L162" s="950"/>
      <c r="M162" s="950"/>
      <c r="N162" s="408"/>
      <c r="AH162" s="543"/>
      <c r="AI162" s="543"/>
      <c r="AK162" s="542"/>
      <c r="AL162" s="543"/>
    </row>
    <row r="163" spans="1:38" s="483" customFormat="1" ht="20.100000000000001" hidden="1" customHeight="1" x14ac:dyDescent="0.3">
      <c r="A163" s="540" t="e">
        <f>#REF!</f>
        <v>#REF!</v>
      </c>
      <c r="B163" s="540"/>
      <c r="C163" s="540"/>
      <c r="D163" s="540"/>
      <c r="E163" s="540"/>
      <c r="F163" s="540"/>
      <c r="G163" s="540"/>
      <c r="H163" s="540"/>
      <c r="I163" s="541" t="e">
        <f>#REF!</f>
        <v>#REF!</v>
      </c>
      <c r="J163" s="950" t="e">
        <f>#REF!</f>
        <v>#REF!</v>
      </c>
      <c r="K163" s="950"/>
      <c r="L163" s="950"/>
      <c r="M163" s="950"/>
      <c r="N163" s="408"/>
      <c r="AH163" s="543"/>
      <c r="AI163" s="543"/>
      <c r="AK163" s="542"/>
      <c r="AL163" s="543"/>
    </row>
    <row r="164" spans="1:38" s="483" customFormat="1" ht="20.100000000000001" hidden="1" customHeight="1" x14ac:dyDescent="0.3">
      <c r="A164" s="544"/>
      <c r="B164" s="544"/>
      <c r="C164" s="544"/>
      <c r="D164" s="544"/>
      <c r="E164" s="544"/>
      <c r="F164" s="544"/>
      <c r="G164" s="544"/>
      <c r="H164" s="544"/>
      <c r="I164" s="539" t="e">
        <f>#REF!</f>
        <v>#REF!</v>
      </c>
      <c r="J164" s="950" t="e">
        <f>#REF!</f>
        <v>#REF!</v>
      </c>
      <c r="K164" s="950"/>
      <c r="L164" s="950"/>
      <c r="M164" s="950"/>
      <c r="N164" s="408"/>
      <c r="AH164" s="543"/>
      <c r="AI164" s="543"/>
      <c r="AK164" s="543"/>
      <c r="AL164" s="543"/>
    </row>
    <row r="165" spans="1:38" s="483" customFormat="1" ht="20.100000000000001" hidden="1" customHeight="1" x14ac:dyDescent="0.3">
      <c r="A165" s="545" t="e">
        <f>#REF!</f>
        <v>#REF!</v>
      </c>
      <c r="B165" s="545"/>
      <c r="C165" s="545"/>
      <c r="D165" s="545"/>
      <c r="E165" s="545"/>
      <c r="F165" s="545"/>
      <c r="G165" s="545"/>
      <c r="H165" s="545"/>
      <c r="I165" s="539" t="e">
        <f>#REF!</f>
        <v>#REF!</v>
      </c>
      <c r="J165" s="950"/>
      <c r="K165" s="950"/>
      <c r="L165" s="950"/>
      <c r="M165" s="950"/>
      <c r="N165" s="408"/>
      <c r="AH165" s="543"/>
      <c r="AI165" s="543"/>
      <c r="AK165" s="543"/>
      <c r="AL165" s="543"/>
    </row>
    <row r="166" spans="1:38" s="483" customFormat="1" ht="20.100000000000001" hidden="1" customHeight="1" x14ac:dyDescent="0.3">
      <c r="A166" s="540" t="e">
        <f>#REF!</f>
        <v>#REF!</v>
      </c>
      <c r="B166" s="540"/>
      <c r="C166" s="540"/>
      <c r="D166" s="540"/>
      <c r="E166" s="540"/>
      <c r="F166" s="540"/>
      <c r="G166" s="540"/>
      <c r="H166" s="540"/>
      <c r="I166" s="551" t="e">
        <f>#REF!</f>
        <v>#REF!</v>
      </c>
      <c r="J166" s="950" t="e">
        <f>#REF!</f>
        <v>#REF!</v>
      </c>
      <c r="K166" s="950"/>
      <c r="L166" s="950"/>
      <c r="M166" s="950"/>
      <c r="N166" s="408"/>
      <c r="AH166" s="543"/>
      <c r="AI166" s="543"/>
      <c r="AK166" s="542"/>
      <c r="AL166" s="543"/>
    </row>
    <row r="167" spans="1:38" s="483" customFormat="1" ht="20.100000000000001" hidden="1" customHeight="1" x14ac:dyDescent="0.3">
      <c r="A167" s="540" t="e">
        <f>#REF!</f>
        <v>#REF!</v>
      </c>
      <c r="B167" s="540"/>
      <c r="C167" s="540"/>
      <c r="D167" s="540"/>
      <c r="E167" s="540"/>
      <c r="F167" s="540"/>
      <c r="G167" s="540"/>
      <c r="H167" s="540"/>
      <c r="I167" s="551" t="e">
        <f>#REF!</f>
        <v>#REF!</v>
      </c>
      <c r="J167" s="950" t="e">
        <f>#REF!</f>
        <v>#REF!</v>
      </c>
      <c r="K167" s="950"/>
      <c r="L167" s="950"/>
      <c r="M167" s="950"/>
      <c r="N167" s="408"/>
      <c r="AH167" s="543"/>
      <c r="AI167" s="543"/>
      <c r="AK167" s="542"/>
      <c r="AL167" s="543"/>
    </row>
    <row r="168" spans="1:38" s="483" customFormat="1" ht="20.100000000000001" hidden="1" customHeight="1" x14ac:dyDescent="0.3">
      <c r="A168" s="540" t="e">
        <f>#REF!</f>
        <v>#REF!</v>
      </c>
      <c r="B168" s="540"/>
      <c r="C168" s="540"/>
      <c r="D168" s="540"/>
      <c r="E168" s="540"/>
      <c r="F168" s="540"/>
      <c r="G168" s="540"/>
      <c r="H168" s="540"/>
      <c r="I168" s="551" t="e">
        <f>#REF!</f>
        <v>#REF!</v>
      </c>
      <c r="J168" s="950" t="e">
        <f>#REF!</f>
        <v>#REF!</v>
      </c>
      <c r="K168" s="950"/>
      <c r="L168" s="950"/>
      <c r="M168" s="950"/>
      <c r="N168" s="408"/>
      <c r="AH168" s="543"/>
      <c r="AI168" s="543"/>
      <c r="AK168" s="542"/>
      <c r="AL168" s="543"/>
    </row>
    <row r="169" spans="1:38" s="483" customFormat="1" ht="20.100000000000001" hidden="1" customHeight="1" x14ac:dyDescent="0.3">
      <c r="A169" s="540" t="e">
        <f>#REF!</f>
        <v>#REF!</v>
      </c>
      <c r="B169" s="540"/>
      <c r="C169" s="540"/>
      <c r="D169" s="540"/>
      <c r="E169" s="540"/>
      <c r="F169" s="540"/>
      <c r="G169" s="540"/>
      <c r="H169" s="540"/>
      <c r="I169" s="551" t="e">
        <f>#REF!</f>
        <v>#REF!</v>
      </c>
      <c r="J169" s="950" t="e">
        <f>#REF!</f>
        <v>#REF!</v>
      </c>
      <c r="K169" s="950"/>
      <c r="L169" s="950"/>
      <c r="M169" s="950"/>
      <c r="N169" s="408"/>
      <c r="AH169" s="543"/>
      <c r="AI169" s="543"/>
      <c r="AK169" s="542"/>
      <c r="AL169" s="543"/>
    </row>
    <row r="170" spans="1:38" s="483" customFormat="1" ht="20.100000000000001" hidden="1" customHeight="1" x14ac:dyDescent="0.3">
      <c r="A170" s="540" t="e">
        <f>#REF!</f>
        <v>#REF!</v>
      </c>
      <c r="B170" s="540"/>
      <c r="C170" s="540"/>
      <c r="D170" s="540"/>
      <c r="E170" s="540"/>
      <c r="F170" s="540"/>
      <c r="G170" s="540"/>
      <c r="H170" s="540"/>
      <c r="I170" s="551" t="e">
        <f>#REF!</f>
        <v>#REF!</v>
      </c>
      <c r="J170" s="950" t="e">
        <f>#REF!</f>
        <v>#REF!</v>
      </c>
      <c r="K170" s="950"/>
      <c r="L170" s="950"/>
      <c r="M170" s="950"/>
      <c r="N170" s="408"/>
      <c r="AH170" s="543"/>
      <c r="AI170" s="543"/>
      <c r="AK170" s="542"/>
      <c r="AL170" s="543"/>
    </row>
    <row r="171" spans="1:38" s="483" customFormat="1" ht="20.100000000000001" hidden="1" customHeight="1" x14ac:dyDescent="0.3">
      <c r="A171" s="540" t="e">
        <f>#REF!</f>
        <v>#REF!</v>
      </c>
      <c r="B171" s="540"/>
      <c r="C171" s="540"/>
      <c r="D171" s="540"/>
      <c r="E171" s="540"/>
      <c r="F171" s="540"/>
      <c r="G171" s="540"/>
      <c r="H171" s="540"/>
      <c r="I171" s="551" t="e">
        <f>#REF!</f>
        <v>#REF!</v>
      </c>
      <c r="J171" s="950" t="e">
        <f>#REF!</f>
        <v>#REF!</v>
      </c>
      <c r="K171" s="950"/>
      <c r="L171" s="950"/>
      <c r="M171" s="950"/>
      <c r="N171" s="408"/>
      <c r="AH171" s="543"/>
      <c r="AI171" s="543"/>
      <c r="AK171" s="542"/>
      <c r="AL171" s="543"/>
    </row>
    <row r="172" spans="1:38" s="483" customFormat="1" ht="20.100000000000001" hidden="1" customHeight="1" x14ac:dyDescent="0.3">
      <c r="A172" s="552"/>
      <c r="B172" s="552"/>
      <c r="C172" s="552"/>
      <c r="D172" s="552"/>
      <c r="E172" s="552"/>
      <c r="F172" s="552"/>
      <c r="G172" s="552"/>
      <c r="H172" s="552"/>
      <c r="I172" s="539" t="e">
        <f>#REF!</f>
        <v>#REF!</v>
      </c>
      <c r="J172" s="950" t="e">
        <f>#REF!</f>
        <v>#REF!</v>
      </c>
      <c r="K172" s="950"/>
      <c r="L172" s="950"/>
      <c r="M172" s="950"/>
      <c r="N172" s="408"/>
      <c r="AH172" s="543"/>
      <c r="AI172" s="543"/>
      <c r="AK172" s="543"/>
      <c r="AL172" s="543"/>
    </row>
    <row r="173" spans="1:38" s="483" customFormat="1" ht="35.25" hidden="1" customHeight="1" x14ac:dyDescent="0.3">
      <c r="A173" s="545" t="e">
        <f>#REF!</f>
        <v>#REF!</v>
      </c>
      <c r="B173" s="545"/>
      <c r="C173" s="545"/>
      <c r="D173" s="545"/>
      <c r="E173" s="545"/>
      <c r="F173" s="545"/>
      <c r="G173" s="545"/>
      <c r="H173" s="545"/>
      <c r="I173" s="539" t="e">
        <f>#REF!</f>
        <v>#REF!</v>
      </c>
      <c r="J173" s="950"/>
      <c r="K173" s="950"/>
      <c r="L173" s="950"/>
      <c r="M173" s="950"/>
      <c r="N173" s="408"/>
      <c r="AH173" s="543"/>
      <c r="AI173" s="543"/>
      <c r="AK173" s="543"/>
      <c r="AL173" s="543"/>
    </row>
    <row r="174" spans="1:38" s="483" customFormat="1" ht="19.5" hidden="1" customHeight="1" x14ac:dyDescent="0.3">
      <c r="A174" s="540" t="e">
        <f>#REF!</f>
        <v>#REF!</v>
      </c>
      <c r="B174" s="540"/>
      <c r="C174" s="540"/>
      <c r="D174" s="540"/>
      <c r="E174" s="540"/>
      <c r="F174" s="540"/>
      <c r="G174" s="540"/>
      <c r="H174" s="540"/>
      <c r="I174" s="551" t="e">
        <f>#REF!</f>
        <v>#REF!</v>
      </c>
      <c r="J174" s="950" t="e">
        <f>#REF!</f>
        <v>#REF!</v>
      </c>
      <c r="K174" s="950"/>
      <c r="L174" s="950"/>
      <c r="M174" s="950"/>
      <c r="N174" s="408"/>
      <c r="AH174" s="543"/>
      <c r="AI174" s="543"/>
      <c r="AK174" s="542"/>
      <c r="AL174" s="543"/>
    </row>
    <row r="175" spans="1:38" s="483" customFormat="1" ht="19.5" hidden="1" customHeight="1" x14ac:dyDescent="0.3">
      <c r="A175" s="540" t="e">
        <f>#REF!</f>
        <v>#REF!</v>
      </c>
      <c r="B175" s="540"/>
      <c r="C175" s="540"/>
      <c r="D175" s="540"/>
      <c r="E175" s="540"/>
      <c r="F175" s="540"/>
      <c r="G175" s="540"/>
      <c r="H175" s="540"/>
      <c r="I175" s="551" t="e">
        <f>#REF!</f>
        <v>#REF!</v>
      </c>
      <c r="J175" s="950" t="e">
        <f>#REF!</f>
        <v>#REF!</v>
      </c>
      <c r="K175" s="950"/>
      <c r="L175" s="950"/>
      <c r="M175" s="950"/>
      <c r="N175" s="408"/>
      <c r="AH175" s="543"/>
      <c r="AI175" s="543"/>
      <c r="AK175" s="542"/>
      <c r="AL175" s="543"/>
    </row>
    <row r="176" spans="1:38" s="483" customFormat="1" ht="19.5" hidden="1" customHeight="1" x14ac:dyDescent="0.3">
      <c r="A176" s="540" t="e">
        <f>#REF!</f>
        <v>#REF!</v>
      </c>
      <c r="B176" s="540"/>
      <c r="C176" s="540"/>
      <c r="D176" s="540"/>
      <c r="E176" s="540"/>
      <c r="F176" s="540"/>
      <c r="G176" s="540"/>
      <c r="H176" s="540"/>
      <c r="I176" s="551" t="e">
        <f>#REF!</f>
        <v>#REF!</v>
      </c>
      <c r="J176" s="950" t="e">
        <f>#REF!</f>
        <v>#REF!</v>
      </c>
      <c r="K176" s="950"/>
      <c r="L176" s="950"/>
      <c r="M176" s="950"/>
      <c r="N176" s="408"/>
      <c r="AH176" s="543"/>
      <c r="AI176" s="543"/>
      <c r="AK176" s="542"/>
      <c r="AL176" s="543"/>
    </row>
    <row r="177" spans="1:38" s="483" customFormat="1" ht="19.5" hidden="1" customHeight="1" x14ac:dyDescent="0.3">
      <c r="A177" s="540" t="e">
        <f>#REF!</f>
        <v>#REF!</v>
      </c>
      <c r="B177" s="540"/>
      <c r="C177" s="540"/>
      <c r="D177" s="540"/>
      <c r="E177" s="540"/>
      <c r="F177" s="540"/>
      <c r="G177" s="540"/>
      <c r="H177" s="540"/>
      <c r="I177" s="551" t="e">
        <f>#REF!</f>
        <v>#REF!</v>
      </c>
      <c r="J177" s="950" t="e">
        <f>#REF!</f>
        <v>#REF!</v>
      </c>
      <c r="K177" s="950"/>
      <c r="L177" s="950"/>
      <c r="M177" s="950"/>
      <c r="N177" s="408"/>
      <c r="AH177" s="543"/>
      <c r="AI177" s="543"/>
      <c r="AK177" s="542"/>
      <c r="AL177" s="543"/>
    </row>
    <row r="178" spans="1:38" s="483" customFormat="1" ht="33" hidden="1" customHeight="1" x14ac:dyDescent="0.3">
      <c r="A178" s="540" t="e">
        <f>#REF!</f>
        <v>#REF!</v>
      </c>
      <c r="B178" s="540"/>
      <c r="C178" s="540"/>
      <c r="D178" s="540"/>
      <c r="E178" s="540"/>
      <c r="F178" s="540"/>
      <c r="G178" s="540"/>
      <c r="H178" s="540"/>
      <c r="I178" s="551" t="e">
        <f>#REF!</f>
        <v>#REF!</v>
      </c>
      <c r="J178" s="950" t="e">
        <f>#REF!</f>
        <v>#REF!</v>
      </c>
      <c r="K178" s="950"/>
      <c r="L178" s="950"/>
      <c r="M178" s="950"/>
      <c r="N178" s="408"/>
      <c r="AH178" s="543"/>
      <c r="AI178" s="543"/>
      <c r="AK178" s="542"/>
      <c r="AL178" s="543"/>
    </row>
    <row r="179" spans="1:38" s="483" customFormat="1" ht="19.5" hidden="1" customHeight="1" x14ac:dyDescent="0.3">
      <c r="A179" s="540" t="e">
        <f>#REF!</f>
        <v>#REF!</v>
      </c>
      <c r="B179" s="540"/>
      <c r="C179" s="540"/>
      <c r="D179" s="540"/>
      <c r="E179" s="540"/>
      <c r="F179" s="540"/>
      <c r="G179" s="540"/>
      <c r="H179" s="540"/>
      <c r="I179" s="551" t="e">
        <f>#REF!</f>
        <v>#REF!</v>
      </c>
      <c r="J179" s="950" t="e">
        <f>#REF!</f>
        <v>#REF!</v>
      </c>
      <c r="K179" s="950"/>
      <c r="L179" s="950"/>
      <c r="M179" s="950"/>
      <c r="N179" s="408"/>
      <c r="AH179" s="543"/>
      <c r="AI179" s="543"/>
      <c r="AK179" s="542"/>
      <c r="AL179" s="543"/>
    </row>
    <row r="180" spans="1:38" s="483" customFormat="1" ht="19.5" hidden="1" customHeight="1" x14ac:dyDescent="0.3">
      <c r="A180" s="540" t="e">
        <f>#REF!</f>
        <v>#REF!</v>
      </c>
      <c r="B180" s="540"/>
      <c r="C180" s="540"/>
      <c r="D180" s="540"/>
      <c r="E180" s="540"/>
      <c r="F180" s="540"/>
      <c r="G180" s="540"/>
      <c r="H180" s="540"/>
      <c r="I180" s="551" t="e">
        <f>#REF!</f>
        <v>#REF!</v>
      </c>
      <c r="J180" s="950" t="e">
        <f>#REF!</f>
        <v>#REF!</v>
      </c>
      <c r="K180" s="950"/>
      <c r="L180" s="950"/>
      <c r="M180" s="950"/>
      <c r="N180" s="408"/>
      <c r="AH180" s="543"/>
      <c r="AI180" s="543"/>
      <c r="AK180" s="542"/>
      <c r="AL180" s="543"/>
    </row>
    <row r="181" spans="1:38" s="483" customFormat="1" ht="19.5" hidden="1" customHeight="1" x14ac:dyDescent="0.3">
      <c r="A181" s="540" t="e">
        <f>#REF!</f>
        <v>#REF!</v>
      </c>
      <c r="B181" s="540"/>
      <c r="C181" s="540"/>
      <c r="D181" s="540"/>
      <c r="E181" s="540"/>
      <c r="F181" s="540"/>
      <c r="G181" s="540"/>
      <c r="H181" s="540"/>
      <c r="I181" s="551" t="e">
        <f>#REF!</f>
        <v>#REF!</v>
      </c>
      <c r="J181" s="950" t="e">
        <f>#REF!</f>
        <v>#REF!</v>
      </c>
      <c r="K181" s="950"/>
      <c r="L181" s="950"/>
      <c r="M181" s="950"/>
      <c r="N181" s="408"/>
      <c r="AH181" s="543"/>
      <c r="AI181" s="543"/>
      <c r="AK181" s="542"/>
      <c r="AL181" s="543"/>
    </row>
    <row r="182" spans="1:38" s="483" customFormat="1" ht="19.5" hidden="1" customHeight="1" x14ac:dyDescent="0.3">
      <c r="A182" s="540" t="e">
        <f>#REF!</f>
        <v>#REF!</v>
      </c>
      <c r="B182" s="540"/>
      <c r="C182" s="540"/>
      <c r="D182" s="540"/>
      <c r="E182" s="540"/>
      <c r="F182" s="540"/>
      <c r="G182" s="540"/>
      <c r="H182" s="540"/>
      <c r="I182" s="551" t="e">
        <f>#REF!</f>
        <v>#REF!</v>
      </c>
      <c r="J182" s="950" t="e">
        <f>#REF!</f>
        <v>#REF!</v>
      </c>
      <c r="K182" s="950"/>
      <c r="L182" s="950"/>
      <c r="M182" s="950"/>
      <c r="N182" s="408"/>
      <c r="AH182" s="543"/>
      <c r="AI182" s="543"/>
      <c r="AK182" s="542"/>
      <c r="AL182" s="543"/>
    </row>
    <row r="183" spans="1:38" s="483" customFormat="1" ht="19.5" hidden="1" customHeight="1" x14ac:dyDescent="0.3">
      <c r="A183" s="552"/>
      <c r="B183" s="552"/>
      <c r="C183" s="552"/>
      <c r="D183" s="552"/>
      <c r="E183" s="552"/>
      <c r="F183" s="552"/>
      <c r="G183" s="552"/>
      <c r="H183" s="552"/>
      <c r="I183" s="539" t="e">
        <f>#REF!</f>
        <v>#REF!</v>
      </c>
      <c r="J183" s="950" t="e">
        <f>#REF!</f>
        <v>#REF!</v>
      </c>
      <c r="K183" s="950"/>
      <c r="L183" s="950"/>
      <c r="M183" s="950"/>
      <c r="N183" s="408"/>
      <c r="AH183" s="543"/>
      <c r="AI183" s="543"/>
      <c r="AK183" s="543"/>
      <c r="AL183" s="543"/>
    </row>
    <row r="184" spans="1:38" s="483" customFormat="1" ht="19.5" hidden="1" customHeight="1" x14ac:dyDescent="0.3">
      <c r="A184" s="545" t="e">
        <f>#REF!</f>
        <v>#REF!</v>
      </c>
      <c r="B184" s="545"/>
      <c r="C184" s="545"/>
      <c r="D184" s="545"/>
      <c r="E184" s="545"/>
      <c r="F184" s="545"/>
      <c r="G184" s="545"/>
      <c r="H184" s="545"/>
      <c r="I184" s="539" t="e">
        <f>#REF!</f>
        <v>#REF!</v>
      </c>
      <c r="J184" s="950"/>
      <c r="K184" s="950"/>
      <c r="L184" s="950"/>
      <c r="M184" s="950"/>
      <c r="N184" s="408"/>
      <c r="AH184" s="543"/>
      <c r="AI184" s="543"/>
      <c r="AK184" s="543"/>
      <c r="AL184" s="543"/>
    </row>
    <row r="185" spans="1:38" s="483" customFormat="1" ht="19.5" hidden="1" customHeight="1" x14ac:dyDescent="0.3">
      <c r="A185" s="540" t="e">
        <f>#REF!</f>
        <v>#REF!</v>
      </c>
      <c r="B185" s="540"/>
      <c r="C185" s="540"/>
      <c r="D185" s="540"/>
      <c r="E185" s="540"/>
      <c r="F185" s="540"/>
      <c r="G185" s="540"/>
      <c r="H185" s="540"/>
      <c r="I185" s="541" t="e">
        <f>#REF!</f>
        <v>#REF!</v>
      </c>
      <c r="J185" s="950" t="e">
        <f>#REF!</f>
        <v>#REF!</v>
      </c>
      <c r="K185" s="950"/>
      <c r="L185" s="950"/>
      <c r="M185" s="950"/>
      <c r="N185" s="408"/>
      <c r="AH185" s="543"/>
      <c r="AI185" s="543"/>
      <c r="AK185" s="542"/>
      <c r="AL185" s="543"/>
    </row>
    <row r="186" spans="1:38" s="483" customFormat="1" ht="19.5" hidden="1" customHeight="1" x14ac:dyDescent="0.3">
      <c r="A186" s="540" t="e">
        <f>#REF!</f>
        <v>#REF!</v>
      </c>
      <c r="B186" s="540"/>
      <c r="C186" s="540"/>
      <c r="D186" s="540"/>
      <c r="E186" s="540"/>
      <c r="F186" s="540"/>
      <c r="G186" s="540"/>
      <c r="H186" s="540"/>
      <c r="I186" s="541" t="e">
        <f>#REF!</f>
        <v>#REF!</v>
      </c>
      <c r="J186" s="950" t="e">
        <f>#REF!</f>
        <v>#REF!</v>
      </c>
      <c r="K186" s="950"/>
      <c r="L186" s="950"/>
      <c r="M186" s="950"/>
      <c r="N186" s="408"/>
      <c r="AH186" s="543"/>
      <c r="AI186" s="543"/>
      <c r="AK186" s="542"/>
      <c r="AL186" s="543"/>
    </row>
    <row r="187" spans="1:38" s="483" customFormat="1" ht="19.5" hidden="1" customHeight="1" x14ac:dyDescent="0.3">
      <c r="A187" s="540" t="e">
        <f>#REF!</f>
        <v>#REF!</v>
      </c>
      <c r="B187" s="540"/>
      <c r="C187" s="540"/>
      <c r="D187" s="540"/>
      <c r="E187" s="540"/>
      <c r="F187" s="540"/>
      <c r="G187" s="540"/>
      <c r="H187" s="540"/>
      <c r="I187" s="541" t="e">
        <f>#REF!</f>
        <v>#REF!</v>
      </c>
      <c r="J187" s="950" t="e">
        <f>#REF!</f>
        <v>#REF!</v>
      </c>
      <c r="K187" s="950"/>
      <c r="L187" s="950"/>
      <c r="M187" s="950"/>
      <c r="N187" s="408"/>
      <c r="AH187" s="543"/>
      <c r="AI187" s="543"/>
      <c r="AK187" s="542"/>
      <c r="AL187" s="543"/>
    </row>
    <row r="188" spans="1:38" s="483" customFormat="1" ht="19.5" hidden="1" customHeight="1" x14ac:dyDescent="0.3">
      <c r="A188" s="552"/>
      <c r="B188" s="552"/>
      <c r="C188" s="552"/>
      <c r="D188" s="552"/>
      <c r="E188" s="552"/>
      <c r="F188" s="552"/>
      <c r="G188" s="552"/>
      <c r="H188" s="552"/>
      <c r="I188" s="539" t="e">
        <f>#REF!</f>
        <v>#REF!</v>
      </c>
      <c r="J188" s="950" t="e">
        <f>#REF!</f>
        <v>#REF!</v>
      </c>
      <c r="K188" s="950"/>
      <c r="L188" s="950"/>
      <c r="M188" s="950"/>
      <c r="N188" s="408"/>
      <c r="AH188" s="543"/>
      <c r="AI188" s="543"/>
      <c r="AK188" s="543"/>
      <c r="AL188" s="543"/>
    </row>
    <row r="189" spans="1:38" s="483" customFormat="1" ht="33" hidden="1" customHeight="1" x14ac:dyDescent="0.3">
      <c r="A189" s="545" t="e">
        <f>#REF!</f>
        <v>#REF!</v>
      </c>
      <c r="B189" s="545"/>
      <c r="C189" s="545"/>
      <c r="D189" s="545"/>
      <c r="E189" s="545"/>
      <c r="F189" s="545"/>
      <c r="G189" s="545"/>
      <c r="H189" s="545"/>
      <c r="I189" s="539" t="e">
        <f>#REF!</f>
        <v>#REF!</v>
      </c>
      <c r="J189" s="950"/>
      <c r="K189" s="950"/>
      <c r="L189" s="950"/>
      <c r="M189" s="950"/>
      <c r="N189" s="408"/>
      <c r="AH189" s="543"/>
      <c r="AI189" s="543"/>
      <c r="AK189" s="543"/>
      <c r="AL189" s="543"/>
    </row>
    <row r="190" spans="1:38" s="483" customFormat="1" ht="19.5" hidden="1" customHeight="1" x14ac:dyDescent="0.3">
      <c r="A190" s="552" t="e">
        <f>#REF!</f>
        <v>#REF!</v>
      </c>
      <c r="B190" s="552"/>
      <c r="C190" s="552"/>
      <c r="D190" s="552"/>
      <c r="E190" s="552"/>
      <c r="F190" s="552"/>
      <c r="G190" s="552"/>
      <c r="H190" s="552"/>
      <c r="I190" s="541" t="e">
        <f>#REF!</f>
        <v>#REF!</v>
      </c>
      <c r="J190" s="950" t="e">
        <f>#REF!</f>
        <v>#REF!</v>
      </c>
      <c r="K190" s="950"/>
      <c r="L190" s="950"/>
      <c r="M190" s="950"/>
      <c r="N190" s="408"/>
      <c r="AH190" s="543"/>
      <c r="AI190" s="543"/>
      <c r="AK190" s="542"/>
      <c r="AL190" s="543"/>
    </row>
    <row r="191" spans="1:38" s="483" customFormat="1" ht="19.5" hidden="1" customHeight="1" x14ac:dyDescent="0.3">
      <c r="A191" s="552" t="e">
        <f>#REF!</f>
        <v>#REF!</v>
      </c>
      <c r="B191" s="552"/>
      <c r="C191" s="552"/>
      <c r="D191" s="552"/>
      <c r="E191" s="552"/>
      <c r="F191" s="552"/>
      <c r="G191" s="552"/>
      <c r="H191" s="552"/>
      <c r="I191" s="541" t="e">
        <f>#REF!</f>
        <v>#REF!</v>
      </c>
      <c r="J191" s="950" t="e">
        <f>#REF!</f>
        <v>#REF!</v>
      </c>
      <c r="K191" s="950"/>
      <c r="L191" s="950"/>
      <c r="M191" s="950"/>
      <c r="N191" s="408"/>
      <c r="AH191" s="543"/>
      <c r="AI191" s="543"/>
      <c r="AK191" s="542"/>
      <c r="AL191" s="543"/>
    </row>
    <row r="192" spans="1:38" s="483" customFormat="1" ht="19.5" hidden="1" customHeight="1" x14ac:dyDescent="0.3">
      <c r="A192" s="552" t="e">
        <f>#REF!</f>
        <v>#REF!</v>
      </c>
      <c r="B192" s="552"/>
      <c r="C192" s="552"/>
      <c r="D192" s="552"/>
      <c r="E192" s="552"/>
      <c r="F192" s="552"/>
      <c r="G192" s="552"/>
      <c r="H192" s="552"/>
      <c r="I192" s="541" t="e">
        <f>#REF!</f>
        <v>#REF!</v>
      </c>
      <c r="J192" s="950" t="e">
        <f>#REF!</f>
        <v>#REF!</v>
      </c>
      <c r="K192" s="950"/>
      <c r="L192" s="950"/>
      <c r="M192" s="950"/>
      <c r="N192" s="408"/>
      <c r="AH192" s="543"/>
      <c r="AI192" s="543"/>
      <c r="AK192" s="542"/>
      <c r="AL192" s="543"/>
    </row>
    <row r="193" spans="1:38" s="483" customFormat="1" ht="19.5" hidden="1" customHeight="1" x14ac:dyDescent="0.3">
      <c r="A193" s="552"/>
      <c r="B193" s="552"/>
      <c r="C193" s="552"/>
      <c r="D193" s="552"/>
      <c r="E193" s="552"/>
      <c r="F193" s="552"/>
      <c r="G193" s="552"/>
      <c r="H193" s="552"/>
      <c r="I193" s="539" t="e">
        <f>#REF!</f>
        <v>#REF!</v>
      </c>
      <c r="J193" s="950" t="e">
        <f>#REF!</f>
        <v>#REF!</v>
      </c>
      <c r="K193" s="950"/>
      <c r="L193" s="950"/>
      <c r="M193" s="950"/>
      <c r="N193" s="408"/>
      <c r="AH193" s="543"/>
      <c r="AI193" s="543"/>
      <c r="AK193" s="543"/>
      <c r="AL193" s="543"/>
    </row>
    <row r="194" spans="1:38" s="483" customFormat="1" ht="19.5" hidden="1" customHeight="1" x14ac:dyDescent="0.3">
      <c r="A194" s="545" t="e">
        <f>#REF!</f>
        <v>#REF!</v>
      </c>
      <c r="B194" s="545"/>
      <c r="C194" s="545"/>
      <c r="D194" s="545"/>
      <c r="E194" s="545"/>
      <c r="F194" s="545"/>
      <c r="G194" s="545"/>
      <c r="H194" s="545"/>
      <c r="I194" s="539" t="e">
        <f>#REF!</f>
        <v>#REF!</v>
      </c>
      <c r="J194" s="950"/>
      <c r="K194" s="950"/>
      <c r="L194" s="950"/>
      <c r="M194" s="950"/>
      <c r="N194" s="408"/>
      <c r="AH194" s="543"/>
      <c r="AI194" s="543"/>
      <c r="AK194" s="543"/>
      <c r="AL194" s="543"/>
    </row>
    <row r="195" spans="1:38" s="483" customFormat="1" ht="19.5" hidden="1" customHeight="1" x14ac:dyDescent="0.3">
      <c r="A195" s="540" t="e">
        <f>#REF!</f>
        <v>#REF!</v>
      </c>
      <c r="B195" s="540"/>
      <c r="C195" s="540"/>
      <c r="D195" s="540"/>
      <c r="E195" s="540"/>
      <c r="F195" s="540"/>
      <c r="G195" s="540"/>
      <c r="H195" s="540"/>
      <c r="I195" s="541" t="e">
        <f>#REF!</f>
        <v>#REF!</v>
      </c>
      <c r="J195" s="950" t="e">
        <f>#REF!</f>
        <v>#REF!</v>
      </c>
      <c r="K195" s="950"/>
      <c r="L195" s="950"/>
      <c r="M195" s="950"/>
      <c r="N195" s="408"/>
      <c r="AH195" s="543"/>
      <c r="AI195" s="543"/>
      <c r="AK195" s="542"/>
      <c r="AL195" s="543"/>
    </row>
    <row r="196" spans="1:38" s="483" customFormat="1" ht="19.5" hidden="1" customHeight="1" x14ac:dyDescent="0.3">
      <c r="A196" s="540" t="e">
        <f>#REF!</f>
        <v>#REF!</v>
      </c>
      <c r="B196" s="540"/>
      <c r="C196" s="540"/>
      <c r="D196" s="540"/>
      <c r="E196" s="540"/>
      <c r="F196" s="540"/>
      <c r="G196" s="540"/>
      <c r="H196" s="540"/>
      <c r="I196" s="541" t="e">
        <f>#REF!</f>
        <v>#REF!</v>
      </c>
      <c r="J196" s="950" t="e">
        <f>#REF!</f>
        <v>#REF!</v>
      </c>
      <c r="K196" s="950"/>
      <c r="L196" s="950"/>
      <c r="M196" s="950"/>
      <c r="N196" s="408"/>
      <c r="AH196" s="543"/>
      <c r="AI196" s="543"/>
      <c r="AK196" s="542"/>
      <c r="AL196" s="543"/>
    </row>
    <row r="197" spans="1:38" s="483" customFormat="1" ht="19.5" hidden="1" customHeight="1" x14ac:dyDescent="0.3">
      <c r="A197" s="552"/>
      <c r="B197" s="552"/>
      <c r="C197" s="552"/>
      <c r="D197" s="552"/>
      <c r="E197" s="552"/>
      <c r="F197" s="552"/>
      <c r="G197" s="552"/>
      <c r="H197" s="552"/>
      <c r="I197" s="539" t="e">
        <f>#REF!</f>
        <v>#REF!</v>
      </c>
      <c r="J197" s="950" t="e">
        <f>#REF!</f>
        <v>#REF!</v>
      </c>
      <c r="K197" s="950"/>
      <c r="L197" s="950"/>
      <c r="M197" s="950"/>
      <c r="N197" s="408"/>
      <c r="AH197" s="543"/>
      <c r="AI197" s="543"/>
      <c r="AK197" s="543"/>
      <c r="AL197" s="543"/>
    </row>
    <row r="198" spans="1:38" s="483" customFormat="1" ht="33" hidden="1" customHeight="1" x14ac:dyDescent="0.3">
      <c r="A198" s="545" t="e">
        <f>#REF!</f>
        <v>#REF!</v>
      </c>
      <c r="B198" s="545"/>
      <c r="C198" s="545"/>
      <c r="D198" s="545"/>
      <c r="E198" s="545"/>
      <c r="F198" s="545"/>
      <c r="G198" s="545"/>
      <c r="H198" s="545"/>
      <c r="I198" s="539" t="e">
        <f>#REF!</f>
        <v>#REF!</v>
      </c>
      <c r="J198" s="950"/>
      <c r="K198" s="950"/>
      <c r="L198" s="950"/>
      <c r="M198" s="950"/>
      <c r="N198" s="408"/>
      <c r="AH198" s="543"/>
      <c r="AI198" s="543"/>
      <c r="AK198" s="543"/>
      <c r="AL198" s="543"/>
    </row>
    <row r="199" spans="1:38" s="483" customFormat="1" ht="19.5" hidden="1" customHeight="1" x14ac:dyDescent="0.3">
      <c r="A199" s="540" t="e">
        <f>#REF!</f>
        <v>#REF!</v>
      </c>
      <c r="B199" s="540"/>
      <c r="C199" s="540"/>
      <c r="D199" s="540"/>
      <c r="E199" s="540"/>
      <c r="F199" s="540"/>
      <c r="G199" s="540"/>
      <c r="H199" s="540"/>
      <c r="I199" s="541" t="e">
        <f>#REF!</f>
        <v>#REF!</v>
      </c>
      <c r="J199" s="950" t="e">
        <f>#REF!</f>
        <v>#REF!</v>
      </c>
      <c r="K199" s="950"/>
      <c r="L199" s="950"/>
      <c r="M199" s="950"/>
      <c r="N199" s="408"/>
      <c r="AH199" s="543"/>
      <c r="AI199" s="543"/>
      <c r="AK199" s="542"/>
      <c r="AL199" s="543"/>
    </row>
    <row r="200" spans="1:38" s="483" customFormat="1" ht="19.5" hidden="1" customHeight="1" x14ac:dyDescent="0.3">
      <c r="A200" s="540" t="e">
        <f>#REF!</f>
        <v>#REF!</v>
      </c>
      <c r="B200" s="540"/>
      <c r="C200" s="540"/>
      <c r="D200" s="540"/>
      <c r="E200" s="540"/>
      <c r="F200" s="540"/>
      <c r="G200" s="540"/>
      <c r="H200" s="540"/>
      <c r="I200" s="541" t="e">
        <f>#REF!</f>
        <v>#REF!</v>
      </c>
      <c r="J200" s="950" t="e">
        <f>#REF!</f>
        <v>#REF!</v>
      </c>
      <c r="K200" s="950"/>
      <c r="L200" s="950"/>
      <c r="M200" s="950"/>
      <c r="N200" s="408"/>
      <c r="AH200" s="543"/>
      <c r="AI200" s="543"/>
      <c r="AK200" s="542"/>
      <c r="AL200" s="543"/>
    </row>
    <row r="201" spans="1:38" s="483" customFormat="1" ht="19.5" hidden="1" customHeight="1" x14ac:dyDescent="0.3">
      <c r="A201" s="540" t="e">
        <f>#REF!</f>
        <v>#REF!</v>
      </c>
      <c r="B201" s="540"/>
      <c r="C201" s="540"/>
      <c r="D201" s="540"/>
      <c r="E201" s="540"/>
      <c r="F201" s="540"/>
      <c r="G201" s="540"/>
      <c r="H201" s="540"/>
      <c r="I201" s="541" t="e">
        <f>#REF!</f>
        <v>#REF!</v>
      </c>
      <c r="J201" s="950" t="e">
        <f>#REF!</f>
        <v>#REF!</v>
      </c>
      <c r="K201" s="950"/>
      <c r="L201" s="950"/>
      <c r="M201" s="950"/>
      <c r="N201" s="408"/>
      <c r="AH201" s="543"/>
      <c r="AI201" s="543"/>
      <c r="AK201" s="542"/>
      <c r="AL201" s="543"/>
    </row>
    <row r="202" spans="1:38" s="483" customFormat="1" ht="19.5" hidden="1" customHeight="1" x14ac:dyDescent="0.3">
      <c r="A202" s="540" t="e">
        <f>#REF!</f>
        <v>#REF!</v>
      </c>
      <c r="B202" s="540"/>
      <c r="C202" s="540"/>
      <c r="D202" s="540"/>
      <c r="E202" s="540"/>
      <c r="F202" s="540"/>
      <c r="G202" s="540"/>
      <c r="H202" s="540"/>
      <c r="I202" s="541" t="e">
        <f>#REF!</f>
        <v>#REF!</v>
      </c>
      <c r="J202" s="950" t="e">
        <f>#REF!</f>
        <v>#REF!</v>
      </c>
      <c r="K202" s="950"/>
      <c r="L202" s="950"/>
      <c r="M202" s="950"/>
      <c r="N202" s="408"/>
      <c r="AH202" s="543"/>
      <c r="AI202" s="543"/>
      <c r="AK202" s="542"/>
      <c r="AL202" s="543"/>
    </row>
    <row r="203" spans="1:38" s="483" customFormat="1" ht="19.5" hidden="1" customHeight="1" x14ac:dyDescent="0.3">
      <c r="A203" s="540" t="e">
        <f>#REF!</f>
        <v>#REF!</v>
      </c>
      <c r="B203" s="540"/>
      <c r="C203" s="540"/>
      <c r="D203" s="540"/>
      <c r="E203" s="540"/>
      <c r="F203" s="540"/>
      <c r="G203" s="540"/>
      <c r="H203" s="540"/>
      <c r="I203" s="541" t="e">
        <f>#REF!</f>
        <v>#REF!</v>
      </c>
      <c r="J203" s="950" t="e">
        <f>#REF!</f>
        <v>#REF!</v>
      </c>
      <c r="K203" s="950"/>
      <c r="L203" s="950"/>
      <c r="M203" s="950"/>
      <c r="N203" s="408"/>
      <c r="AH203" s="543"/>
      <c r="AI203" s="543"/>
      <c r="AK203" s="542"/>
      <c r="AL203" s="543"/>
    </row>
    <row r="204" spans="1:38" s="483" customFormat="1" ht="19.5" hidden="1" customHeight="1" x14ac:dyDescent="0.3">
      <c r="A204" s="540" t="e">
        <f>#REF!</f>
        <v>#REF!</v>
      </c>
      <c r="B204" s="540"/>
      <c r="C204" s="540"/>
      <c r="D204" s="540"/>
      <c r="E204" s="540"/>
      <c r="F204" s="540"/>
      <c r="G204" s="540"/>
      <c r="H204" s="540"/>
      <c r="I204" s="541" t="e">
        <f>#REF!</f>
        <v>#REF!</v>
      </c>
      <c r="J204" s="950" t="e">
        <f>#REF!</f>
        <v>#REF!</v>
      </c>
      <c r="K204" s="950"/>
      <c r="L204" s="950"/>
      <c r="M204" s="950"/>
      <c r="N204" s="408"/>
      <c r="AH204" s="543"/>
      <c r="AI204" s="543"/>
      <c r="AK204" s="542"/>
      <c r="AL204" s="543"/>
    </row>
    <row r="205" spans="1:38" s="483" customFormat="1" ht="19.5" hidden="1" customHeight="1" x14ac:dyDescent="0.3">
      <c r="A205" s="552"/>
      <c r="B205" s="552"/>
      <c r="C205" s="552"/>
      <c r="D205" s="552"/>
      <c r="E205" s="552"/>
      <c r="F205" s="552"/>
      <c r="G205" s="552"/>
      <c r="H205" s="552"/>
      <c r="I205" s="539" t="e">
        <f>#REF!</f>
        <v>#REF!</v>
      </c>
      <c r="J205" s="950" t="e">
        <f>#REF!</f>
        <v>#REF!</v>
      </c>
      <c r="K205" s="950"/>
      <c r="L205" s="950"/>
      <c r="M205" s="950"/>
      <c r="N205" s="408"/>
      <c r="AH205" s="543"/>
      <c r="AI205" s="543"/>
      <c r="AK205" s="543"/>
      <c r="AL205" s="543"/>
    </row>
    <row r="206" spans="1:38" s="483" customFormat="1" ht="33" hidden="1" customHeight="1" x14ac:dyDescent="0.3">
      <c r="A206" s="545" t="e">
        <f>#REF!</f>
        <v>#REF!</v>
      </c>
      <c r="B206" s="545"/>
      <c r="C206" s="545"/>
      <c r="D206" s="545"/>
      <c r="E206" s="545"/>
      <c r="F206" s="545"/>
      <c r="G206" s="545"/>
      <c r="H206" s="545"/>
      <c r="I206" s="539" t="e">
        <f>#REF!</f>
        <v>#REF!</v>
      </c>
      <c r="J206" s="950"/>
      <c r="K206" s="950"/>
      <c r="L206" s="950"/>
      <c r="M206" s="950"/>
      <c r="N206" s="408"/>
      <c r="AH206" s="543"/>
      <c r="AI206" s="543"/>
      <c r="AK206" s="543"/>
      <c r="AL206" s="543"/>
    </row>
    <row r="207" spans="1:38" s="483" customFormat="1" ht="33" hidden="1" customHeight="1" x14ac:dyDescent="0.3">
      <c r="A207" s="540" t="e">
        <f>#REF!</f>
        <v>#REF!</v>
      </c>
      <c r="B207" s="540"/>
      <c r="C207" s="540"/>
      <c r="D207" s="540"/>
      <c r="E207" s="540"/>
      <c r="F207" s="540"/>
      <c r="G207" s="540"/>
      <c r="H207" s="540"/>
      <c r="I207" s="541" t="e">
        <f>#REF!</f>
        <v>#REF!</v>
      </c>
      <c r="J207" s="950" t="e">
        <f>#REF!</f>
        <v>#REF!</v>
      </c>
      <c r="K207" s="950"/>
      <c r="L207" s="950"/>
      <c r="M207" s="950"/>
      <c r="N207" s="408"/>
      <c r="AH207" s="543"/>
      <c r="AI207" s="543"/>
      <c r="AK207" s="542"/>
      <c r="AL207" s="543"/>
    </row>
    <row r="208" spans="1:38" s="483" customFormat="1" ht="19.5" hidden="1" customHeight="1" x14ac:dyDescent="0.3">
      <c r="A208" s="540" t="e">
        <f>#REF!</f>
        <v>#REF!</v>
      </c>
      <c r="B208" s="540"/>
      <c r="C208" s="540"/>
      <c r="D208" s="540"/>
      <c r="E208" s="540"/>
      <c r="F208" s="540"/>
      <c r="G208" s="540"/>
      <c r="H208" s="540"/>
      <c r="I208" s="541" t="e">
        <f>#REF!</f>
        <v>#REF!</v>
      </c>
      <c r="J208" s="950" t="e">
        <f>#REF!</f>
        <v>#REF!</v>
      </c>
      <c r="K208" s="950"/>
      <c r="L208" s="950"/>
      <c r="M208" s="950"/>
      <c r="N208" s="408"/>
      <c r="AH208" s="543"/>
      <c r="AI208" s="543"/>
      <c r="AK208" s="542"/>
      <c r="AL208" s="543"/>
    </row>
    <row r="209" spans="1:38" s="483" customFormat="1" ht="19.5" hidden="1" customHeight="1" x14ac:dyDescent="0.3">
      <c r="A209" s="540" t="e">
        <f>#REF!</f>
        <v>#REF!</v>
      </c>
      <c r="B209" s="540"/>
      <c r="C209" s="540"/>
      <c r="D209" s="540"/>
      <c r="E209" s="540"/>
      <c r="F209" s="540"/>
      <c r="G209" s="540"/>
      <c r="H209" s="540"/>
      <c r="I209" s="541" t="e">
        <f>#REF!</f>
        <v>#REF!</v>
      </c>
      <c r="J209" s="950" t="e">
        <f>#REF!</f>
        <v>#REF!</v>
      </c>
      <c r="K209" s="950"/>
      <c r="L209" s="950"/>
      <c r="M209" s="950"/>
      <c r="N209" s="408"/>
      <c r="AH209" s="543"/>
      <c r="AI209" s="543"/>
      <c r="AK209" s="542"/>
      <c r="AL209" s="543"/>
    </row>
    <row r="210" spans="1:38" s="483" customFormat="1" ht="19.5" hidden="1" customHeight="1" x14ac:dyDescent="0.3">
      <c r="A210" s="552" t="e">
        <f>#REF!</f>
        <v>#REF!</v>
      </c>
      <c r="B210" s="552"/>
      <c r="C210" s="552"/>
      <c r="D210" s="552"/>
      <c r="E210" s="552"/>
      <c r="F210" s="552"/>
      <c r="G210" s="552"/>
      <c r="H210" s="552"/>
      <c r="I210" s="539" t="e">
        <f>#REF!</f>
        <v>#REF!</v>
      </c>
      <c r="J210" s="950" t="e">
        <f>#REF!</f>
        <v>#REF!</v>
      </c>
      <c r="K210" s="950"/>
      <c r="L210" s="950"/>
      <c r="M210" s="950"/>
      <c r="N210" s="408"/>
      <c r="AH210" s="543"/>
      <c r="AI210" s="543"/>
      <c r="AK210" s="543"/>
      <c r="AL210" s="543"/>
    </row>
    <row r="211" spans="1:38" s="483" customFormat="1" ht="33" hidden="1" customHeight="1" x14ac:dyDescent="0.3">
      <c r="A211" s="545" t="e">
        <f>#REF!</f>
        <v>#REF!</v>
      </c>
      <c r="B211" s="545"/>
      <c r="C211" s="545"/>
      <c r="D211" s="545"/>
      <c r="E211" s="545"/>
      <c r="F211" s="545"/>
      <c r="G211" s="545"/>
      <c r="H211" s="545"/>
      <c r="I211" s="539" t="e">
        <f>#REF!</f>
        <v>#REF!</v>
      </c>
      <c r="J211" s="950"/>
      <c r="K211" s="950"/>
      <c r="L211" s="950"/>
      <c r="M211" s="950"/>
      <c r="N211" s="408"/>
      <c r="AH211" s="543"/>
      <c r="AI211" s="543"/>
      <c r="AK211" s="543"/>
      <c r="AL211" s="543"/>
    </row>
    <row r="212" spans="1:38" s="483" customFormat="1" ht="19.5" hidden="1" customHeight="1" x14ac:dyDescent="0.3">
      <c r="A212" s="540" t="e">
        <f>#REF!</f>
        <v>#REF!</v>
      </c>
      <c r="B212" s="540"/>
      <c r="C212" s="540"/>
      <c r="D212" s="540"/>
      <c r="E212" s="540"/>
      <c r="F212" s="540"/>
      <c r="G212" s="540"/>
      <c r="H212" s="540"/>
      <c r="I212" s="541" t="e">
        <f>#REF!</f>
        <v>#REF!</v>
      </c>
      <c r="J212" s="950" t="e">
        <f>#REF!</f>
        <v>#REF!</v>
      </c>
      <c r="K212" s="950"/>
      <c r="L212" s="950"/>
      <c r="M212" s="950"/>
      <c r="N212" s="408"/>
      <c r="AH212" s="543"/>
      <c r="AI212" s="543"/>
      <c r="AK212" s="542"/>
      <c r="AL212" s="543"/>
    </row>
    <row r="213" spans="1:38" s="483" customFormat="1" ht="19.5" hidden="1" customHeight="1" x14ac:dyDescent="0.3">
      <c r="A213" s="540" t="e">
        <f>#REF!</f>
        <v>#REF!</v>
      </c>
      <c r="B213" s="540"/>
      <c r="C213" s="540"/>
      <c r="D213" s="540"/>
      <c r="E213" s="540"/>
      <c r="F213" s="540"/>
      <c r="G213" s="540"/>
      <c r="H213" s="540"/>
      <c r="I213" s="541" t="e">
        <f>#REF!</f>
        <v>#REF!</v>
      </c>
      <c r="J213" s="950" t="e">
        <f>#REF!</f>
        <v>#REF!</v>
      </c>
      <c r="K213" s="950"/>
      <c r="L213" s="950"/>
      <c r="M213" s="950"/>
      <c r="N213" s="408"/>
      <c r="AH213" s="543"/>
      <c r="AI213" s="543"/>
      <c r="AK213" s="542"/>
      <c r="AL213" s="543"/>
    </row>
    <row r="214" spans="1:38" s="483" customFormat="1" ht="32.25" hidden="1" customHeight="1" x14ac:dyDescent="0.3">
      <c r="A214" s="540" t="e">
        <f>#REF!</f>
        <v>#REF!</v>
      </c>
      <c r="B214" s="540"/>
      <c r="C214" s="540"/>
      <c r="D214" s="540"/>
      <c r="E214" s="540"/>
      <c r="F214" s="540"/>
      <c r="G214" s="540"/>
      <c r="H214" s="540"/>
      <c r="I214" s="541" t="e">
        <f>#REF!</f>
        <v>#REF!</v>
      </c>
      <c r="J214" s="950" t="e">
        <f>#REF!</f>
        <v>#REF!</v>
      </c>
      <c r="K214" s="950"/>
      <c r="L214" s="950"/>
      <c r="M214" s="950"/>
      <c r="N214" s="408"/>
      <c r="AH214" s="543"/>
      <c r="AI214" s="543"/>
      <c r="AK214" s="542"/>
      <c r="AL214" s="543"/>
    </row>
    <row r="215" spans="1:38" s="483" customFormat="1" ht="19.5" hidden="1" customHeight="1" x14ac:dyDescent="0.3">
      <c r="A215" s="540" t="e">
        <f>#REF!</f>
        <v>#REF!</v>
      </c>
      <c r="B215" s="540"/>
      <c r="C215" s="540"/>
      <c r="D215" s="540"/>
      <c r="E215" s="540"/>
      <c r="F215" s="540"/>
      <c r="G215" s="540"/>
      <c r="H215" s="540"/>
      <c r="I215" s="541" t="e">
        <f>#REF!</f>
        <v>#REF!</v>
      </c>
      <c r="J215" s="950" t="e">
        <f>#REF!</f>
        <v>#REF!</v>
      </c>
      <c r="K215" s="950"/>
      <c r="L215" s="950"/>
      <c r="M215" s="950"/>
      <c r="N215" s="408"/>
      <c r="AH215" s="543"/>
      <c r="AI215" s="543"/>
      <c r="AK215" s="542"/>
      <c r="AL215" s="543"/>
    </row>
    <row r="216" spans="1:38" s="483" customFormat="1" ht="19.5" hidden="1" customHeight="1" x14ac:dyDescent="0.3">
      <c r="A216" s="544"/>
      <c r="B216" s="544"/>
      <c r="C216" s="544"/>
      <c r="D216" s="544"/>
      <c r="E216" s="544"/>
      <c r="F216" s="544"/>
      <c r="G216" s="544"/>
      <c r="H216" s="544"/>
      <c r="I216" s="539" t="e">
        <f>#REF!</f>
        <v>#REF!</v>
      </c>
      <c r="J216" s="950" t="e">
        <f>#REF!</f>
        <v>#REF!</v>
      </c>
      <c r="K216" s="950"/>
      <c r="L216" s="950"/>
      <c r="M216" s="950"/>
      <c r="N216" s="535"/>
      <c r="AH216" s="543"/>
      <c r="AI216" s="543"/>
      <c r="AK216" s="543"/>
      <c r="AL216" s="543"/>
    </row>
    <row r="217" spans="1:38" s="483" customFormat="1" hidden="1" x14ac:dyDescent="0.3">
      <c r="A217" s="547"/>
      <c r="B217" s="547"/>
      <c r="C217" s="547"/>
      <c r="D217" s="547"/>
      <c r="E217" s="547"/>
      <c r="F217" s="547"/>
      <c r="G217" s="547"/>
      <c r="H217" s="547"/>
      <c r="I217" s="539" t="e">
        <f>#REF!</f>
        <v>#REF!</v>
      </c>
      <c r="J217" s="950" t="e">
        <f>#REF!</f>
        <v>#REF!</v>
      </c>
      <c r="K217" s="950"/>
      <c r="L217" s="950"/>
      <c r="M217" s="950"/>
      <c r="N217" s="535"/>
      <c r="AH217" s="543"/>
      <c r="AI217" s="543"/>
      <c r="AK217" s="543"/>
      <c r="AL217" s="543"/>
    </row>
    <row r="218" spans="1:38" s="483" customFormat="1" ht="19.5" hidden="1" customHeight="1" x14ac:dyDescent="0.3">
      <c r="A218" s="549"/>
      <c r="B218" s="549"/>
      <c r="C218" s="549"/>
      <c r="D218" s="549"/>
      <c r="E218" s="549"/>
      <c r="F218" s="549"/>
      <c r="G218" s="549"/>
      <c r="H218" s="549"/>
      <c r="I218" s="539" t="e">
        <f>#REF!</f>
        <v>#REF!</v>
      </c>
      <c r="J218" s="950" t="e">
        <f>#REF!</f>
        <v>#REF!</v>
      </c>
      <c r="K218" s="950"/>
      <c r="L218" s="950"/>
      <c r="M218" s="950"/>
      <c r="N218" s="535"/>
      <c r="AH218" s="543"/>
      <c r="AI218" s="543"/>
      <c r="AK218" s="543"/>
      <c r="AL218" s="543"/>
    </row>
    <row r="219" spans="1:38" s="484" customFormat="1" x14ac:dyDescent="0.3">
      <c r="A219" s="553"/>
      <c r="B219" s="553"/>
      <c r="C219" s="553"/>
      <c r="D219" s="553"/>
      <c r="E219" s="553"/>
      <c r="F219" s="553"/>
      <c r="G219" s="553"/>
      <c r="H219" s="553"/>
      <c r="I219" s="554"/>
      <c r="J219" s="930"/>
      <c r="K219" s="930"/>
      <c r="L219" s="930"/>
      <c r="M219" s="930"/>
      <c r="N219" s="482"/>
      <c r="O219" s="483"/>
    </row>
    <row r="220" spans="1:38" s="484" customFormat="1" x14ac:dyDescent="0.3">
      <c r="A220" s="532"/>
      <c r="B220" s="532"/>
      <c r="C220" s="532"/>
      <c r="D220" s="532"/>
      <c r="E220" s="532"/>
      <c r="F220" s="532"/>
      <c r="G220" s="532"/>
      <c r="H220" s="532"/>
      <c r="I220" s="533"/>
      <c r="J220" s="533"/>
      <c r="K220" s="533"/>
      <c r="L220" s="533"/>
      <c r="M220" s="533"/>
      <c r="N220" s="482"/>
      <c r="O220" s="483"/>
    </row>
    <row r="221" spans="1:38" s="484" customFormat="1" x14ac:dyDescent="0.3">
      <c r="A221" s="532"/>
      <c r="B221" s="532"/>
      <c r="C221" s="532"/>
      <c r="D221" s="532"/>
      <c r="E221" s="532"/>
      <c r="F221" s="532"/>
      <c r="G221" s="532"/>
      <c r="H221" s="532"/>
      <c r="I221" s="533"/>
      <c r="J221" s="533"/>
      <c r="K221" s="533"/>
      <c r="L221" s="533"/>
      <c r="M221" s="533"/>
      <c r="N221" s="482"/>
      <c r="O221" s="483"/>
    </row>
  </sheetData>
  <sheetProtection algorithmName="SHA-512" hashValue="jQLaGMCd1l4Qbmx/229ccTNGNPMtt9pOGQ+cHjZVbMsGjEa+4IHxcDnMRFBrDjOdTpHSsy8jynFBfZMqQGw4CQ==" saltValue="tl19QJhZEBU8SPcAIELRWw==" spinCount="100000" sheet="1" formatColumns="0" formatRows="0" selectLockedCells="1"/>
  <customSheetViews>
    <customSheetView guid="{F980561B-46B1-45C3-9626-B209029A92CB}" fitToPage="1" printArea="1" hiddenRows="1" hiddenColumns="1" view="pageBreakPreview" topLeftCell="A7">
      <selection activeCell="S14" sqref="S14"/>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1"/>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2"/>
      <headerFooter alignWithMargins="0">
        <oddFooter>&amp;R&amp;"Book Antiqua,Bold"&amp;10Schedule-7/ Page &amp;P of &amp;N</oddFooter>
      </headerFooter>
    </customSheetView>
    <customSheetView guid="{302D9D75-0757-45DA-AFBF-614F08F1401B}" fitToPage="1" printArea="1" hiddenRows="1" hiddenColumns="1" view="pageBreakPreview" topLeftCell="A7">
      <selection activeCell="S14" sqref="S14"/>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3"/>
      <headerFooter alignWithMargins="0">
        <oddFooter>&amp;R&amp;"Book Antiqua,Bold"&amp;10Schedule-7/ Page &amp;P of &amp;N</oddFooter>
      </headerFooter>
    </customSheetView>
  </customSheetViews>
  <mergeCells count="152">
    <mergeCell ref="J214:M214"/>
    <mergeCell ref="J215:M215"/>
    <mergeCell ref="J216:M216"/>
    <mergeCell ref="J217:M217"/>
    <mergeCell ref="J218:M218"/>
    <mergeCell ref="J219:M219"/>
    <mergeCell ref="J208:M208"/>
    <mergeCell ref="J209:M209"/>
    <mergeCell ref="J210:M210"/>
    <mergeCell ref="J211:M211"/>
    <mergeCell ref="J212:M212"/>
    <mergeCell ref="J213:M213"/>
    <mergeCell ref="J202:M202"/>
    <mergeCell ref="J203:M203"/>
    <mergeCell ref="J204:M204"/>
    <mergeCell ref="J205:M205"/>
    <mergeCell ref="J206:M206"/>
    <mergeCell ref="J207:M207"/>
    <mergeCell ref="J196:M196"/>
    <mergeCell ref="J197:M197"/>
    <mergeCell ref="J198:M198"/>
    <mergeCell ref="J199:M199"/>
    <mergeCell ref="J200:M200"/>
    <mergeCell ref="J201:M201"/>
    <mergeCell ref="J190:M190"/>
    <mergeCell ref="J191:M191"/>
    <mergeCell ref="J192:M192"/>
    <mergeCell ref="J193:M193"/>
    <mergeCell ref="J194:M194"/>
    <mergeCell ref="J195:M195"/>
    <mergeCell ref="J184:M184"/>
    <mergeCell ref="J185:M185"/>
    <mergeCell ref="J186:M186"/>
    <mergeCell ref="J187:M187"/>
    <mergeCell ref="J188:M188"/>
    <mergeCell ref="J189:M189"/>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A102:M102"/>
    <mergeCell ref="A103:M103"/>
    <mergeCell ref="A106:J106"/>
    <mergeCell ref="I107:J107"/>
    <mergeCell ref="I108:J108"/>
    <mergeCell ref="A20:H20"/>
    <mergeCell ref="A21:H21"/>
    <mergeCell ref="B23:O23"/>
    <mergeCell ref="J24:M24"/>
    <mergeCell ref="B27:M27"/>
    <mergeCell ref="J25:K25"/>
    <mergeCell ref="J26:K26"/>
    <mergeCell ref="L25:M25"/>
    <mergeCell ref="L26:M26"/>
    <mergeCell ref="I11:J11"/>
    <mergeCell ref="A13:M13"/>
    <mergeCell ref="AH14:AI14"/>
    <mergeCell ref="AK14:AL14"/>
    <mergeCell ref="B16:N16"/>
    <mergeCell ref="F19:L19"/>
    <mergeCell ref="A3:M3"/>
    <mergeCell ref="A4:M4"/>
    <mergeCell ref="A7:J7"/>
    <mergeCell ref="I8:J8"/>
    <mergeCell ref="I9:J9"/>
    <mergeCell ref="I10:J10"/>
    <mergeCell ref="B8:D8"/>
    <mergeCell ref="B9:D9"/>
    <mergeCell ref="B10:D10"/>
    <mergeCell ref="B11:D11"/>
  </mergeCells>
  <conditionalFormatting sqref="N17">
    <cfRule type="expression" dxfId="2" priority="2" stopIfTrue="1">
      <formula>#REF!=""</formula>
    </cfRule>
  </conditionalFormatting>
  <conditionalFormatting sqref="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4"/>
  <headerFooter alignWithMargins="0">
    <oddFooter>&amp;R&amp;"Book Antiqua,Bold"&amp;10Schedule-7/ Page &amp;P of &amp;N</oddFooter>
  </headerFooter>
  <rowBreaks count="1" manualBreakCount="1">
    <brk id="21" max="13" man="1"/>
  </rowBreaks>
  <colBreaks count="1" manualBreakCount="1">
    <brk id="13" max="1048575" man="1"/>
  </colBreak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zoomScale="145" zoomScaleNormal="100" zoomScaleSheetLayoutView="145" workbookViewId="0">
      <selection activeCell="G15" sqref="G15"/>
    </sheetView>
  </sheetViews>
  <sheetFormatPr defaultColWidth="9" defaultRowHeight="16.5" x14ac:dyDescent="0.3"/>
  <cols>
    <col min="1" max="2" width="6.625" style="573" customWidth="1"/>
    <col min="3" max="3" width="21.625" style="573" customWidth="1"/>
    <col min="4" max="4" width="13.375" style="573" customWidth="1"/>
    <col min="5" max="5" width="23.625" style="573" customWidth="1"/>
    <col min="6" max="6" width="11.875" style="573" customWidth="1"/>
    <col min="7" max="7" width="14.375" style="573" customWidth="1"/>
    <col min="8" max="8" width="15.625" style="560" hidden="1" customWidth="1"/>
    <col min="9" max="9" width="20" style="561" hidden="1" customWidth="1"/>
    <col min="10" max="10" width="41.5" style="561" hidden="1" customWidth="1"/>
    <col min="11" max="11" width="21.25" style="561" hidden="1" customWidth="1"/>
    <col min="12" max="12" width="14.25" style="561" hidden="1" customWidth="1"/>
    <col min="13" max="13" width="14.25" style="561" customWidth="1"/>
    <col min="14" max="16" width="9" style="562" customWidth="1"/>
    <col min="17" max="19" width="9" style="563"/>
    <col min="20" max="21" width="9" style="564"/>
    <col min="22" max="16384" width="9" style="565"/>
  </cols>
  <sheetData>
    <row r="1" spans="1:21" s="559" customFormat="1" ht="39.950000000000003" customHeight="1" x14ac:dyDescent="0.3">
      <c r="A1" s="955" t="s">
        <v>229</v>
      </c>
      <c r="B1" s="955"/>
      <c r="C1" s="955"/>
      <c r="D1" s="955"/>
      <c r="E1" s="955"/>
      <c r="F1" s="955"/>
      <c r="G1" s="955"/>
      <c r="H1" s="555"/>
      <c r="I1" s="556"/>
      <c r="J1" s="556"/>
      <c r="K1" s="556"/>
      <c r="L1" s="556"/>
      <c r="M1" s="556"/>
      <c r="N1" s="556"/>
      <c r="O1" s="556"/>
      <c r="P1" s="556"/>
      <c r="Q1" s="557"/>
      <c r="R1" s="557"/>
      <c r="S1" s="557"/>
      <c r="T1" s="558"/>
      <c r="U1" s="558"/>
    </row>
    <row r="2" spans="1:21" ht="18" customHeight="1" x14ac:dyDescent="0.3">
      <c r="A2" s="380" t="str">
        <f>Cover!B3</f>
        <v>CC/NT/W-TELE/DOM/A10/24/09318</v>
      </c>
      <c r="B2" s="380"/>
      <c r="C2" s="381"/>
      <c r="D2" s="382"/>
      <c r="E2" s="382"/>
      <c r="F2" s="382"/>
      <c r="G2" s="384" t="s">
        <v>230</v>
      </c>
    </row>
    <row r="3" spans="1:21" ht="18" customHeight="1" x14ac:dyDescent="0.3">
      <c r="A3" s="454"/>
      <c r="B3" s="454"/>
      <c r="C3" s="455"/>
      <c r="D3" s="477"/>
      <c r="E3" s="477"/>
      <c r="F3" s="477"/>
      <c r="G3" s="456"/>
    </row>
    <row r="4" spans="1:21" ht="18.95" customHeight="1" x14ac:dyDescent="0.3">
      <c r="A4" s="939" t="s">
        <v>231</v>
      </c>
      <c r="B4" s="939"/>
      <c r="C4" s="939"/>
      <c r="D4" s="939"/>
      <c r="E4" s="939"/>
      <c r="F4" s="939"/>
      <c r="G4" s="939"/>
    </row>
    <row r="5" spans="1:21" ht="21" customHeight="1" x14ac:dyDescent="0.3">
      <c r="A5" s="566" t="s">
        <v>76</v>
      </c>
      <c r="B5" s="566"/>
      <c r="C5" s="534"/>
      <c r="D5" s="534"/>
      <c r="E5" s="534"/>
      <c r="F5" s="534"/>
      <c r="G5" s="534"/>
    </row>
    <row r="6" spans="1:21" ht="21" customHeight="1" x14ac:dyDescent="0.3">
      <c r="A6" s="567" t="s">
        <v>232</v>
      </c>
      <c r="B6" s="567"/>
      <c r="C6" s="534"/>
      <c r="D6" s="534"/>
      <c r="E6" s="534"/>
      <c r="F6" s="534"/>
      <c r="G6" s="534"/>
    </row>
    <row r="7" spans="1:21" ht="21" customHeight="1" x14ac:dyDescent="0.3">
      <c r="A7" s="567" t="s">
        <v>79</v>
      </c>
      <c r="B7" s="567"/>
      <c r="C7" s="534"/>
      <c r="D7" s="534"/>
      <c r="E7" s="534"/>
      <c r="F7" s="534"/>
      <c r="G7" s="534"/>
    </row>
    <row r="8" spans="1:21" ht="21" customHeight="1" x14ac:dyDescent="0.3">
      <c r="A8" s="567" t="s">
        <v>81</v>
      </c>
      <c r="B8" s="567"/>
      <c r="C8" s="534"/>
      <c r="D8" s="534"/>
      <c r="E8" s="534"/>
      <c r="F8" s="534"/>
      <c r="G8" s="534"/>
    </row>
    <row r="9" spans="1:21" ht="21" customHeight="1" x14ac:dyDescent="0.3">
      <c r="A9" s="567" t="s">
        <v>233</v>
      </c>
      <c r="B9" s="567"/>
      <c r="C9" s="534"/>
      <c r="D9" s="534"/>
      <c r="E9" s="534"/>
      <c r="F9" s="534"/>
      <c r="G9" s="534"/>
    </row>
    <row r="10" spans="1:21" ht="21" customHeight="1" x14ac:dyDescent="0.3">
      <c r="A10" s="567" t="s">
        <v>234</v>
      </c>
      <c r="B10" s="567"/>
      <c r="C10" s="534"/>
      <c r="D10" s="534"/>
      <c r="E10" s="534"/>
      <c r="F10" s="534"/>
      <c r="G10" s="534"/>
    </row>
    <row r="11" spans="1:21" ht="21" customHeight="1" x14ac:dyDescent="0.3">
      <c r="A11" s="534"/>
      <c r="B11" s="534"/>
      <c r="C11" s="534"/>
      <c r="D11" s="534"/>
      <c r="E11" s="534"/>
      <c r="F11" s="534"/>
      <c r="G11" s="534"/>
    </row>
    <row r="12" spans="1:21" ht="36" customHeight="1" x14ac:dyDescent="0.3">
      <c r="A12" s="568" t="s">
        <v>235</v>
      </c>
      <c r="B12" s="568"/>
      <c r="C12" s="956" t="str">
        <f>Cover!$B$2</f>
        <v>Package: Wi-Fi Deployment in Switchyard &amp; Control Room of POWERGRID Substations</v>
      </c>
      <c r="D12" s="956"/>
      <c r="E12" s="956"/>
      <c r="F12" s="956"/>
      <c r="G12" s="956"/>
    </row>
    <row r="13" spans="1:21" ht="21" customHeight="1" x14ac:dyDescent="0.3">
      <c r="A13" s="569" t="s">
        <v>236</v>
      </c>
      <c r="B13" s="569"/>
      <c r="C13" s="570"/>
      <c r="D13" s="569"/>
      <c r="E13" s="569"/>
      <c r="F13" s="569"/>
      <c r="G13" s="569"/>
    </row>
    <row r="14" spans="1:21" ht="55.5" customHeight="1" x14ac:dyDescent="0.3">
      <c r="A14" s="957" t="s">
        <v>237</v>
      </c>
      <c r="B14" s="957"/>
      <c r="C14" s="957"/>
      <c r="D14" s="957"/>
      <c r="E14" s="957"/>
      <c r="F14" s="957"/>
      <c r="G14" s="957"/>
      <c r="I14" s="571" t="s">
        <v>238</v>
      </c>
      <c r="J14" s="572" t="s">
        <v>239</v>
      </c>
    </row>
    <row r="15" spans="1:21" ht="69.95" customHeight="1" x14ac:dyDescent="0.3">
      <c r="B15" s="574">
        <v>1</v>
      </c>
      <c r="C15" s="952" t="s">
        <v>240</v>
      </c>
      <c r="D15" s="953"/>
      <c r="E15" s="953"/>
      <c r="F15" s="954"/>
      <c r="G15" s="575"/>
      <c r="H15" s="576">
        <f>'Sch-1'!N300+'Sch-2'!J300+'Sch-3 '!P300+'Sch-4a'!P20+'Sch-4b'!P23+'Sch-7'!M20</f>
        <v>0</v>
      </c>
      <c r="I15" s="577">
        <f>IF(H15=0,0,G15/H15)</f>
        <v>0</v>
      </c>
    </row>
    <row r="16" spans="1:21" ht="69.95" customHeight="1" x14ac:dyDescent="0.3">
      <c r="B16" s="574">
        <v>2</v>
      </c>
      <c r="C16" s="952" t="s">
        <v>325</v>
      </c>
      <c r="D16" s="953"/>
      <c r="E16" s="953"/>
      <c r="F16" s="954"/>
      <c r="G16" s="578"/>
      <c r="H16" s="576">
        <f>'Sch-1'!N300+'Sch-2'!J300+'Sch-3 '!P300+'Sch-4a'!P20+'Sch-4b'!P23+'Sch-7'!M20</f>
        <v>0</v>
      </c>
      <c r="I16" s="579">
        <f>G16</f>
        <v>0</v>
      </c>
    </row>
    <row r="17" spans="1:21" s="580" customFormat="1" ht="54.95" customHeight="1" x14ac:dyDescent="0.3">
      <c r="B17" s="581">
        <v>3</v>
      </c>
      <c r="C17" s="959" t="s">
        <v>241</v>
      </c>
      <c r="D17" s="960"/>
      <c r="E17" s="960"/>
      <c r="F17" s="961"/>
      <c r="G17" s="582"/>
      <c r="H17" s="583"/>
      <c r="I17" s="584"/>
      <c r="J17" s="584"/>
      <c r="K17" s="584"/>
      <c r="L17" s="584"/>
      <c r="M17" s="584"/>
      <c r="N17" s="585"/>
      <c r="O17" s="585"/>
      <c r="P17" s="585"/>
      <c r="Q17" s="586"/>
      <c r="R17" s="586"/>
      <c r="S17" s="586"/>
      <c r="T17" s="587"/>
      <c r="U17" s="587"/>
    </row>
    <row r="18" spans="1:21" s="580" customFormat="1" ht="21" customHeight="1" x14ac:dyDescent="0.3">
      <c r="B18" s="588"/>
      <c r="C18" s="589" t="s">
        <v>242</v>
      </c>
      <c r="D18" s="590"/>
      <c r="E18" s="591"/>
      <c r="F18" s="592" t="s">
        <v>243</v>
      </c>
      <c r="G18" s="593"/>
      <c r="H18" s="594">
        <f>'Sch-1'!N300</f>
        <v>0</v>
      </c>
      <c r="I18" s="595">
        <f t="shared" ref="I18:I23" si="0">IF(H18=0,0,G18/H18)</f>
        <v>0</v>
      </c>
      <c r="J18" s="596" t="s">
        <v>244</v>
      </c>
      <c r="K18" s="597">
        <f>I15+I16+I18+I25</f>
        <v>0</v>
      </c>
      <c r="L18" s="584"/>
      <c r="M18" s="584"/>
      <c r="N18" s="585"/>
      <c r="O18" s="585"/>
      <c r="P18" s="585"/>
      <c r="Q18" s="586"/>
      <c r="R18" s="586"/>
      <c r="S18" s="586"/>
      <c r="T18" s="587"/>
      <c r="U18" s="587"/>
    </row>
    <row r="19" spans="1:21" s="580" customFormat="1" ht="21" customHeight="1" x14ac:dyDescent="0.3">
      <c r="B19" s="588"/>
      <c r="C19" s="598" t="s">
        <v>245</v>
      </c>
      <c r="D19" s="590"/>
      <c r="E19" s="591"/>
      <c r="F19" s="592" t="s">
        <v>243</v>
      </c>
      <c r="G19" s="593"/>
      <c r="H19" s="594">
        <f>'Sch-2'!J300</f>
        <v>0</v>
      </c>
      <c r="I19" s="595">
        <f t="shared" si="0"/>
        <v>0</v>
      </c>
      <c r="J19" s="596" t="s">
        <v>245</v>
      </c>
      <c r="K19" s="597">
        <f>I15+I16+I19+I26</f>
        <v>0</v>
      </c>
      <c r="L19" s="584"/>
      <c r="M19" s="584"/>
      <c r="N19" s="585"/>
      <c r="O19" s="585"/>
      <c r="P19" s="585"/>
      <c r="Q19" s="586"/>
      <c r="R19" s="586"/>
      <c r="S19" s="586"/>
      <c r="T19" s="587"/>
      <c r="U19" s="587"/>
    </row>
    <row r="20" spans="1:21" s="580" customFormat="1" ht="21" customHeight="1" x14ac:dyDescent="0.3">
      <c r="B20" s="588"/>
      <c r="C20" s="598" t="s">
        <v>246</v>
      </c>
      <c r="D20" s="590"/>
      <c r="E20" s="591"/>
      <c r="F20" s="592" t="s">
        <v>243</v>
      </c>
      <c r="G20" s="593"/>
      <c r="H20" s="594">
        <f>'Sch-3 '!P300</f>
        <v>0</v>
      </c>
      <c r="I20" s="595">
        <f t="shared" si="0"/>
        <v>0</v>
      </c>
      <c r="J20" s="596" t="s">
        <v>246</v>
      </c>
      <c r="K20" s="597">
        <f>I15+I16+I20+I27</f>
        <v>0</v>
      </c>
      <c r="L20" s="584"/>
      <c r="M20" s="584"/>
      <c r="N20" s="585"/>
      <c r="O20" s="585"/>
      <c r="P20" s="585"/>
      <c r="Q20" s="586"/>
      <c r="R20" s="586"/>
      <c r="S20" s="586"/>
      <c r="T20" s="587"/>
      <c r="U20" s="587"/>
    </row>
    <row r="21" spans="1:21" s="580" customFormat="1" ht="21" customHeight="1" x14ac:dyDescent="0.3">
      <c r="B21" s="588"/>
      <c r="C21" s="589" t="s">
        <v>247</v>
      </c>
      <c r="D21" s="590"/>
      <c r="E21" s="591"/>
      <c r="F21" s="592" t="s">
        <v>243</v>
      </c>
      <c r="G21" s="593"/>
      <c r="H21" s="594">
        <f>'Sch-4a'!P20</f>
        <v>0</v>
      </c>
      <c r="I21" s="595">
        <f t="shared" si="0"/>
        <v>0</v>
      </c>
      <c r="J21" s="596" t="s">
        <v>247</v>
      </c>
      <c r="K21" s="597">
        <f>I15+I16+I21+I28</f>
        <v>0</v>
      </c>
      <c r="L21" s="584"/>
      <c r="M21" s="584"/>
      <c r="N21" s="585"/>
      <c r="O21" s="585"/>
      <c r="P21" s="585"/>
      <c r="Q21" s="586"/>
      <c r="R21" s="586"/>
      <c r="S21" s="586"/>
      <c r="T21" s="587"/>
      <c r="U21" s="587"/>
    </row>
    <row r="22" spans="1:21" s="580" customFormat="1" ht="21" customHeight="1" x14ac:dyDescent="0.3">
      <c r="B22" s="588"/>
      <c r="C22" s="589" t="s">
        <v>248</v>
      </c>
      <c r="D22" s="590"/>
      <c r="E22" s="591"/>
      <c r="F22" s="592" t="s">
        <v>243</v>
      </c>
      <c r="G22" s="593"/>
      <c r="H22" s="594">
        <f>'Sch-4b'!P23</f>
        <v>0</v>
      </c>
      <c r="I22" s="595">
        <f t="shared" si="0"/>
        <v>0</v>
      </c>
      <c r="J22" s="596" t="s">
        <v>249</v>
      </c>
      <c r="K22" s="597">
        <f>I15+I16+I22+I29</f>
        <v>0</v>
      </c>
      <c r="L22" s="584"/>
      <c r="M22" s="584"/>
      <c r="N22" s="585"/>
      <c r="O22" s="585"/>
      <c r="P22" s="585"/>
      <c r="Q22" s="586"/>
      <c r="R22" s="586"/>
      <c r="S22" s="586"/>
      <c r="T22" s="587"/>
      <c r="U22" s="587"/>
    </row>
    <row r="23" spans="1:21" s="580" customFormat="1" ht="23.25" customHeight="1" x14ac:dyDescent="0.3">
      <c r="B23" s="599"/>
      <c r="C23" s="600" t="s">
        <v>250</v>
      </c>
      <c r="D23" s="601"/>
      <c r="E23" s="591"/>
      <c r="F23" s="602" t="s">
        <v>243</v>
      </c>
      <c r="G23" s="603"/>
      <c r="H23" s="594">
        <f>'[1]Sch-7'!M20</f>
        <v>0</v>
      </c>
      <c r="I23" s="595">
        <f t="shared" si="0"/>
        <v>0</v>
      </c>
      <c r="J23" s="596" t="s">
        <v>250</v>
      </c>
      <c r="K23" s="597">
        <f>I15+I16+I23+I30</f>
        <v>0</v>
      </c>
      <c r="L23" s="584"/>
      <c r="M23" s="584"/>
      <c r="N23" s="585"/>
      <c r="O23" s="585"/>
      <c r="P23" s="585"/>
      <c r="Q23" s="586"/>
      <c r="R23" s="586"/>
      <c r="S23" s="586"/>
      <c r="T23" s="587"/>
      <c r="U23" s="587"/>
    </row>
    <row r="24" spans="1:21" s="580" customFormat="1" ht="54.95" customHeight="1" x14ac:dyDescent="0.3">
      <c r="B24" s="581">
        <v>4</v>
      </c>
      <c r="C24" s="962" t="s">
        <v>251</v>
      </c>
      <c r="D24" s="963"/>
      <c r="E24" s="963"/>
      <c r="F24" s="964"/>
      <c r="G24" s="582"/>
      <c r="H24" s="583"/>
      <c r="I24" s="584"/>
      <c r="J24" s="584"/>
      <c r="K24" s="584"/>
      <c r="L24" s="584"/>
      <c r="M24" s="584"/>
      <c r="N24" s="585"/>
      <c r="O24" s="585"/>
      <c r="P24" s="585"/>
      <c r="Q24" s="586"/>
      <c r="R24" s="586"/>
      <c r="S24" s="586"/>
      <c r="T24" s="587"/>
      <c r="U24" s="587"/>
    </row>
    <row r="25" spans="1:21" s="580" customFormat="1" ht="21" customHeight="1" x14ac:dyDescent="0.3">
      <c r="A25" s="604"/>
      <c r="B25" s="588"/>
      <c r="C25" s="589" t="s">
        <v>252</v>
      </c>
      <c r="D25" s="590"/>
      <c r="E25" s="605"/>
      <c r="F25" s="592" t="s">
        <v>253</v>
      </c>
      <c r="G25" s="606"/>
      <c r="H25" s="594">
        <f>'Sch-1'!N300</f>
        <v>0</v>
      </c>
      <c r="I25" s="607">
        <f t="shared" ref="I25:I30" si="1">G25</f>
        <v>0</v>
      </c>
      <c r="J25" s="584"/>
      <c r="K25" s="584"/>
      <c r="L25" s="584"/>
      <c r="M25" s="584"/>
      <c r="N25" s="585"/>
      <c r="O25" s="585"/>
      <c r="P25" s="585"/>
      <c r="Q25" s="586"/>
      <c r="R25" s="586"/>
      <c r="S25" s="586"/>
      <c r="T25" s="587"/>
      <c r="U25" s="587"/>
    </row>
    <row r="26" spans="1:21" s="580" customFormat="1" ht="21" customHeight="1" x14ac:dyDescent="0.3">
      <c r="A26" s="604"/>
      <c r="B26" s="588"/>
      <c r="C26" s="598" t="s">
        <v>245</v>
      </c>
      <c r="D26" s="590"/>
      <c r="E26" s="605"/>
      <c r="F26" s="592" t="s">
        <v>253</v>
      </c>
      <c r="G26" s="606"/>
      <c r="H26" s="594">
        <f>'Sch-2'!J300</f>
        <v>0</v>
      </c>
      <c r="I26" s="607">
        <f t="shared" si="1"/>
        <v>0</v>
      </c>
      <c r="J26" s="584"/>
      <c r="K26" s="584"/>
      <c r="L26" s="584"/>
      <c r="M26" s="584"/>
      <c r="N26" s="585"/>
      <c r="O26" s="585"/>
      <c r="P26" s="585"/>
      <c r="Q26" s="586"/>
      <c r="R26" s="586"/>
      <c r="S26" s="586"/>
      <c r="T26" s="587"/>
      <c r="U26" s="587"/>
    </row>
    <row r="27" spans="1:21" s="580" customFormat="1" ht="21" customHeight="1" x14ac:dyDescent="0.3">
      <c r="A27" s="604"/>
      <c r="B27" s="588"/>
      <c r="C27" s="598" t="s">
        <v>246</v>
      </c>
      <c r="D27" s="590"/>
      <c r="E27" s="605"/>
      <c r="F27" s="592" t="s">
        <v>253</v>
      </c>
      <c r="G27" s="606"/>
      <c r="H27" s="594">
        <f>'Sch-3 '!P300</f>
        <v>0</v>
      </c>
      <c r="I27" s="607">
        <f t="shared" si="1"/>
        <v>0</v>
      </c>
      <c r="J27" s="584"/>
      <c r="K27" s="584"/>
      <c r="L27" s="584"/>
      <c r="M27" s="584"/>
      <c r="N27" s="585"/>
      <c r="O27" s="585"/>
      <c r="P27" s="585"/>
      <c r="Q27" s="586"/>
      <c r="R27" s="586"/>
      <c r="S27" s="586"/>
      <c r="T27" s="587"/>
      <c r="U27" s="587"/>
    </row>
    <row r="28" spans="1:21" s="580" customFormat="1" ht="21" customHeight="1" x14ac:dyDescent="0.3">
      <c r="A28" s="604"/>
      <c r="B28" s="588"/>
      <c r="C28" s="589" t="s">
        <v>247</v>
      </c>
      <c r="D28" s="590"/>
      <c r="E28" s="605"/>
      <c r="F28" s="592" t="s">
        <v>253</v>
      </c>
      <c r="G28" s="606"/>
      <c r="H28" s="594">
        <f>'Sch-4a'!P20</f>
        <v>0</v>
      </c>
      <c r="I28" s="607">
        <f t="shared" si="1"/>
        <v>0</v>
      </c>
      <c r="J28" s="584"/>
      <c r="K28" s="584"/>
      <c r="L28" s="584"/>
      <c r="M28" s="584"/>
      <c r="N28" s="585"/>
      <c r="O28" s="585"/>
      <c r="P28" s="585"/>
      <c r="Q28" s="586"/>
      <c r="R28" s="586"/>
      <c r="S28" s="586"/>
      <c r="T28" s="587"/>
      <c r="U28" s="587"/>
    </row>
    <row r="29" spans="1:21" s="580" customFormat="1" ht="21" customHeight="1" x14ac:dyDescent="0.3">
      <c r="A29" s="604"/>
      <c r="B29" s="588"/>
      <c r="C29" s="589" t="s">
        <v>248</v>
      </c>
      <c r="D29" s="590"/>
      <c r="E29" s="605"/>
      <c r="F29" s="592" t="s">
        <v>253</v>
      </c>
      <c r="G29" s="606"/>
      <c r="H29" s="594">
        <f>'Sch-4b'!P23</f>
        <v>0</v>
      </c>
      <c r="I29" s="607">
        <f t="shared" si="1"/>
        <v>0</v>
      </c>
      <c r="J29" s="584"/>
      <c r="K29" s="584"/>
      <c r="L29" s="584"/>
      <c r="M29" s="584"/>
      <c r="N29" s="585"/>
      <c r="O29" s="585"/>
      <c r="P29" s="585"/>
      <c r="Q29" s="586"/>
      <c r="R29" s="586"/>
      <c r="S29" s="586"/>
      <c r="T29" s="587"/>
      <c r="U29" s="587"/>
    </row>
    <row r="30" spans="1:21" s="580" customFormat="1" ht="21" customHeight="1" x14ac:dyDescent="0.3">
      <c r="A30" s="604"/>
      <c r="B30" s="599"/>
      <c r="C30" s="600" t="s">
        <v>250</v>
      </c>
      <c r="D30" s="601"/>
      <c r="E30" s="608"/>
      <c r="F30" s="602" t="s">
        <v>253</v>
      </c>
      <c r="G30" s="603"/>
      <c r="H30" s="594">
        <f>'[1]Sch-7'!M20</f>
        <v>0</v>
      </c>
      <c r="I30" s="607">
        <f t="shared" si="1"/>
        <v>0</v>
      </c>
      <c r="J30" s="584"/>
      <c r="K30" s="584"/>
      <c r="L30" s="584"/>
      <c r="M30" s="584"/>
      <c r="N30" s="585"/>
      <c r="O30" s="585"/>
      <c r="P30" s="585"/>
      <c r="Q30" s="586"/>
      <c r="R30" s="586"/>
      <c r="S30" s="586"/>
      <c r="T30" s="587"/>
      <c r="U30" s="587"/>
    </row>
    <row r="31" spans="1:21" s="580" customFormat="1" ht="52.15" customHeight="1" x14ac:dyDescent="0.3">
      <c r="A31" s="604"/>
      <c r="B31" s="609"/>
      <c r="C31" s="965" t="s">
        <v>254</v>
      </c>
      <c r="D31" s="966"/>
      <c r="E31" s="966"/>
      <c r="F31" s="966"/>
      <c r="G31" s="966"/>
      <c r="H31" s="583"/>
      <c r="I31" s="584"/>
      <c r="J31" s="584"/>
      <c r="K31" s="584"/>
      <c r="L31" s="584"/>
      <c r="M31" s="584"/>
      <c r="N31" s="585"/>
      <c r="O31" s="585"/>
      <c r="P31" s="585"/>
      <c r="Q31" s="586"/>
      <c r="R31" s="586"/>
      <c r="S31" s="586"/>
      <c r="T31" s="587"/>
      <c r="U31" s="587"/>
    </row>
    <row r="32" spans="1:21" s="580" customFormat="1" ht="48.75" hidden="1" customHeight="1" x14ac:dyDescent="0.3">
      <c r="A32" s="604"/>
      <c r="B32" s="610">
        <v>5</v>
      </c>
      <c r="C32" s="967" t="s">
        <v>255</v>
      </c>
      <c r="D32" s="967"/>
      <c r="E32" s="967"/>
      <c r="F32" s="967"/>
      <c r="G32" s="967"/>
      <c r="H32" s="583"/>
      <c r="I32" s="584"/>
      <c r="J32" s="584"/>
      <c r="K32" s="584"/>
      <c r="L32" s="584"/>
      <c r="M32" s="584"/>
      <c r="N32" s="585"/>
      <c r="O32" s="585"/>
      <c r="P32" s="585"/>
      <c r="Q32" s="586"/>
      <c r="R32" s="586"/>
      <c r="S32" s="586"/>
      <c r="T32" s="587"/>
      <c r="U32" s="587"/>
    </row>
    <row r="33" spans="1:21" s="580" customFormat="1" ht="48.75" hidden="1" customHeight="1" x14ac:dyDescent="0.3">
      <c r="A33" s="604"/>
      <c r="B33" s="968"/>
      <c r="C33" s="968"/>
      <c r="D33" s="968"/>
      <c r="E33" s="968"/>
      <c r="F33" s="968"/>
      <c r="G33" s="968"/>
      <c r="H33" s="583"/>
      <c r="I33" s="584"/>
      <c r="J33" s="584"/>
      <c r="K33" s="584"/>
      <c r="L33" s="584"/>
      <c r="M33" s="584"/>
      <c r="N33" s="585"/>
      <c r="O33" s="585"/>
      <c r="P33" s="585"/>
      <c r="Q33" s="586"/>
      <c r="R33" s="586"/>
      <c r="S33" s="586"/>
      <c r="T33" s="587"/>
      <c r="U33" s="587"/>
    </row>
    <row r="34" spans="1:21" s="580" customFormat="1" ht="48.75" hidden="1" customHeight="1" x14ac:dyDescent="0.3">
      <c r="A34" s="604"/>
      <c r="B34" s="611"/>
      <c r="C34" s="967" t="s">
        <v>256</v>
      </c>
      <c r="D34" s="969"/>
      <c r="E34" s="969"/>
      <c r="F34" s="969"/>
      <c r="G34" s="969"/>
      <c r="H34" s="583"/>
      <c r="I34" s="584"/>
      <c r="J34" s="584"/>
      <c r="K34" s="584"/>
      <c r="L34" s="584"/>
      <c r="M34" s="584"/>
      <c r="N34" s="585"/>
      <c r="O34" s="585"/>
      <c r="P34" s="585"/>
      <c r="Q34" s="586"/>
      <c r="R34" s="586"/>
      <c r="S34" s="586"/>
      <c r="T34" s="587"/>
      <c r="U34" s="587"/>
    </row>
    <row r="35" spans="1:21" s="580" customFormat="1" ht="33" customHeight="1" x14ac:dyDescent="0.3">
      <c r="A35" s="569" t="s">
        <v>257</v>
      </c>
      <c r="B35" s="611"/>
      <c r="C35" s="612"/>
      <c r="E35" s="613"/>
      <c r="F35" s="613"/>
      <c r="G35" s="614"/>
      <c r="H35" s="583"/>
      <c r="I35" s="584"/>
      <c r="J35" s="584"/>
      <c r="K35" s="584"/>
      <c r="L35" s="584"/>
      <c r="M35" s="584"/>
      <c r="N35" s="585"/>
      <c r="O35" s="585"/>
      <c r="P35" s="585"/>
      <c r="Q35" s="586"/>
      <c r="R35" s="586"/>
      <c r="S35" s="586"/>
      <c r="T35" s="587"/>
      <c r="U35" s="587"/>
    </row>
    <row r="36" spans="1:21" s="580" customFormat="1" ht="33" customHeight="1" x14ac:dyDescent="0.3">
      <c r="A36" s="456" t="s">
        <v>258</v>
      </c>
      <c r="B36" s="611"/>
      <c r="C36" s="612"/>
      <c r="E36" s="613"/>
      <c r="F36" s="613"/>
      <c r="G36" s="614"/>
      <c r="H36" s="583"/>
      <c r="I36" s="584"/>
      <c r="J36" s="584"/>
      <c r="K36" s="584"/>
      <c r="L36" s="584"/>
      <c r="M36" s="584"/>
      <c r="N36" s="585"/>
      <c r="O36" s="585"/>
      <c r="P36" s="585"/>
      <c r="Q36" s="586"/>
      <c r="R36" s="586"/>
      <c r="S36" s="586"/>
      <c r="T36" s="587"/>
      <c r="U36" s="587"/>
    </row>
    <row r="37" spans="1:21" s="580" customFormat="1" ht="33" customHeight="1" x14ac:dyDescent="0.3">
      <c r="B37" s="456"/>
      <c r="D37" s="615"/>
      <c r="E37" s="455"/>
      <c r="F37" s="455"/>
      <c r="G37" s="455"/>
      <c r="H37" s="583"/>
      <c r="I37" s="584"/>
      <c r="J37" s="584"/>
      <c r="K37" s="584"/>
      <c r="L37" s="584"/>
      <c r="M37" s="584"/>
      <c r="N37" s="585"/>
      <c r="O37" s="585"/>
      <c r="P37" s="585"/>
      <c r="Q37" s="586"/>
      <c r="R37" s="586"/>
      <c r="S37" s="586"/>
      <c r="T37" s="587"/>
      <c r="U37" s="587"/>
    </row>
    <row r="38" spans="1:21" ht="33" customHeight="1" x14ac:dyDescent="0.3">
      <c r="A38" s="616"/>
      <c r="B38" s="616"/>
      <c r="C38" s="617"/>
      <c r="D38" s="455"/>
      <c r="E38" s="456"/>
      <c r="F38" s="456"/>
      <c r="G38" s="476" t="s">
        <v>259</v>
      </c>
    </row>
    <row r="39" spans="1:21" ht="33" customHeight="1" x14ac:dyDescent="0.3">
      <c r="A39" s="616"/>
      <c r="B39" s="616"/>
      <c r="C39" s="617"/>
      <c r="D39" s="455"/>
      <c r="E39" s="456"/>
      <c r="F39" s="456"/>
      <c r="G39" s="476" t="str">
        <f>"For and on behalf of " &amp; '[1]Sch-1'!C8</f>
        <v xml:space="preserve">For and on behalf of </v>
      </c>
    </row>
    <row r="40" spans="1:21" ht="33" customHeight="1" x14ac:dyDescent="0.25">
      <c r="A40" s="618"/>
      <c r="B40" s="618"/>
      <c r="C40" s="618"/>
      <c r="D40" s="619"/>
      <c r="E40" s="620"/>
      <c r="F40" s="620"/>
      <c r="G40" s="677"/>
    </row>
    <row r="41" spans="1:21" ht="33" customHeight="1" x14ac:dyDescent="0.3">
      <c r="A41" s="621" t="s">
        <v>260</v>
      </c>
      <c r="B41" s="621"/>
      <c r="C41" s="619" t="str">
        <f>'Sch-7'!B25</f>
        <v>--</v>
      </c>
      <c r="D41" s="619"/>
      <c r="E41" s="620" t="s">
        <v>261</v>
      </c>
      <c r="F41" s="958" t="str">
        <f>'Sch-7'!L25</f>
        <v/>
      </c>
      <c r="G41" s="958"/>
    </row>
    <row r="42" spans="1:21" ht="33" customHeight="1" x14ac:dyDescent="0.3">
      <c r="A42" s="621" t="s">
        <v>262</v>
      </c>
      <c r="B42" s="621"/>
      <c r="C42" s="619" t="str">
        <f>'Sch-7'!B26</f>
        <v/>
      </c>
      <c r="D42" s="622"/>
      <c r="E42" s="620" t="s">
        <v>263</v>
      </c>
      <c r="F42" s="958" t="str">
        <f>'Sch-7'!L26</f>
        <v/>
      </c>
      <c r="G42" s="958"/>
    </row>
    <row r="43" spans="1:21" ht="33" customHeight="1" x14ac:dyDescent="0.3">
      <c r="A43" s="616"/>
      <c r="B43" s="616"/>
      <c r="C43" s="616"/>
      <c r="D43" s="616"/>
      <c r="E43" s="620"/>
      <c r="F43" s="620"/>
      <c r="G43" s="677"/>
    </row>
  </sheetData>
  <sheetProtection algorithmName="SHA-512" hashValue="WyDZKM4kEJ2jRjq8GbO5CifGqgapg48pT33DhQaQ5Rp8UJRUu0Fub4Crvtz+gLDijFcEQ8zsw5u2ZoePP0ynow==" saltValue="/klW2N6viRIukzKReYMSvQ==" spinCount="100000" sheet="1" formatColumns="0" formatRows="0" selectLockedCells="1"/>
  <customSheetViews>
    <customSheetView guid="{F980561B-46B1-45C3-9626-B209029A92CB}" showPageBreaks="1" zeroValues="0" printArea="1" hiddenRows="1" hiddenColumns="1" view="pageBreakPreview" topLeftCell="A4">
      <selection activeCell="G18" sqref="G18"/>
      <pageMargins left="0" right="0" top="0" bottom="0" header="0" footer="0"/>
      <pageSetup scale="96" orientation="portrait" r:id="rId1"/>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7">
      <selection activeCell="G16" sqref="G16"/>
      <pageMargins left="0" right="0" top="0" bottom="0" header="0" footer="0"/>
      <pageSetup scale="96" orientation="portrait" r:id="rId2"/>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4">
      <selection activeCell="G18" sqref="G18"/>
      <pageMargins left="0" right="0" top="0" bottom="0" header="0" footer="0"/>
      <pageSetup scale="96" orientation="portrait" r:id="rId3"/>
      <headerFooter alignWithMargins="0">
        <oddFooter>&amp;R&amp;"Book Antiqua,Bold"&amp;10Letter of Discount  / Page &amp;P of &amp;N</oddFooter>
      </headerFooter>
    </customSheetView>
  </customSheetViews>
  <mergeCells count="14">
    <mergeCell ref="F41:G41"/>
    <mergeCell ref="F42:G42"/>
    <mergeCell ref="C17:F17"/>
    <mergeCell ref="C24:F24"/>
    <mergeCell ref="C31:G31"/>
    <mergeCell ref="C32:G32"/>
    <mergeCell ref="B33:G33"/>
    <mergeCell ref="C34:G34"/>
    <mergeCell ref="C16:F16"/>
    <mergeCell ref="A1:G1"/>
    <mergeCell ref="A4:G4"/>
    <mergeCell ref="C12:G12"/>
    <mergeCell ref="A14:G14"/>
    <mergeCell ref="C15:F15"/>
  </mergeCells>
  <dataValidations count="3">
    <dataValidation type="decimal" operator="greaterThan" allowBlank="1" showInputMessage="1" showErrorMessage="1" error="Enter numeric figures only." sqref="G18:G22" xr:uid="{00000000-0002-0000-0E00-000000000000}">
      <formula1>0</formula1>
    </dataValidation>
    <dataValidation type="decimal" allowBlank="1" showInputMessage="1" showErrorMessage="1" error="Enter in percent only." sqref="G16 G25:G30 G23"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4"/>
  <headerFooter alignWithMargins="0">
    <oddFooter>&amp;R&amp;"Book Antiqua,Bold"&amp;10Letter of Discount  / Page &amp;P of &amp;N</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AO74"/>
  <sheetViews>
    <sheetView showGridLines="0" showZeros="0" view="pageBreakPreview" zoomScale="110" zoomScaleNormal="100" zoomScaleSheetLayoutView="110" workbookViewId="0">
      <selection activeCell="D51" sqref="D51:F51"/>
    </sheetView>
  </sheetViews>
  <sheetFormatPr defaultColWidth="8" defaultRowHeight="16.5" x14ac:dyDescent="0.3"/>
  <cols>
    <col min="1" max="1" width="9.375" style="626" customWidth="1"/>
    <col min="2" max="2" width="10.5" style="631" customWidth="1"/>
    <col min="3" max="3" width="12.875" style="626" customWidth="1"/>
    <col min="4" max="5" width="18.125" style="626" customWidth="1"/>
    <col min="6" max="6" width="44.625" style="626" customWidth="1"/>
    <col min="7" max="8" width="8" style="626" customWidth="1"/>
    <col min="9" max="27" width="8" style="627" customWidth="1"/>
    <col min="28" max="28" width="17.5" style="627" customWidth="1"/>
    <col min="29" max="29" width="12.125" style="627" customWidth="1"/>
    <col min="30" max="30" width="8" style="628" customWidth="1"/>
    <col min="31" max="31" width="8" style="629" customWidth="1"/>
    <col min="32" max="32" width="12" style="629" customWidth="1"/>
    <col min="33" max="35" width="8" style="628" customWidth="1"/>
    <col min="36" max="36" width="9.125" style="628" customWidth="1"/>
    <col min="37" max="41" width="8" style="628" customWidth="1"/>
    <col min="42" max="51" width="8" style="627" customWidth="1"/>
    <col min="52" max="16384" width="8" style="627"/>
  </cols>
  <sheetData>
    <row r="1" spans="1:36" ht="17.25" x14ac:dyDescent="0.3">
      <c r="A1" s="623" t="str">
        <f>Cover!B3</f>
        <v>CC/NT/W-TELE/DOM/A10/24/09318</v>
      </c>
      <c r="B1" s="623"/>
      <c r="C1" s="624"/>
      <c r="D1" s="624"/>
      <c r="E1" s="624"/>
      <c r="F1" s="625" t="s">
        <v>264</v>
      </c>
      <c r="Z1" s="627" t="str">
        <f>'[1]Names of Bidder'!C6</f>
        <v>Sole Bidder</v>
      </c>
      <c r="AE1" s="629">
        <v>1</v>
      </c>
      <c r="AF1" s="629" t="s">
        <v>265</v>
      </c>
      <c r="AI1" s="629">
        <v>1</v>
      </c>
      <c r="AJ1" s="628" t="s">
        <v>266</v>
      </c>
    </row>
    <row r="2" spans="1:36" x14ac:dyDescent="0.3">
      <c r="B2" s="626"/>
      <c r="Z2" s="627">
        <f>'[1]Names of Bidder'!K6</f>
        <v>0</v>
      </c>
      <c r="AE2" s="629">
        <v>2</v>
      </c>
      <c r="AF2" s="629" t="s">
        <v>267</v>
      </c>
      <c r="AI2" s="629">
        <v>2</v>
      </c>
      <c r="AJ2" s="628" t="s">
        <v>268</v>
      </c>
    </row>
    <row r="3" spans="1:36" x14ac:dyDescent="0.3">
      <c r="A3" s="971" t="s">
        <v>269</v>
      </c>
      <c r="B3" s="971"/>
      <c r="C3" s="971"/>
      <c r="D3" s="971"/>
      <c r="E3" s="971"/>
      <c r="F3" s="971"/>
      <c r="AE3" s="629">
        <v>3</v>
      </c>
      <c r="AF3" s="629" t="s">
        <v>270</v>
      </c>
      <c r="AI3" s="629">
        <v>3</v>
      </c>
      <c r="AJ3" s="628" t="s">
        <v>271</v>
      </c>
    </row>
    <row r="4" spans="1:36" x14ac:dyDescent="0.3">
      <c r="A4" s="630"/>
      <c r="B4" s="630"/>
      <c r="C4" s="630"/>
      <c r="D4" s="630"/>
      <c r="E4" s="630"/>
      <c r="F4" s="630"/>
      <c r="AE4" s="629">
        <v>4</v>
      </c>
      <c r="AF4" s="629" t="s">
        <v>272</v>
      </c>
      <c r="AI4" s="629">
        <v>4</v>
      </c>
      <c r="AJ4" s="628" t="s">
        <v>273</v>
      </c>
    </row>
    <row r="5" spans="1:36" x14ac:dyDescent="0.3">
      <c r="A5" s="631" t="s">
        <v>274</v>
      </c>
      <c r="C5" s="972"/>
      <c r="D5" s="972"/>
      <c r="E5" s="972"/>
      <c r="F5" s="972"/>
      <c r="AE5" s="629">
        <v>5</v>
      </c>
      <c r="AF5" s="629" t="s">
        <v>272</v>
      </c>
      <c r="AI5" s="629">
        <v>5</v>
      </c>
      <c r="AJ5" s="628" t="s">
        <v>275</v>
      </c>
    </row>
    <row r="6" spans="1:36" x14ac:dyDescent="0.3">
      <c r="A6" s="631" t="s">
        <v>276</v>
      </c>
      <c r="B6" s="973"/>
      <c r="C6" s="973"/>
      <c r="AE6" s="629">
        <v>6</v>
      </c>
      <c r="AF6" s="629" t="s">
        <v>272</v>
      </c>
      <c r="AG6" s="632">
        <f>DAY(B6)</f>
        <v>0</v>
      </c>
      <c r="AI6" s="629">
        <v>6</v>
      </c>
      <c r="AJ6" s="628" t="s">
        <v>277</v>
      </c>
    </row>
    <row r="7" spans="1:36" x14ac:dyDescent="0.3">
      <c r="A7" s="631"/>
      <c r="B7" s="633"/>
      <c r="C7" s="633"/>
      <c r="AE7" s="629">
        <v>7</v>
      </c>
      <c r="AF7" s="629" t="s">
        <v>272</v>
      </c>
      <c r="AG7" s="632">
        <f>MONTH(B6)</f>
        <v>1</v>
      </c>
      <c r="AI7" s="629">
        <v>7</v>
      </c>
      <c r="AJ7" s="628" t="s">
        <v>278</v>
      </c>
    </row>
    <row r="8" spans="1:36" x14ac:dyDescent="0.3">
      <c r="A8" s="634" t="s">
        <v>76</v>
      </c>
      <c r="B8" s="635"/>
      <c r="F8" s="636"/>
      <c r="AE8" s="629">
        <v>8</v>
      </c>
      <c r="AF8" s="629" t="s">
        <v>272</v>
      </c>
      <c r="AG8" s="632" t="str">
        <f>LOOKUP(AG7,AI1:AI12,AJ1:AJ12)</f>
        <v>January</v>
      </c>
      <c r="AI8" s="629">
        <v>8</v>
      </c>
      <c r="AJ8" s="628" t="s">
        <v>279</v>
      </c>
    </row>
    <row r="9" spans="1:36" x14ac:dyDescent="0.3">
      <c r="A9" s="637" t="str">
        <f>'[1]Sch-1'!M7</f>
        <v>Contracts Services, 3rd Floor</v>
      </c>
      <c r="B9" s="637"/>
      <c r="F9" s="636"/>
      <c r="AE9" s="629">
        <v>9</v>
      </c>
      <c r="AF9" s="629" t="s">
        <v>272</v>
      </c>
      <c r="AG9" s="632">
        <f>YEAR(B6)</f>
        <v>1900</v>
      </c>
      <c r="AI9" s="629">
        <v>9</v>
      </c>
      <c r="AJ9" s="628" t="s">
        <v>280</v>
      </c>
    </row>
    <row r="10" spans="1:36" x14ac:dyDescent="0.3">
      <c r="A10" s="637" t="str">
        <f>'[1]Sch-1'!M8</f>
        <v>Power Grid Corporation of India Ltd.,</v>
      </c>
      <c r="B10" s="637"/>
      <c r="F10" s="636"/>
      <c r="AE10" s="629">
        <v>10</v>
      </c>
      <c r="AF10" s="629" t="s">
        <v>272</v>
      </c>
      <c r="AI10" s="629">
        <v>10</v>
      </c>
      <c r="AJ10" s="628" t="s">
        <v>281</v>
      </c>
    </row>
    <row r="11" spans="1:36" x14ac:dyDescent="0.3">
      <c r="A11" s="637" t="str">
        <f>'[1]Sch-1'!M9</f>
        <v>"Saudamini", Plot No.-2</v>
      </c>
      <c r="B11" s="637"/>
      <c r="F11" s="636"/>
      <c r="AE11" s="629">
        <v>11</v>
      </c>
      <c r="AF11" s="629" t="s">
        <v>272</v>
      </c>
      <c r="AI11" s="629">
        <v>11</v>
      </c>
      <c r="AJ11" s="628" t="s">
        <v>282</v>
      </c>
    </row>
    <row r="12" spans="1:36" x14ac:dyDescent="0.3">
      <c r="A12" s="637" t="str">
        <f>'[1]Sch-1'!M10</f>
        <v xml:space="preserve">Sector-29, </v>
      </c>
      <c r="B12" s="637"/>
      <c r="F12" s="636"/>
      <c r="AE12" s="629">
        <v>12</v>
      </c>
      <c r="AF12" s="629" t="s">
        <v>272</v>
      </c>
      <c r="AI12" s="629">
        <v>12</v>
      </c>
      <c r="AJ12" s="628" t="s">
        <v>283</v>
      </c>
    </row>
    <row r="13" spans="1:36" x14ac:dyDescent="0.3">
      <c r="A13" s="637" t="str">
        <f>'[1]Sch-1'!M11</f>
        <v>Gurugram (Haryana) - 122001</v>
      </c>
      <c r="B13" s="637"/>
      <c r="F13" s="636"/>
      <c r="AE13" s="629">
        <v>13</v>
      </c>
      <c r="AF13" s="629" t="s">
        <v>272</v>
      </c>
    </row>
    <row r="14" spans="1:36" ht="22.5" customHeight="1" x14ac:dyDescent="0.3">
      <c r="A14" s="631"/>
      <c r="F14" s="636"/>
      <c r="AE14" s="629">
        <v>14</v>
      </c>
      <c r="AF14" s="629" t="s">
        <v>272</v>
      </c>
    </row>
    <row r="15" spans="1:36" ht="32.25" customHeight="1" x14ac:dyDescent="0.3">
      <c r="A15" s="638" t="s">
        <v>284</v>
      </c>
      <c r="B15" s="639"/>
      <c r="C15" s="974" t="str">
        <f>Cover!B2</f>
        <v>Package: Wi-Fi Deployment in Switchyard &amp; Control Room of POWERGRID Substations</v>
      </c>
      <c r="D15" s="974"/>
      <c r="E15" s="974"/>
      <c r="F15" s="974"/>
      <c r="AE15" s="629">
        <v>15</v>
      </c>
      <c r="AF15" s="629" t="s">
        <v>272</v>
      </c>
    </row>
    <row r="16" spans="1:36" ht="27.75" customHeight="1" x14ac:dyDescent="0.3">
      <c r="A16" s="626" t="s">
        <v>285</v>
      </c>
      <c r="B16" s="626"/>
      <c r="C16" s="636"/>
      <c r="D16" s="636"/>
      <c r="E16" s="636"/>
      <c r="F16" s="636"/>
      <c r="AE16" s="629">
        <v>16</v>
      </c>
      <c r="AF16" s="629" t="s">
        <v>272</v>
      </c>
    </row>
    <row r="17" spans="1:41" ht="152.25" customHeight="1" x14ac:dyDescent="0.3">
      <c r="A17" s="639">
        <v>1</v>
      </c>
      <c r="B17" s="975" t="str">
        <f>Z17 &amp;AB17 &amp; AC17 &amp; AA17 &amp; T18</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Documents.(*To be read in conjuction with ITB 11.3)</v>
      </c>
      <c r="C17" s="975"/>
      <c r="D17" s="975"/>
      <c r="E17" s="975"/>
      <c r="F17" s="975"/>
      <c r="Z17" s="640" t="s">
        <v>286</v>
      </c>
      <c r="AA17" s="641" t="s">
        <v>287</v>
      </c>
      <c r="AB17" s="642">
        <f>'Sch-6 After Discount'!D28</f>
        <v>0</v>
      </c>
      <c r="AC17" s="643"/>
      <c r="AE17" s="629">
        <v>17</v>
      </c>
      <c r="AF17" s="629" t="s">
        <v>272</v>
      </c>
    </row>
    <row r="18" spans="1:41" ht="39" customHeight="1" x14ac:dyDescent="0.3">
      <c r="B18" s="976" t="s">
        <v>288</v>
      </c>
      <c r="C18" s="976"/>
      <c r="D18" s="976"/>
      <c r="E18" s="976"/>
      <c r="F18" s="976"/>
      <c r="T18" s="675" t="s">
        <v>289</v>
      </c>
      <c r="AE18" s="629">
        <v>18</v>
      </c>
      <c r="AF18" s="629" t="s">
        <v>272</v>
      </c>
    </row>
    <row r="19" spans="1:41" s="626" customFormat="1" ht="27.75" customHeight="1" x14ac:dyDescent="0.3">
      <c r="A19" s="644">
        <v>2</v>
      </c>
      <c r="B19" s="977" t="s">
        <v>290</v>
      </c>
      <c r="C19" s="977"/>
      <c r="D19" s="977"/>
      <c r="E19" s="977"/>
      <c r="F19" s="977"/>
      <c r="AD19" s="645"/>
      <c r="AE19" s="629">
        <v>19</v>
      </c>
      <c r="AF19" s="629" t="s">
        <v>272</v>
      </c>
      <c r="AG19" s="645"/>
      <c r="AH19" s="645"/>
      <c r="AI19" s="645"/>
      <c r="AJ19" s="645"/>
      <c r="AK19" s="645"/>
      <c r="AL19" s="645"/>
      <c r="AM19" s="645"/>
      <c r="AN19" s="645"/>
      <c r="AO19" s="645"/>
    </row>
    <row r="20" spans="1:41" ht="39.75" customHeight="1" x14ac:dyDescent="0.3">
      <c r="A20" s="639">
        <v>2.1</v>
      </c>
      <c r="B20" s="975" t="s">
        <v>291</v>
      </c>
      <c r="C20" s="975"/>
      <c r="D20" s="975"/>
      <c r="E20" s="975"/>
      <c r="F20" s="975"/>
      <c r="AE20" s="629">
        <v>20</v>
      </c>
      <c r="AF20" s="629" t="s">
        <v>272</v>
      </c>
    </row>
    <row r="21" spans="1:41" ht="36.75" customHeight="1" x14ac:dyDescent="0.3">
      <c r="B21" s="970" t="s">
        <v>292</v>
      </c>
      <c r="C21" s="970"/>
      <c r="D21" s="975" t="s">
        <v>293</v>
      </c>
      <c r="E21" s="975"/>
      <c r="F21" s="975"/>
      <c r="AE21" s="629">
        <v>21</v>
      </c>
      <c r="AF21" s="629" t="s">
        <v>265</v>
      </c>
    </row>
    <row r="22" spans="1:41" ht="33" customHeight="1" x14ac:dyDescent="0.3">
      <c r="B22" s="970" t="s">
        <v>294</v>
      </c>
      <c r="C22" s="970"/>
      <c r="D22" s="646" t="s">
        <v>295</v>
      </c>
      <c r="E22" s="638"/>
      <c r="F22" s="676"/>
      <c r="AE22" s="629">
        <v>22</v>
      </c>
      <c r="AF22" s="629" t="s">
        <v>272</v>
      </c>
    </row>
    <row r="23" spans="1:41" ht="27.95" customHeight="1" x14ac:dyDescent="0.3">
      <c r="B23" s="970" t="s">
        <v>296</v>
      </c>
      <c r="C23" s="970"/>
      <c r="D23" s="638" t="s">
        <v>297</v>
      </c>
      <c r="E23" s="638"/>
      <c r="F23" s="638"/>
      <c r="H23" s="645"/>
      <c r="AE23" s="629">
        <v>23</v>
      </c>
      <c r="AF23" s="629" t="s">
        <v>272</v>
      </c>
    </row>
    <row r="24" spans="1:41" ht="27.95" customHeight="1" x14ac:dyDescent="0.3">
      <c r="B24" s="978" t="s">
        <v>298</v>
      </c>
      <c r="C24" s="970"/>
      <c r="D24" s="638" t="s">
        <v>299</v>
      </c>
      <c r="E24" s="638"/>
      <c r="F24" s="638"/>
      <c r="AE24" s="629">
        <v>24</v>
      </c>
      <c r="AF24" s="629" t="s">
        <v>272</v>
      </c>
    </row>
    <row r="25" spans="1:41" ht="27.95" customHeight="1" x14ac:dyDescent="0.3">
      <c r="B25" s="978" t="s">
        <v>300</v>
      </c>
      <c r="C25" s="970"/>
      <c r="D25" s="646" t="s">
        <v>301</v>
      </c>
      <c r="E25" s="638"/>
      <c r="F25" s="638"/>
    </row>
    <row r="26" spans="1:41" ht="27.95" customHeight="1" x14ac:dyDescent="0.3">
      <c r="B26" s="970" t="s">
        <v>302</v>
      </c>
      <c r="C26" s="970"/>
      <c r="D26" s="646" t="s">
        <v>303</v>
      </c>
      <c r="E26" s="638"/>
      <c r="F26" s="638"/>
      <c r="AE26" s="629">
        <v>25</v>
      </c>
      <c r="AF26" s="629" t="s">
        <v>272</v>
      </c>
    </row>
    <row r="27" spans="1:41" ht="27.95" customHeight="1" x14ac:dyDescent="0.3">
      <c r="B27" s="970" t="s">
        <v>304</v>
      </c>
      <c r="C27" s="970"/>
      <c r="D27" s="638" t="s">
        <v>305</v>
      </c>
      <c r="E27" s="638"/>
      <c r="F27" s="638"/>
      <c r="AE27" s="629">
        <v>26</v>
      </c>
      <c r="AF27" s="629" t="s">
        <v>272</v>
      </c>
    </row>
    <row r="28" spans="1:41" ht="43.5" customHeight="1" x14ac:dyDescent="0.3">
      <c r="B28" s="970" t="s">
        <v>208</v>
      </c>
      <c r="C28" s="970"/>
      <c r="D28" s="979" t="s">
        <v>306</v>
      </c>
      <c r="E28" s="979"/>
      <c r="F28" s="979"/>
      <c r="AE28" s="629">
        <v>27</v>
      </c>
      <c r="AF28" s="629" t="s">
        <v>272</v>
      </c>
    </row>
    <row r="29" spans="1:41" ht="18.75" x14ac:dyDescent="0.3">
      <c r="B29" s="982"/>
      <c r="C29" s="982"/>
      <c r="D29" s="982"/>
      <c r="E29" s="982"/>
      <c r="F29" s="982"/>
    </row>
    <row r="30" spans="1:41" ht="114.75" customHeight="1" x14ac:dyDescent="0.3">
      <c r="A30" s="647">
        <v>2.2000000000000002</v>
      </c>
      <c r="B30" s="975" t="s">
        <v>307</v>
      </c>
      <c r="C30" s="975"/>
      <c r="D30" s="975"/>
      <c r="E30" s="975"/>
      <c r="F30" s="975"/>
      <c r="AE30" s="629">
        <v>28</v>
      </c>
      <c r="AF30" s="629" t="s">
        <v>272</v>
      </c>
    </row>
    <row r="31" spans="1:41" ht="85.5" customHeight="1" x14ac:dyDescent="0.3">
      <c r="A31" s="647">
        <v>2.2999999999999998</v>
      </c>
      <c r="B31" s="980" t="s">
        <v>308</v>
      </c>
      <c r="C31" s="981"/>
      <c r="D31" s="981"/>
      <c r="E31" s="981"/>
      <c r="F31" s="981"/>
      <c r="AE31" s="629">
        <v>29</v>
      </c>
      <c r="AF31" s="629" t="s">
        <v>272</v>
      </c>
    </row>
    <row r="32" spans="1:41" ht="127.5" customHeight="1" x14ac:dyDescent="0.3">
      <c r="A32" s="647">
        <v>2.4</v>
      </c>
      <c r="B32" s="975" t="s">
        <v>309</v>
      </c>
      <c r="C32" s="975"/>
      <c r="D32" s="975"/>
      <c r="E32" s="975"/>
      <c r="F32" s="975"/>
      <c r="AE32" s="629">
        <v>30</v>
      </c>
      <c r="AF32" s="629" t="s">
        <v>272</v>
      </c>
    </row>
    <row r="33" spans="1:32" ht="93" customHeight="1" x14ac:dyDescent="0.3">
      <c r="A33" s="647">
        <v>2.5</v>
      </c>
      <c r="B33" s="975" t="s">
        <v>310</v>
      </c>
      <c r="C33" s="975"/>
      <c r="D33" s="975"/>
      <c r="E33" s="975"/>
      <c r="F33" s="975"/>
      <c r="AE33" s="629">
        <v>31</v>
      </c>
      <c r="AF33" s="629" t="s">
        <v>265</v>
      </c>
    </row>
    <row r="34" spans="1:32" ht="86.25" customHeight="1" x14ac:dyDescent="0.3">
      <c r="A34" s="639">
        <v>3</v>
      </c>
      <c r="B34" s="975" t="s">
        <v>311</v>
      </c>
      <c r="C34" s="975"/>
      <c r="D34" s="975"/>
      <c r="E34" s="975"/>
      <c r="F34" s="975"/>
    </row>
    <row r="35" spans="1:32" ht="57" customHeight="1" x14ac:dyDescent="0.3">
      <c r="A35" s="639">
        <v>3.1</v>
      </c>
      <c r="B35" s="851" t="s">
        <v>312</v>
      </c>
      <c r="C35" s="851"/>
      <c r="D35" s="851"/>
      <c r="E35" s="851"/>
      <c r="F35" s="851"/>
    </row>
    <row r="36" spans="1:32" ht="125.25" customHeight="1" x14ac:dyDescent="0.3">
      <c r="A36" s="647">
        <v>3.2</v>
      </c>
      <c r="B36" s="980" t="s">
        <v>313</v>
      </c>
      <c r="C36" s="975"/>
      <c r="D36" s="975"/>
      <c r="E36" s="975"/>
      <c r="F36" s="975"/>
    </row>
    <row r="37" spans="1:32" ht="15.75" customHeight="1" x14ac:dyDescent="0.3">
      <c r="A37" s="647"/>
      <c r="B37" s="975"/>
      <c r="C37" s="975"/>
      <c r="D37" s="975"/>
      <c r="E37" s="975"/>
      <c r="F37" s="975"/>
    </row>
    <row r="38" spans="1:32" ht="58.5" customHeight="1" x14ac:dyDescent="0.3">
      <c r="A38" s="647">
        <v>3.3</v>
      </c>
      <c r="B38" s="980" t="s">
        <v>314</v>
      </c>
      <c r="C38" s="975"/>
      <c r="D38" s="975"/>
      <c r="E38" s="975"/>
      <c r="F38" s="975"/>
    </row>
    <row r="39" spans="1:32" ht="5.25" customHeight="1" x14ac:dyDescent="0.3">
      <c r="A39" s="647"/>
      <c r="B39" s="975"/>
      <c r="C39" s="975"/>
      <c r="D39" s="975"/>
      <c r="E39" s="975"/>
      <c r="F39" s="975"/>
    </row>
    <row r="40" spans="1:32" ht="84" customHeight="1" x14ac:dyDescent="0.3">
      <c r="A40" s="639">
        <v>4</v>
      </c>
      <c r="B40" s="986" t="s">
        <v>315</v>
      </c>
      <c r="C40" s="986"/>
      <c r="D40" s="986"/>
      <c r="E40" s="986"/>
      <c r="F40" s="986"/>
    </row>
    <row r="41" spans="1:32" ht="117" customHeight="1" x14ac:dyDescent="0.3">
      <c r="A41" s="639">
        <v>5</v>
      </c>
      <c r="B41" s="975" t="s">
        <v>316</v>
      </c>
      <c r="C41" s="975"/>
      <c r="D41" s="975"/>
      <c r="E41" s="975"/>
      <c r="F41" s="975"/>
    </row>
    <row r="42" spans="1:32" ht="30" customHeight="1" x14ac:dyDescent="0.3">
      <c r="B42" s="418" t="str">
        <f>IF(ISERROR("Dated this " &amp; AG6 &amp; LOOKUP(AG6,AE1:AE33,AF1:AF33) &amp; " day of " &amp; AG8 &amp; " " &amp;AG9), "", "Dated this " &amp; AG6 &amp; LOOKUP(AG6,AE1:AE33,AF1:AF33) &amp; " day of " &amp; AG8 &amp; " " &amp;AG9)</f>
        <v/>
      </c>
      <c r="C42" s="418"/>
      <c r="D42" s="418"/>
      <c r="E42" s="648"/>
      <c r="F42" s="648"/>
    </row>
    <row r="43" spans="1:32" ht="30" customHeight="1" x14ac:dyDescent="0.3">
      <c r="B43" s="418" t="s">
        <v>258</v>
      </c>
      <c r="C43" s="649"/>
      <c r="D43" s="416"/>
      <c r="E43" s="416"/>
      <c r="F43" s="416"/>
    </row>
    <row r="44" spans="1:32" ht="30" customHeight="1" x14ac:dyDescent="0.3">
      <c r="B44" s="650"/>
      <c r="C44" s="416"/>
      <c r="D44" s="416"/>
      <c r="E44" s="418"/>
      <c r="F44" s="651" t="s">
        <v>259</v>
      </c>
    </row>
    <row r="45" spans="1:32" ht="30" customHeight="1" x14ac:dyDescent="0.3">
      <c r="B45" s="650"/>
      <c r="C45" s="416"/>
      <c r="D45" s="418"/>
      <c r="E45" s="418"/>
      <c r="F45" s="651" t="str">
        <f>"For and on behalf of " &amp; '[1]Sch-1'!C8</f>
        <v xml:space="preserve">For and on behalf of </v>
      </c>
    </row>
    <row r="46" spans="1:32" ht="30" customHeight="1" x14ac:dyDescent="0.3">
      <c r="A46" s="627"/>
      <c r="B46" s="627"/>
      <c r="C46" s="652"/>
      <c r="D46" s="627"/>
      <c r="E46" s="653" t="s">
        <v>317</v>
      </c>
      <c r="F46" s="631"/>
    </row>
    <row r="47" spans="1:32" ht="30" customHeight="1" x14ac:dyDescent="0.3">
      <c r="A47" s="654" t="s">
        <v>260</v>
      </c>
      <c r="B47" s="987" t="str">
        <f>Discount!C41</f>
        <v>--</v>
      </c>
      <c r="C47" s="987"/>
      <c r="D47" s="627"/>
      <c r="E47" s="653"/>
      <c r="F47" s="655" t="str">
        <f>Discount!F41</f>
        <v/>
      </c>
    </row>
    <row r="48" spans="1:32" ht="30" customHeight="1" x14ac:dyDescent="0.3">
      <c r="A48" s="654" t="s">
        <v>262</v>
      </c>
      <c r="B48" s="655" t="str">
        <f>Discount!C42</f>
        <v/>
      </c>
      <c r="C48" s="656"/>
      <c r="D48" s="627"/>
      <c r="E48" s="653" t="s">
        <v>263</v>
      </c>
      <c r="F48" s="655" t="str">
        <f>Discount!F42</f>
        <v/>
      </c>
    </row>
    <row r="49" spans="1:41" ht="30" customHeight="1" x14ac:dyDescent="0.3">
      <c r="B49" s="626"/>
      <c r="D49" s="627"/>
      <c r="E49" s="653" t="s">
        <v>318</v>
      </c>
    </row>
    <row r="50" spans="1:41" s="626" customFormat="1" ht="33" customHeight="1" x14ac:dyDescent="0.3">
      <c r="A50" s="657" t="s">
        <v>319</v>
      </c>
      <c r="B50" s="658"/>
      <c r="C50" s="443"/>
      <c r="D50" s="418"/>
      <c r="E50" s="651"/>
      <c r="F50" s="418"/>
      <c r="H50" s="631"/>
      <c r="AD50" s="645"/>
      <c r="AE50" s="629"/>
      <c r="AF50" s="629"/>
      <c r="AG50" s="645"/>
      <c r="AH50" s="645"/>
      <c r="AI50" s="645"/>
      <c r="AJ50" s="645"/>
      <c r="AK50" s="645"/>
      <c r="AL50" s="645"/>
      <c r="AM50" s="645"/>
      <c r="AN50" s="645"/>
      <c r="AO50" s="645"/>
    </row>
    <row r="51" spans="1:41" s="626" customFormat="1" ht="33" customHeight="1" x14ac:dyDescent="0.3">
      <c r="A51" s="988" t="s">
        <v>320</v>
      </c>
      <c r="B51" s="988"/>
      <c r="C51" s="988"/>
      <c r="D51" s="984"/>
      <c r="E51" s="985"/>
      <c r="F51" s="985"/>
      <c r="H51" s="631"/>
      <c r="AD51" s="645"/>
      <c r="AE51" s="629"/>
      <c r="AF51" s="629"/>
      <c r="AG51" s="645"/>
      <c r="AH51" s="645"/>
      <c r="AI51" s="645"/>
      <c r="AJ51" s="645"/>
      <c r="AK51" s="645"/>
      <c r="AL51" s="645"/>
      <c r="AM51" s="645"/>
      <c r="AN51" s="645"/>
      <c r="AO51" s="645"/>
    </row>
    <row r="52" spans="1:41" s="626" customFormat="1" ht="33" customHeight="1" x14ac:dyDescent="0.3">
      <c r="A52" s="989"/>
      <c r="B52" s="989"/>
      <c r="C52" s="989"/>
      <c r="D52" s="659"/>
      <c r="E52" s="659"/>
      <c r="F52" s="659"/>
      <c r="H52" s="631"/>
      <c r="AD52" s="645"/>
      <c r="AE52" s="629"/>
      <c r="AF52" s="629"/>
      <c r="AG52" s="645"/>
      <c r="AH52" s="645"/>
      <c r="AI52" s="645"/>
      <c r="AJ52" s="645"/>
      <c r="AK52" s="645"/>
      <c r="AL52" s="645"/>
      <c r="AM52" s="645"/>
      <c r="AN52" s="645"/>
      <c r="AO52" s="645"/>
    </row>
    <row r="53" spans="1:41" s="626" customFormat="1" ht="33" customHeight="1" x14ac:dyDescent="0.3">
      <c r="A53" s="990"/>
      <c r="B53" s="990"/>
      <c r="C53" s="990"/>
      <c r="D53" s="659"/>
      <c r="E53" s="659"/>
      <c r="F53" s="659"/>
      <c r="H53" s="631"/>
      <c r="AD53" s="645"/>
      <c r="AE53" s="629"/>
      <c r="AF53" s="629"/>
      <c r="AG53" s="645"/>
      <c r="AH53" s="645"/>
      <c r="AI53" s="645"/>
      <c r="AJ53" s="645"/>
      <c r="AK53" s="645"/>
      <c r="AL53" s="645"/>
      <c r="AM53" s="645"/>
      <c r="AN53" s="645"/>
      <c r="AO53" s="645"/>
    </row>
    <row r="54" spans="1:41" s="626" customFormat="1" ht="33" customHeight="1" x14ac:dyDescent="0.3">
      <c r="A54" s="983" t="s">
        <v>321</v>
      </c>
      <c r="B54" s="983"/>
      <c r="C54" s="983"/>
      <c r="D54" s="984"/>
      <c r="E54" s="985"/>
      <c r="F54" s="985"/>
      <c r="H54" s="631"/>
      <c r="AD54" s="645"/>
      <c r="AE54" s="629"/>
      <c r="AF54" s="629"/>
      <c r="AG54" s="645"/>
      <c r="AH54" s="645"/>
      <c r="AI54" s="645"/>
      <c r="AJ54" s="645"/>
      <c r="AK54" s="645"/>
      <c r="AL54" s="645"/>
      <c r="AM54" s="645"/>
      <c r="AN54" s="645"/>
      <c r="AO54" s="645"/>
    </row>
    <row r="55" spans="1:41" s="626" customFormat="1" ht="33" customHeight="1" x14ac:dyDescent="0.3">
      <c r="A55" s="983" t="s">
        <v>322</v>
      </c>
      <c r="B55" s="983"/>
      <c r="C55" s="983"/>
      <c r="D55" s="984"/>
      <c r="E55" s="985"/>
      <c r="F55" s="985"/>
      <c r="H55" s="631"/>
      <c r="AD55" s="645"/>
      <c r="AE55" s="629"/>
      <c r="AF55" s="629"/>
      <c r="AG55" s="645"/>
      <c r="AH55" s="645"/>
      <c r="AI55" s="645"/>
      <c r="AJ55" s="645"/>
      <c r="AK55" s="645"/>
      <c r="AL55" s="645"/>
      <c r="AM55" s="645"/>
      <c r="AN55" s="645"/>
      <c r="AO55" s="645"/>
    </row>
    <row r="56" spans="1:41" s="626" customFormat="1" ht="33" customHeight="1" x14ac:dyDescent="0.3">
      <c r="A56" s="983" t="s">
        <v>323</v>
      </c>
      <c r="B56" s="983"/>
      <c r="C56" s="983"/>
      <c r="D56" s="984"/>
      <c r="E56" s="985"/>
      <c r="F56" s="985"/>
      <c r="H56" s="631"/>
      <c r="AD56" s="645"/>
      <c r="AE56" s="629"/>
      <c r="AF56" s="629"/>
      <c r="AG56" s="645"/>
      <c r="AH56" s="645"/>
      <c r="AI56" s="645"/>
      <c r="AJ56" s="645"/>
      <c r="AK56" s="645"/>
      <c r="AL56" s="645"/>
      <c r="AM56" s="645"/>
      <c r="AN56" s="645"/>
      <c r="AO56" s="645"/>
    </row>
    <row r="57" spans="1:41" s="626" customFormat="1" ht="33" customHeight="1" x14ac:dyDescent="0.3">
      <c r="A57" s="988" t="s">
        <v>324</v>
      </c>
      <c r="B57" s="988"/>
      <c r="C57" s="988"/>
      <c r="D57" s="984"/>
      <c r="E57" s="985"/>
      <c r="F57" s="985"/>
      <c r="H57" s="631"/>
      <c r="AD57" s="645"/>
      <c r="AE57" s="629"/>
      <c r="AF57" s="629"/>
      <c r="AG57" s="645"/>
      <c r="AH57" s="645"/>
      <c r="AI57" s="645"/>
      <c r="AJ57" s="645"/>
      <c r="AK57" s="645"/>
      <c r="AL57" s="645"/>
      <c r="AM57" s="645"/>
      <c r="AN57" s="645"/>
      <c r="AO57" s="645"/>
    </row>
    <row r="58" spans="1:41" s="626" customFormat="1" ht="33" customHeight="1" x14ac:dyDescent="0.3">
      <c r="A58" s="989"/>
      <c r="B58" s="989"/>
      <c r="C58" s="989"/>
      <c r="D58" s="659"/>
      <c r="E58" s="659"/>
      <c r="F58" s="659"/>
      <c r="H58" s="631"/>
      <c r="AD58" s="645"/>
      <c r="AE58" s="629"/>
      <c r="AF58" s="629"/>
      <c r="AG58" s="645"/>
      <c r="AH58" s="645"/>
      <c r="AI58" s="645"/>
      <c r="AJ58" s="645"/>
      <c r="AK58" s="645"/>
      <c r="AL58" s="645"/>
      <c r="AM58" s="645"/>
      <c r="AN58" s="645"/>
      <c r="AO58" s="645"/>
    </row>
    <row r="59" spans="1:41" s="626" customFormat="1" ht="33" customHeight="1" x14ac:dyDescent="0.3">
      <c r="A59" s="990"/>
      <c r="B59" s="990"/>
      <c r="C59" s="990"/>
      <c r="D59" s="659"/>
      <c r="E59" s="659"/>
      <c r="F59" s="659"/>
      <c r="H59" s="631"/>
      <c r="AD59" s="645"/>
      <c r="AE59" s="629"/>
      <c r="AF59" s="629"/>
      <c r="AG59" s="645"/>
      <c r="AH59" s="645"/>
      <c r="AI59" s="645"/>
      <c r="AJ59" s="645"/>
      <c r="AK59" s="645"/>
      <c r="AL59" s="645"/>
      <c r="AM59" s="645"/>
      <c r="AN59" s="645"/>
      <c r="AO59" s="645"/>
    </row>
    <row r="60" spans="1:41" s="626" customFormat="1" ht="60.75" customHeight="1" x14ac:dyDescent="0.3">
      <c r="A60" s="99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91"/>
      <c r="C60" s="991"/>
      <c r="D60" s="991"/>
      <c r="E60" s="991"/>
      <c r="F60" s="991"/>
      <c r="H60" s="631"/>
      <c r="AD60" s="645"/>
      <c r="AE60" s="629"/>
      <c r="AF60" s="629"/>
      <c r="AG60" s="645"/>
      <c r="AH60" s="645"/>
      <c r="AI60" s="645"/>
      <c r="AJ60" s="645"/>
      <c r="AK60" s="645"/>
      <c r="AL60" s="645"/>
      <c r="AM60" s="645"/>
      <c r="AN60" s="645"/>
      <c r="AO60" s="645"/>
    </row>
    <row r="61" spans="1:41" s="626" customFormat="1" ht="33" customHeight="1" x14ac:dyDescent="0.3">
      <c r="A61" s="992" t="s">
        <v>54</v>
      </c>
      <c r="B61" s="992"/>
      <c r="C61" s="992"/>
      <c r="D61" s="992"/>
      <c r="E61" s="992"/>
      <c r="F61" s="992"/>
      <c r="H61" s="631"/>
      <c r="AD61" s="645"/>
      <c r="AE61" s="629"/>
      <c r="AF61" s="629"/>
      <c r="AG61" s="645"/>
      <c r="AH61" s="645"/>
      <c r="AI61" s="645"/>
      <c r="AJ61" s="645"/>
      <c r="AK61" s="645"/>
      <c r="AL61" s="645"/>
      <c r="AM61" s="645"/>
      <c r="AN61" s="645"/>
      <c r="AO61" s="645"/>
    </row>
    <row r="62" spans="1:41" s="626" customFormat="1" ht="33" customHeight="1" x14ac:dyDescent="0.3">
      <c r="A62" s="631"/>
      <c r="B62" s="631"/>
      <c r="H62" s="631"/>
      <c r="AD62" s="645"/>
      <c r="AE62" s="629"/>
      <c r="AF62" s="629"/>
      <c r="AG62" s="645"/>
      <c r="AH62" s="645"/>
      <c r="AI62" s="645"/>
      <c r="AJ62" s="645"/>
      <c r="AK62" s="645"/>
      <c r="AL62" s="645"/>
      <c r="AM62" s="645"/>
      <c r="AN62" s="645"/>
      <c r="AO62" s="645"/>
    </row>
    <row r="63" spans="1:41" x14ac:dyDescent="0.3">
      <c r="A63" s="631"/>
    </row>
    <row r="64" spans="1:41" x14ac:dyDescent="0.3">
      <c r="A64" s="631"/>
    </row>
    <row r="65" spans="1:1" x14ac:dyDescent="0.3">
      <c r="A65" s="631"/>
    </row>
    <row r="66" spans="1:1" x14ac:dyDescent="0.3">
      <c r="A66" s="631"/>
    </row>
    <row r="67" spans="1:1" x14ac:dyDescent="0.3">
      <c r="A67" s="631"/>
    </row>
    <row r="68" spans="1:1" x14ac:dyDescent="0.3">
      <c r="A68" s="631"/>
    </row>
    <row r="69" spans="1:1" x14ac:dyDescent="0.3">
      <c r="A69" s="631"/>
    </row>
    <row r="70" spans="1:1" x14ac:dyDescent="0.3">
      <c r="A70" s="631"/>
    </row>
    <row r="71" spans="1:1" x14ac:dyDescent="0.3">
      <c r="A71" s="631"/>
    </row>
    <row r="72" spans="1:1" x14ac:dyDescent="0.3">
      <c r="A72" s="631"/>
    </row>
    <row r="73" spans="1:1" x14ac:dyDescent="0.3">
      <c r="A73" s="631"/>
    </row>
    <row r="74" spans="1:1" x14ac:dyDescent="0.3">
      <c r="A74" s="631"/>
    </row>
  </sheetData>
  <sheetProtection algorithmName="SHA-512" hashValue="b/otiPebJDzBMyECjIGQPaF7UicAk2igLHYOxRv2qXZmiOPc4jKQoTodIDJn9LFYWAdOqWfib8jTeItQanvI7g==" saltValue="lbz6LSEWnAmYlWWvaGyZoA==" spinCount="100000" sheet="1" formatColumns="0" formatRows="0" selectLockedCells="1"/>
  <customSheetViews>
    <customSheetView guid="{F980561B-46B1-45C3-9626-B209029A92CB}" scale="85" showPageBreaks="1" showGridLines="0" zeroValues="0" printArea="1" hiddenColumns="1" view="pageBreakPreview" topLeftCell="A36">
      <selection activeCell="D50" sqref="D50:F50"/>
      <pageMargins left="0" right="0" top="0" bottom="0" header="0" footer="0"/>
      <pageSetup scale="98" orientation="portrait" r:id="rId1"/>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36">
      <selection activeCell="D50" sqref="D50:F50"/>
      <pageMargins left="0" right="0" top="0" bottom="0" header="0" footer="0"/>
      <pageSetup scale="98" orientation="portrait" r:id="rId2"/>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36">
      <selection activeCell="D50" sqref="D50:F50"/>
      <pageMargins left="0" right="0" top="0" bottom="0" header="0" footer="0"/>
      <pageSetup scale="98" orientation="portrait" r:id="rId3"/>
      <headerFooter alignWithMargins="0">
        <oddFooter>&amp;R&amp;"Book Antiqua,Bold"&amp;8Bid Form (1st Envelope)  / Page &amp;P of &amp;N</oddFooter>
      </headerFooter>
    </customSheetView>
  </customSheetViews>
  <mergeCells count="48">
    <mergeCell ref="A58:C58"/>
    <mergeCell ref="A59:C59"/>
    <mergeCell ref="A60:F60"/>
    <mergeCell ref="A61:F61"/>
    <mergeCell ref="A55:C55"/>
    <mergeCell ref="D55:F55"/>
    <mergeCell ref="A56:C56"/>
    <mergeCell ref="D56:F56"/>
    <mergeCell ref="A57:C57"/>
    <mergeCell ref="D57:F57"/>
    <mergeCell ref="A54:C54"/>
    <mergeCell ref="D54:F54"/>
    <mergeCell ref="B36:F36"/>
    <mergeCell ref="B37:F37"/>
    <mergeCell ref="B38:F38"/>
    <mergeCell ref="B39:F39"/>
    <mergeCell ref="B40:F40"/>
    <mergeCell ref="B41:F41"/>
    <mergeCell ref="B47:C47"/>
    <mergeCell ref="A51:C51"/>
    <mergeCell ref="D51:F51"/>
    <mergeCell ref="A52:C52"/>
    <mergeCell ref="A53:C53"/>
    <mergeCell ref="B35:F35"/>
    <mergeCell ref="B24:C24"/>
    <mergeCell ref="B25:C25"/>
    <mergeCell ref="B26:C26"/>
    <mergeCell ref="B27:C27"/>
    <mergeCell ref="B28:C28"/>
    <mergeCell ref="D28:F28"/>
    <mergeCell ref="B30:F30"/>
    <mergeCell ref="B31:F31"/>
    <mergeCell ref="B32:F32"/>
    <mergeCell ref="B33:F33"/>
    <mergeCell ref="B34:F34"/>
    <mergeCell ref="B29:F29"/>
    <mergeCell ref="B23:C23"/>
    <mergeCell ref="A3:F3"/>
    <mergeCell ref="C5:F5"/>
    <mergeCell ref="B6:C6"/>
    <mergeCell ref="C15:F15"/>
    <mergeCell ref="B17:F17"/>
    <mergeCell ref="B18:F18"/>
    <mergeCell ref="B19:F19"/>
    <mergeCell ref="B20:F20"/>
    <mergeCell ref="B21:C21"/>
    <mergeCell ref="D21:F21"/>
    <mergeCell ref="B22:C22"/>
  </mergeCells>
  <pageMargins left="0.75" right="0.77" top="0.62" bottom="0.61" header="0.39" footer="0.32"/>
  <pageSetup scale="79" fitToHeight="0" orientation="portrait" r:id="rId4"/>
  <headerFooter alignWithMargins="0">
    <oddFooter>&amp;R&amp;"Book Antiqua,Bold"&amp;8Bid Form (1st Envelope)  / 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tabSelected="1" view="pageBreakPreview" zoomScale="145" zoomScaleNormal="100" zoomScaleSheetLayoutView="145" workbookViewId="0">
      <selection activeCell="C18" sqref="C18"/>
    </sheetView>
  </sheetViews>
  <sheetFormatPr defaultColWidth="8" defaultRowHeight="15.75" x14ac:dyDescent="0.2"/>
  <cols>
    <col min="1" max="1" width="8.625" style="150" customWidth="1"/>
    <col min="2" max="2" width="11.125" style="150" customWidth="1"/>
    <col min="3" max="4" width="38.625" style="150" customWidth="1"/>
    <col min="5" max="5" width="11.25" style="150" customWidth="1"/>
    <col min="6" max="6" width="8.625" style="144" customWidth="1"/>
    <col min="7" max="9" width="8" style="144" customWidth="1"/>
    <col min="10" max="16384" width="8" style="145"/>
  </cols>
  <sheetData>
    <row r="1" spans="1:10" ht="30.75" customHeight="1" x14ac:dyDescent="0.2">
      <c r="A1" s="141"/>
      <c r="B1" s="770"/>
      <c r="C1" s="771"/>
      <c r="D1" s="771"/>
      <c r="E1" s="772"/>
      <c r="F1" s="142"/>
      <c r="G1" s="143" t="s">
        <v>2</v>
      </c>
    </row>
    <row r="2" spans="1:10" ht="33.75" customHeight="1" x14ac:dyDescent="0.2">
      <c r="A2" s="773" t="s">
        <v>3</v>
      </c>
      <c r="B2" s="775" t="str">
        <f>Basic!B2</f>
        <v>Package: Wi-Fi Deployment in Switchyard &amp; Control Room of POWERGRID Substations</v>
      </c>
      <c r="C2" s="776"/>
      <c r="D2" s="776"/>
      <c r="E2" s="777"/>
      <c r="F2" s="778" t="s">
        <v>326</v>
      </c>
    </row>
    <row r="3" spans="1:10" ht="23.25" customHeight="1" x14ac:dyDescent="0.2">
      <c r="A3" s="774"/>
      <c r="B3" s="781" t="str">
        <f>Basic!B3</f>
        <v>CC/NT/W-TELE/DOM/A10/24/09318</v>
      </c>
      <c r="C3" s="782"/>
      <c r="D3" s="782"/>
      <c r="E3" s="783"/>
      <c r="F3" s="779"/>
    </row>
    <row r="4" spans="1:10" ht="39.950000000000003" customHeight="1" x14ac:dyDescent="0.2">
      <c r="A4" s="774"/>
      <c r="B4" s="146">
        <v>1</v>
      </c>
      <c r="C4" s="784" t="s">
        <v>4</v>
      </c>
      <c r="D4" s="784"/>
      <c r="E4" s="785"/>
      <c r="F4" s="779"/>
      <c r="G4" s="147"/>
      <c r="H4" s="148" t="s">
        <v>5</v>
      </c>
    </row>
    <row r="5" spans="1:10" ht="30" customHeight="1" x14ac:dyDescent="0.2">
      <c r="A5" s="774"/>
      <c r="B5" s="146">
        <v>2</v>
      </c>
      <c r="C5" s="784" t="s">
        <v>6</v>
      </c>
      <c r="D5" s="784"/>
      <c r="E5" s="785"/>
      <c r="F5" s="779"/>
    </row>
    <row r="6" spans="1:10" s="144" customFormat="1" ht="30" customHeight="1" x14ac:dyDescent="0.3">
      <c r="A6" s="774"/>
      <c r="B6" s="146">
        <v>3</v>
      </c>
      <c r="C6" s="784" t="s">
        <v>7</v>
      </c>
      <c r="D6" s="784"/>
      <c r="E6" s="785"/>
      <c r="F6" s="779"/>
    </row>
    <row r="7" spans="1:10" ht="52.5" hidden="1" customHeight="1" x14ac:dyDescent="0.2">
      <c r="A7" s="774"/>
      <c r="B7" s="146">
        <v>4</v>
      </c>
      <c r="C7" s="784" t="s">
        <v>8</v>
      </c>
      <c r="D7" s="784"/>
      <c r="E7" s="785"/>
      <c r="F7" s="779"/>
    </row>
    <row r="8" spans="1:10" ht="9.75" customHeight="1" x14ac:dyDescent="0.2">
      <c r="A8" s="774"/>
      <c r="B8" s="149"/>
      <c r="E8" s="151"/>
      <c r="F8" s="779"/>
    </row>
    <row r="9" spans="1:10" ht="23.25" customHeight="1" x14ac:dyDescent="0.2">
      <c r="A9" s="774"/>
      <c r="B9" s="786"/>
      <c r="C9" s="787"/>
      <c r="D9" s="787"/>
      <c r="E9" s="788"/>
      <c r="F9" s="779"/>
    </row>
    <row r="10" spans="1:10" ht="10.5" customHeight="1" x14ac:dyDescent="0.2">
      <c r="A10" s="774"/>
      <c r="B10" s="152"/>
      <c r="C10" s="153"/>
      <c r="D10" s="153"/>
      <c r="E10" s="154"/>
      <c r="F10" s="779"/>
    </row>
    <row r="11" spans="1:10" ht="24" customHeight="1" x14ac:dyDescent="0.2">
      <c r="A11" s="774"/>
      <c r="B11" s="789"/>
      <c r="C11" s="790"/>
      <c r="D11" s="790"/>
      <c r="E11" s="155"/>
      <c r="F11" s="779"/>
    </row>
    <row r="12" spans="1:10" ht="15.95" customHeight="1" x14ac:dyDescent="0.2">
      <c r="A12" s="774"/>
      <c r="B12" s="791"/>
      <c r="C12" s="792"/>
      <c r="D12" s="792"/>
      <c r="E12" s="151"/>
      <c r="F12" s="780"/>
    </row>
    <row r="13" spans="1:10" ht="24" customHeight="1" x14ac:dyDescent="0.2">
      <c r="A13" s="764"/>
      <c r="B13" s="765"/>
      <c r="C13" s="766"/>
      <c r="D13" s="766"/>
      <c r="E13" s="155"/>
      <c r="F13" s="767"/>
      <c r="G13" s="156"/>
      <c r="H13" s="156"/>
      <c r="I13" s="156"/>
      <c r="J13" s="156"/>
    </row>
    <row r="14" spans="1:10" ht="15.95" customHeight="1" x14ac:dyDescent="0.2">
      <c r="A14" s="764"/>
      <c r="B14" s="768"/>
      <c r="C14" s="769"/>
      <c r="D14" s="769"/>
      <c r="E14" s="154"/>
      <c r="F14" s="767"/>
      <c r="G14" s="156"/>
      <c r="H14" s="156"/>
      <c r="I14" s="156"/>
      <c r="J14" s="156"/>
    </row>
    <row r="15" spans="1:10" x14ac:dyDescent="0.2">
      <c r="B15" s="157"/>
      <c r="C15" s="157"/>
      <c r="D15" s="157"/>
      <c r="E15" s="157"/>
    </row>
  </sheetData>
  <sheetProtection algorithmName="SHA-512" hashValue="3Y5vMKVBQ7NfOTEll0ywAC4DMn6lcZnywTsdTgPfNursztLpCqgwfB8/YP9uqlYHefDaGLCvP4Hj0j7mGUU+DQ==" saltValue="Nd3fQhJw95/8Bw4F0NwIFw==" spinCount="100000" sheet="1" formatColumns="0" formatRows="0" selectLockedCells="1"/>
  <customSheetViews>
    <customSheetView guid="{F980561B-46B1-45C3-9626-B209029A92CB}" scale="145" showPageBreaks="1" showGridLines="0" fitToPage="1" printArea="1" hiddenRows="1" view="pageBreakPreview">
      <selection activeCell="F2" sqref="F2:F12"/>
      <pageMargins left="0" right="0" top="0" bottom="0" header="0" footer="0"/>
      <printOptions horizontalCentered="1"/>
      <pageSetup paperSize="9" fitToHeight="0" orientation="landscape" r:id="rId1"/>
      <headerFooter alignWithMargins="0"/>
    </customSheetView>
    <customSheetView guid="{C6A7FFED-91EB-41DF-A944-2BFB2D792481}" scale="145" showPageBreaks="1" showGridLines="0" fitToPage="1" printArea="1" hiddenRows="1" view="pageBreakPreview">
      <selection activeCell="C5" sqref="C5:E5"/>
      <pageMargins left="0" right="0" top="0" bottom="0" header="0" footer="0"/>
      <printOptions horizontalCentered="1"/>
      <pageSetup paperSize="9" fitToHeight="0" orientation="landscape" r:id="rId2"/>
      <headerFooter alignWithMargins="0"/>
    </customSheetView>
    <customSheetView guid="{302D9D75-0757-45DA-AFBF-614F08F1401B}" scale="145" showPageBreaks="1" showGridLines="0" fitToPage="1" printArea="1" hiddenRows="1" view="pageBreakPreview">
      <selection activeCell="F2" sqref="F2:F12"/>
      <pageMargins left="0" right="0" top="0" bottom="0" header="0" footer="0"/>
      <printOptions horizontalCentered="1"/>
      <pageSetup paperSize="9" fitToHeight="0" orientation="landscape" r:id="rId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5"/>
  <sheetViews>
    <sheetView showGridLines="0" view="pageBreakPreview" zoomScale="145" zoomScaleNormal="100" zoomScaleSheetLayoutView="145" workbookViewId="0">
      <selection activeCell="C26" sqref="C26"/>
    </sheetView>
  </sheetViews>
  <sheetFormatPr defaultColWidth="9" defaultRowHeight="15.75" x14ac:dyDescent="0.25"/>
  <cols>
    <col min="1" max="2" width="9" style="33"/>
    <col min="3" max="3" width="72.625" style="33" customWidth="1"/>
    <col min="4" max="4" width="66.125" style="33" customWidth="1"/>
    <col min="5" max="16384" width="9" style="160"/>
  </cols>
  <sheetData>
    <row r="1" spans="1:11" ht="45" customHeight="1" x14ac:dyDescent="0.25">
      <c r="A1" s="794" t="s">
        <v>9</v>
      </c>
      <c r="B1" s="794"/>
      <c r="C1" s="794"/>
      <c r="D1" s="158"/>
      <c r="E1" s="159"/>
      <c r="F1" s="159"/>
      <c r="G1" s="159"/>
      <c r="H1" s="159"/>
      <c r="I1" s="159"/>
      <c r="J1" s="159"/>
      <c r="K1" s="159"/>
    </row>
    <row r="2" spans="1:11" ht="18" customHeight="1" x14ac:dyDescent="0.25">
      <c r="D2" s="161"/>
      <c r="E2" s="162"/>
      <c r="F2" s="162"/>
      <c r="G2" s="162"/>
      <c r="H2" s="162"/>
      <c r="I2" s="162"/>
      <c r="J2" s="162"/>
      <c r="K2" s="162"/>
    </row>
    <row r="3" spans="1:11" ht="18" customHeight="1" x14ac:dyDescent="0.25">
      <c r="A3" s="53" t="s">
        <v>10</v>
      </c>
      <c r="B3" s="33" t="s">
        <v>11</v>
      </c>
      <c r="D3" s="163"/>
      <c r="E3" s="164"/>
      <c r="F3" s="164"/>
      <c r="G3" s="164"/>
      <c r="H3" s="164"/>
      <c r="I3" s="164"/>
      <c r="J3" s="164"/>
      <c r="K3" s="164"/>
    </row>
    <row r="4" spans="1:11" ht="18" customHeight="1" x14ac:dyDescent="0.25">
      <c r="B4" s="165" t="s">
        <v>12</v>
      </c>
      <c r="C4" s="166" t="s">
        <v>13</v>
      </c>
      <c r="D4" s="163"/>
      <c r="E4" s="164"/>
      <c r="F4" s="164"/>
      <c r="G4" s="164"/>
      <c r="H4" s="164"/>
      <c r="I4" s="164"/>
      <c r="J4" s="164"/>
      <c r="K4" s="164"/>
    </row>
    <row r="5" spans="1:11" ht="38.1" customHeight="1" x14ac:dyDescent="0.25">
      <c r="B5" s="165" t="s">
        <v>14</v>
      </c>
      <c r="C5" s="166" t="s">
        <v>15</v>
      </c>
      <c r="D5" s="163"/>
      <c r="E5" s="164"/>
      <c r="F5" s="164"/>
      <c r="G5" s="164"/>
      <c r="H5" s="164"/>
      <c r="I5" s="164"/>
      <c r="J5" s="164"/>
      <c r="K5" s="164"/>
    </row>
    <row r="6" spans="1:11" ht="18" customHeight="1" x14ac:dyDescent="0.25">
      <c r="B6" s="165" t="s">
        <v>16</v>
      </c>
      <c r="C6" s="166" t="s">
        <v>17</v>
      </c>
      <c r="D6" s="163"/>
      <c r="E6" s="164"/>
      <c r="F6" s="164"/>
      <c r="G6" s="164"/>
      <c r="H6" s="164"/>
      <c r="I6" s="164"/>
      <c r="J6" s="164"/>
      <c r="K6" s="164"/>
    </row>
    <row r="7" spans="1:11" ht="18" customHeight="1" x14ac:dyDescent="0.25">
      <c r="B7" s="165" t="s">
        <v>18</v>
      </c>
      <c r="C7" s="166" t="s">
        <v>19</v>
      </c>
      <c r="D7" s="163"/>
      <c r="E7" s="164"/>
      <c r="F7" s="164"/>
      <c r="G7" s="164"/>
      <c r="H7" s="164"/>
      <c r="I7" s="164"/>
      <c r="J7" s="164"/>
      <c r="K7" s="164"/>
    </row>
    <row r="8" spans="1:11" ht="18" customHeight="1" x14ac:dyDescent="0.25">
      <c r="B8" s="165" t="s">
        <v>20</v>
      </c>
      <c r="C8" s="166" t="s">
        <v>21</v>
      </c>
      <c r="D8" s="163"/>
      <c r="E8" s="164"/>
      <c r="F8" s="164"/>
      <c r="G8" s="164"/>
      <c r="H8" s="164"/>
      <c r="I8" s="164"/>
      <c r="J8" s="164"/>
      <c r="K8" s="164"/>
    </row>
    <row r="9" spans="1:11" ht="18" customHeight="1" x14ac:dyDescent="0.25">
      <c r="B9" s="165" t="s">
        <v>22</v>
      </c>
      <c r="C9" s="166" t="s">
        <v>23</v>
      </c>
      <c r="D9" s="163"/>
      <c r="E9" s="164"/>
      <c r="F9" s="164"/>
      <c r="G9" s="164"/>
      <c r="H9" s="164"/>
      <c r="I9" s="164"/>
      <c r="J9" s="164"/>
      <c r="K9" s="164"/>
    </row>
    <row r="10" spans="1:11" ht="18" customHeight="1" x14ac:dyDescent="0.25">
      <c r="B10" s="165"/>
      <c r="C10" s="166"/>
      <c r="D10" s="163"/>
      <c r="E10" s="164"/>
      <c r="F10" s="164"/>
      <c r="G10" s="164"/>
      <c r="H10" s="164"/>
      <c r="I10" s="164"/>
      <c r="J10" s="164"/>
      <c r="K10" s="164"/>
    </row>
    <row r="11" spans="1:11" ht="18" customHeight="1" x14ac:dyDescent="0.25">
      <c r="A11" s="53" t="s">
        <v>24</v>
      </c>
      <c r="B11" s="33" t="s">
        <v>25</v>
      </c>
      <c r="D11" s="163"/>
      <c r="E11" s="164"/>
      <c r="F11" s="164"/>
      <c r="G11" s="164"/>
      <c r="H11" s="164"/>
      <c r="I11" s="164"/>
      <c r="J11" s="164"/>
      <c r="K11" s="164"/>
    </row>
    <row r="12" spans="1:11" ht="18" customHeight="1" x14ac:dyDescent="0.25">
      <c r="B12" s="793" t="s">
        <v>26</v>
      </c>
      <c r="C12" s="793"/>
      <c r="D12" s="167"/>
      <c r="E12" s="164"/>
      <c r="F12" s="164"/>
      <c r="G12" s="164"/>
      <c r="H12" s="164"/>
      <c r="I12" s="164"/>
      <c r="J12" s="164"/>
      <c r="K12" s="164"/>
    </row>
    <row r="13" spans="1:11" ht="18" customHeight="1" x14ac:dyDescent="0.25">
      <c r="B13" s="168"/>
      <c r="C13" s="166" t="s">
        <v>27</v>
      </c>
      <c r="D13" s="163"/>
      <c r="E13" s="164"/>
      <c r="F13" s="164"/>
      <c r="G13" s="164"/>
      <c r="H13" s="164"/>
      <c r="I13" s="164"/>
      <c r="J13" s="164"/>
      <c r="K13" s="164"/>
    </row>
    <row r="14" spans="1:11" ht="18" customHeight="1" x14ac:dyDescent="0.25">
      <c r="B14" s="793" t="s">
        <v>28</v>
      </c>
      <c r="C14" s="793"/>
      <c r="D14" s="167"/>
      <c r="E14" s="164"/>
      <c r="F14" s="164"/>
      <c r="G14" s="164"/>
      <c r="H14" s="164"/>
      <c r="I14" s="164"/>
      <c r="J14" s="164"/>
      <c r="K14" s="164"/>
    </row>
    <row r="15" spans="1:11" ht="24" customHeight="1" x14ac:dyDescent="0.25">
      <c r="B15" s="106" t="s">
        <v>29</v>
      </c>
      <c r="C15" s="166" t="s">
        <v>30</v>
      </c>
      <c r="D15" s="163"/>
      <c r="E15" s="164"/>
      <c r="F15" s="164"/>
      <c r="G15" s="164"/>
      <c r="H15" s="164"/>
      <c r="I15" s="164"/>
      <c r="J15" s="164"/>
      <c r="K15" s="164"/>
    </row>
    <row r="16" spans="1:11" ht="18" customHeight="1" x14ac:dyDescent="0.25">
      <c r="B16" s="106" t="s">
        <v>29</v>
      </c>
      <c r="C16" s="166" t="s">
        <v>31</v>
      </c>
      <c r="D16" s="163"/>
      <c r="E16" s="164"/>
      <c r="F16" s="164"/>
      <c r="G16" s="164"/>
      <c r="H16" s="164"/>
      <c r="I16" s="164"/>
      <c r="J16" s="164"/>
      <c r="K16" s="164"/>
    </row>
    <row r="17" spans="2:11" ht="18" customHeight="1" x14ac:dyDescent="0.25">
      <c r="B17" s="106" t="s">
        <v>29</v>
      </c>
      <c r="C17" s="166" t="s">
        <v>32</v>
      </c>
      <c r="D17" s="163"/>
      <c r="E17" s="164"/>
      <c r="F17" s="164"/>
      <c r="G17" s="164"/>
      <c r="H17" s="164"/>
      <c r="I17" s="164"/>
      <c r="J17" s="164"/>
      <c r="K17" s="164"/>
    </row>
    <row r="18" spans="2:11" ht="18" customHeight="1" x14ac:dyDescent="0.25">
      <c r="B18" s="106" t="s">
        <v>29</v>
      </c>
      <c r="C18" s="166" t="s">
        <v>33</v>
      </c>
      <c r="D18" s="163"/>
      <c r="E18" s="164"/>
      <c r="F18" s="164"/>
      <c r="G18" s="164"/>
      <c r="H18" s="164"/>
      <c r="I18" s="164"/>
      <c r="J18" s="164"/>
      <c r="K18" s="164"/>
    </row>
    <row r="19" spans="2:11" ht="18" customHeight="1" x14ac:dyDescent="0.25">
      <c r="B19" s="793" t="s">
        <v>34</v>
      </c>
      <c r="C19" s="793"/>
      <c r="D19" s="167"/>
      <c r="E19" s="164"/>
      <c r="F19" s="164"/>
      <c r="G19" s="164"/>
      <c r="H19" s="164"/>
      <c r="I19" s="164"/>
      <c r="J19" s="164"/>
      <c r="K19" s="164"/>
    </row>
    <row r="20" spans="2:11" ht="54" customHeight="1" x14ac:dyDescent="0.25">
      <c r="B20" s="106" t="s">
        <v>29</v>
      </c>
      <c r="C20" s="166" t="s">
        <v>35</v>
      </c>
      <c r="D20" s="163"/>
      <c r="E20" s="164"/>
      <c r="F20" s="164"/>
      <c r="G20" s="164"/>
      <c r="H20" s="164"/>
      <c r="I20" s="164"/>
      <c r="J20" s="164"/>
      <c r="K20" s="164"/>
    </row>
    <row r="21" spans="2:11" ht="54" customHeight="1" x14ac:dyDescent="0.25">
      <c r="B21" s="106" t="s">
        <v>29</v>
      </c>
      <c r="C21" s="166" t="s">
        <v>36</v>
      </c>
      <c r="D21" s="163"/>
      <c r="E21" s="164"/>
      <c r="F21" s="164"/>
      <c r="G21" s="164"/>
      <c r="H21" s="164"/>
      <c r="I21" s="164"/>
      <c r="J21" s="164"/>
      <c r="K21" s="164"/>
    </row>
    <row r="22" spans="2:11" ht="18" customHeight="1" x14ac:dyDescent="0.25">
      <c r="B22" s="106" t="s">
        <v>29</v>
      </c>
      <c r="C22" s="166" t="s">
        <v>37</v>
      </c>
      <c r="D22" s="163"/>
      <c r="E22" s="164"/>
      <c r="F22" s="164"/>
      <c r="G22" s="164"/>
      <c r="H22" s="164"/>
      <c r="I22" s="164"/>
      <c r="J22" s="164"/>
      <c r="K22" s="164"/>
    </row>
    <row r="23" spans="2:11" ht="38.1" customHeight="1" x14ac:dyDescent="0.25">
      <c r="B23" s="106" t="s">
        <v>29</v>
      </c>
      <c r="C23" s="166" t="s">
        <v>38</v>
      </c>
      <c r="D23" s="163"/>
      <c r="E23" s="164"/>
      <c r="F23" s="164"/>
      <c r="G23" s="164"/>
      <c r="H23" s="164"/>
      <c r="I23" s="164"/>
      <c r="J23" s="164"/>
      <c r="K23" s="164"/>
    </row>
    <row r="24" spans="2:11" ht="18" customHeight="1" x14ac:dyDescent="0.25">
      <c r="B24" s="793" t="s">
        <v>39</v>
      </c>
      <c r="C24" s="793"/>
      <c r="D24" s="167"/>
      <c r="E24" s="164"/>
      <c r="F24" s="164"/>
      <c r="G24" s="164"/>
      <c r="H24" s="164"/>
      <c r="I24" s="164"/>
      <c r="J24" s="164"/>
      <c r="K24" s="164"/>
    </row>
    <row r="25" spans="2:11" ht="57" customHeight="1" x14ac:dyDescent="0.25">
      <c r="B25" s="106" t="s">
        <v>29</v>
      </c>
      <c r="C25" s="166" t="s">
        <v>35</v>
      </c>
      <c r="D25" s="167"/>
      <c r="E25" s="164"/>
      <c r="F25" s="164"/>
      <c r="G25" s="164"/>
      <c r="H25" s="164"/>
      <c r="I25" s="164"/>
      <c r="J25" s="164"/>
      <c r="K25" s="164"/>
    </row>
    <row r="26" spans="2:11" ht="23.25" customHeight="1" x14ac:dyDescent="0.25">
      <c r="B26" s="106" t="s">
        <v>29</v>
      </c>
      <c r="C26" s="166" t="s">
        <v>37</v>
      </c>
      <c r="D26" s="163"/>
      <c r="E26" s="164"/>
      <c r="F26" s="164"/>
      <c r="G26" s="164"/>
      <c r="H26" s="164"/>
      <c r="I26" s="164"/>
      <c r="J26" s="164"/>
      <c r="K26" s="164"/>
    </row>
    <row r="27" spans="2:11" ht="18" hidden="1" customHeight="1" x14ac:dyDescent="0.25">
      <c r="B27" s="106" t="s">
        <v>29</v>
      </c>
      <c r="C27" s="166" t="s">
        <v>37</v>
      </c>
      <c r="D27" s="163"/>
      <c r="E27" s="164"/>
      <c r="F27" s="164"/>
      <c r="G27" s="164"/>
      <c r="H27" s="164"/>
      <c r="I27" s="164"/>
      <c r="J27" s="164"/>
      <c r="K27" s="164"/>
    </row>
    <row r="28" spans="2:11" ht="18" customHeight="1" x14ac:dyDescent="0.25">
      <c r="B28" s="793" t="s">
        <v>41</v>
      </c>
      <c r="C28" s="793"/>
      <c r="D28" s="167"/>
    </row>
    <row r="29" spans="2:11" ht="54" customHeight="1" x14ac:dyDescent="0.25">
      <c r="B29" s="106" t="s">
        <v>29</v>
      </c>
      <c r="C29" s="166" t="s">
        <v>35</v>
      </c>
      <c r="D29" s="163"/>
      <c r="E29" s="164"/>
      <c r="F29" s="164"/>
      <c r="G29" s="164"/>
      <c r="H29" s="164"/>
      <c r="I29" s="164"/>
      <c r="J29" s="164"/>
      <c r="K29" s="164"/>
    </row>
    <row r="30" spans="2:11" ht="18" customHeight="1" x14ac:dyDescent="0.25">
      <c r="B30" s="106" t="s">
        <v>29</v>
      </c>
      <c r="C30" s="166" t="s">
        <v>37</v>
      </c>
      <c r="D30" s="163"/>
    </row>
    <row r="31" spans="2:11" ht="18" customHeight="1" x14ac:dyDescent="0.25">
      <c r="B31" s="793" t="s">
        <v>42</v>
      </c>
      <c r="C31" s="793"/>
      <c r="D31" s="167"/>
    </row>
    <row r="32" spans="2:11" ht="50.25" customHeight="1" x14ac:dyDescent="0.25">
      <c r="B32" s="106" t="s">
        <v>29</v>
      </c>
      <c r="C32" s="166" t="s">
        <v>35</v>
      </c>
      <c r="D32" s="167"/>
    </row>
    <row r="33" spans="2:11" ht="18" customHeight="1" x14ac:dyDescent="0.25">
      <c r="B33" s="106" t="s">
        <v>29</v>
      </c>
      <c r="C33" s="166" t="s">
        <v>37</v>
      </c>
      <c r="D33" s="163"/>
    </row>
    <row r="34" spans="2:11" ht="18" customHeight="1" x14ac:dyDescent="0.25">
      <c r="B34" s="793" t="s">
        <v>43</v>
      </c>
      <c r="C34" s="793"/>
      <c r="D34" s="167"/>
    </row>
    <row r="35" spans="2:11" ht="51.75" customHeight="1" x14ac:dyDescent="0.25">
      <c r="B35" s="106" t="s">
        <v>29</v>
      </c>
      <c r="C35" s="166" t="s">
        <v>35</v>
      </c>
      <c r="D35" s="167"/>
    </row>
    <row r="36" spans="2:11" ht="18" customHeight="1" x14ac:dyDescent="0.25">
      <c r="B36" s="106" t="s">
        <v>29</v>
      </c>
      <c r="C36" s="166" t="s">
        <v>37</v>
      </c>
      <c r="D36" s="163"/>
    </row>
    <row r="37" spans="2:11" ht="18" customHeight="1" x14ac:dyDescent="0.25">
      <c r="B37" s="793" t="s">
        <v>44</v>
      </c>
      <c r="C37" s="793"/>
      <c r="D37" s="167"/>
    </row>
    <row r="38" spans="2:11" ht="32.25" customHeight="1" x14ac:dyDescent="0.25">
      <c r="B38" s="106" t="s">
        <v>29</v>
      </c>
      <c r="C38" s="166" t="s">
        <v>40</v>
      </c>
      <c r="D38" s="163"/>
      <c r="E38" s="164"/>
      <c r="F38" s="164"/>
      <c r="G38" s="164"/>
      <c r="H38" s="164"/>
      <c r="I38" s="164"/>
      <c r="J38" s="164"/>
      <c r="K38" s="164"/>
    </row>
    <row r="39" spans="2:11" ht="18" customHeight="1" x14ac:dyDescent="0.25">
      <c r="B39" s="793" t="s">
        <v>45</v>
      </c>
      <c r="C39" s="793"/>
    </row>
    <row r="40" spans="2:11" ht="38.1" customHeight="1" x14ac:dyDescent="0.25">
      <c r="B40" s="106" t="s">
        <v>29</v>
      </c>
      <c r="C40" s="166" t="s">
        <v>46</v>
      </c>
    </row>
    <row r="41" spans="2:11" ht="38.1" customHeight="1" x14ac:dyDescent="0.25">
      <c r="B41" s="106" t="s">
        <v>29</v>
      </c>
      <c r="C41" s="166" t="s">
        <v>40</v>
      </c>
    </row>
    <row r="42" spans="2:11" ht="18" customHeight="1" x14ac:dyDescent="0.25">
      <c r="B42" s="793" t="s">
        <v>47</v>
      </c>
      <c r="C42" s="793"/>
    </row>
    <row r="43" spans="2:11" ht="18" customHeight="1" x14ac:dyDescent="0.25">
      <c r="B43" s="106" t="s">
        <v>29</v>
      </c>
      <c r="C43" s="169" t="s">
        <v>48</v>
      </c>
    </row>
    <row r="44" spans="2:11" ht="18" customHeight="1" x14ac:dyDescent="0.25">
      <c r="B44" s="106" t="s">
        <v>29</v>
      </c>
      <c r="C44" s="169" t="s">
        <v>49</v>
      </c>
    </row>
    <row r="45" spans="2:11" ht="18" customHeight="1" x14ac:dyDescent="0.25">
      <c r="B45" s="793" t="s">
        <v>50</v>
      </c>
      <c r="C45" s="793"/>
    </row>
    <row r="46" spans="2:11" ht="18" customHeight="1" x14ac:dyDescent="0.25">
      <c r="B46" s="106" t="s">
        <v>29</v>
      </c>
      <c r="C46" s="166" t="s">
        <v>51</v>
      </c>
      <c r="D46" s="163"/>
      <c r="E46" s="164"/>
      <c r="F46" s="164"/>
      <c r="G46" s="164"/>
      <c r="H46" s="164"/>
      <c r="I46" s="164"/>
      <c r="J46" s="164"/>
      <c r="K46" s="164"/>
    </row>
    <row r="47" spans="2:11" ht="18" customHeight="1" x14ac:dyDescent="0.25">
      <c r="B47" s="106" t="s">
        <v>29</v>
      </c>
      <c r="C47" s="166" t="s">
        <v>52</v>
      </c>
      <c r="D47" s="163"/>
      <c r="E47" s="164"/>
      <c r="F47" s="164"/>
      <c r="G47" s="164"/>
      <c r="H47" s="164"/>
      <c r="I47" s="164"/>
      <c r="J47" s="164"/>
      <c r="K47" s="164"/>
    </row>
    <row r="48" spans="2:11" ht="18" customHeight="1" x14ac:dyDescent="0.25">
      <c r="B48" s="106" t="s">
        <v>29</v>
      </c>
      <c r="C48" s="166" t="s">
        <v>53</v>
      </c>
      <c r="D48" s="163"/>
      <c r="E48" s="164"/>
      <c r="F48" s="164"/>
      <c r="G48" s="164"/>
      <c r="H48" s="164"/>
      <c r="I48" s="164"/>
      <c r="J48" s="164"/>
      <c r="K48" s="164"/>
    </row>
    <row r="49" spans="1:4" ht="18" customHeight="1" x14ac:dyDescent="0.25">
      <c r="C49" s="160"/>
    </row>
    <row r="50" spans="1:4" ht="18" customHeight="1" x14ac:dyDescent="0.25">
      <c r="A50" s="795" t="s">
        <v>54</v>
      </c>
      <c r="B50" s="795"/>
      <c r="C50" s="795"/>
      <c r="D50" s="170"/>
    </row>
    <row r="51" spans="1:4" ht="36" customHeight="1" x14ac:dyDescent="0.25">
      <c r="A51" s="796" t="s">
        <v>55</v>
      </c>
      <c r="B51" s="796"/>
      <c r="C51" s="796"/>
    </row>
    <row r="52" spans="1:4" ht="18" customHeight="1" x14ac:dyDescent="0.25">
      <c r="C52" s="169"/>
    </row>
    <row r="53" spans="1:4" ht="18" customHeight="1" x14ac:dyDescent="0.25">
      <c r="C53" s="160"/>
    </row>
    <row r="54" spans="1:4" ht="18" customHeight="1" x14ac:dyDescent="0.25">
      <c r="C54" s="169"/>
    </row>
    <row r="55" spans="1:4" ht="18" customHeight="1" x14ac:dyDescent="0.25">
      <c r="B55" s="160"/>
      <c r="C55" s="160"/>
    </row>
    <row r="56" spans="1:4" ht="18" customHeight="1" x14ac:dyDescent="0.25">
      <c r="B56" s="160"/>
      <c r="C56" s="160"/>
    </row>
    <row r="57" spans="1:4" ht="18" customHeight="1" x14ac:dyDescent="0.25">
      <c r="B57" s="160"/>
      <c r="C57" s="160"/>
    </row>
    <row r="58" spans="1:4" ht="18" customHeight="1" x14ac:dyDescent="0.25">
      <c r="B58" s="160"/>
      <c r="C58" s="160"/>
    </row>
    <row r="59" spans="1:4" ht="18" customHeight="1" x14ac:dyDescent="0.25">
      <c r="B59" s="160"/>
      <c r="C59" s="160"/>
    </row>
    <row r="60" spans="1:4" ht="18" customHeight="1" x14ac:dyDescent="0.25">
      <c r="B60" s="160"/>
      <c r="C60" s="160"/>
    </row>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sheetData>
  <sheetProtection algorithmName="SHA-512" hashValue="6A4ilOL8/CaewhUiW4+Wvt84JvMFrKS79+msoydD7iBRwMPacLLp3vVb9i4K9KtA6zwluZ0c06wnipSZrETrmg==" saltValue="i4ODeIwb79pVCu6/HqjtWQ==" spinCount="100000" sheet="1" formatColumns="0" formatRows="0" selectLockedCells="1" selectUnlockedCells="1"/>
  <customSheetViews>
    <customSheetView guid="{F980561B-46B1-45C3-9626-B209029A92CB}" showGridLines="0" printArea="1" view="pageBreakPreview" topLeftCell="A19">
      <selection activeCell="D6" sqref="D6"/>
      <rowBreaks count="1" manualBreakCount="1">
        <brk id="26" max="2" man="1"/>
      </rowBreaks>
      <pageMargins left="0" right="0" top="0" bottom="0" header="0" footer="0"/>
      <pageSetup orientation="portrait" r:id="rId1"/>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 right="0" top="0" bottom="0" header="0" footer="0"/>
      <pageSetup orientation="portrait" r:id="rId2"/>
      <headerFooter alignWithMargins="0">
        <oddFooter>&amp;RPage &amp;P of &amp;N</oddFooter>
      </headerFooter>
    </customSheetView>
    <customSheetView guid="{302D9D75-0757-45DA-AFBF-614F08F1401B}" showGridLines="0" printArea="1" view="pageBreakPreview" topLeftCell="A19">
      <selection activeCell="D6" sqref="D6"/>
      <rowBreaks count="1" manualBreakCount="1">
        <brk id="26" max="2" man="1"/>
      </rowBreaks>
      <pageMargins left="0" right="0" top="0" bottom="0" header="0" footer="0"/>
      <pageSetup orientation="portrait" r:id="rId3"/>
      <headerFooter alignWithMargins="0">
        <oddFooter>&amp;RPage &amp;P of &amp;N</oddFooter>
      </headerFooter>
    </customSheetView>
  </customSheetViews>
  <mergeCells count="14">
    <mergeCell ref="A50:C50"/>
    <mergeCell ref="A51:C51"/>
    <mergeCell ref="B31:C31"/>
    <mergeCell ref="B34:C34"/>
    <mergeCell ref="B37:C37"/>
    <mergeCell ref="B39:C39"/>
    <mergeCell ref="B42:C42"/>
    <mergeCell ref="B45:C45"/>
    <mergeCell ref="B28:C28"/>
    <mergeCell ref="A1:C1"/>
    <mergeCell ref="B12:C12"/>
    <mergeCell ref="B14:C14"/>
    <mergeCell ref="B19:C19"/>
    <mergeCell ref="B24:C24"/>
  </mergeCells>
  <pageMargins left="0.75" right="0.75" top="0.55000000000000004" bottom="0.47" header="0.32" footer="0.25"/>
  <pageSetup orientation="portrait" r:id="rId4"/>
  <headerFooter alignWithMargins="0">
    <oddFooter>&amp;RPage &amp;P of &amp;N</oddFooter>
  </headerFooter>
  <rowBreaks count="1" manualBreakCount="1">
    <brk id="27" max="2"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Z34"/>
  <sheetViews>
    <sheetView showGridLines="0" view="pageBreakPreview" zoomScaleNormal="100" zoomScaleSheetLayoutView="100" workbookViewId="0">
      <selection activeCell="E32" sqref="E32"/>
    </sheetView>
  </sheetViews>
  <sheetFormatPr defaultColWidth="8" defaultRowHeight="15.75" x14ac:dyDescent="0.25"/>
  <cols>
    <col min="1" max="1" width="28.875" style="172" customWidth="1"/>
    <col min="2" max="2" width="10.25" style="172" customWidth="1"/>
    <col min="3" max="4" width="5.625" style="172" customWidth="1"/>
    <col min="5" max="5" width="5.625" style="174" customWidth="1"/>
    <col min="6" max="6" width="34.125" style="174" customWidth="1"/>
    <col min="7" max="7" width="1.125" style="174" customWidth="1"/>
    <col min="8" max="8" width="17.5" style="174" customWidth="1"/>
    <col min="9" max="9" width="10.375" style="174" customWidth="1"/>
    <col min="10" max="10" width="8" style="174" hidden="1" customWidth="1"/>
    <col min="11" max="11" width="54.875" style="174" hidden="1" customWidth="1"/>
    <col min="12" max="26" width="8" style="174" hidden="1" customWidth="1"/>
    <col min="27" max="73" width="8" style="174" customWidth="1"/>
    <col min="74" max="16384" width="8" style="174"/>
  </cols>
  <sheetData>
    <row r="1" spans="1:13" s="172" customFormat="1" ht="36" customHeight="1" x14ac:dyDescent="0.3">
      <c r="A1" s="800" t="str">
        <f>Basic!B2</f>
        <v>Package: Wi-Fi Deployment in Switchyard &amp; Control Room of POWERGRID Substations</v>
      </c>
      <c r="B1" s="800"/>
      <c r="C1" s="800"/>
      <c r="D1" s="800"/>
      <c r="E1" s="800"/>
      <c r="F1" s="800"/>
      <c r="G1" s="171"/>
      <c r="H1" s="171"/>
      <c r="I1" s="171"/>
      <c r="K1" s="173"/>
      <c r="L1" s="173"/>
      <c r="M1" s="173"/>
    </row>
    <row r="2" spans="1:13" ht="20.100000000000001" customHeight="1" x14ac:dyDescent="0.25">
      <c r="A2" s="801" t="str">
        <f>Cover!B3</f>
        <v>CC/NT/W-TELE/DOM/A10/24/09318</v>
      </c>
      <c r="B2" s="801"/>
      <c r="C2" s="801"/>
      <c r="D2" s="801"/>
      <c r="E2" s="801"/>
      <c r="F2" s="801"/>
      <c r="G2" s="172"/>
      <c r="H2" s="172"/>
      <c r="I2" s="172"/>
      <c r="K2" s="174" t="s">
        <v>56</v>
      </c>
      <c r="L2" s="175">
        <v>1</v>
      </c>
      <c r="M2" s="176"/>
    </row>
    <row r="3" spans="1:13" ht="12" customHeight="1" x14ac:dyDescent="0.25">
      <c r="A3" s="177"/>
      <c r="B3" s="177"/>
      <c r="C3" s="177"/>
      <c r="D3" s="177"/>
      <c r="E3" s="172"/>
      <c r="F3" s="172"/>
      <c r="G3" s="172"/>
      <c r="H3" s="172"/>
      <c r="I3" s="172"/>
      <c r="K3" s="174" t="s">
        <v>57</v>
      </c>
      <c r="L3" s="175" t="s">
        <v>58</v>
      </c>
      <c r="M3" s="176"/>
    </row>
    <row r="4" spans="1:13" ht="20.100000000000001" customHeight="1" x14ac:dyDescent="0.25">
      <c r="A4" s="802" t="s">
        <v>59</v>
      </c>
      <c r="B4" s="802"/>
      <c r="C4" s="802"/>
      <c r="D4" s="802"/>
      <c r="E4" s="802"/>
      <c r="F4" s="802"/>
      <c r="G4" s="172"/>
      <c r="H4" s="172"/>
      <c r="I4" s="172"/>
      <c r="L4" s="175"/>
      <c r="M4" s="176"/>
    </row>
    <row r="5" spans="1:13" ht="12" customHeight="1" x14ac:dyDescent="0.25">
      <c r="A5" s="178"/>
      <c r="B5" s="178"/>
      <c r="E5" s="172"/>
      <c r="F5" s="172"/>
      <c r="G5" s="172"/>
      <c r="H5" s="172"/>
      <c r="I5" s="172"/>
      <c r="K5" s="176"/>
      <c r="L5" s="176"/>
      <c r="M5" s="176"/>
    </row>
    <row r="6" spans="1:13" s="172" customFormat="1" ht="43.5" customHeight="1" x14ac:dyDescent="0.3">
      <c r="A6" s="179" t="s">
        <v>60</v>
      </c>
      <c r="B6" s="180"/>
      <c r="C6" s="803" t="s">
        <v>56</v>
      </c>
      <c r="D6" s="803"/>
      <c r="E6" s="803"/>
      <c r="F6" s="803"/>
      <c r="G6" s="181"/>
      <c r="H6" s="181"/>
      <c r="I6" s="181"/>
      <c r="K6" s="182">
        <f>IF(C6= "Sole Bidder", 0, C7)</f>
        <v>0</v>
      </c>
      <c r="L6" s="173"/>
      <c r="M6" s="173"/>
    </row>
    <row r="7" spans="1:13" ht="42" hidden="1" customHeight="1" x14ac:dyDescent="0.25">
      <c r="A7" s="179" t="str">
        <f>IF(C6= "JV (Joint Venture)", "Total Nos. of  Partners in the JV [excluding the Lead Partner]", "")</f>
        <v/>
      </c>
      <c r="B7" s="183"/>
      <c r="C7" s="804">
        <v>1</v>
      </c>
      <c r="D7" s="805"/>
      <c r="E7" s="805"/>
      <c r="F7" s="806"/>
      <c r="K7" s="176"/>
      <c r="L7" s="176"/>
      <c r="M7" s="176"/>
    </row>
    <row r="8" spans="1:13" ht="19.5" customHeight="1" x14ac:dyDescent="0.25">
      <c r="A8" s="184"/>
      <c r="B8" s="184"/>
      <c r="C8" s="181"/>
    </row>
    <row r="9" spans="1:13" ht="20.100000000000001" customHeight="1" x14ac:dyDescent="0.25">
      <c r="A9" s="185" t="str">
        <f>IF(C6= "Sole Bidder", "Name of Sole Bidder", "Name of Lead Partner")</f>
        <v>Name of Sole Bidder</v>
      </c>
      <c r="B9" s="186"/>
      <c r="C9" s="807"/>
      <c r="D9" s="808"/>
      <c r="E9" s="808"/>
      <c r="F9" s="809"/>
    </row>
    <row r="10" spans="1:13" ht="20.100000000000001" customHeight="1" x14ac:dyDescent="0.25">
      <c r="A10" s="187" t="str">
        <f>IF(C6= "Sole Bidder", "Address of Sole Bidder", "Address of Lead Partner")</f>
        <v>Address of Sole Bidder</v>
      </c>
      <c r="B10" s="188"/>
      <c r="C10" s="807"/>
      <c r="D10" s="808"/>
      <c r="E10" s="808"/>
      <c r="F10" s="809"/>
    </row>
    <row r="11" spans="1:13" ht="20.100000000000001" customHeight="1" x14ac:dyDescent="0.25">
      <c r="A11" s="189"/>
      <c r="B11" s="190"/>
      <c r="C11" s="807"/>
      <c r="D11" s="808"/>
      <c r="E11" s="808"/>
      <c r="F11" s="809"/>
    </row>
    <row r="12" spans="1:13" ht="20.100000000000001" customHeight="1" x14ac:dyDescent="0.25">
      <c r="A12" s="187"/>
      <c r="B12" s="188"/>
      <c r="C12" s="810"/>
      <c r="D12" s="811"/>
      <c r="E12" s="811"/>
      <c r="F12" s="812"/>
    </row>
    <row r="13" spans="1:13" ht="20.100000000000001" customHeight="1" x14ac:dyDescent="0.25"/>
    <row r="14" spans="1:13" ht="20.100000000000001" hidden="1" customHeight="1" x14ac:dyDescent="0.25">
      <c r="A14" s="191" t="str">
        <f>IF(C7=1, "Name of other Partner","Name of other Partner - 1")</f>
        <v>Name of other Partner</v>
      </c>
      <c r="B14" s="192"/>
      <c r="C14" s="810"/>
      <c r="D14" s="811"/>
      <c r="E14" s="811"/>
      <c r="F14" s="812"/>
    </row>
    <row r="15" spans="1:13" ht="20.100000000000001" hidden="1" customHeight="1" x14ac:dyDescent="0.25">
      <c r="A15" s="193" t="str">
        <f>IF(C7=1, "Address of other Partner","Address of other Partner - 1")</f>
        <v>Address of other Partner</v>
      </c>
      <c r="B15" s="194"/>
      <c r="C15" s="813"/>
      <c r="D15" s="814"/>
      <c r="E15" s="814"/>
      <c r="F15" s="815"/>
    </row>
    <row r="16" spans="1:13" ht="20.100000000000001" hidden="1" customHeight="1" x14ac:dyDescent="0.25">
      <c r="A16" s="195"/>
      <c r="B16" s="196"/>
      <c r="C16" s="797"/>
      <c r="D16" s="798"/>
      <c r="E16" s="798"/>
      <c r="F16" s="799"/>
    </row>
    <row r="17" spans="1:7" ht="20.100000000000001" hidden="1" customHeight="1" x14ac:dyDescent="0.25">
      <c r="A17" s="187"/>
      <c r="B17" s="188"/>
      <c r="C17" s="813"/>
      <c r="D17" s="814"/>
      <c r="E17" s="814"/>
      <c r="F17" s="815"/>
    </row>
    <row r="18" spans="1:7" ht="20.100000000000001" hidden="1" customHeight="1" x14ac:dyDescent="0.25"/>
    <row r="19" spans="1:7" ht="20.100000000000001" hidden="1" customHeight="1" x14ac:dyDescent="0.25">
      <c r="A19" s="185" t="s">
        <v>61</v>
      </c>
      <c r="B19" s="186"/>
      <c r="C19" s="810"/>
      <c r="D19" s="811"/>
      <c r="E19" s="811"/>
      <c r="F19" s="812"/>
    </row>
    <row r="20" spans="1:7" ht="20.100000000000001" hidden="1" customHeight="1" x14ac:dyDescent="0.25">
      <c r="A20" s="185" t="s">
        <v>62</v>
      </c>
      <c r="B20" s="186"/>
      <c r="C20" s="810"/>
      <c r="D20" s="811"/>
      <c r="E20" s="811"/>
      <c r="F20" s="812"/>
    </row>
    <row r="21" spans="1:7" ht="20.100000000000001" hidden="1" customHeight="1" x14ac:dyDescent="0.25">
      <c r="A21" s="189"/>
      <c r="B21" s="190"/>
      <c r="C21" s="810"/>
      <c r="D21" s="811"/>
      <c r="E21" s="811"/>
      <c r="F21" s="812"/>
    </row>
    <row r="22" spans="1:7" ht="20.100000000000001" hidden="1" customHeight="1" x14ac:dyDescent="0.25">
      <c r="A22" s="187"/>
      <c r="B22" s="188"/>
      <c r="C22" s="810"/>
      <c r="D22" s="811"/>
      <c r="E22" s="811"/>
      <c r="F22" s="812"/>
    </row>
    <row r="23" spans="1:7" ht="20.100000000000001" hidden="1" customHeight="1" x14ac:dyDescent="0.25"/>
    <row r="24" spans="1:7" ht="20.100000000000001" customHeight="1" x14ac:dyDescent="0.25"/>
    <row r="25" spans="1:7" ht="21" customHeight="1" x14ac:dyDescent="0.25">
      <c r="A25" s="197" t="s">
        <v>63</v>
      </c>
      <c r="B25" s="198"/>
      <c r="C25" s="807"/>
      <c r="D25" s="808"/>
      <c r="E25" s="808"/>
      <c r="F25" s="809"/>
    </row>
    <row r="26" spans="1:7" ht="21" customHeight="1" x14ac:dyDescent="0.25">
      <c r="A26" s="197" t="s">
        <v>64</v>
      </c>
      <c r="B26" s="198"/>
      <c r="C26" s="810"/>
      <c r="D26" s="811"/>
      <c r="E26" s="811"/>
      <c r="F26" s="812"/>
    </row>
    <row r="27" spans="1:7" ht="21" hidden="1" customHeight="1" x14ac:dyDescent="0.25">
      <c r="A27" s="197" t="s">
        <v>65</v>
      </c>
      <c r="B27" s="198"/>
      <c r="C27" s="816"/>
      <c r="D27" s="816"/>
      <c r="E27" s="816"/>
      <c r="F27" s="816"/>
    </row>
    <row r="28" spans="1:7" ht="21" hidden="1" customHeight="1" x14ac:dyDescent="0.25">
      <c r="A28" s="197" t="s">
        <v>66</v>
      </c>
      <c r="B28" s="198"/>
      <c r="C28" s="817"/>
      <c r="D28" s="817"/>
      <c r="E28" s="817"/>
      <c r="F28" s="817"/>
    </row>
    <row r="29" spans="1:7" ht="21" hidden="1" customHeight="1" x14ac:dyDescent="0.25">
      <c r="A29" s="197" t="s">
        <v>67</v>
      </c>
      <c r="B29" s="198"/>
      <c r="C29" s="817"/>
      <c r="D29" s="817"/>
      <c r="E29" s="817"/>
      <c r="F29" s="817"/>
    </row>
    <row r="30" spans="1:7" ht="21" hidden="1" customHeight="1" x14ac:dyDescent="0.25">
      <c r="A30" s="197" t="s">
        <v>68</v>
      </c>
      <c r="B30" s="198"/>
      <c r="C30" s="817"/>
      <c r="D30" s="817"/>
      <c r="E30" s="817"/>
      <c r="F30" s="817"/>
    </row>
    <row r="31" spans="1:7" ht="21" customHeight="1" x14ac:dyDescent="0.25">
      <c r="A31" s="199"/>
      <c r="B31" s="199"/>
      <c r="C31" s="199"/>
    </row>
    <row r="32" spans="1:7" s="172" customFormat="1" ht="21" customHeight="1" x14ac:dyDescent="0.3">
      <c r="A32" s="197" t="s">
        <v>69</v>
      </c>
      <c r="B32" s="198"/>
      <c r="C32" s="200"/>
      <c r="D32" s="201"/>
      <c r="E32" s="200"/>
      <c r="F32" s="202"/>
      <c r="G32" s="173">
        <f>IF(D32="Feb",28,IF(OR(D32="Apr", D32="Jun", D32="Sep", D32="Nov"),30,31))</f>
        <v>31</v>
      </c>
    </row>
    <row r="33" spans="1:6" ht="21" customHeight="1" x14ac:dyDescent="0.25">
      <c r="A33" s="197" t="s">
        <v>70</v>
      </c>
      <c r="B33" s="198"/>
      <c r="C33" s="810"/>
      <c r="D33" s="811"/>
      <c r="E33" s="811"/>
      <c r="F33" s="812"/>
    </row>
    <row r="34" spans="1:6" x14ac:dyDescent="0.25">
      <c r="D34" s="174"/>
    </row>
  </sheetData>
  <sheetProtection algorithmName="SHA-512" hashValue="njTkee57UxJ+sB9WACFlb6PHv+sXB6R6zUxVRNG/Ns/JfwoKePeoW95t358B/wBDYPvZRvqpzjgiN645zaKTzQ==" saltValue="kC0vKzPw5Hvzgq1CDpHDNg==" spinCount="100000" sheet="1" formatColumns="0" formatRows="0" selectLockedCells="1"/>
  <customSheetViews>
    <customSheetView guid="{F980561B-46B1-45C3-9626-B209029A92CB}" showGridLines="0" printArea="1" hiddenRows="1" hiddenColumns="1" view="pageBreakPreview">
      <selection activeCell="C33" sqref="C33:F33"/>
      <pageMargins left="0" right="0" top="0" bottom="0" header="0" footer="0"/>
      <pageSetup orientation="portrait" r:id="rId1"/>
      <headerFooter alignWithMargins="0"/>
    </customSheetView>
    <customSheetView guid="{C6A7FFED-91EB-41DF-A944-2BFB2D792481}" showGridLines="0" printArea="1" hiddenRows="1" hiddenColumns="1" view="pageBreakPreview">
      <selection activeCell="C25" sqref="C25:F25"/>
      <pageMargins left="0" right="0" top="0" bottom="0" header="0" footer="0"/>
      <pageSetup orientation="portrait" r:id="rId2"/>
      <headerFooter alignWithMargins="0"/>
    </customSheetView>
    <customSheetView guid="{302D9D75-0757-45DA-AFBF-614F08F1401B}" showGridLines="0" printArea="1" hiddenRows="1" hiddenColumns="1" view="pageBreakPreview">
      <selection activeCell="C33" sqref="C33:F33"/>
      <pageMargins left="0" right="0" top="0" bottom="0" header="0" footer="0"/>
      <pageSetup orientation="portrait" r:id="rId3"/>
      <headerFooter alignWithMargins="0"/>
    </customSheetView>
  </customSheetViews>
  <mergeCells count="24">
    <mergeCell ref="C33:F33"/>
    <mergeCell ref="C17:F17"/>
    <mergeCell ref="C19:F19"/>
    <mergeCell ref="C20:F20"/>
    <mergeCell ref="C21:F21"/>
    <mergeCell ref="C22:F22"/>
    <mergeCell ref="C25:F25"/>
    <mergeCell ref="C26:F26"/>
    <mergeCell ref="C27:F27"/>
    <mergeCell ref="C28:F28"/>
    <mergeCell ref="C29:F29"/>
    <mergeCell ref="C30:F30"/>
    <mergeCell ref="C16:F16"/>
    <mergeCell ref="A1:F1"/>
    <mergeCell ref="A2:F2"/>
    <mergeCell ref="A4:F4"/>
    <mergeCell ref="C6:F6"/>
    <mergeCell ref="C7:F7"/>
    <mergeCell ref="C9:F9"/>
    <mergeCell ref="C10:F10"/>
    <mergeCell ref="C11:F11"/>
    <mergeCell ref="C12:F12"/>
    <mergeCell ref="C14:F14"/>
    <mergeCell ref="C15:F15"/>
  </mergeCells>
  <conditionalFormatting sqref="A7:B7">
    <cfRule type="expression" dxfId="51" priority="6" stopIfTrue="1">
      <formula>$C$6="Sole Bidder"</formula>
    </cfRule>
  </conditionalFormatting>
  <conditionalFormatting sqref="A14:B17">
    <cfRule type="expression" dxfId="50" priority="5" stopIfTrue="1">
      <formula>$K$6&lt;1</formula>
    </cfRule>
  </conditionalFormatting>
  <conditionalFormatting sqref="A19:B22">
    <cfRule type="expression" dxfId="49" priority="4" stopIfTrue="1">
      <formula>$K$6&lt;2</formula>
    </cfRule>
  </conditionalFormatting>
  <conditionalFormatting sqref="C7:F7">
    <cfRule type="expression" dxfId="48" priority="1" stopIfTrue="1">
      <formula>$C$6="Sole Bidder"</formula>
    </cfRule>
  </conditionalFormatting>
  <conditionalFormatting sqref="C14:F17">
    <cfRule type="expression" dxfId="47" priority="3" stopIfTrue="1">
      <formula>$K$6&lt;1</formula>
    </cfRule>
  </conditionalFormatting>
  <conditionalFormatting sqref="C19:F22">
    <cfRule type="expression" dxfId="46" priority="2" stopIfTrue="1">
      <formula>$K$6&lt;2</formula>
    </cfRule>
  </conditionalFormatting>
  <dataValidations count="5">
    <dataValidation type="list" allowBlank="1" showInputMessage="1" showErrorMessage="1" sqref="C7:F7" xr:uid="{00000000-0002-0000-0300-000000000000}">
      <formula1>$L$2:$L$3</formula1>
    </dataValidation>
    <dataValidation type="list" allowBlank="1" showInputMessage="1" showErrorMessage="1" sqref="C6:F6" xr:uid="{00000000-0002-0000-0300-000001000000}">
      <formula1>$K$2</formula1>
    </dataValidation>
    <dataValidation type="list" allowBlank="1" showInputMessage="1" showErrorMessage="1" sqref="E32" xr:uid="{00000000-0002-0000-0300-000002000000}">
      <formula1>"2024,2025,2026"</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410"/>
  <sheetViews>
    <sheetView view="pageBreakPreview" zoomScale="70" zoomScaleNormal="100" zoomScaleSheetLayoutView="70" workbookViewId="0">
      <selection activeCell="G19" sqref="G19"/>
    </sheetView>
  </sheetViews>
  <sheetFormatPr defaultColWidth="9" defaultRowHeight="16.5" x14ac:dyDescent="0.3"/>
  <cols>
    <col min="1" max="1" width="6.25" style="11" customWidth="1"/>
    <col min="2" max="2" width="20.625" style="11" customWidth="1"/>
    <col min="3" max="3" width="9.625" style="11" customWidth="1"/>
    <col min="4" max="4" width="37.25" style="11" customWidth="1"/>
    <col min="5" max="5" width="15.375" style="11" customWidth="1"/>
    <col min="6" max="6" width="13.5" style="11" customWidth="1"/>
    <col min="7" max="7" width="16.75" style="11" customWidth="1"/>
    <col min="8" max="8" width="11.375" style="11" customWidth="1"/>
    <col min="9" max="9" width="20.125" style="19" customWidth="1"/>
    <col min="10" max="10" width="75" style="10" customWidth="1"/>
    <col min="11" max="11" width="5.75" style="11" customWidth="1"/>
    <col min="12" max="12" width="10.75" style="11" customWidth="1"/>
    <col min="13" max="13" width="17.875" style="10" customWidth="1"/>
    <col min="14" max="14" width="21.25" style="10" customWidth="1"/>
    <col min="15" max="15" width="13" style="10" hidden="1" customWidth="1"/>
    <col min="16" max="16" width="16.875" style="7" hidden="1" customWidth="1"/>
    <col min="17" max="17" width="16.5" style="7" hidden="1" customWidth="1"/>
    <col min="18" max="18" width="16.875" style="7" hidden="1" customWidth="1"/>
    <col min="19" max="19" width="11.875" style="8" hidden="1" customWidth="1"/>
    <col min="20" max="20" width="13.875" style="9" hidden="1" customWidth="1"/>
    <col min="21" max="21" width="9" style="9" hidden="1" customWidth="1"/>
    <col min="22" max="23" width="9" style="9" customWidth="1"/>
    <col min="24" max="24" width="14.25" style="9" customWidth="1"/>
    <col min="25" max="25" width="24.125" style="9" customWidth="1"/>
    <col min="26" max="26" width="11.125" style="10" customWidth="1"/>
    <col min="27" max="27" width="12.75" style="10" customWidth="1"/>
    <col min="28" max="28" width="11.375" style="11" customWidth="1"/>
    <col min="29" max="29" width="10.375" style="10" customWidth="1"/>
    <col min="30" max="30" width="17.75" style="10" hidden="1" customWidth="1"/>
    <col min="31" max="31" width="10.5" style="10" hidden="1" customWidth="1"/>
    <col min="32" max="32" width="12.375" style="10" hidden="1" customWidth="1"/>
    <col min="33" max="34" width="9" style="10" hidden="1" customWidth="1"/>
    <col min="35" max="35" width="10.875" style="10" customWidth="1"/>
    <col min="36" max="36" width="18.75" style="10" customWidth="1"/>
    <col min="37" max="37" width="9" style="10" customWidth="1"/>
    <col min="38" max="51" width="9" style="9" customWidth="1"/>
    <col min="52" max="52" width="9" style="10" customWidth="1"/>
    <col min="53" max="16384" width="9" style="10"/>
  </cols>
  <sheetData>
    <row r="1" spans="1:51" x14ac:dyDescent="0.3">
      <c r="A1" s="1" t="str">
        <f>Cover!B3</f>
        <v>CC/NT/W-TELE/DOM/A10/24/09318</v>
      </c>
      <c r="B1" s="1"/>
      <c r="C1" s="1"/>
      <c r="D1" s="1"/>
      <c r="E1" s="1"/>
      <c r="F1" s="1"/>
      <c r="G1" s="1"/>
      <c r="H1" s="1"/>
      <c r="I1" s="2"/>
      <c r="J1" s="3"/>
      <c r="K1" s="4"/>
      <c r="L1" s="4"/>
      <c r="M1" s="5"/>
      <c r="N1" s="6" t="s">
        <v>71</v>
      </c>
      <c r="AD1" s="12" t="s">
        <v>72</v>
      </c>
      <c r="AE1" s="13">
        <f>SUMIF(O19:O299, "Direct",N19:N299)</f>
        <v>0</v>
      </c>
      <c r="AJ1" s="13" t="str">
        <f>'[1]Names of Bidder'!C6</f>
        <v>Sole Bidder</v>
      </c>
      <c r="AK1" s="10" t="s">
        <v>73</v>
      </c>
    </row>
    <row r="2" spans="1:51" x14ac:dyDescent="0.3">
      <c r="A2" s="14"/>
      <c r="B2" s="14"/>
      <c r="C2" s="14"/>
      <c r="D2" s="14"/>
      <c r="E2" s="14"/>
      <c r="F2" s="14"/>
      <c r="G2" s="14"/>
      <c r="H2" s="14"/>
      <c r="I2" s="15"/>
      <c r="AA2" s="11"/>
      <c r="AD2" s="12" t="s">
        <v>74</v>
      </c>
      <c r="AE2" s="16" t="e">
        <f>#REF!-AE1</f>
        <v>#REF!</v>
      </c>
      <c r="AF2" s="17"/>
      <c r="AJ2" s="13">
        <f>'[1]Names of Bidder'!K6</f>
        <v>0</v>
      </c>
    </row>
    <row r="3" spans="1:51" ht="45.75" customHeight="1" x14ac:dyDescent="0.3">
      <c r="A3" s="821" t="str">
        <f>Basic!B2</f>
        <v>Package: Wi-Fi Deployment in Switchyard &amp; Control Room of POWERGRID Substations</v>
      </c>
      <c r="B3" s="821"/>
      <c r="C3" s="821"/>
      <c r="D3" s="821"/>
      <c r="E3" s="821"/>
      <c r="F3" s="821"/>
      <c r="G3" s="821"/>
      <c r="H3" s="821"/>
      <c r="I3" s="821"/>
      <c r="J3" s="821"/>
      <c r="K3" s="821"/>
      <c r="L3" s="821"/>
      <c r="M3" s="821"/>
      <c r="N3" s="821"/>
      <c r="O3" s="821"/>
      <c r="Y3" s="18"/>
      <c r="Z3" s="19"/>
      <c r="AA3" s="19"/>
      <c r="AB3" s="19"/>
      <c r="AD3" s="14"/>
      <c r="AG3" s="820"/>
      <c r="AH3" s="820"/>
    </row>
    <row r="4" spans="1:51" x14ac:dyDescent="0.3">
      <c r="A4" s="822" t="s">
        <v>75</v>
      </c>
      <c r="B4" s="822"/>
      <c r="C4" s="822"/>
      <c r="D4" s="822"/>
      <c r="E4" s="822"/>
      <c r="F4" s="822"/>
      <c r="G4" s="822"/>
      <c r="H4" s="822"/>
      <c r="I4" s="822"/>
      <c r="J4" s="822"/>
      <c r="K4" s="822"/>
      <c r="L4" s="822"/>
      <c r="M4" s="822"/>
      <c r="N4" s="822"/>
      <c r="O4" s="822"/>
      <c r="Y4" s="18"/>
      <c r="Z4" s="19"/>
      <c r="AA4" s="19"/>
      <c r="AB4" s="19"/>
      <c r="AD4" s="14"/>
      <c r="AE4" s="20"/>
      <c r="AF4" s="17"/>
    </row>
    <row r="5" spans="1:51" x14ac:dyDescent="0.3">
      <c r="Y5" s="18"/>
      <c r="Z5" s="19"/>
      <c r="AA5" s="19"/>
      <c r="AB5" s="19"/>
      <c r="AD5" s="14"/>
    </row>
    <row r="6" spans="1:51" x14ac:dyDescent="0.3">
      <c r="A6" s="21" t="str">
        <f>"Bidder’s Name and Address (" &amp; MID('[1]Names of Bidder'!A9,9, 20) &amp; ") :"</f>
        <v>Bidder’s Name and Address (Sole Bidder) :</v>
      </c>
      <c r="B6" s="21"/>
      <c r="C6" s="21"/>
      <c r="D6" s="21"/>
      <c r="E6" s="21"/>
      <c r="F6" s="21"/>
      <c r="G6" s="21"/>
      <c r="H6" s="21"/>
      <c r="I6" s="22"/>
      <c r="J6" s="23"/>
      <c r="K6" s="24"/>
      <c r="L6" s="24"/>
      <c r="M6" s="25" t="s">
        <v>76</v>
      </c>
      <c r="O6" s="23"/>
      <c r="Y6" s="18"/>
      <c r="Z6" s="19"/>
      <c r="AA6" s="19"/>
      <c r="AB6" s="19"/>
      <c r="AD6" s="14"/>
      <c r="AE6" s="20"/>
    </row>
    <row r="7" spans="1:51" x14ac:dyDescent="0.3">
      <c r="A7" s="823" t="str">
        <f>'[1]Sch-1'!A7</f>
        <v/>
      </c>
      <c r="B7" s="823"/>
      <c r="C7" s="823"/>
      <c r="D7" s="823"/>
      <c r="E7" s="823"/>
      <c r="F7" s="823"/>
      <c r="G7" s="823"/>
      <c r="H7" s="823"/>
      <c r="I7" s="823"/>
      <c r="J7" s="823"/>
      <c r="K7" s="823"/>
      <c r="L7" s="823"/>
      <c r="M7" s="26" t="s">
        <v>77</v>
      </c>
      <c r="O7" s="23"/>
      <c r="Y7" s="7"/>
      <c r="Z7" s="27"/>
      <c r="AA7" s="27"/>
      <c r="AB7" s="27"/>
      <c r="AG7" s="820"/>
      <c r="AH7" s="820"/>
    </row>
    <row r="8" spans="1:51" x14ac:dyDescent="0.3">
      <c r="A8" s="21" t="s">
        <v>78</v>
      </c>
      <c r="B8" s="21"/>
      <c r="C8" s="824" t="str">
        <f>IF('Names of Bidder'!C9=0, "", 'Names of Bidder'!C9)</f>
        <v/>
      </c>
      <c r="D8" s="824"/>
      <c r="E8" s="824"/>
      <c r="F8" s="21"/>
      <c r="G8" s="21"/>
      <c r="H8" s="21"/>
      <c r="I8" s="22"/>
      <c r="M8" s="26" t="s">
        <v>79</v>
      </c>
      <c r="O8" s="23"/>
      <c r="Y8" s="18"/>
      <c r="Z8" s="28"/>
      <c r="AA8" s="28"/>
      <c r="AB8" s="28"/>
      <c r="AJ8" s="13" t="e">
        <f>IF('[1]Names of Bidder'!C7=1,'[1]Names of Bidder'!C9&amp;" &amp; "&amp;'[1]Names of Bidder'!C14,IF('[1]Names of Bidder'!C7="2 or More",'[1]Names of Bidder'!C9&amp;" , "&amp;'[1]Names of Bidder'!C14&amp;" &amp; "&amp;'[1]Names of Bidder'!C19,""))</f>
        <v>#REF!</v>
      </c>
    </row>
    <row r="9" spans="1:51" x14ac:dyDescent="0.3">
      <c r="A9" s="21" t="s">
        <v>80</v>
      </c>
      <c r="B9" s="21"/>
      <c r="C9" s="824" t="str">
        <f>IF('Names of Bidder'!C10=0, "", 'Names of Bidder'!C10)</f>
        <v/>
      </c>
      <c r="D9" s="824"/>
      <c r="E9" s="824"/>
      <c r="F9" s="21"/>
      <c r="G9" s="21"/>
      <c r="H9" s="21"/>
      <c r="I9" s="22"/>
      <c r="M9" s="26" t="s">
        <v>81</v>
      </c>
      <c r="O9" s="23"/>
      <c r="Y9" s="18"/>
      <c r="Z9" s="28"/>
      <c r="AA9" s="28"/>
      <c r="AB9" s="28"/>
    </row>
    <row r="10" spans="1:51" x14ac:dyDescent="0.3">
      <c r="A10" s="23"/>
      <c r="B10" s="23"/>
      <c r="C10" s="824" t="str">
        <f>IF('Names of Bidder'!C11=0, "", 'Names of Bidder'!C11)</f>
        <v/>
      </c>
      <c r="D10" s="824"/>
      <c r="E10" s="824"/>
      <c r="F10" s="23"/>
      <c r="G10" s="23"/>
      <c r="H10" s="23"/>
      <c r="I10" s="29"/>
      <c r="M10" s="26" t="s">
        <v>82</v>
      </c>
      <c r="O10" s="23"/>
      <c r="Y10" s="7"/>
      <c r="Z10" s="30"/>
      <c r="AA10" s="19"/>
      <c r="AB10" s="31"/>
    </row>
    <row r="11" spans="1:51" x14ac:dyDescent="0.3">
      <c r="A11" s="23"/>
      <c r="B11" s="23"/>
      <c r="C11" s="824" t="str">
        <f>IF('Names of Bidder'!C12=0, "", 'Names of Bidder'!C12)</f>
        <v/>
      </c>
      <c r="D11" s="824"/>
      <c r="E11" s="824"/>
      <c r="F11" s="23"/>
      <c r="G11" s="23"/>
      <c r="H11" s="23"/>
      <c r="I11" s="29"/>
      <c r="M11" s="26" t="s">
        <v>83</v>
      </c>
      <c r="O11" s="23"/>
      <c r="AG11" s="820"/>
      <c r="AH11" s="820"/>
    </row>
    <row r="12" spans="1:51" x14ac:dyDescent="0.3">
      <c r="A12" s="23"/>
      <c r="B12" s="23"/>
      <c r="C12" s="23"/>
      <c r="D12" s="23"/>
      <c r="E12" s="23"/>
      <c r="F12" s="23"/>
      <c r="G12" s="23"/>
      <c r="H12" s="23"/>
      <c r="I12" s="29"/>
      <c r="J12" s="23"/>
      <c r="K12" s="32"/>
      <c r="L12" s="32"/>
      <c r="M12" s="21"/>
      <c r="N12" s="33"/>
      <c r="O12" s="33"/>
      <c r="AI12" s="34"/>
    </row>
    <row r="13" spans="1:51" s="39" customFormat="1" ht="33" customHeight="1" x14ac:dyDescent="0.3">
      <c r="A13" s="825" t="s">
        <v>84</v>
      </c>
      <c r="B13" s="825"/>
      <c r="C13" s="825"/>
      <c r="D13" s="825"/>
      <c r="E13" s="825"/>
      <c r="F13" s="825"/>
      <c r="G13" s="825"/>
      <c r="H13" s="825"/>
      <c r="I13" s="825"/>
      <c r="J13" s="825"/>
      <c r="K13" s="825"/>
      <c r="L13" s="825"/>
      <c r="M13" s="825"/>
      <c r="N13" s="825"/>
      <c r="O13" s="825"/>
      <c r="P13" s="35"/>
      <c r="Q13" s="35"/>
      <c r="R13" s="35"/>
      <c r="S13" s="36"/>
      <c r="T13" s="37"/>
      <c r="U13" s="37"/>
      <c r="V13" s="37"/>
      <c r="W13" s="37"/>
      <c r="X13" s="38"/>
      <c r="Y13" s="38"/>
      <c r="AA13" s="40"/>
      <c r="AB13" s="40"/>
      <c r="AE13" s="39" t="s">
        <v>85</v>
      </c>
      <c r="AI13" s="41"/>
      <c r="AL13" s="38"/>
      <c r="AM13" s="38"/>
      <c r="AN13" s="38"/>
      <c r="AO13" s="38"/>
      <c r="AP13" s="38"/>
      <c r="AQ13" s="38"/>
      <c r="AR13" s="38"/>
      <c r="AS13" s="38"/>
      <c r="AT13" s="38"/>
      <c r="AU13" s="38"/>
      <c r="AV13" s="38"/>
      <c r="AW13" s="38"/>
      <c r="AX13" s="38"/>
      <c r="AY13" s="38"/>
    </row>
    <row r="14" spans="1:51" x14ac:dyDescent="0.3">
      <c r="A14" s="42"/>
      <c r="B14" s="42"/>
      <c r="C14" s="42"/>
      <c r="D14" s="42"/>
      <c r="E14" s="42"/>
      <c r="F14" s="42"/>
      <c r="G14" s="42"/>
      <c r="H14" s="42"/>
      <c r="I14" s="43"/>
      <c r="J14" s="42"/>
      <c r="K14" s="42"/>
      <c r="L14" s="705"/>
      <c r="M14" s="42"/>
      <c r="N14" s="42"/>
      <c r="O14" s="42"/>
      <c r="P14" s="44"/>
      <c r="Q14" s="44"/>
      <c r="R14" s="44"/>
      <c r="S14" s="45"/>
      <c r="T14" s="46"/>
      <c r="U14" s="46"/>
      <c r="V14" s="46"/>
      <c r="W14" s="46"/>
      <c r="AA14" s="11"/>
      <c r="AI14" s="34"/>
    </row>
    <row r="15" spans="1:51" x14ac:dyDescent="0.3">
      <c r="M15" s="48" t="s">
        <v>86</v>
      </c>
      <c r="Z15" s="818"/>
      <c r="AA15" s="818"/>
      <c r="AC15" s="819"/>
      <c r="AD15" s="819"/>
      <c r="AE15" s="10" t="s">
        <v>87</v>
      </c>
      <c r="AG15" s="820"/>
      <c r="AH15" s="820"/>
    </row>
    <row r="16" spans="1:51" ht="127.5" customHeight="1" x14ac:dyDescent="0.3">
      <c r="A16" s="755" t="s">
        <v>329</v>
      </c>
      <c r="B16" s="755" t="s">
        <v>88</v>
      </c>
      <c r="C16" s="755" t="s">
        <v>89</v>
      </c>
      <c r="D16" s="755" t="s">
        <v>90</v>
      </c>
      <c r="E16" s="755" t="s">
        <v>91</v>
      </c>
      <c r="F16" s="755" t="s">
        <v>92</v>
      </c>
      <c r="G16" s="755" t="s">
        <v>93</v>
      </c>
      <c r="H16" s="755" t="s">
        <v>94</v>
      </c>
      <c r="I16" s="762" t="s">
        <v>95</v>
      </c>
      <c r="J16" s="763" t="s">
        <v>96</v>
      </c>
      <c r="K16" s="760" t="s">
        <v>97</v>
      </c>
      <c r="L16" s="760" t="s">
        <v>98</v>
      </c>
      <c r="M16" s="755" t="s">
        <v>99</v>
      </c>
      <c r="N16" s="755" t="s">
        <v>100</v>
      </c>
      <c r="O16" s="49" t="s">
        <v>101</v>
      </c>
      <c r="Z16" s="51"/>
      <c r="AA16" s="51"/>
      <c r="AC16" s="51"/>
      <c r="AD16" s="51"/>
    </row>
    <row r="17" spans="1:51" x14ac:dyDescent="0.3">
      <c r="A17" s="693">
        <v>1</v>
      </c>
      <c r="B17" s="694">
        <v>2</v>
      </c>
      <c r="C17" s="694">
        <v>3</v>
      </c>
      <c r="D17" s="694">
        <v>4</v>
      </c>
      <c r="E17" s="694">
        <v>5</v>
      </c>
      <c r="F17" s="694">
        <v>6</v>
      </c>
      <c r="G17" s="694">
        <v>7</v>
      </c>
      <c r="H17" s="694">
        <v>8</v>
      </c>
      <c r="I17" s="694">
        <v>9</v>
      </c>
      <c r="J17" s="692">
        <v>10</v>
      </c>
      <c r="K17" s="692">
        <v>11</v>
      </c>
      <c r="L17" s="692">
        <v>12</v>
      </c>
      <c r="M17" s="692">
        <v>13</v>
      </c>
      <c r="N17" s="692" t="s">
        <v>102</v>
      </c>
      <c r="O17" s="52">
        <v>15</v>
      </c>
      <c r="Z17" s="53"/>
      <c r="AA17" s="53"/>
      <c r="AC17" s="53"/>
      <c r="AD17" s="53"/>
    </row>
    <row r="18" spans="1:51" s="313" customFormat="1" ht="30.75" customHeight="1" x14ac:dyDescent="0.3">
      <c r="A18" s="695" t="s">
        <v>10</v>
      </c>
      <c r="B18" s="696" t="s">
        <v>331</v>
      </c>
      <c r="C18" s="697"/>
      <c r="D18" s="697"/>
      <c r="E18" s="697"/>
      <c r="F18" s="697"/>
      <c r="G18" s="697"/>
      <c r="H18" s="697"/>
      <c r="I18" s="697"/>
      <c r="J18" s="697"/>
      <c r="K18" s="697"/>
      <c r="L18" s="750"/>
      <c r="M18" s="697"/>
      <c r="N18" s="697"/>
      <c r="O18" s="54"/>
      <c r="P18" s="44"/>
      <c r="Q18" s="44"/>
      <c r="R18" s="44"/>
      <c r="S18" s="45"/>
      <c r="T18" s="46"/>
      <c r="U18" s="46"/>
      <c r="V18" s="46"/>
      <c r="W18" s="46"/>
      <c r="X18" s="46"/>
      <c r="Y18" s="46"/>
      <c r="AA18" s="705"/>
      <c r="AB18" s="705"/>
      <c r="AE18" s="313" t="s">
        <v>85</v>
      </c>
      <c r="AI18" s="706"/>
      <c r="AL18" s="46"/>
      <c r="AM18" s="46"/>
      <c r="AN18" s="46"/>
      <c r="AO18" s="46"/>
      <c r="AP18" s="46"/>
      <c r="AQ18" s="46"/>
      <c r="AR18" s="46"/>
      <c r="AS18" s="46"/>
      <c r="AT18" s="46"/>
      <c r="AU18" s="46"/>
      <c r="AV18" s="46"/>
      <c r="AW18" s="46"/>
      <c r="AX18" s="46"/>
      <c r="AY18" s="46"/>
    </row>
    <row r="19" spans="1:51" s="313" customFormat="1" ht="15.75" x14ac:dyDescent="0.3">
      <c r="A19" s="55">
        <v>1</v>
      </c>
      <c r="B19" s="712">
        <v>7000027974</v>
      </c>
      <c r="C19" s="712">
        <v>2900</v>
      </c>
      <c r="D19" s="712" t="s">
        <v>332</v>
      </c>
      <c r="E19" s="712">
        <v>1000074896</v>
      </c>
      <c r="F19" s="712">
        <v>85176290</v>
      </c>
      <c r="G19" s="700"/>
      <c r="H19" s="57">
        <v>0.18</v>
      </c>
      <c r="I19" s="701"/>
      <c r="J19" s="713" t="s">
        <v>458</v>
      </c>
      <c r="K19" s="713" t="s">
        <v>364</v>
      </c>
      <c r="L19" s="712">
        <v>86</v>
      </c>
      <c r="M19" s="702"/>
      <c r="N19" s="703" t="str">
        <f>IF(M19=0, "Included",IF(ISERROR(L19*M19), M19, L19*M19))</f>
        <v>Included</v>
      </c>
      <c r="O19" s="707">
        <f>R19</f>
        <v>0</v>
      </c>
      <c r="P19" s="46">
        <f>+L19*M19</f>
        <v>0</v>
      </c>
      <c r="Q19" s="313">
        <f>IF(N19="Included",0,N19)</f>
        <v>0</v>
      </c>
      <c r="R19" s="708">
        <f>IF(I19="", H19*Q19,I19*Q19)</f>
        <v>0</v>
      </c>
      <c r="S19" s="46"/>
      <c r="T19" s="709">
        <f>+P19*H19</f>
        <v>0</v>
      </c>
      <c r="U19" s="46"/>
      <c r="V19" s="710"/>
      <c r="W19" s="46"/>
      <c r="X19" s="46"/>
      <c r="Y19" s="46"/>
    </row>
    <row r="20" spans="1:51" s="313" customFormat="1" ht="15.75" x14ac:dyDescent="0.3">
      <c r="A20" s="55">
        <v>2</v>
      </c>
      <c r="B20" s="712">
        <v>7000027974</v>
      </c>
      <c r="C20" s="712">
        <v>2920</v>
      </c>
      <c r="D20" s="712" t="s">
        <v>333</v>
      </c>
      <c r="E20" s="712">
        <v>1000074895</v>
      </c>
      <c r="F20" s="712">
        <v>85176290</v>
      </c>
      <c r="G20" s="700"/>
      <c r="H20" s="61">
        <v>0.18</v>
      </c>
      <c r="I20" s="701"/>
      <c r="J20" s="713" t="s">
        <v>459</v>
      </c>
      <c r="K20" s="713" t="s">
        <v>364</v>
      </c>
      <c r="L20" s="712">
        <v>10</v>
      </c>
      <c r="M20" s="702"/>
      <c r="N20" s="704" t="str">
        <f t="shared" ref="N20:N32" si="0">IF(M20=0, "Included",IF(ISERROR(L20*M20), M20, L20*M20))</f>
        <v>Included</v>
      </c>
      <c r="O20" s="711">
        <f t="shared" ref="O20:O32" si="1">R20</f>
        <v>0</v>
      </c>
      <c r="P20" s="46">
        <f t="shared" ref="P20:P253" si="2">+L20*M20</f>
        <v>0</v>
      </c>
      <c r="Q20" s="313">
        <f t="shared" ref="Q20:Q32" si="3">IF(N20="Included",0,N20)</f>
        <v>0</v>
      </c>
      <c r="R20" s="708">
        <f t="shared" ref="R20:R32" si="4">IF(I20="", H20*Q20,I20*Q20)</f>
        <v>0</v>
      </c>
      <c r="S20" s="46"/>
      <c r="T20" s="709">
        <f t="shared" ref="T20:T253" si="5">+P20*H20</f>
        <v>0</v>
      </c>
      <c r="U20" s="46"/>
      <c r="V20" s="710"/>
      <c r="W20" s="46"/>
      <c r="X20" s="46"/>
      <c r="Y20" s="46"/>
    </row>
    <row r="21" spans="1:51" s="313" customFormat="1" ht="31.5" x14ac:dyDescent="0.3">
      <c r="A21" s="55">
        <v>3</v>
      </c>
      <c r="B21" s="712">
        <v>7000027974</v>
      </c>
      <c r="C21" s="712">
        <v>2930</v>
      </c>
      <c r="D21" s="712" t="s">
        <v>334</v>
      </c>
      <c r="E21" s="712">
        <v>1000074918</v>
      </c>
      <c r="F21" s="712">
        <v>85176290</v>
      </c>
      <c r="G21" s="700"/>
      <c r="H21" s="61">
        <v>0.18</v>
      </c>
      <c r="I21" s="701"/>
      <c r="J21" s="713" t="s">
        <v>460</v>
      </c>
      <c r="K21" s="713" t="s">
        <v>364</v>
      </c>
      <c r="L21" s="712">
        <v>25</v>
      </c>
      <c r="M21" s="702"/>
      <c r="N21" s="704" t="str">
        <f t="shared" si="0"/>
        <v>Included</v>
      </c>
      <c r="O21" s="711">
        <f t="shared" si="1"/>
        <v>0</v>
      </c>
      <c r="P21" s="46">
        <f t="shared" si="2"/>
        <v>0</v>
      </c>
      <c r="Q21" s="313">
        <f t="shared" si="3"/>
        <v>0</v>
      </c>
      <c r="R21" s="708">
        <f t="shared" si="4"/>
        <v>0</v>
      </c>
      <c r="S21" s="46"/>
      <c r="T21" s="709">
        <f t="shared" si="5"/>
        <v>0</v>
      </c>
      <c r="U21" s="46"/>
      <c r="V21" s="710"/>
      <c r="W21" s="46"/>
      <c r="X21" s="46"/>
      <c r="Y21" s="46"/>
    </row>
    <row r="22" spans="1:51" s="313" customFormat="1" ht="31.5" x14ac:dyDescent="0.3">
      <c r="A22" s="55">
        <v>4</v>
      </c>
      <c r="B22" s="712">
        <v>7000027974</v>
      </c>
      <c r="C22" s="712">
        <v>2910</v>
      </c>
      <c r="D22" s="712" t="s">
        <v>335</v>
      </c>
      <c r="E22" s="712">
        <v>1000074909</v>
      </c>
      <c r="F22" s="712">
        <v>85176290</v>
      </c>
      <c r="G22" s="700"/>
      <c r="H22" s="61">
        <v>0.18</v>
      </c>
      <c r="I22" s="701"/>
      <c r="J22" s="713" t="s">
        <v>461</v>
      </c>
      <c r="K22" s="713" t="s">
        <v>364</v>
      </c>
      <c r="L22" s="712">
        <v>5</v>
      </c>
      <c r="M22" s="702"/>
      <c r="N22" s="704" t="str">
        <f t="shared" si="0"/>
        <v>Included</v>
      </c>
      <c r="O22" s="711">
        <f t="shared" si="1"/>
        <v>0</v>
      </c>
      <c r="P22" s="46">
        <f t="shared" si="2"/>
        <v>0</v>
      </c>
      <c r="Q22" s="313">
        <f t="shared" si="3"/>
        <v>0</v>
      </c>
      <c r="R22" s="708">
        <f t="shared" si="4"/>
        <v>0</v>
      </c>
      <c r="S22" s="46"/>
      <c r="T22" s="709">
        <f t="shared" si="5"/>
        <v>0</v>
      </c>
      <c r="U22" s="46"/>
      <c r="V22" s="710"/>
      <c r="W22" s="46"/>
      <c r="X22" s="46"/>
      <c r="Y22" s="46"/>
    </row>
    <row r="23" spans="1:51" s="313" customFormat="1" ht="31.5" x14ac:dyDescent="0.3">
      <c r="A23" s="55">
        <v>5</v>
      </c>
      <c r="B23" s="712">
        <v>7000027974</v>
      </c>
      <c r="C23" s="712">
        <v>2940</v>
      </c>
      <c r="D23" s="712" t="s">
        <v>336</v>
      </c>
      <c r="E23" s="712">
        <v>1000074889</v>
      </c>
      <c r="F23" s="712">
        <v>85176290</v>
      </c>
      <c r="G23" s="700"/>
      <c r="H23" s="61">
        <v>0.18</v>
      </c>
      <c r="I23" s="701"/>
      <c r="J23" s="713" t="s">
        <v>462</v>
      </c>
      <c r="K23" s="713" t="s">
        <v>364</v>
      </c>
      <c r="L23" s="712">
        <v>29</v>
      </c>
      <c r="M23" s="702"/>
      <c r="N23" s="704" t="str">
        <f t="shared" si="0"/>
        <v>Included</v>
      </c>
      <c r="O23" s="711">
        <f t="shared" si="1"/>
        <v>0</v>
      </c>
      <c r="P23" s="46">
        <f t="shared" si="2"/>
        <v>0</v>
      </c>
      <c r="Q23" s="313">
        <f t="shared" si="3"/>
        <v>0</v>
      </c>
      <c r="R23" s="708">
        <f t="shared" si="4"/>
        <v>0</v>
      </c>
      <c r="S23" s="46"/>
      <c r="T23" s="709">
        <f t="shared" si="5"/>
        <v>0</v>
      </c>
      <c r="U23" s="46"/>
      <c r="V23" s="710"/>
      <c r="W23" s="46"/>
      <c r="X23" s="46"/>
      <c r="Y23" s="46"/>
    </row>
    <row r="24" spans="1:51" s="313" customFormat="1" ht="15.75" x14ac:dyDescent="0.3">
      <c r="A24" s="55">
        <v>6</v>
      </c>
      <c r="B24" s="712">
        <v>7000027974</v>
      </c>
      <c r="C24" s="712">
        <v>2950</v>
      </c>
      <c r="D24" s="712" t="s">
        <v>337</v>
      </c>
      <c r="E24" s="712">
        <v>1000074927</v>
      </c>
      <c r="F24" s="712">
        <v>85044090</v>
      </c>
      <c r="G24" s="700"/>
      <c r="H24" s="61">
        <v>0.18</v>
      </c>
      <c r="I24" s="701"/>
      <c r="J24" s="713" t="s">
        <v>463</v>
      </c>
      <c r="K24" s="713" t="s">
        <v>364</v>
      </c>
      <c r="L24" s="712">
        <v>2</v>
      </c>
      <c r="M24" s="702"/>
      <c r="N24" s="704" t="str">
        <f t="shared" si="0"/>
        <v>Included</v>
      </c>
      <c r="O24" s="711">
        <f t="shared" si="1"/>
        <v>0</v>
      </c>
      <c r="P24" s="46">
        <f t="shared" si="2"/>
        <v>0</v>
      </c>
      <c r="Q24" s="313">
        <f t="shared" si="3"/>
        <v>0</v>
      </c>
      <c r="R24" s="708">
        <f t="shared" si="4"/>
        <v>0</v>
      </c>
      <c r="S24" s="46"/>
      <c r="T24" s="709">
        <f t="shared" si="5"/>
        <v>0</v>
      </c>
      <c r="U24" s="46"/>
      <c r="V24" s="710"/>
      <c r="W24" s="46"/>
      <c r="X24" s="46"/>
      <c r="Y24" s="46"/>
    </row>
    <row r="25" spans="1:51" s="313" customFormat="1" ht="31.5" x14ac:dyDescent="0.3">
      <c r="A25" s="55">
        <v>7</v>
      </c>
      <c r="B25" s="712">
        <v>7000027974</v>
      </c>
      <c r="C25" s="712">
        <v>2960</v>
      </c>
      <c r="D25" s="712" t="s">
        <v>338</v>
      </c>
      <c r="E25" s="712">
        <v>1000074897</v>
      </c>
      <c r="F25" s="712">
        <v>85176290</v>
      </c>
      <c r="G25" s="700"/>
      <c r="H25" s="61">
        <v>0.18</v>
      </c>
      <c r="I25" s="701"/>
      <c r="J25" s="713" t="s">
        <v>464</v>
      </c>
      <c r="K25" s="713" t="s">
        <v>365</v>
      </c>
      <c r="L25" s="712">
        <v>80</v>
      </c>
      <c r="M25" s="702"/>
      <c r="N25" s="704" t="str">
        <f t="shared" si="0"/>
        <v>Included</v>
      </c>
      <c r="O25" s="711">
        <f t="shared" si="1"/>
        <v>0</v>
      </c>
      <c r="P25" s="46">
        <f t="shared" si="2"/>
        <v>0</v>
      </c>
      <c r="Q25" s="313">
        <f t="shared" si="3"/>
        <v>0</v>
      </c>
      <c r="R25" s="708">
        <f t="shared" si="4"/>
        <v>0</v>
      </c>
      <c r="S25" s="46"/>
      <c r="T25" s="709">
        <f t="shared" si="5"/>
        <v>0</v>
      </c>
      <c r="U25" s="46"/>
      <c r="V25" s="710"/>
      <c r="W25" s="46"/>
      <c r="X25" s="46"/>
      <c r="Y25" s="46"/>
    </row>
    <row r="26" spans="1:51" s="313" customFormat="1" ht="31.5" x14ac:dyDescent="0.3">
      <c r="A26" s="55">
        <v>8</v>
      </c>
      <c r="B26" s="712">
        <v>7000027974</v>
      </c>
      <c r="C26" s="712">
        <v>2970</v>
      </c>
      <c r="D26" s="712" t="s">
        <v>339</v>
      </c>
      <c r="E26" s="712">
        <v>1000074898</v>
      </c>
      <c r="F26" s="712">
        <v>85176290</v>
      </c>
      <c r="G26" s="700"/>
      <c r="H26" s="61">
        <v>0.18</v>
      </c>
      <c r="I26" s="701"/>
      <c r="J26" s="713" t="s">
        <v>465</v>
      </c>
      <c r="K26" s="713" t="s">
        <v>365</v>
      </c>
      <c r="L26" s="712">
        <v>400</v>
      </c>
      <c r="M26" s="702"/>
      <c r="N26" s="704" t="str">
        <f t="shared" si="0"/>
        <v>Included</v>
      </c>
      <c r="O26" s="711">
        <f t="shared" si="1"/>
        <v>0</v>
      </c>
      <c r="P26" s="46">
        <f t="shared" si="2"/>
        <v>0</v>
      </c>
      <c r="Q26" s="313">
        <f t="shared" si="3"/>
        <v>0</v>
      </c>
      <c r="R26" s="708">
        <f t="shared" si="4"/>
        <v>0</v>
      </c>
      <c r="S26" s="46"/>
      <c r="T26" s="709">
        <f t="shared" si="5"/>
        <v>0</v>
      </c>
      <c r="U26" s="46"/>
      <c r="V26" s="710"/>
      <c r="W26" s="46"/>
      <c r="X26" s="46"/>
      <c r="Y26" s="46"/>
    </row>
    <row r="27" spans="1:51" s="313" customFormat="1" ht="15.75" x14ac:dyDescent="0.3">
      <c r="A27" s="55">
        <v>9</v>
      </c>
      <c r="B27" s="712">
        <v>7000027974</v>
      </c>
      <c r="C27" s="712">
        <v>2980</v>
      </c>
      <c r="D27" s="712" t="s">
        <v>340</v>
      </c>
      <c r="E27" s="712">
        <v>1000074892</v>
      </c>
      <c r="F27" s="712">
        <v>85447090</v>
      </c>
      <c r="G27" s="700"/>
      <c r="H27" s="61">
        <v>0.18</v>
      </c>
      <c r="I27" s="701"/>
      <c r="J27" s="713" t="s">
        <v>466</v>
      </c>
      <c r="K27" s="713" t="s">
        <v>365</v>
      </c>
      <c r="L27" s="712">
        <v>11000</v>
      </c>
      <c r="M27" s="702"/>
      <c r="N27" s="704" t="str">
        <f t="shared" si="0"/>
        <v>Included</v>
      </c>
      <c r="O27" s="711">
        <f t="shared" si="1"/>
        <v>0</v>
      </c>
      <c r="P27" s="46">
        <f t="shared" si="2"/>
        <v>0</v>
      </c>
      <c r="Q27" s="313">
        <f t="shared" si="3"/>
        <v>0</v>
      </c>
      <c r="R27" s="708">
        <f t="shared" si="4"/>
        <v>0</v>
      </c>
      <c r="S27" s="46"/>
      <c r="T27" s="709">
        <f t="shared" si="5"/>
        <v>0</v>
      </c>
      <c r="U27" s="46"/>
      <c r="V27" s="710"/>
      <c r="W27" s="46"/>
      <c r="X27" s="46"/>
      <c r="Y27" s="46"/>
    </row>
    <row r="28" spans="1:51" s="313" customFormat="1" ht="15.75" x14ac:dyDescent="0.3">
      <c r="A28" s="55">
        <v>10</v>
      </c>
      <c r="B28" s="712">
        <v>7000027974</v>
      </c>
      <c r="C28" s="712">
        <v>2990</v>
      </c>
      <c r="D28" s="712" t="s">
        <v>341</v>
      </c>
      <c r="E28" s="712">
        <v>1000074893</v>
      </c>
      <c r="F28" s="712">
        <v>85447090</v>
      </c>
      <c r="G28" s="700"/>
      <c r="H28" s="61">
        <v>0.18</v>
      </c>
      <c r="I28" s="701"/>
      <c r="J28" s="713" t="s">
        <v>467</v>
      </c>
      <c r="K28" s="713" t="s">
        <v>365</v>
      </c>
      <c r="L28" s="712">
        <v>7900</v>
      </c>
      <c r="M28" s="702"/>
      <c r="N28" s="704" t="str">
        <f t="shared" si="0"/>
        <v>Included</v>
      </c>
      <c r="O28" s="711">
        <f t="shared" si="1"/>
        <v>0</v>
      </c>
      <c r="P28" s="46">
        <f t="shared" si="2"/>
        <v>0</v>
      </c>
      <c r="Q28" s="313">
        <f t="shared" si="3"/>
        <v>0</v>
      </c>
      <c r="R28" s="708">
        <f t="shared" si="4"/>
        <v>0</v>
      </c>
      <c r="S28" s="46"/>
      <c r="T28" s="709">
        <f t="shared" si="5"/>
        <v>0</v>
      </c>
      <c r="U28" s="46"/>
      <c r="V28" s="710"/>
      <c r="W28" s="46"/>
      <c r="X28" s="46"/>
      <c r="Y28" s="46"/>
    </row>
    <row r="29" spans="1:51" s="313" customFormat="1" ht="15.75" x14ac:dyDescent="0.3">
      <c r="A29" s="55">
        <v>11</v>
      </c>
      <c r="B29" s="712">
        <v>7000027974</v>
      </c>
      <c r="C29" s="712">
        <v>3000</v>
      </c>
      <c r="D29" s="712" t="s">
        <v>342</v>
      </c>
      <c r="E29" s="712">
        <v>1000074906</v>
      </c>
      <c r="F29" s="712">
        <v>39174000</v>
      </c>
      <c r="G29" s="700"/>
      <c r="H29" s="61">
        <v>0.18</v>
      </c>
      <c r="I29" s="701"/>
      <c r="J29" s="713" t="s">
        <v>468</v>
      </c>
      <c r="K29" s="713" t="s">
        <v>365</v>
      </c>
      <c r="L29" s="712">
        <v>9900</v>
      </c>
      <c r="M29" s="702"/>
      <c r="N29" s="704" t="str">
        <f t="shared" si="0"/>
        <v>Included</v>
      </c>
      <c r="O29" s="711">
        <f t="shared" si="1"/>
        <v>0</v>
      </c>
      <c r="P29" s="46">
        <f t="shared" si="2"/>
        <v>0</v>
      </c>
      <c r="Q29" s="313">
        <f t="shared" si="3"/>
        <v>0</v>
      </c>
      <c r="R29" s="708">
        <f t="shared" si="4"/>
        <v>0</v>
      </c>
      <c r="S29" s="46"/>
      <c r="T29" s="709">
        <f t="shared" si="5"/>
        <v>0</v>
      </c>
      <c r="U29" s="46"/>
      <c r="V29" s="710"/>
      <c r="W29" s="46"/>
      <c r="X29" s="46"/>
      <c r="Y29" s="46"/>
    </row>
    <row r="30" spans="1:51" s="313" customFormat="1" ht="15.75" x14ac:dyDescent="0.3">
      <c r="A30" s="55">
        <v>12</v>
      </c>
      <c r="B30" s="712">
        <v>7000027974</v>
      </c>
      <c r="C30" s="712">
        <v>3010</v>
      </c>
      <c r="D30" s="712" t="s">
        <v>343</v>
      </c>
      <c r="E30" s="712">
        <v>1000074905</v>
      </c>
      <c r="F30" s="712">
        <v>39174000</v>
      </c>
      <c r="G30" s="700"/>
      <c r="H30" s="61">
        <v>0.18</v>
      </c>
      <c r="I30" s="701"/>
      <c r="J30" s="713" t="s">
        <v>469</v>
      </c>
      <c r="K30" s="713" t="s">
        <v>365</v>
      </c>
      <c r="L30" s="712">
        <v>7110</v>
      </c>
      <c r="M30" s="702"/>
      <c r="N30" s="704" t="str">
        <f t="shared" si="0"/>
        <v>Included</v>
      </c>
      <c r="O30" s="711">
        <f t="shared" si="1"/>
        <v>0</v>
      </c>
      <c r="P30" s="46">
        <f t="shared" si="2"/>
        <v>0</v>
      </c>
      <c r="Q30" s="313">
        <f t="shared" si="3"/>
        <v>0</v>
      </c>
      <c r="R30" s="708">
        <f t="shared" si="4"/>
        <v>0</v>
      </c>
      <c r="S30" s="46"/>
      <c r="T30" s="709">
        <f t="shared" si="5"/>
        <v>0</v>
      </c>
      <c r="U30" s="46"/>
      <c r="V30" s="710"/>
      <c r="W30" s="46"/>
      <c r="X30" s="46"/>
      <c r="Y30" s="46"/>
    </row>
    <row r="31" spans="1:51" s="313" customFormat="1" ht="15.75" x14ac:dyDescent="0.3">
      <c r="A31" s="55">
        <v>13</v>
      </c>
      <c r="B31" s="712">
        <v>7000027974</v>
      </c>
      <c r="C31" s="712">
        <v>3020</v>
      </c>
      <c r="D31" s="712" t="s">
        <v>344</v>
      </c>
      <c r="E31" s="712">
        <v>1000074916</v>
      </c>
      <c r="F31" s="712">
        <v>85447090</v>
      </c>
      <c r="G31" s="700"/>
      <c r="H31" s="61">
        <v>0.18</v>
      </c>
      <c r="I31" s="701"/>
      <c r="J31" s="713" t="s">
        <v>470</v>
      </c>
      <c r="K31" s="713" t="s">
        <v>364</v>
      </c>
      <c r="L31" s="712">
        <v>80</v>
      </c>
      <c r="M31" s="702"/>
      <c r="N31" s="704" t="str">
        <f t="shared" si="0"/>
        <v>Included</v>
      </c>
      <c r="O31" s="711">
        <f t="shared" si="1"/>
        <v>0</v>
      </c>
      <c r="P31" s="46">
        <f t="shared" si="2"/>
        <v>0</v>
      </c>
      <c r="Q31" s="313">
        <f t="shared" si="3"/>
        <v>0</v>
      </c>
      <c r="R31" s="708">
        <f t="shared" si="4"/>
        <v>0</v>
      </c>
      <c r="S31" s="46"/>
      <c r="T31" s="709">
        <f t="shared" si="5"/>
        <v>0</v>
      </c>
      <c r="U31" s="46"/>
      <c r="V31" s="710"/>
      <c r="W31" s="46"/>
      <c r="X31" s="46"/>
      <c r="Y31" s="46"/>
    </row>
    <row r="32" spans="1:51" s="313" customFormat="1" ht="15.75" x14ac:dyDescent="0.3">
      <c r="A32" s="55">
        <v>14</v>
      </c>
      <c r="B32" s="712">
        <v>7000027974</v>
      </c>
      <c r="C32" s="712">
        <v>3030</v>
      </c>
      <c r="D32" s="712" t="s">
        <v>345</v>
      </c>
      <c r="E32" s="712">
        <v>1000074917</v>
      </c>
      <c r="F32" s="712">
        <v>85447090</v>
      </c>
      <c r="G32" s="700"/>
      <c r="H32" s="61">
        <v>0.18</v>
      </c>
      <c r="I32" s="701"/>
      <c r="J32" s="713" t="s">
        <v>471</v>
      </c>
      <c r="K32" s="713" t="s">
        <v>364</v>
      </c>
      <c r="L32" s="712">
        <v>58</v>
      </c>
      <c r="M32" s="702"/>
      <c r="N32" s="704" t="str">
        <f t="shared" si="0"/>
        <v>Included</v>
      </c>
      <c r="O32" s="711">
        <f t="shared" si="1"/>
        <v>0</v>
      </c>
      <c r="P32" s="46">
        <f t="shared" si="2"/>
        <v>0</v>
      </c>
      <c r="Q32" s="313">
        <f t="shared" si="3"/>
        <v>0</v>
      </c>
      <c r="R32" s="708">
        <f t="shared" si="4"/>
        <v>0</v>
      </c>
      <c r="S32" s="46"/>
      <c r="T32" s="709">
        <f t="shared" si="5"/>
        <v>0</v>
      </c>
      <c r="U32" s="46"/>
      <c r="V32" s="710"/>
      <c r="W32" s="46"/>
      <c r="X32" s="46"/>
      <c r="Y32" s="46"/>
    </row>
    <row r="33" spans="1:51" s="313" customFormat="1" ht="15.75" x14ac:dyDescent="0.3">
      <c r="A33" s="55">
        <v>15</v>
      </c>
      <c r="B33" s="712">
        <v>7000027974</v>
      </c>
      <c r="C33" s="712">
        <v>3040</v>
      </c>
      <c r="D33" s="712" t="s">
        <v>346</v>
      </c>
      <c r="E33" s="712">
        <v>1000074899</v>
      </c>
      <c r="F33" s="712">
        <v>85447090</v>
      </c>
      <c r="G33" s="700"/>
      <c r="H33" s="61">
        <v>0.18</v>
      </c>
      <c r="I33" s="701"/>
      <c r="J33" s="713" t="s">
        <v>472</v>
      </c>
      <c r="K33" s="713" t="s">
        <v>365</v>
      </c>
      <c r="L33" s="712">
        <v>3440</v>
      </c>
      <c r="M33" s="702"/>
      <c r="N33" s="704" t="str">
        <f>IF(M33=0, "Included",IF(ISERROR(L33*M33), M33, L33*M33))</f>
        <v>Included</v>
      </c>
      <c r="O33" s="711">
        <f>R33</f>
        <v>0</v>
      </c>
      <c r="P33" s="46">
        <f t="shared" si="2"/>
        <v>0</v>
      </c>
      <c r="Q33" s="313">
        <f>IF(N33="Included",0,N33)</f>
        <v>0</v>
      </c>
      <c r="R33" s="708">
        <f>IF(I33="", H33*Q33,I33*Q33)</f>
        <v>0</v>
      </c>
      <c r="S33" s="46"/>
      <c r="T33" s="709">
        <f t="shared" si="5"/>
        <v>0</v>
      </c>
      <c r="U33" s="46"/>
      <c r="V33" s="710"/>
      <c r="W33" s="46"/>
      <c r="X33" s="46"/>
      <c r="Y33" s="46"/>
    </row>
    <row r="34" spans="1:51" s="313" customFormat="1" ht="15.75" x14ac:dyDescent="0.3">
      <c r="A34" s="55">
        <v>16</v>
      </c>
      <c r="B34" s="712">
        <v>7000027974</v>
      </c>
      <c r="C34" s="712">
        <v>3050</v>
      </c>
      <c r="D34" s="712" t="s">
        <v>347</v>
      </c>
      <c r="E34" s="712">
        <v>1000074900</v>
      </c>
      <c r="F34" s="712">
        <v>85447090</v>
      </c>
      <c r="G34" s="700"/>
      <c r="H34" s="61">
        <v>0.18</v>
      </c>
      <c r="I34" s="701"/>
      <c r="J34" s="713" t="s">
        <v>473</v>
      </c>
      <c r="K34" s="713" t="s">
        <v>365</v>
      </c>
      <c r="L34" s="712">
        <v>400</v>
      </c>
      <c r="M34" s="702"/>
      <c r="N34" s="704" t="str">
        <f>IF(M34=0, "Included",IF(ISERROR(L34*M34), M34, L34*M34))</f>
        <v>Included</v>
      </c>
      <c r="O34" s="711">
        <f>R34</f>
        <v>0</v>
      </c>
      <c r="P34" s="46">
        <f t="shared" si="2"/>
        <v>0</v>
      </c>
      <c r="Q34" s="313">
        <f>IF(N34="Included",0,N34)</f>
        <v>0</v>
      </c>
      <c r="R34" s="708">
        <f>IF(I34="", H34*Q34,I34*Q34)</f>
        <v>0</v>
      </c>
      <c r="S34" s="46"/>
      <c r="T34" s="709">
        <f t="shared" si="5"/>
        <v>0</v>
      </c>
      <c r="U34" s="46"/>
      <c r="V34" s="710"/>
      <c r="W34" s="46"/>
      <c r="X34" s="46"/>
      <c r="Y34" s="46"/>
    </row>
    <row r="35" spans="1:51" s="313" customFormat="1" ht="15.75" x14ac:dyDescent="0.3">
      <c r="A35" s="55">
        <v>17</v>
      </c>
      <c r="B35" s="712">
        <v>7000027974</v>
      </c>
      <c r="C35" s="712">
        <v>3060</v>
      </c>
      <c r="D35" s="712" t="s">
        <v>348</v>
      </c>
      <c r="E35" s="712">
        <v>1000074910</v>
      </c>
      <c r="F35" s="712">
        <v>84733099</v>
      </c>
      <c r="G35" s="700"/>
      <c r="H35" s="61">
        <v>0.18</v>
      </c>
      <c r="I35" s="701"/>
      <c r="J35" s="713" t="s">
        <v>474</v>
      </c>
      <c r="K35" s="713" t="s">
        <v>364</v>
      </c>
      <c r="L35" s="712">
        <v>10</v>
      </c>
      <c r="M35" s="702"/>
      <c r="N35" s="704" t="str">
        <f>IF(M35=0, "Included",IF(ISERROR(L35*M35), M35, L35*M35))</f>
        <v>Included</v>
      </c>
      <c r="O35" s="711">
        <f>R35</f>
        <v>0</v>
      </c>
      <c r="P35" s="46">
        <f t="shared" si="2"/>
        <v>0</v>
      </c>
      <c r="Q35" s="313">
        <f>IF(N35="Included",0,N35)</f>
        <v>0</v>
      </c>
      <c r="R35" s="708">
        <f>IF(I35="", H35*Q35,I35*Q35)</f>
        <v>0</v>
      </c>
      <c r="S35" s="46"/>
      <c r="T35" s="709">
        <f t="shared" si="5"/>
        <v>0</v>
      </c>
      <c r="U35" s="46"/>
      <c r="V35" s="710"/>
      <c r="W35" s="46"/>
      <c r="X35" s="46"/>
      <c r="Y35" s="46"/>
    </row>
    <row r="36" spans="1:51" s="313" customFormat="1" ht="15.75" x14ac:dyDescent="0.3">
      <c r="A36" s="55">
        <v>18</v>
      </c>
      <c r="B36" s="712">
        <v>7000027974</v>
      </c>
      <c r="C36" s="712">
        <v>3070</v>
      </c>
      <c r="D36" s="712" t="s">
        <v>349</v>
      </c>
      <c r="E36" s="712">
        <v>1000074911</v>
      </c>
      <c r="F36" s="712">
        <v>84733099</v>
      </c>
      <c r="G36" s="700"/>
      <c r="H36" s="61">
        <v>0.18</v>
      </c>
      <c r="I36" s="701"/>
      <c r="J36" s="713" t="s">
        <v>475</v>
      </c>
      <c r="K36" s="713" t="s">
        <v>364</v>
      </c>
      <c r="L36" s="712">
        <v>30</v>
      </c>
      <c r="M36" s="702"/>
      <c r="N36" s="704" t="str">
        <f t="shared" ref="N36:N245" si="6">IF(M36=0, "Included",IF(ISERROR(L36*M36), M36, L36*M36))</f>
        <v>Included</v>
      </c>
      <c r="O36" s="711">
        <f t="shared" ref="O36:O245" si="7">R36</f>
        <v>0</v>
      </c>
      <c r="P36" s="46">
        <f t="shared" si="2"/>
        <v>0</v>
      </c>
      <c r="Q36" s="313">
        <f t="shared" ref="Q36:Q245" si="8">IF(N36="Included",0,N36)</f>
        <v>0</v>
      </c>
      <c r="R36" s="708">
        <f t="shared" ref="R36:R245" si="9">IF(I36="", H36*Q36,I36*Q36)</f>
        <v>0</v>
      </c>
      <c r="S36" s="46"/>
      <c r="T36" s="709">
        <f t="shared" si="5"/>
        <v>0</v>
      </c>
      <c r="U36" s="46"/>
      <c r="V36" s="710"/>
      <c r="W36" s="46"/>
      <c r="X36" s="46"/>
      <c r="Y36" s="46"/>
    </row>
    <row r="37" spans="1:51" s="313" customFormat="1" ht="31.5" x14ac:dyDescent="0.3">
      <c r="A37" s="55">
        <v>19</v>
      </c>
      <c r="B37" s="712">
        <v>7000027974</v>
      </c>
      <c r="C37" s="712">
        <v>3080</v>
      </c>
      <c r="D37" s="712" t="s">
        <v>350</v>
      </c>
      <c r="E37" s="712">
        <v>1000074921</v>
      </c>
      <c r="F37" s="712">
        <v>84733099</v>
      </c>
      <c r="G37" s="700"/>
      <c r="H37" s="61">
        <v>0.18</v>
      </c>
      <c r="I37" s="701"/>
      <c r="J37" s="713" t="s">
        <v>476</v>
      </c>
      <c r="K37" s="713" t="s">
        <v>364</v>
      </c>
      <c r="L37" s="712">
        <v>2</v>
      </c>
      <c r="M37" s="702"/>
      <c r="N37" s="704" t="str">
        <f t="shared" si="6"/>
        <v>Included</v>
      </c>
      <c r="O37" s="711">
        <f t="shared" si="7"/>
        <v>0</v>
      </c>
      <c r="P37" s="46">
        <f t="shared" si="2"/>
        <v>0</v>
      </c>
      <c r="Q37" s="313">
        <f t="shared" si="8"/>
        <v>0</v>
      </c>
      <c r="R37" s="708">
        <f t="shared" si="9"/>
        <v>0</v>
      </c>
      <c r="S37" s="46"/>
      <c r="T37" s="709">
        <f t="shared" si="5"/>
        <v>0</v>
      </c>
      <c r="U37" s="46"/>
      <c r="V37" s="710"/>
      <c r="W37" s="46"/>
      <c r="X37" s="46"/>
      <c r="Y37" s="46"/>
    </row>
    <row r="38" spans="1:51" s="313" customFormat="1" ht="15.75" x14ac:dyDescent="0.3">
      <c r="A38" s="55">
        <v>20</v>
      </c>
      <c r="B38" s="712">
        <v>7000027974</v>
      </c>
      <c r="C38" s="712">
        <v>3090</v>
      </c>
      <c r="D38" s="712" t="s">
        <v>351</v>
      </c>
      <c r="E38" s="712">
        <v>1000074894</v>
      </c>
      <c r="F38" s="712">
        <v>84733099</v>
      </c>
      <c r="G38" s="700"/>
      <c r="H38" s="61">
        <v>0.18</v>
      </c>
      <c r="I38" s="701"/>
      <c r="J38" s="713" t="s">
        <v>477</v>
      </c>
      <c r="K38" s="713" t="s">
        <v>364</v>
      </c>
      <c r="L38" s="712">
        <v>25</v>
      </c>
      <c r="M38" s="702"/>
      <c r="N38" s="704" t="str">
        <f t="shared" si="6"/>
        <v>Included</v>
      </c>
      <c r="O38" s="711">
        <f t="shared" si="7"/>
        <v>0</v>
      </c>
      <c r="P38" s="46">
        <f t="shared" si="2"/>
        <v>0</v>
      </c>
      <c r="Q38" s="313">
        <f t="shared" si="8"/>
        <v>0</v>
      </c>
      <c r="R38" s="708">
        <f t="shared" si="9"/>
        <v>0</v>
      </c>
      <c r="S38" s="46"/>
      <c r="T38" s="709">
        <f t="shared" si="5"/>
        <v>0</v>
      </c>
      <c r="U38" s="46"/>
      <c r="V38" s="710"/>
      <c r="W38" s="46"/>
      <c r="X38" s="46"/>
      <c r="Y38" s="46"/>
    </row>
    <row r="39" spans="1:51" s="313" customFormat="1" ht="15.75" x14ac:dyDescent="0.3">
      <c r="A39" s="55">
        <v>21</v>
      </c>
      <c r="B39" s="712">
        <v>7000027974</v>
      </c>
      <c r="C39" s="712">
        <v>3100</v>
      </c>
      <c r="D39" s="712" t="s">
        <v>352</v>
      </c>
      <c r="E39" s="712">
        <v>1000074912</v>
      </c>
      <c r="F39" s="712">
        <v>73259999</v>
      </c>
      <c r="G39" s="700"/>
      <c r="H39" s="61">
        <v>0</v>
      </c>
      <c r="I39" s="701"/>
      <c r="J39" s="713" t="s">
        <v>478</v>
      </c>
      <c r="K39" s="713" t="s">
        <v>364</v>
      </c>
      <c r="L39" s="712">
        <v>14</v>
      </c>
      <c r="M39" s="702"/>
      <c r="N39" s="704" t="str">
        <f t="shared" si="6"/>
        <v>Included</v>
      </c>
      <c r="O39" s="711">
        <f t="shared" si="7"/>
        <v>0</v>
      </c>
      <c r="P39" s="46">
        <f t="shared" si="2"/>
        <v>0</v>
      </c>
      <c r="Q39" s="313">
        <f t="shared" si="8"/>
        <v>0</v>
      </c>
      <c r="R39" s="708">
        <f t="shared" si="9"/>
        <v>0</v>
      </c>
      <c r="S39" s="46"/>
      <c r="T39" s="709">
        <f t="shared" si="5"/>
        <v>0</v>
      </c>
      <c r="U39" s="46"/>
      <c r="V39" s="710"/>
      <c r="W39" s="46"/>
      <c r="X39" s="46"/>
      <c r="Y39" s="46"/>
    </row>
    <row r="40" spans="1:51" s="313" customFormat="1" ht="15.75" x14ac:dyDescent="0.3">
      <c r="A40" s="55">
        <v>22</v>
      </c>
      <c r="B40" s="712">
        <v>7000027974</v>
      </c>
      <c r="C40" s="712">
        <v>3110</v>
      </c>
      <c r="D40" s="712" t="s">
        <v>353</v>
      </c>
      <c r="E40" s="712">
        <v>1000074907</v>
      </c>
      <c r="F40" s="712">
        <v>85176290</v>
      </c>
      <c r="G40" s="700"/>
      <c r="H40" s="61">
        <v>0.18</v>
      </c>
      <c r="I40" s="701"/>
      <c r="J40" s="713" t="s">
        <v>479</v>
      </c>
      <c r="K40" s="713" t="s">
        <v>364</v>
      </c>
      <c r="L40" s="712">
        <v>14</v>
      </c>
      <c r="M40" s="702"/>
      <c r="N40" s="704" t="str">
        <f t="shared" si="6"/>
        <v>Included</v>
      </c>
      <c r="O40" s="711">
        <f t="shared" si="7"/>
        <v>0</v>
      </c>
      <c r="P40" s="46">
        <f t="shared" si="2"/>
        <v>0</v>
      </c>
      <c r="Q40" s="313">
        <f t="shared" si="8"/>
        <v>0</v>
      </c>
      <c r="R40" s="708">
        <f t="shared" si="9"/>
        <v>0</v>
      </c>
      <c r="S40" s="46"/>
      <c r="T40" s="709">
        <f t="shared" si="5"/>
        <v>0</v>
      </c>
      <c r="U40" s="46"/>
      <c r="V40" s="710"/>
      <c r="W40" s="46"/>
      <c r="X40" s="46"/>
      <c r="Y40" s="46"/>
    </row>
    <row r="41" spans="1:51" s="313" customFormat="1" ht="15.75" x14ac:dyDescent="0.3">
      <c r="A41" s="55">
        <v>23</v>
      </c>
      <c r="B41" s="712">
        <v>7000027974</v>
      </c>
      <c r="C41" s="712">
        <v>3120</v>
      </c>
      <c r="D41" s="712" t="s">
        <v>354</v>
      </c>
      <c r="E41" s="712">
        <v>1000074919</v>
      </c>
      <c r="F41" s="712">
        <v>39172390</v>
      </c>
      <c r="G41" s="700"/>
      <c r="H41" s="61">
        <v>0.18</v>
      </c>
      <c r="I41" s="701"/>
      <c r="J41" s="713" t="s">
        <v>480</v>
      </c>
      <c r="K41" s="713" t="s">
        <v>365</v>
      </c>
      <c r="L41" s="712">
        <v>1920</v>
      </c>
      <c r="M41" s="702"/>
      <c r="N41" s="704" t="str">
        <f t="shared" si="6"/>
        <v>Included</v>
      </c>
      <c r="O41" s="711">
        <f t="shared" si="7"/>
        <v>0</v>
      </c>
      <c r="P41" s="46">
        <f t="shared" si="2"/>
        <v>0</v>
      </c>
      <c r="Q41" s="313">
        <f t="shared" si="8"/>
        <v>0</v>
      </c>
      <c r="R41" s="708">
        <f t="shared" si="9"/>
        <v>0</v>
      </c>
      <c r="S41" s="46"/>
      <c r="T41" s="709">
        <f t="shared" si="5"/>
        <v>0</v>
      </c>
      <c r="U41" s="46"/>
      <c r="V41" s="710"/>
      <c r="W41" s="46"/>
      <c r="X41" s="46"/>
      <c r="Y41" s="46"/>
    </row>
    <row r="42" spans="1:51" s="313" customFormat="1" ht="15.75" x14ac:dyDescent="0.3">
      <c r="A42" s="55">
        <v>24</v>
      </c>
      <c r="B42" s="712">
        <v>7000027974</v>
      </c>
      <c r="C42" s="712">
        <v>3130</v>
      </c>
      <c r="D42" s="712" t="s">
        <v>355</v>
      </c>
      <c r="E42" s="712">
        <v>1000074922</v>
      </c>
      <c r="F42" s="712">
        <v>85176290</v>
      </c>
      <c r="G42" s="700"/>
      <c r="H42" s="61">
        <v>0.18</v>
      </c>
      <c r="I42" s="701"/>
      <c r="J42" s="713" t="s">
        <v>481</v>
      </c>
      <c r="K42" s="713" t="s">
        <v>364</v>
      </c>
      <c r="L42" s="712">
        <v>192</v>
      </c>
      <c r="M42" s="702"/>
      <c r="N42" s="704" t="str">
        <f t="shared" si="6"/>
        <v>Included</v>
      </c>
      <c r="O42" s="711">
        <f t="shared" si="7"/>
        <v>0</v>
      </c>
      <c r="P42" s="46">
        <f t="shared" si="2"/>
        <v>0</v>
      </c>
      <c r="Q42" s="313">
        <f t="shared" si="8"/>
        <v>0</v>
      </c>
      <c r="R42" s="708">
        <f t="shared" si="9"/>
        <v>0</v>
      </c>
      <c r="S42" s="46"/>
      <c r="T42" s="709">
        <f t="shared" si="5"/>
        <v>0</v>
      </c>
      <c r="U42" s="46"/>
      <c r="V42" s="710"/>
      <c r="W42" s="46"/>
      <c r="X42" s="46"/>
      <c r="Y42" s="46"/>
    </row>
    <row r="43" spans="1:51" s="313" customFormat="1" ht="47.25" x14ac:dyDescent="0.3">
      <c r="A43" s="55">
        <v>25</v>
      </c>
      <c r="B43" s="712">
        <v>7000027974</v>
      </c>
      <c r="C43" s="712">
        <v>3140</v>
      </c>
      <c r="D43" s="712" t="s">
        <v>356</v>
      </c>
      <c r="E43" s="712">
        <v>1000074913</v>
      </c>
      <c r="F43" s="712">
        <v>85447090</v>
      </c>
      <c r="G43" s="700"/>
      <c r="H43" s="61">
        <v>0.18</v>
      </c>
      <c r="I43" s="701"/>
      <c r="J43" s="713" t="s">
        <v>482</v>
      </c>
      <c r="K43" s="713" t="s">
        <v>366</v>
      </c>
      <c r="L43" s="712">
        <v>1</v>
      </c>
      <c r="M43" s="702"/>
      <c r="N43" s="704" t="str">
        <f t="shared" si="6"/>
        <v>Included</v>
      </c>
      <c r="O43" s="711">
        <f t="shared" si="7"/>
        <v>0</v>
      </c>
      <c r="P43" s="46">
        <f t="shared" si="2"/>
        <v>0</v>
      </c>
      <c r="Q43" s="313">
        <f t="shared" si="8"/>
        <v>0</v>
      </c>
      <c r="R43" s="708">
        <f t="shared" si="9"/>
        <v>0</v>
      </c>
      <c r="S43" s="46"/>
      <c r="T43" s="709">
        <f t="shared" si="5"/>
        <v>0</v>
      </c>
      <c r="U43" s="46"/>
      <c r="V43" s="710"/>
      <c r="W43" s="46"/>
      <c r="X43" s="46"/>
      <c r="Y43" s="46"/>
    </row>
    <row r="44" spans="1:51" s="313" customFormat="1" ht="30.75" customHeight="1" x14ac:dyDescent="0.3">
      <c r="A44" s="695" t="s">
        <v>24</v>
      </c>
      <c r="B44" s="696" t="s">
        <v>357</v>
      </c>
      <c r="C44" s="697"/>
      <c r="D44" s="697"/>
      <c r="E44" s="697"/>
      <c r="F44" s="697"/>
      <c r="G44" s="697"/>
      <c r="H44" s="697"/>
      <c r="I44" s="697"/>
      <c r="J44" s="697"/>
      <c r="K44" s="697"/>
      <c r="L44" s="750"/>
      <c r="M44" s="697"/>
      <c r="N44" s="697"/>
      <c r="O44" s="54"/>
      <c r="P44" s="44"/>
      <c r="Q44" s="44"/>
      <c r="R44" s="44"/>
      <c r="S44" s="45"/>
      <c r="T44" s="46"/>
      <c r="U44" s="46"/>
      <c r="V44" s="46"/>
      <c r="W44" s="46"/>
      <c r="X44" s="46"/>
      <c r="Y44" s="46"/>
      <c r="AA44" s="705"/>
      <c r="AB44" s="705"/>
      <c r="AE44" s="313" t="s">
        <v>85</v>
      </c>
      <c r="AI44" s="706"/>
      <c r="AL44" s="46"/>
      <c r="AM44" s="46"/>
      <c r="AN44" s="46"/>
      <c r="AO44" s="46"/>
      <c r="AP44" s="46"/>
      <c r="AQ44" s="46"/>
      <c r="AR44" s="46"/>
      <c r="AS44" s="46"/>
      <c r="AT44" s="46"/>
      <c r="AU44" s="46"/>
      <c r="AV44" s="46"/>
      <c r="AW44" s="46"/>
      <c r="AX44" s="46"/>
      <c r="AY44" s="46"/>
    </row>
    <row r="45" spans="1:51" s="313" customFormat="1" ht="15.75" x14ac:dyDescent="0.3">
      <c r="A45" s="55">
        <v>1</v>
      </c>
      <c r="B45" s="712">
        <v>7000027974</v>
      </c>
      <c r="C45" s="712">
        <v>3150</v>
      </c>
      <c r="D45" s="712" t="s">
        <v>332</v>
      </c>
      <c r="E45" s="712">
        <v>1000074896</v>
      </c>
      <c r="F45" s="712">
        <v>85176290</v>
      </c>
      <c r="G45" s="700"/>
      <c r="H45" s="61">
        <v>0.18</v>
      </c>
      <c r="I45" s="701"/>
      <c r="J45" s="713" t="s">
        <v>458</v>
      </c>
      <c r="K45" s="713" t="s">
        <v>364</v>
      </c>
      <c r="L45" s="712">
        <v>235</v>
      </c>
      <c r="M45" s="702"/>
      <c r="N45" s="704" t="str">
        <f>IF(M45=0, "Included",IF(ISERROR(L45*M45), M45, L45*M45))</f>
        <v>Included</v>
      </c>
      <c r="O45" s="711">
        <f>R45</f>
        <v>0</v>
      </c>
      <c r="P45" s="46">
        <f t="shared" si="2"/>
        <v>0</v>
      </c>
      <c r="Q45" s="313">
        <f>IF(N45="Included",0,N45)</f>
        <v>0</v>
      </c>
      <c r="R45" s="708">
        <f>IF(I45="", H45*Q45,I45*Q45)</f>
        <v>0</v>
      </c>
      <c r="S45" s="46"/>
      <c r="T45" s="709">
        <f t="shared" si="5"/>
        <v>0</v>
      </c>
      <c r="U45" s="46"/>
      <c r="V45" s="710"/>
      <c r="W45" s="46"/>
      <c r="X45" s="46"/>
      <c r="Y45" s="46"/>
    </row>
    <row r="46" spans="1:51" s="313" customFormat="1" ht="15.75" x14ac:dyDescent="0.3">
      <c r="A46" s="55">
        <v>2</v>
      </c>
      <c r="B46" s="712">
        <v>7000027974</v>
      </c>
      <c r="C46" s="712">
        <v>3160</v>
      </c>
      <c r="D46" s="712" t="s">
        <v>333</v>
      </c>
      <c r="E46" s="712">
        <v>1000074895</v>
      </c>
      <c r="F46" s="712">
        <v>85176290</v>
      </c>
      <c r="G46" s="700"/>
      <c r="H46" s="61">
        <v>0.18</v>
      </c>
      <c r="I46" s="701"/>
      <c r="J46" s="713" t="s">
        <v>459</v>
      </c>
      <c r="K46" s="713" t="s">
        <v>364</v>
      </c>
      <c r="L46" s="712">
        <v>10</v>
      </c>
      <c r="M46" s="702"/>
      <c r="N46" s="704" t="str">
        <f>IF(M46=0, "Included",IF(ISERROR(L46*M46), M46, L46*M46))</f>
        <v>Included</v>
      </c>
      <c r="O46" s="711">
        <f>R46</f>
        <v>0</v>
      </c>
      <c r="P46" s="46">
        <f t="shared" si="2"/>
        <v>0</v>
      </c>
      <c r="Q46" s="313">
        <f>IF(N46="Included",0,N46)</f>
        <v>0</v>
      </c>
      <c r="R46" s="708">
        <f>IF(I46="", H46*Q46,I46*Q46)</f>
        <v>0</v>
      </c>
      <c r="S46" s="46"/>
      <c r="T46" s="709">
        <f t="shared" si="5"/>
        <v>0</v>
      </c>
      <c r="U46" s="46"/>
      <c r="V46" s="710"/>
      <c r="W46" s="46"/>
      <c r="X46" s="46"/>
      <c r="Y46" s="46"/>
    </row>
    <row r="47" spans="1:51" s="313" customFormat="1" ht="31.5" x14ac:dyDescent="0.3">
      <c r="A47" s="55">
        <v>3</v>
      </c>
      <c r="B47" s="712">
        <v>7000027974</v>
      </c>
      <c r="C47" s="712">
        <v>3170</v>
      </c>
      <c r="D47" s="712" t="s">
        <v>334</v>
      </c>
      <c r="E47" s="712">
        <v>1000074918</v>
      </c>
      <c r="F47" s="712">
        <v>85176290</v>
      </c>
      <c r="G47" s="700"/>
      <c r="H47" s="61">
        <v>0.18</v>
      </c>
      <c r="I47" s="701"/>
      <c r="J47" s="713" t="s">
        <v>460</v>
      </c>
      <c r="K47" s="713" t="s">
        <v>364</v>
      </c>
      <c r="L47" s="712">
        <v>53</v>
      </c>
      <c r="M47" s="702"/>
      <c r="N47" s="704" t="str">
        <f>IF(M47=0, "Included",IF(ISERROR(L47*M47), M47, L47*M47))</f>
        <v>Included</v>
      </c>
      <c r="O47" s="711">
        <f>R47</f>
        <v>0</v>
      </c>
      <c r="P47" s="46">
        <f t="shared" si="2"/>
        <v>0</v>
      </c>
      <c r="Q47" s="313">
        <f>IF(N47="Included",0,N47)</f>
        <v>0</v>
      </c>
      <c r="R47" s="708">
        <f>IF(I47="", H47*Q47,I47*Q47)</f>
        <v>0</v>
      </c>
      <c r="S47" s="46"/>
      <c r="T47" s="709">
        <f t="shared" si="5"/>
        <v>0</v>
      </c>
      <c r="U47" s="46"/>
      <c r="V47" s="710"/>
      <c r="W47" s="46"/>
      <c r="X47" s="46"/>
      <c r="Y47" s="46"/>
    </row>
    <row r="48" spans="1:51" s="313" customFormat="1" ht="31.5" x14ac:dyDescent="0.3">
      <c r="A48" s="55">
        <v>4</v>
      </c>
      <c r="B48" s="712">
        <v>7000027974</v>
      </c>
      <c r="C48" s="712">
        <v>3180</v>
      </c>
      <c r="D48" s="712" t="s">
        <v>335</v>
      </c>
      <c r="E48" s="712">
        <v>1000074909</v>
      </c>
      <c r="F48" s="712">
        <v>85176290</v>
      </c>
      <c r="G48" s="700"/>
      <c r="H48" s="61">
        <v>0.18</v>
      </c>
      <c r="I48" s="701"/>
      <c r="J48" s="713" t="s">
        <v>461</v>
      </c>
      <c r="K48" s="713" t="s">
        <v>364</v>
      </c>
      <c r="L48" s="712">
        <v>5</v>
      </c>
      <c r="M48" s="702"/>
      <c r="N48" s="704" t="str">
        <f>IF(M48=0, "Included",IF(ISERROR(L48*M48), M48, L48*M48))</f>
        <v>Included</v>
      </c>
      <c r="O48" s="711">
        <f>R48</f>
        <v>0</v>
      </c>
      <c r="P48" s="46">
        <f t="shared" si="2"/>
        <v>0</v>
      </c>
      <c r="Q48" s="313">
        <f>IF(N48="Included",0,N48)</f>
        <v>0</v>
      </c>
      <c r="R48" s="708">
        <f>IF(I48="", H48*Q48,I48*Q48)</f>
        <v>0</v>
      </c>
      <c r="S48" s="46"/>
      <c r="T48" s="709">
        <f t="shared" si="5"/>
        <v>0</v>
      </c>
      <c r="U48" s="46"/>
      <c r="V48" s="710"/>
      <c r="W48" s="46"/>
      <c r="X48" s="46"/>
      <c r="Y48" s="46"/>
    </row>
    <row r="49" spans="1:25" s="313" customFormat="1" ht="31.5" x14ac:dyDescent="0.3">
      <c r="A49" s="55">
        <v>5</v>
      </c>
      <c r="B49" s="712">
        <v>7000027974</v>
      </c>
      <c r="C49" s="712">
        <v>3190</v>
      </c>
      <c r="D49" s="712" t="s">
        <v>336</v>
      </c>
      <c r="E49" s="712">
        <v>1000074889</v>
      </c>
      <c r="F49" s="712">
        <v>85176290</v>
      </c>
      <c r="G49" s="700"/>
      <c r="H49" s="61">
        <v>0.18</v>
      </c>
      <c r="I49" s="701"/>
      <c r="J49" s="713" t="s">
        <v>462</v>
      </c>
      <c r="K49" s="713" t="s">
        <v>364</v>
      </c>
      <c r="L49" s="712">
        <v>41</v>
      </c>
      <c r="M49" s="702"/>
      <c r="N49" s="704" t="str">
        <f>IF(M49=0, "Included",IF(ISERROR(L49*M49), M49, L49*M49))</f>
        <v>Included</v>
      </c>
      <c r="O49" s="711">
        <f>R49</f>
        <v>0</v>
      </c>
      <c r="P49" s="46">
        <f t="shared" si="2"/>
        <v>0</v>
      </c>
      <c r="Q49" s="313">
        <f>IF(N49="Included",0,N49)</f>
        <v>0</v>
      </c>
      <c r="R49" s="708">
        <f>IF(I49="", H49*Q49,I49*Q49)</f>
        <v>0</v>
      </c>
      <c r="S49" s="46"/>
      <c r="T49" s="709">
        <f t="shared" si="5"/>
        <v>0</v>
      </c>
      <c r="U49" s="46"/>
      <c r="V49" s="710"/>
      <c r="W49" s="46"/>
      <c r="X49" s="46"/>
      <c r="Y49" s="46"/>
    </row>
    <row r="50" spans="1:25" s="313" customFormat="1" ht="15.75" x14ac:dyDescent="0.3">
      <c r="A50" s="55">
        <v>6</v>
      </c>
      <c r="B50" s="712">
        <v>7000027974</v>
      </c>
      <c r="C50" s="712">
        <v>3200</v>
      </c>
      <c r="D50" s="712" t="s">
        <v>337</v>
      </c>
      <c r="E50" s="712">
        <v>1000074927</v>
      </c>
      <c r="F50" s="712">
        <v>85044090</v>
      </c>
      <c r="G50" s="700"/>
      <c r="H50" s="61">
        <v>0.18</v>
      </c>
      <c r="I50" s="701"/>
      <c r="J50" s="713" t="s">
        <v>463</v>
      </c>
      <c r="K50" s="713" t="s">
        <v>364</v>
      </c>
      <c r="L50" s="712">
        <v>3</v>
      </c>
      <c r="M50" s="702"/>
      <c r="N50" s="704" t="str">
        <f t="shared" ref="N50:N57" si="10">IF(M50=0, "Included",IF(ISERROR(L50*M50), M50, L50*M50))</f>
        <v>Included</v>
      </c>
      <c r="O50" s="711">
        <f t="shared" ref="O50:O57" si="11">R50</f>
        <v>0</v>
      </c>
      <c r="P50" s="46">
        <f t="shared" si="2"/>
        <v>0</v>
      </c>
      <c r="Q50" s="313">
        <f t="shared" ref="Q50:Q57" si="12">IF(N50="Included",0,N50)</f>
        <v>0</v>
      </c>
      <c r="R50" s="708">
        <f t="shared" ref="R50:R57" si="13">IF(I50="", H50*Q50,I50*Q50)</f>
        <v>0</v>
      </c>
      <c r="S50" s="46"/>
      <c r="T50" s="709">
        <f t="shared" si="5"/>
        <v>0</v>
      </c>
      <c r="U50" s="46"/>
      <c r="V50" s="710"/>
      <c r="W50" s="46"/>
      <c r="X50" s="46"/>
      <c r="Y50" s="46"/>
    </row>
    <row r="51" spans="1:25" s="313" customFormat="1" ht="31.5" x14ac:dyDescent="0.3">
      <c r="A51" s="55">
        <v>7</v>
      </c>
      <c r="B51" s="712">
        <v>7000027974</v>
      </c>
      <c r="C51" s="712">
        <v>3210</v>
      </c>
      <c r="D51" s="712" t="s">
        <v>338</v>
      </c>
      <c r="E51" s="712">
        <v>1000074897</v>
      </c>
      <c r="F51" s="712">
        <v>85176290</v>
      </c>
      <c r="G51" s="700"/>
      <c r="H51" s="61">
        <v>0.18</v>
      </c>
      <c r="I51" s="701"/>
      <c r="J51" s="713" t="s">
        <v>464</v>
      </c>
      <c r="K51" s="713" t="s">
        <v>365</v>
      </c>
      <c r="L51" s="712">
        <v>192</v>
      </c>
      <c r="M51" s="702"/>
      <c r="N51" s="704" t="str">
        <f t="shared" si="10"/>
        <v>Included</v>
      </c>
      <c r="O51" s="711">
        <f t="shared" si="11"/>
        <v>0</v>
      </c>
      <c r="P51" s="46">
        <f t="shared" si="2"/>
        <v>0</v>
      </c>
      <c r="Q51" s="313">
        <f t="shared" si="12"/>
        <v>0</v>
      </c>
      <c r="R51" s="708">
        <f t="shared" si="13"/>
        <v>0</v>
      </c>
      <c r="S51" s="46"/>
      <c r="T51" s="709">
        <f t="shared" si="5"/>
        <v>0</v>
      </c>
      <c r="U51" s="46"/>
      <c r="V51" s="710"/>
      <c r="W51" s="46"/>
      <c r="X51" s="46"/>
      <c r="Y51" s="46"/>
    </row>
    <row r="52" spans="1:25" s="313" customFormat="1" ht="31.5" x14ac:dyDescent="0.3">
      <c r="A52" s="55">
        <v>8</v>
      </c>
      <c r="B52" s="712">
        <v>7000027974</v>
      </c>
      <c r="C52" s="712">
        <v>3220</v>
      </c>
      <c r="D52" s="712" t="s">
        <v>339</v>
      </c>
      <c r="E52" s="712">
        <v>1000074898</v>
      </c>
      <c r="F52" s="712">
        <v>85176290</v>
      </c>
      <c r="G52" s="700"/>
      <c r="H52" s="61">
        <v>0.18</v>
      </c>
      <c r="I52" s="701"/>
      <c r="J52" s="713" t="s">
        <v>465</v>
      </c>
      <c r="K52" s="713" t="s">
        <v>365</v>
      </c>
      <c r="L52" s="712">
        <v>960</v>
      </c>
      <c r="M52" s="702"/>
      <c r="N52" s="704" t="str">
        <f t="shared" si="10"/>
        <v>Included</v>
      </c>
      <c r="O52" s="711">
        <f t="shared" si="11"/>
        <v>0</v>
      </c>
      <c r="P52" s="46">
        <f t="shared" si="2"/>
        <v>0</v>
      </c>
      <c r="Q52" s="313">
        <f t="shared" si="12"/>
        <v>0</v>
      </c>
      <c r="R52" s="708">
        <f t="shared" si="13"/>
        <v>0</v>
      </c>
      <c r="S52" s="46"/>
      <c r="T52" s="709">
        <f t="shared" si="5"/>
        <v>0</v>
      </c>
      <c r="U52" s="46"/>
      <c r="V52" s="710"/>
      <c r="W52" s="46"/>
      <c r="X52" s="46"/>
      <c r="Y52" s="46"/>
    </row>
    <row r="53" spans="1:25" s="313" customFormat="1" ht="15.75" x14ac:dyDescent="0.3">
      <c r="A53" s="55">
        <v>9</v>
      </c>
      <c r="B53" s="712">
        <v>7000027974</v>
      </c>
      <c r="C53" s="712">
        <v>3230</v>
      </c>
      <c r="D53" s="712" t="s">
        <v>340</v>
      </c>
      <c r="E53" s="712">
        <v>1000074892</v>
      </c>
      <c r="F53" s="712">
        <v>85447090</v>
      </c>
      <c r="G53" s="700"/>
      <c r="H53" s="61">
        <v>0.18</v>
      </c>
      <c r="I53" s="701"/>
      <c r="J53" s="713" t="s">
        <v>466</v>
      </c>
      <c r="K53" s="713" t="s">
        <v>365</v>
      </c>
      <c r="L53" s="712">
        <v>16550</v>
      </c>
      <c r="M53" s="702"/>
      <c r="N53" s="704" t="str">
        <f t="shared" si="10"/>
        <v>Included</v>
      </c>
      <c r="O53" s="711">
        <f t="shared" si="11"/>
        <v>0</v>
      </c>
      <c r="P53" s="46">
        <f t="shared" si="2"/>
        <v>0</v>
      </c>
      <c r="Q53" s="313">
        <f t="shared" si="12"/>
        <v>0</v>
      </c>
      <c r="R53" s="708">
        <f t="shared" si="13"/>
        <v>0</v>
      </c>
      <c r="S53" s="46"/>
      <c r="T53" s="709">
        <f t="shared" si="5"/>
        <v>0</v>
      </c>
      <c r="U53" s="46"/>
      <c r="V53" s="710"/>
      <c r="W53" s="46"/>
      <c r="X53" s="46"/>
      <c r="Y53" s="46"/>
    </row>
    <row r="54" spans="1:25" s="313" customFormat="1" ht="15.75" x14ac:dyDescent="0.3">
      <c r="A54" s="55">
        <v>10</v>
      </c>
      <c r="B54" s="712">
        <v>7000027974</v>
      </c>
      <c r="C54" s="712">
        <v>3240</v>
      </c>
      <c r="D54" s="712" t="s">
        <v>341</v>
      </c>
      <c r="E54" s="712">
        <v>1000074893</v>
      </c>
      <c r="F54" s="712">
        <v>85447090</v>
      </c>
      <c r="G54" s="700"/>
      <c r="H54" s="61">
        <v>0.18</v>
      </c>
      <c r="I54" s="701"/>
      <c r="J54" s="713" t="s">
        <v>467</v>
      </c>
      <c r="K54" s="713" t="s">
        <v>365</v>
      </c>
      <c r="L54" s="712">
        <v>14816</v>
      </c>
      <c r="M54" s="702"/>
      <c r="N54" s="704" t="str">
        <f t="shared" si="10"/>
        <v>Included</v>
      </c>
      <c r="O54" s="711">
        <f t="shared" si="11"/>
        <v>0</v>
      </c>
      <c r="P54" s="46">
        <f t="shared" si="2"/>
        <v>0</v>
      </c>
      <c r="Q54" s="313">
        <f t="shared" si="12"/>
        <v>0</v>
      </c>
      <c r="R54" s="708">
        <f t="shared" si="13"/>
        <v>0</v>
      </c>
      <c r="S54" s="46"/>
      <c r="T54" s="709">
        <f t="shared" si="5"/>
        <v>0</v>
      </c>
      <c r="U54" s="46"/>
      <c r="V54" s="710"/>
      <c r="W54" s="46"/>
      <c r="X54" s="46"/>
      <c r="Y54" s="46"/>
    </row>
    <row r="55" spans="1:25" s="313" customFormat="1" ht="15.75" x14ac:dyDescent="0.3">
      <c r="A55" s="55">
        <v>11</v>
      </c>
      <c r="B55" s="712">
        <v>7000027974</v>
      </c>
      <c r="C55" s="712">
        <v>3250</v>
      </c>
      <c r="D55" s="712" t="s">
        <v>342</v>
      </c>
      <c r="E55" s="712">
        <v>1000074906</v>
      </c>
      <c r="F55" s="712">
        <v>39174000</v>
      </c>
      <c r="G55" s="700"/>
      <c r="H55" s="61">
        <v>0.18</v>
      </c>
      <c r="I55" s="701"/>
      <c r="J55" s="713" t="s">
        <v>468</v>
      </c>
      <c r="K55" s="713" t="s">
        <v>365</v>
      </c>
      <c r="L55" s="712">
        <v>14895</v>
      </c>
      <c r="M55" s="702"/>
      <c r="N55" s="704" t="str">
        <f t="shared" si="10"/>
        <v>Included</v>
      </c>
      <c r="O55" s="711">
        <f t="shared" si="11"/>
        <v>0</v>
      </c>
      <c r="P55" s="46">
        <f t="shared" si="2"/>
        <v>0</v>
      </c>
      <c r="Q55" s="313">
        <f t="shared" si="12"/>
        <v>0</v>
      </c>
      <c r="R55" s="708">
        <f t="shared" si="13"/>
        <v>0</v>
      </c>
      <c r="S55" s="46"/>
      <c r="T55" s="709">
        <f t="shared" si="5"/>
        <v>0</v>
      </c>
      <c r="U55" s="46"/>
      <c r="V55" s="710"/>
      <c r="W55" s="46"/>
      <c r="X55" s="46"/>
      <c r="Y55" s="46"/>
    </row>
    <row r="56" spans="1:25" s="313" customFormat="1" ht="15.75" x14ac:dyDescent="0.3">
      <c r="A56" s="55">
        <v>12</v>
      </c>
      <c r="B56" s="712">
        <v>7000027974</v>
      </c>
      <c r="C56" s="712">
        <v>3260</v>
      </c>
      <c r="D56" s="712" t="s">
        <v>343</v>
      </c>
      <c r="E56" s="712">
        <v>1000074905</v>
      </c>
      <c r="F56" s="712">
        <v>39174000</v>
      </c>
      <c r="G56" s="700"/>
      <c r="H56" s="61">
        <v>0.18</v>
      </c>
      <c r="I56" s="701"/>
      <c r="J56" s="713" t="s">
        <v>469</v>
      </c>
      <c r="K56" s="713" t="s">
        <v>365</v>
      </c>
      <c r="L56" s="712">
        <v>13334</v>
      </c>
      <c r="M56" s="702"/>
      <c r="N56" s="704" t="str">
        <f t="shared" si="10"/>
        <v>Included</v>
      </c>
      <c r="O56" s="711">
        <f t="shared" si="11"/>
        <v>0</v>
      </c>
      <c r="P56" s="46">
        <f t="shared" si="2"/>
        <v>0</v>
      </c>
      <c r="Q56" s="313">
        <f t="shared" si="12"/>
        <v>0</v>
      </c>
      <c r="R56" s="708">
        <f t="shared" si="13"/>
        <v>0</v>
      </c>
      <c r="S56" s="46"/>
      <c r="T56" s="709">
        <f t="shared" si="5"/>
        <v>0</v>
      </c>
      <c r="U56" s="46"/>
      <c r="V56" s="710"/>
      <c r="W56" s="46"/>
      <c r="X56" s="46"/>
      <c r="Y56" s="46"/>
    </row>
    <row r="57" spans="1:25" s="313" customFormat="1" ht="15.75" x14ac:dyDescent="0.3">
      <c r="A57" s="55">
        <v>13</v>
      </c>
      <c r="B57" s="712">
        <v>7000027974</v>
      </c>
      <c r="C57" s="712">
        <v>3270</v>
      </c>
      <c r="D57" s="712" t="s">
        <v>344</v>
      </c>
      <c r="E57" s="712">
        <v>1000074916</v>
      </c>
      <c r="F57" s="712">
        <v>85447090</v>
      </c>
      <c r="G57" s="700"/>
      <c r="H57" s="61">
        <v>0.18</v>
      </c>
      <c r="I57" s="701"/>
      <c r="J57" s="713" t="s">
        <v>470</v>
      </c>
      <c r="K57" s="713" t="s">
        <v>364</v>
      </c>
      <c r="L57" s="712">
        <v>192</v>
      </c>
      <c r="M57" s="702"/>
      <c r="N57" s="704" t="str">
        <f t="shared" si="10"/>
        <v>Included</v>
      </c>
      <c r="O57" s="711">
        <f t="shared" si="11"/>
        <v>0</v>
      </c>
      <c r="P57" s="46">
        <f t="shared" si="2"/>
        <v>0</v>
      </c>
      <c r="Q57" s="313">
        <f t="shared" si="12"/>
        <v>0</v>
      </c>
      <c r="R57" s="708">
        <f t="shared" si="13"/>
        <v>0</v>
      </c>
      <c r="S57" s="46"/>
      <c r="T57" s="709">
        <f t="shared" si="5"/>
        <v>0</v>
      </c>
      <c r="U57" s="46"/>
      <c r="V57" s="710"/>
      <c r="W57" s="46"/>
      <c r="X57" s="46"/>
      <c r="Y57" s="46"/>
    </row>
    <row r="58" spans="1:25" s="313" customFormat="1" ht="15.75" x14ac:dyDescent="0.3">
      <c r="A58" s="55">
        <v>14</v>
      </c>
      <c r="B58" s="712">
        <v>7000027974</v>
      </c>
      <c r="C58" s="712">
        <v>3280</v>
      </c>
      <c r="D58" s="712" t="s">
        <v>345</v>
      </c>
      <c r="E58" s="712">
        <v>1000074917</v>
      </c>
      <c r="F58" s="712">
        <v>85447090</v>
      </c>
      <c r="G58" s="700"/>
      <c r="H58" s="61">
        <v>0.18</v>
      </c>
      <c r="I58" s="701"/>
      <c r="J58" s="713" t="s">
        <v>471</v>
      </c>
      <c r="K58" s="713" t="s">
        <v>364</v>
      </c>
      <c r="L58" s="712">
        <v>82</v>
      </c>
      <c r="M58" s="702"/>
      <c r="N58" s="704" t="str">
        <f t="shared" si="6"/>
        <v>Included</v>
      </c>
      <c r="O58" s="711">
        <f t="shared" si="7"/>
        <v>0</v>
      </c>
      <c r="P58" s="46">
        <f t="shared" si="2"/>
        <v>0</v>
      </c>
      <c r="Q58" s="313">
        <f t="shared" si="8"/>
        <v>0</v>
      </c>
      <c r="R58" s="708">
        <f t="shared" si="9"/>
        <v>0</v>
      </c>
      <c r="S58" s="46"/>
      <c r="T58" s="709">
        <f t="shared" si="5"/>
        <v>0</v>
      </c>
      <c r="U58" s="46"/>
      <c r="V58" s="710"/>
      <c r="W58" s="46"/>
      <c r="X58" s="46"/>
      <c r="Y58" s="46"/>
    </row>
    <row r="59" spans="1:25" s="313" customFormat="1" ht="15.75" x14ac:dyDescent="0.3">
      <c r="A59" s="55">
        <v>15</v>
      </c>
      <c r="B59" s="712">
        <v>7000027974</v>
      </c>
      <c r="C59" s="712">
        <v>3290</v>
      </c>
      <c r="D59" s="712" t="s">
        <v>346</v>
      </c>
      <c r="E59" s="712">
        <v>1000074899</v>
      </c>
      <c r="F59" s="712">
        <v>85447090</v>
      </c>
      <c r="G59" s="700"/>
      <c r="H59" s="61">
        <v>0.18</v>
      </c>
      <c r="I59" s="701"/>
      <c r="J59" s="713" t="s">
        <v>472</v>
      </c>
      <c r="K59" s="713" t="s">
        <v>365</v>
      </c>
      <c r="L59" s="712">
        <v>9400</v>
      </c>
      <c r="M59" s="702"/>
      <c r="N59" s="704" t="str">
        <f t="shared" si="6"/>
        <v>Included</v>
      </c>
      <c r="O59" s="711">
        <f t="shared" si="7"/>
        <v>0</v>
      </c>
      <c r="P59" s="46">
        <f t="shared" si="2"/>
        <v>0</v>
      </c>
      <c r="Q59" s="313">
        <f t="shared" si="8"/>
        <v>0</v>
      </c>
      <c r="R59" s="708">
        <f t="shared" si="9"/>
        <v>0</v>
      </c>
      <c r="S59" s="46"/>
      <c r="T59" s="709">
        <f t="shared" si="5"/>
        <v>0</v>
      </c>
      <c r="U59" s="46"/>
      <c r="V59" s="710"/>
      <c r="W59" s="46"/>
      <c r="X59" s="46"/>
      <c r="Y59" s="46"/>
    </row>
    <row r="60" spans="1:25" s="313" customFormat="1" ht="15.75" x14ac:dyDescent="0.3">
      <c r="A60" s="55">
        <v>16</v>
      </c>
      <c r="B60" s="712">
        <v>7000027974</v>
      </c>
      <c r="C60" s="712">
        <v>3300</v>
      </c>
      <c r="D60" s="712" t="s">
        <v>347</v>
      </c>
      <c r="E60" s="712">
        <v>1000074900</v>
      </c>
      <c r="F60" s="712">
        <v>85447090</v>
      </c>
      <c r="G60" s="700"/>
      <c r="H60" s="61">
        <v>0.18</v>
      </c>
      <c r="I60" s="701"/>
      <c r="J60" s="713" t="s">
        <v>473</v>
      </c>
      <c r="K60" s="713" t="s">
        <v>365</v>
      </c>
      <c r="L60" s="712">
        <v>400</v>
      </c>
      <c r="M60" s="702"/>
      <c r="N60" s="704" t="str">
        <f t="shared" si="6"/>
        <v>Included</v>
      </c>
      <c r="O60" s="711">
        <f t="shared" si="7"/>
        <v>0</v>
      </c>
      <c r="P60" s="46">
        <f t="shared" si="2"/>
        <v>0</v>
      </c>
      <c r="Q60" s="313">
        <f t="shared" si="8"/>
        <v>0</v>
      </c>
      <c r="R60" s="708">
        <f t="shared" si="9"/>
        <v>0</v>
      </c>
      <c r="S60" s="46"/>
      <c r="T60" s="709">
        <f t="shared" si="5"/>
        <v>0</v>
      </c>
      <c r="U60" s="46"/>
      <c r="V60" s="710"/>
      <c r="W60" s="46"/>
      <c r="X60" s="46"/>
      <c r="Y60" s="46"/>
    </row>
    <row r="61" spans="1:25" s="313" customFormat="1" ht="15.75" x14ac:dyDescent="0.3">
      <c r="A61" s="55">
        <v>17</v>
      </c>
      <c r="B61" s="712">
        <v>7000027974</v>
      </c>
      <c r="C61" s="712">
        <v>3310</v>
      </c>
      <c r="D61" s="712" t="s">
        <v>348</v>
      </c>
      <c r="E61" s="712">
        <v>1000074910</v>
      </c>
      <c r="F61" s="712">
        <v>84733099</v>
      </c>
      <c r="G61" s="700"/>
      <c r="H61" s="57">
        <v>0.18</v>
      </c>
      <c r="I61" s="701"/>
      <c r="J61" s="713" t="s">
        <v>474</v>
      </c>
      <c r="K61" s="713" t="s">
        <v>364</v>
      </c>
      <c r="L61" s="712">
        <v>10</v>
      </c>
      <c r="M61" s="702"/>
      <c r="N61" s="703" t="str">
        <f>IF(M61=0, "Included",IF(ISERROR(L61*M61), M61, L61*M61))</f>
        <v>Included</v>
      </c>
      <c r="O61" s="707">
        <f>R61</f>
        <v>0</v>
      </c>
      <c r="P61" s="46">
        <f>+L61*M61</f>
        <v>0</v>
      </c>
      <c r="Q61" s="313">
        <f>IF(N61="Included",0,N61)</f>
        <v>0</v>
      </c>
      <c r="R61" s="708">
        <f>IF(I61="", H61*Q61,I61*Q61)</f>
        <v>0</v>
      </c>
      <c r="S61" s="46"/>
      <c r="T61" s="709">
        <f>+P61*H61</f>
        <v>0</v>
      </c>
      <c r="U61" s="46"/>
      <c r="V61" s="710"/>
      <c r="W61" s="46"/>
      <c r="X61" s="46"/>
      <c r="Y61" s="46"/>
    </row>
    <row r="62" spans="1:25" s="313" customFormat="1" ht="15.75" x14ac:dyDescent="0.3">
      <c r="A62" s="55">
        <v>18</v>
      </c>
      <c r="B62" s="712">
        <v>7000027974</v>
      </c>
      <c r="C62" s="712">
        <v>3320</v>
      </c>
      <c r="D62" s="712" t="s">
        <v>349</v>
      </c>
      <c r="E62" s="712">
        <v>1000074911</v>
      </c>
      <c r="F62" s="712">
        <v>84733099</v>
      </c>
      <c r="G62" s="700"/>
      <c r="H62" s="61">
        <v>0.18</v>
      </c>
      <c r="I62" s="701"/>
      <c r="J62" s="713" t="s">
        <v>475</v>
      </c>
      <c r="K62" s="713" t="s">
        <v>364</v>
      </c>
      <c r="L62" s="712">
        <v>58</v>
      </c>
      <c r="M62" s="702"/>
      <c r="N62" s="704" t="str">
        <f t="shared" ref="N62:N222" si="14">IF(M62=0, "Included",IF(ISERROR(L62*M62), M62, L62*M62))</f>
        <v>Included</v>
      </c>
      <c r="O62" s="711">
        <f t="shared" ref="O62:O222" si="15">R62</f>
        <v>0</v>
      </c>
      <c r="P62" s="46">
        <f t="shared" ref="P62:P243" si="16">+L62*M62</f>
        <v>0</v>
      </c>
      <c r="Q62" s="313">
        <f t="shared" ref="Q62:Q222" si="17">IF(N62="Included",0,N62)</f>
        <v>0</v>
      </c>
      <c r="R62" s="708">
        <f t="shared" ref="R62:R222" si="18">IF(I62="", H62*Q62,I62*Q62)</f>
        <v>0</v>
      </c>
      <c r="S62" s="46"/>
      <c r="T62" s="709">
        <f t="shared" ref="T62:T243" si="19">+P62*H62</f>
        <v>0</v>
      </c>
      <c r="U62" s="46"/>
      <c r="V62" s="710"/>
      <c r="W62" s="46"/>
      <c r="X62" s="46"/>
      <c r="Y62" s="46"/>
    </row>
    <row r="63" spans="1:25" s="313" customFormat="1" ht="31.5" x14ac:dyDescent="0.3">
      <c r="A63" s="55">
        <v>19</v>
      </c>
      <c r="B63" s="712">
        <v>7000027974</v>
      </c>
      <c r="C63" s="712">
        <v>3330</v>
      </c>
      <c r="D63" s="712" t="s">
        <v>350</v>
      </c>
      <c r="E63" s="712">
        <v>1000074921</v>
      </c>
      <c r="F63" s="712">
        <v>84733099</v>
      </c>
      <c r="G63" s="700"/>
      <c r="H63" s="61">
        <v>0.18</v>
      </c>
      <c r="I63" s="701"/>
      <c r="J63" s="713" t="s">
        <v>476</v>
      </c>
      <c r="K63" s="713" t="s">
        <v>364</v>
      </c>
      <c r="L63" s="712">
        <v>4</v>
      </c>
      <c r="M63" s="702"/>
      <c r="N63" s="704" t="str">
        <f t="shared" si="14"/>
        <v>Included</v>
      </c>
      <c r="O63" s="711">
        <f t="shared" si="15"/>
        <v>0</v>
      </c>
      <c r="P63" s="46">
        <f t="shared" si="16"/>
        <v>0</v>
      </c>
      <c r="Q63" s="313">
        <f t="shared" si="17"/>
        <v>0</v>
      </c>
      <c r="R63" s="708">
        <f t="shared" si="18"/>
        <v>0</v>
      </c>
      <c r="S63" s="46"/>
      <c r="T63" s="709">
        <f t="shared" si="19"/>
        <v>0</v>
      </c>
      <c r="U63" s="46"/>
      <c r="V63" s="710"/>
      <c r="W63" s="46"/>
      <c r="X63" s="46"/>
      <c r="Y63" s="46"/>
    </row>
    <row r="64" spans="1:25" s="313" customFormat="1" ht="15.75" x14ac:dyDescent="0.3">
      <c r="A64" s="55">
        <v>20</v>
      </c>
      <c r="B64" s="712">
        <v>7000027974</v>
      </c>
      <c r="C64" s="712">
        <v>3340</v>
      </c>
      <c r="D64" s="712" t="s">
        <v>351</v>
      </c>
      <c r="E64" s="712">
        <v>1000074894</v>
      </c>
      <c r="F64" s="712">
        <v>84733099</v>
      </c>
      <c r="G64" s="700"/>
      <c r="H64" s="61">
        <v>0.18</v>
      </c>
      <c r="I64" s="701"/>
      <c r="J64" s="713" t="s">
        <v>477</v>
      </c>
      <c r="K64" s="713" t="s">
        <v>364</v>
      </c>
      <c r="L64" s="712">
        <v>53</v>
      </c>
      <c r="M64" s="702"/>
      <c r="N64" s="704" t="str">
        <f t="shared" si="14"/>
        <v>Included</v>
      </c>
      <c r="O64" s="711">
        <f t="shared" si="15"/>
        <v>0</v>
      </c>
      <c r="P64" s="46">
        <f t="shared" si="16"/>
        <v>0</v>
      </c>
      <c r="Q64" s="313">
        <f t="shared" si="17"/>
        <v>0</v>
      </c>
      <c r="R64" s="708">
        <f t="shared" si="18"/>
        <v>0</v>
      </c>
      <c r="S64" s="46"/>
      <c r="T64" s="709">
        <f t="shared" si="19"/>
        <v>0</v>
      </c>
      <c r="U64" s="46"/>
      <c r="V64" s="710"/>
      <c r="W64" s="46"/>
      <c r="X64" s="46"/>
      <c r="Y64" s="46"/>
    </row>
    <row r="65" spans="1:51" s="313" customFormat="1" ht="15.75" x14ac:dyDescent="0.3">
      <c r="A65" s="55">
        <v>21</v>
      </c>
      <c r="B65" s="712">
        <v>7000027974</v>
      </c>
      <c r="C65" s="712">
        <v>3350</v>
      </c>
      <c r="D65" s="712" t="s">
        <v>352</v>
      </c>
      <c r="E65" s="712">
        <v>1000074912</v>
      </c>
      <c r="F65" s="712">
        <v>73259999</v>
      </c>
      <c r="G65" s="700"/>
      <c r="H65" s="61">
        <v>0</v>
      </c>
      <c r="I65" s="701"/>
      <c r="J65" s="713" t="s">
        <v>478</v>
      </c>
      <c r="K65" s="713" t="s">
        <v>364</v>
      </c>
      <c r="L65" s="712">
        <v>26</v>
      </c>
      <c r="M65" s="702"/>
      <c r="N65" s="704" t="str">
        <f t="shared" si="14"/>
        <v>Included</v>
      </c>
      <c r="O65" s="711">
        <f t="shared" si="15"/>
        <v>0</v>
      </c>
      <c r="P65" s="46">
        <f t="shared" si="16"/>
        <v>0</v>
      </c>
      <c r="Q65" s="313">
        <f t="shared" si="17"/>
        <v>0</v>
      </c>
      <c r="R65" s="708">
        <f t="shared" si="18"/>
        <v>0</v>
      </c>
      <c r="S65" s="46"/>
      <c r="T65" s="709">
        <f t="shared" si="19"/>
        <v>0</v>
      </c>
      <c r="U65" s="46"/>
      <c r="V65" s="710"/>
      <c r="W65" s="46"/>
      <c r="X65" s="46"/>
      <c r="Y65" s="46"/>
    </row>
    <row r="66" spans="1:51" s="313" customFormat="1" ht="15.75" x14ac:dyDescent="0.3">
      <c r="A66" s="55">
        <v>22</v>
      </c>
      <c r="B66" s="712">
        <v>7000027974</v>
      </c>
      <c r="C66" s="712">
        <v>3360</v>
      </c>
      <c r="D66" s="712" t="s">
        <v>353</v>
      </c>
      <c r="E66" s="712">
        <v>1000074907</v>
      </c>
      <c r="F66" s="712">
        <v>85176290</v>
      </c>
      <c r="G66" s="700"/>
      <c r="H66" s="61">
        <v>0.18</v>
      </c>
      <c r="I66" s="701"/>
      <c r="J66" s="713" t="s">
        <v>479</v>
      </c>
      <c r="K66" s="713" t="s">
        <v>364</v>
      </c>
      <c r="L66" s="712">
        <v>26</v>
      </c>
      <c r="M66" s="702"/>
      <c r="N66" s="704" t="str">
        <f t="shared" si="14"/>
        <v>Included</v>
      </c>
      <c r="O66" s="711">
        <f t="shared" si="15"/>
        <v>0</v>
      </c>
      <c r="P66" s="46">
        <f t="shared" si="16"/>
        <v>0</v>
      </c>
      <c r="Q66" s="313">
        <f t="shared" si="17"/>
        <v>0</v>
      </c>
      <c r="R66" s="708">
        <f t="shared" si="18"/>
        <v>0</v>
      </c>
      <c r="S66" s="46"/>
      <c r="T66" s="709">
        <f t="shared" si="19"/>
        <v>0</v>
      </c>
      <c r="U66" s="46"/>
      <c r="V66" s="710"/>
      <c r="W66" s="46"/>
      <c r="X66" s="46"/>
      <c r="Y66" s="46"/>
    </row>
    <row r="67" spans="1:51" s="313" customFormat="1" ht="15.75" x14ac:dyDescent="0.3">
      <c r="A67" s="55">
        <v>23</v>
      </c>
      <c r="B67" s="712">
        <v>7000027974</v>
      </c>
      <c r="C67" s="712">
        <v>3370</v>
      </c>
      <c r="D67" s="712" t="s">
        <v>354</v>
      </c>
      <c r="E67" s="712">
        <v>1000074919</v>
      </c>
      <c r="F67" s="712">
        <v>39172390</v>
      </c>
      <c r="G67" s="700"/>
      <c r="H67" s="61">
        <v>0.18</v>
      </c>
      <c r="I67" s="701"/>
      <c r="J67" s="713" t="s">
        <v>480</v>
      </c>
      <c r="K67" s="713" t="s">
        <v>365</v>
      </c>
      <c r="L67" s="712">
        <v>4900</v>
      </c>
      <c r="M67" s="702"/>
      <c r="N67" s="704" t="str">
        <f t="shared" si="14"/>
        <v>Included</v>
      </c>
      <c r="O67" s="711">
        <f t="shared" si="15"/>
        <v>0</v>
      </c>
      <c r="P67" s="46">
        <f t="shared" si="16"/>
        <v>0</v>
      </c>
      <c r="Q67" s="313">
        <f t="shared" si="17"/>
        <v>0</v>
      </c>
      <c r="R67" s="708">
        <f t="shared" si="18"/>
        <v>0</v>
      </c>
      <c r="S67" s="46"/>
      <c r="T67" s="709">
        <f t="shared" si="19"/>
        <v>0</v>
      </c>
      <c r="U67" s="46"/>
      <c r="V67" s="710"/>
      <c r="W67" s="46"/>
      <c r="X67" s="46"/>
      <c r="Y67" s="46"/>
    </row>
    <row r="68" spans="1:51" s="313" customFormat="1" ht="15.75" x14ac:dyDescent="0.3">
      <c r="A68" s="55">
        <v>24</v>
      </c>
      <c r="B68" s="712">
        <v>7000027974</v>
      </c>
      <c r="C68" s="712">
        <v>3380</v>
      </c>
      <c r="D68" s="712" t="s">
        <v>355</v>
      </c>
      <c r="E68" s="712">
        <v>1000074922</v>
      </c>
      <c r="F68" s="712">
        <v>85176290</v>
      </c>
      <c r="G68" s="700"/>
      <c r="H68" s="61">
        <v>0.18</v>
      </c>
      <c r="I68" s="701"/>
      <c r="J68" s="713" t="s">
        <v>481</v>
      </c>
      <c r="K68" s="713" t="s">
        <v>364</v>
      </c>
      <c r="L68" s="712">
        <v>490</v>
      </c>
      <c r="M68" s="702"/>
      <c r="N68" s="704" t="str">
        <f t="shared" si="14"/>
        <v>Included</v>
      </c>
      <c r="O68" s="711">
        <f t="shared" si="15"/>
        <v>0</v>
      </c>
      <c r="P68" s="46">
        <f t="shared" si="16"/>
        <v>0</v>
      </c>
      <c r="Q68" s="313">
        <f t="shared" si="17"/>
        <v>0</v>
      </c>
      <c r="R68" s="708">
        <f t="shared" si="18"/>
        <v>0</v>
      </c>
      <c r="S68" s="46"/>
      <c r="T68" s="709">
        <f t="shared" si="19"/>
        <v>0</v>
      </c>
      <c r="U68" s="46"/>
      <c r="V68" s="710"/>
      <c r="W68" s="46"/>
      <c r="X68" s="46"/>
      <c r="Y68" s="46"/>
    </row>
    <row r="69" spans="1:51" s="313" customFormat="1" ht="47.25" x14ac:dyDescent="0.3">
      <c r="A69" s="55">
        <v>25</v>
      </c>
      <c r="B69" s="712">
        <v>7000027974</v>
      </c>
      <c r="C69" s="712">
        <v>3390</v>
      </c>
      <c r="D69" s="712" t="s">
        <v>356</v>
      </c>
      <c r="E69" s="712">
        <v>1000074913</v>
      </c>
      <c r="F69" s="712">
        <v>85447090</v>
      </c>
      <c r="G69" s="700"/>
      <c r="H69" s="61">
        <v>0.18</v>
      </c>
      <c r="I69" s="701"/>
      <c r="J69" s="713" t="s">
        <v>482</v>
      </c>
      <c r="K69" s="713" t="s">
        <v>366</v>
      </c>
      <c r="L69" s="712">
        <v>1</v>
      </c>
      <c r="M69" s="702"/>
      <c r="N69" s="704" t="str">
        <f t="shared" si="14"/>
        <v>Included</v>
      </c>
      <c r="O69" s="711">
        <f t="shared" si="15"/>
        <v>0</v>
      </c>
      <c r="P69" s="46">
        <f t="shared" si="16"/>
        <v>0</v>
      </c>
      <c r="Q69" s="313">
        <f t="shared" si="17"/>
        <v>0</v>
      </c>
      <c r="R69" s="708">
        <f t="shared" si="18"/>
        <v>0</v>
      </c>
      <c r="S69" s="46"/>
      <c r="T69" s="709">
        <f t="shared" si="19"/>
        <v>0</v>
      </c>
      <c r="U69" s="46"/>
      <c r="V69" s="710"/>
      <c r="W69" s="46"/>
      <c r="X69" s="46"/>
      <c r="Y69" s="46"/>
    </row>
    <row r="70" spans="1:51" s="313" customFormat="1" ht="30.75" customHeight="1" x14ac:dyDescent="0.3">
      <c r="A70" s="695" t="s">
        <v>358</v>
      </c>
      <c r="B70" s="696" t="s">
        <v>359</v>
      </c>
      <c r="C70" s="697"/>
      <c r="D70" s="697"/>
      <c r="E70" s="697"/>
      <c r="F70" s="697"/>
      <c r="G70" s="697"/>
      <c r="H70" s="697"/>
      <c r="I70" s="697"/>
      <c r="J70" s="697"/>
      <c r="K70" s="697"/>
      <c r="L70" s="750"/>
      <c r="M70" s="697"/>
      <c r="N70" s="697"/>
      <c r="O70" s="54"/>
      <c r="P70" s="44"/>
      <c r="Q70" s="44"/>
      <c r="R70" s="44"/>
      <c r="S70" s="45"/>
      <c r="T70" s="46"/>
      <c r="U70" s="46"/>
      <c r="V70" s="46"/>
      <c r="W70" s="46"/>
      <c r="X70" s="46"/>
      <c r="Y70" s="46"/>
      <c r="AA70" s="705"/>
      <c r="AB70" s="705"/>
      <c r="AE70" s="313" t="s">
        <v>85</v>
      </c>
      <c r="AI70" s="706"/>
      <c r="AL70" s="46"/>
      <c r="AM70" s="46"/>
      <c r="AN70" s="46"/>
      <c r="AO70" s="46"/>
      <c r="AP70" s="46"/>
      <c r="AQ70" s="46"/>
      <c r="AR70" s="46"/>
      <c r="AS70" s="46"/>
      <c r="AT70" s="46"/>
      <c r="AU70" s="46"/>
      <c r="AV70" s="46"/>
      <c r="AW70" s="46"/>
      <c r="AX70" s="46"/>
      <c r="AY70" s="46"/>
    </row>
    <row r="71" spans="1:51" s="313" customFormat="1" ht="15.75" x14ac:dyDescent="0.3">
      <c r="A71" s="55">
        <v>1</v>
      </c>
      <c r="B71" s="712">
        <v>7000027974</v>
      </c>
      <c r="C71" s="712">
        <v>3400</v>
      </c>
      <c r="D71" s="712" t="s">
        <v>332</v>
      </c>
      <c r="E71" s="712">
        <v>1000074896</v>
      </c>
      <c r="F71" s="712">
        <v>85176290</v>
      </c>
      <c r="G71" s="700"/>
      <c r="H71" s="61">
        <v>0.18</v>
      </c>
      <c r="I71" s="701"/>
      <c r="J71" s="713" t="s">
        <v>458</v>
      </c>
      <c r="K71" s="713" t="s">
        <v>364</v>
      </c>
      <c r="L71" s="712">
        <v>169</v>
      </c>
      <c r="M71" s="702"/>
      <c r="N71" s="704" t="str">
        <f t="shared" si="14"/>
        <v>Included</v>
      </c>
      <c r="O71" s="711">
        <f t="shared" si="15"/>
        <v>0</v>
      </c>
      <c r="P71" s="46">
        <f t="shared" si="16"/>
        <v>0</v>
      </c>
      <c r="Q71" s="313">
        <f t="shared" si="17"/>
        <v>0</v>
      </c>
      <c r="R71" s="708">
        <f t="shared" si="18"/>
        <v>0</v>
      </c>
      <c r="S71" s="46"/>
      <c r="T71" s="709">
        <f t="shared" si="19"/>
        <v>0</v>
      </c>
      <c r="U71" s="46"/>
      <c r="V71" s="710"/>
      <c r="W71" s="46"/>
      <c r="X71" s="46"/>
      <c r="Y71" s="46"/>
    </row>
    <row r="72" spans="1:51" s="313" customFormat="1" ht="15.75" x14ac:dyDescent="0.3">
      <c r="A72" s="55">
        <v>2</v>
      </c>
      <c r="B72" s="712">
        <v>7000027974</v>
      </c>
      <c r="C72" s="712">
        <v>3410</v>
      </c>
      <c r="D72" s="712" t="s">
        <v>333</v>
      </c>
      <c r="E72" s="712">
        <v>1000074895</v>
      </c>
      <c r="F72" s="712">
        <v>85176290</v>
      </c>
      <c r="G72" s="700"/>
      <c r="H72" s="57">
        <v>0.18</v>
      </c>
      <c r="I72" s="701"/>
      <c r="J72" s="713" t="s">
        <v>459</v>
      </c>
      <c r="K72" s="713" t="s">
        <v>364</v>
      </c>
      <c r="L72" s="712">
        <v>10</v>
      </c>
      <c r="M72" s="702"/>
      <c r="N72" s="703" t="str">
        <f>IF(M72=0, "Included",IF(ISERROR(L72*M72), M72, L72*M72))</f>
        <v>Included</v>
      </c>
      <c r="O72" s="707">
        <f>R72</f>
        <v>0</v>
      </c>
      <c r="P72" s="46">
        <f>+L72*M72</f>
        <v>0</v>
      </c>
      <c r="Q72" s="313">
        <f>IF(N72="Included",0,N72)</f>
        <v>0</v>
      </c>
      <c r="R72" s="708">
        <f>IF(I72="", H72*Q72,I72*Q72)</f>
        <v>0</v>
      </c>
      <c r="S72" s="46"/>
      <c r="T72" s="709">
        <f>+P72*H72</f>
        <v>0</v>
      </c>
      <c r="U72" s="46"/>
      <c r="V72" s="710"/>
      <c r="W72" s="46"/>
      <c r="X72" s="46"/>
      <c r="Y72" s="46"/>
    </row>
    <row r="73" spans="1:51" s="313" customFormat="1" ht="31.5" x14ac:dyDescent="0.3">
      <c r="A73" s="55">
        <v>3</v>
      </c>
      <c r="B73" s="712">
        <v>7000027974</v>
      </c>
      <c r="C73" s="712">
        <v>3420</v>
      </c>
      <c r="D73" s="712" t="s">
        <v>334</v>
      </c>
      <c r="E73" s="712">
        <v>1000074918</v>
      </c>
      <c r="F73" s="712">
        <v>85176290</v>
      </c>
      <c r="G73" s="700"/>
      <c r="H73" s="61">
        <v>0.18</v>
      </c>
      <c r="I73" s="701"/>
      <c r="J73" s="713" t="s">
        <v>460</v>
      </c>
      <c r="K73" s="713" t="s">
        <v>364</v>
      </c>
      <c r="L73" s="712">
        <v>41</v>
      </c>
      <c r="M73" s="702"/>
      <c r="N73" s="704" t="str">
        <f t="shared" ref="N73:N132" si="20">IF(M73=0, "Included",IF(ISERROR(L73*M73), M73, L73*M73))</f>
        <v>Included</v>
      </c>
      <c r="O73" s="711">
        <f t="shared" ref="O73:O132" si="21">R73</f>
        <v>0</v>
      </c>
      <c r="P73" s="46">
        <f t="shared" ref="P73:P218" si="22">+L73*M73</f>
        <v>0</v>
      </c>
      <c r="Q73" s="313">
        <f t="shared" ref="Q73:Q132" si="23">IF(N73="Included",0,N73)</f>
        <v>0</v>
      </c>
      <c r="R73" s="708">
        <f t="shared" ref="R73:R132" si="24">IF(I73="", H73*Q73,I73*Q73)</f>
        <v>0</v>
      </c>
      <c r="S73" s="46"/>
      <c r="T73" s="709">
        <f t="shared" ref="T73:T218" si="25">+P73*H73</f>
        <v>0</v>
      </c>
      <c r="U73" s="46"/>
      <c r="V73" s="710"/>
      <c r="W73" s="46"/>
      <c r="X73" s="46"/>
      <c r="Y73" s="46"/>
    </row>
    <row r="74" spans="1:51" s="313" customFormat="1" ht="31.5" x14ac:dyDescent="0.3">
      <c r="A74" s="55">
        <v>4</v>
      </c>
      <c r="B74" s="712">
        <v>7000027974</v>
      </c>
      <c r="C74" s="712">
        <v>3430</v>
      </c>
      <c r="D74" s="712" t="s">
        <v>335</v>
      </c>
      <c r="E74" s="712">
        <v>1000074909</v>
      </c>
      <c r="F74" s="712">
        <v>85176290</v>
      </c>
      <c r="G74" s="700"/>
      <c r="H74" s="61">
        <v>0.18</v>
      </c>
      <c r="I74" s="701"/>
      <c r="J74" s="713" t="s">
        <v>461</v>
      </c>
      <c r="K74" s="713" t="s">
        <v>364</v>
      </c>
      <c r="L74" s="712">
        <v>5</v>
      </c>
      <c r="M74" s="702"/>
      <c r="N74" s="704" t="str">
        <f t="shared" si="20"/>
        <v>Included</v>
      </c>
      <c r="O74" s="711">
        <f t="shared" si="21"/>
        <v>0</v>
      </c>
      <c r="P74" s="46">
        <f t="shared" si="22"/>
        <v>0</v>
      </c>
      <c r="Q74" s="313">
        <f t="shared" si="23"/>
        <v>0</v>
      </c>
      <c r="R74" s="708">
        <f t="shared" si="24"/>
        <v>0</v>
      </c>
      <c r="S74" s="46"/>
      <c r="T74" s="709">
        <f t="shared" si="25"/>
        <v>0</v>
      </c>
      <c r="U74" s="46"/>
      <c r="V74" s="710"/>
      <c r="W74" s="46"/>
      <c r="X74" s="46"/>
      <c r="Y74" s="46"/>
    </row>
    <row r="75" spans="1:51" s="313" customFormat="1" ht="31.5" x14ac:dyDescent="0.3">
      <c r="A75" s="55">
        <v>5</v>
      </c>
      <c r="B75" s="712">
        <v>7000027974</v>
      </c>
      <c r="C75" s="712">
        <v>3440</v>
      </c>
      <c r="D75" s="712" t="s">
        <v>336</v>
      </c>
      <c r="E75" s="712">
        <v>1000074889</v>
      </c>
      <c r="F75" s="712">
        <v>85176290</v>
      </c>
      <c r="G75" s="700"/>
      <c r="H75" s="61">
        <v>0.18</v>
      </c>
      <c r="I75" s="701"/>
      <c r="J75" s="713" t="s">
        <v>462</v>
      </c>
      <c r="K75" s="713" t="s">
        <v>364</v>
      </c>
      <c r="L75" s="712">
        <v>37</v>
      </c>
      <c r="M75" s="702"/>
      <c r="N75" s="704" t="str">
        <f t="shared" si="20"/>
        <v>Included</v>
      </c>
      <c r="O75" s="711">
        <f t="shared" si="21"/>
        <v>0</v>
      </c>
      <c r="P75" s="46">
        <f t="shared" si="22"/>
        <v>0</v>
      </c>
      <c r="Q75" s="313">
        <f t="shared" si="23"/>
        <v>0</v>
      </c>
      <c r="R75" s="708">
        <f t="shared" si="24"/>
        <v>0</v>
      </c>
      <c r="S75" s="46"/>
      <c r="T75" s="709">
        <f t="shared" si="25"/>
        <v>0</v>
      </c>
      <c r="U75" s="46"/>
      <c r="V75" s="710"/>
      <c r="W75" s="46"/>
      <c r="X75" s="46"/>
      <c r="Y75" s="46"/>
    </row>
    <row r="76" spans="1:51" s="313" customFormat="1" ht="15.75" x14ac:dyDescent="0.3">
      <c r="A76" s="55">
        <v>6</v>
      </c>
      <c r="B76" s="712">
        <v>7000027974</v>
      </c>
      <c r="C76" s="712">
        <v>3450</v>
      </c>
      <c r="D76" s="712" t="s">
        <v>337</v>
      </c>
      <c r="E76" s="712">
        <v>1000074927</v>
      </c>
      <c r="F76" s="712">
        <v>85044090</v>
      </c>
      <c r="G76" s="700"/>
      <c r="H76" s="57">
        <v>0.18</v>
      </c>
      <c r="I76" s="701"/>
      <c r="J76" s="713" t="s">
        <v>463</v>
      </c>
      <c r="K76" s="713" t="s">
        <v>364</v>
      </c>
      <c r="L76" s="712">
        <v>2</v>
      </c>
      <c r="M76" s="702"/>
      <c r="N76" s="703" t="str">
        <f>IF(M76=0, "Included",IF(ISERROR(L76*M76), M76, L76*M76))</f>
        <v>Included</v>
      </c>
      <c r="O76" s="707">
        <f>R76</f>
        <v>0</v>
      </c>
      <c r="P76" s="46">
        <f>+L76*M76</f>
        <v>0</v>
      </c>
      <c r="Q76" s="313">
        <f>IF(N76="Included",0,N76)</f>
        <v>0</v>
      </c>
      <c r="R76" s="708">
        <f>IF(I76="", H76*Q76,I76*Q76)</f>
        <v>0</v>
      </c>
      <c r="S76" s="46"/>
      <c r="T76" s="709">
        <f>+P76*H76</f>
        <v>0</v>
      </c>
      <c r="U76" s="46"/>
      <c r="V76" s="710"/>
      <c r="W76" s="46"/>
      <c r="X76" s="46"/>
      <c r="Y76" s="46"/>
    </row>
    <row r="77" spans="1:51" s="313" customFormat="1" ht="31.5" x14ac:dyDescent="0.3">
      <c r="A77" s="55">
        <v>7</v>
      </c>
      <c r="B77" s="712">
        <v>7000027974</v>
      </c>
      <c r="C77" s="712">
        <v>3460</v>
      </c>
      <c r="D77" s="712" t="s">
        <v>338</v>
      </c>
      <c r="E77" s="712">
        <v>1000074897</v>
      </c>
      <c r="F77" s="712">
        <v>85176290</v>
      </c>
      <c r="G77" s="700"/>
      <c r="H77" s="61">
        <v>0.18</v>
      </c>
      <c r="I77" s="701"/>
      <c r="J77" s="713" t="s">
        <v>464</v>
      </c>
      <c r="K77" s="713" t="s">
        <v>365</v>
      </c>
      <c r="L77" s="712">
        <v>144</v>
      </c>
      <c r="M77" s="702"/>
      <c r="N77" s="704" t="str">
        <f t="shared" ref="N77:N89" si="26">IF(M77=0, "Included",IF(ISERROR(L77*M77), M77, L77*M77))</f>
        <v>Included</v>
      </c>
      <c r="O77" s="711">
        <f t="shared" ref="O77:O89" si="27">R77</f>
        <v>0</v>
      </c>
      <c r="P77" s="46">
        <f t="shared" ref="P77:P117" si="28">+L77*M77</f>
        <v>0</v>
      </c>
      <c r="Q77" s="313">
        <f t="shared" ref="Q77:Q89" si="29">IF(N77="Included",0,N77)</f>
        <v>0</v>
      </c>
      <c r="R77" s="708">
        <f t="shared" ref="R77:R89" si="30">IF(I77="", H77*Q77,I77*Q77)</f>
        <v>0</v>
      </c>
      <c r="S77" s="46"/>
      <c r="T77" s="709">
        <f t="shared" ref="T77:T117" si="31">+P77*H77</f>
        <v>0</v>
      </c>
      <c r="U77" s="46"/>
      <c r="V77" s="710"/>
      <c r="W77" s="46"/>
      <c r="X77" s="46"/>
      <c r="Y77" s="46"/>
    </row>
    <row r="78" spans="1:51" s="313" customFormat="1" ht="31.5" x14ac:dyDescent="0.3">
      <c r="A78" s="55">
        <v>8</v>
      </c>
      <c r="B78" s="712">
        <v>7000027974</v>
      </c>
      <c r="C78" s="712">
        <v>3470</v>
      </c>
      <c r="D78" s="712" t="s">
        <v>339</v>
      </c>
      <c r="E78" s="712">
        <v>1000074898</v>
      </c>
      <c r="F78" s="712">
        <v>85176290</v>
      </c>
      <c r="G78" s="700"/>
      <c r="H78" s="61">
        <v>0.18</v>
      </c>
      <c r="I78" s="701"/>
      <c r="J78" s="713" t="s">
        <v>465</v>
      </c>
      <c r="K78" s="713" t="s">
        <v>365</v>
      </c>
      <c r="L78" s="712">
        <v>720</v>
      </c>
      <c r="M78" s="702"/>
      <c r="N78" s="704" t="str">
        <f t="shared" si="26"/>
        <v>Included</v>
      </c>
      <c r="O78" s="711">
        <f t="shared" si="27"/>
        <v>0</v>
      </c>
      <c r="P78" s="46">
        <f t="shared" si="28"/>
        <v>0</v>
      </c>
      <c r="Q78" s="313">
        <f t="shared" si="29"/>
        <v>0</v>
      </c>
      <c r="R78" s="708">
        <f t="shared" si="30"/>
        <v>0</v>
      </c>
      <c r="S78" s="46"/>
      <c r="T78" s="709">
        <f t="shared" si="31"/>
        <v>0</v>
      </c>
      <c r="U78" s="46"/>
      <c r="V78" s="710"/>
      <c r="W78" s="46"/>
      <c r="X78" s="46"/>
      <c r="Y78" s="46"/>
    </row>
    <row r="79" spans="1:51" s="313" customFormat="1" ht="15.75" x14ac:dyDescent="0.3">
      <c r="A79" s="55">
        <v>9</v>
      </c>
      <c r="B79" s="712">
        <v>7000027974</v>
      </c>
      <c r="C79" s="712">
        <v>3480</v>
      </c>
      <c r="D79" s="712" t="s">
        <v>340</v>
      </c>
      <c r="E79" s="712">
        <v>1000074892</v>
      </c>
      <c r="F79" s="712">
        <v>85447090</v>
      </c>
      <c r="G79" s="700"/>
      <c r="H79" s="61">
        <v>0.18</v>
      </c>
      <c r="I79" s="701"/>
      <c r="J79" s="713" t="s">
        <v>466</v>
      </c>
      <c r="K79" s="713" t="s">
        <v>365</v>
      </c>
      <c r="L79" s="712">
        <v>12780</v>
      </c>
      <c r="M79" s="702"/>
      <c r="N79" s="704" t="str">
        <f t="shared" si="26"/>
        <v>Included</v>
      </c>
      <c r="O79" s="711">
        <f t="shared" si="27"/>
        <v>0</v>
      </c>
      <c r="P79" s="46">
        <f t="shared" si="28"/>
        <v>0</v>
      </c>
      <c r="Q79" s="313">
        <f t="shared" si="29"/>
        <v>0</v>
      </c>
      <c r="R79" s="708">
        <f t="shared" si="30"/>
        <v>0</v>
      </c>
      <c r="S79" s="46"/>
      <c r="T79" s="709">
        <f t="shared" si="31"/>
        <v>0</v>
      </c>
      <c r="U79" s="46"/>
      <c r="V79" s="710"/>
      <c r="W79" s="46"/>
      <c r="X79" s="46"/>
      <c r="Y79" s="46"/>
    </row>
    <row r="80" spans="1:51" s="313" customFormat="1" ht="15.75" x14ac:dyDescent="0.3">
      <c r="A80" s="55">
        <v>10</v>
      </c>
      <c r="B80" s="712">
        <v>7000027974</v>
      </c>
      <c r="C80" s="712">
        <v>3490</v>
      </c>
      <c r="D80" s="712" t="s">
        <v>341</v>
      </c>
      <c r="E80" s="712">
        <v>1000074893</v>
      </c>
      <c r="F80" s="712">
        <v>85447090</v>
      </c>
      <c r="G80" s="700"/>
      <c r="H80" s="61">
        <v>0.18</v>
      </c>
      <c r="I80" s="701"/>
      <c r="J80" s="713" t="s">
        <v>467</v>
      </c>
      <c r="K80" s="713" t="s">
        <v>365</v>
      </c>
      <c r="L80" s="712">
        <v>14970</v>
      </c>
      <c r="M80" s="702"/>
      <c r="N80" s="704" t="str">
        <f t="shared" si="26"/>
        <v>Included</v>
      </c>
      <c r="O80" s="711">
        <f t="shared" si="27"/>
        <v>0</v>
      </c>
      <c r="P80" s="46">
        <f t="shared" si="28"/>
        <v>0</v>
      </c>
      <c r="Q80" s="313">
        <f t="shared" si="29"/>
        <v>0</v>
      </c>
      <c r="R80" s="708">
        <f t="shared" si="30"/>
        <v>0</v>
      </c>
      <c r="S80" s="46"/>
      <c r="T80" s="709">
        <f t="shared" si="31"/>
        <v>0</v>
      </c>
      <c r="U80" s="46"/>
      <c r="V80" s="710"/>
      <c r="W80" s="46"/>
      <c r="X80" s="46"/>
      <c r="Y80" s="46"/>
    </row>
    <row r="81" spans="1:51" s="313" customFormat="1" ht="15.75" x14ac:dyDescent="0.3">
      <c r="A81" s="55">
        <v>11</v>
      </c>
      <c r="B81" s="712">
        <v>7000027974</v>
      </c>
      <c r="C81" s="712">
        <v>3500</v>
      </c>
      <c r="D81" s="712" t="s">
        <v>342</v>
      </c>
      <c r="E81" s="712">
        <v>1000074906</v>
      </c>
      <c r="F81" s="712">
        <v>39174000</v>
      </c>
      <c r="G81" s="700"/>
      <c r="H81" s="61">
        <v>0.18</v>
      </c>
      <c r="I81" s="701"/>
      <c r="J81" s="713" t="s">
        <v>468</v>
      </c>
      <c r="K81" s="713" t="s">
        <v>365</v>
      </c>
      <c r="L81" s="712">
        <v>11502</v>
      </c>
      <c r="M81" s="702"/>
      <c r="N81" s="704" t="str">
        <f t="shared" si="26"/>
        <v>Included</v>
      </c>
      <c r="O81" s="711">
        <f t="shared" si="27"/>
        <v>0</v>
      </c>
      <c r="P81" s="46">
        <f t="shared" si="28"/>
        <v>0</v>
      </c>
      <c r="Q81" s="313">
        <f t="shared" si="29"/>
        <v>0</v>
      </c>
      <c r="R81" s="708">
        <f t="shared" si="30"/>
        <v>0</v>
      </c>
      <c r="S81" s="46"/>
      <c r="T81" s="709">
        <f t="shared" si="31"/>
        <v>0</v>
      </c>
      <c r="U81" s="46"/>
      <c r="V81" s="710"/>
      <c r="W81" s="46"/>
      <c r="X81" s="46"/>
      <c r="Y81" s="46"/>
    </row>
    <row r="82" spans="1:51" s="313" customFormat="1" ht="15.75" x14ac:dyDescent="0.3">
      <c r="A82" s="55">
        <v>12</v>
      </c>
      <c r="B82" s="712">
        <v>7000027974</v>
      </c>
      <c r="C82" s="712">
        <v>3510</v>
      </c>
      <c r="D82" s="712" t="s">
        <v>343</v>
      </c>
      <c r="E82" s="712">
        <v>1000074905</v>
      </c>
      <c r="F82" s="712">
        <v>39174000</v>
      </c>
      <c r="G82" s="700"/>
      <c r="H82" s="61">
        <v>0.18</v>
      </c>
      <c r="I82" s="701"/>
      <c r="J82" s="713" t="s">
        <v>469</v>
      </c>
      <c r="K82" s="713" t="s">
        <v>365</v>
      </c>
      <c r="L82" s="712">
        <v>13473</v>
      </c>
      <c r="M82" s="702"/>
      <c r="N82" s="704" t="str">
        <f t="shared" si="26"/>
        <v>Included</v>
      </c>
      <c r="O82" s="711">
        <f t="shared" si="27"/>
        <v>0</v>
      </c>
      <c r="P82" s="46">
        <f t="shared" si="28"/>
        <v>0</v>
      </c>
      <c r="Q82" s="313">
        <f t="shared" si="29"/>
        <v>0</v>
      </c>
      <c r="R82" s="708">
        <f t="shared" si="30"/>
        <v>0</v>
      </c>
      <c r="S82" s="46"/>
      <c r="T82" s="709">
        <f t="shared" si="31"/>
        <v>0</v>
      </c>
      <c r="U82" s="46"/>
      <c r="V82" s="710"/>
      <c r="W82" s="46"/>
      <c r="X82" s="46"/>
      <c r="Y82" s="46"/>
    </row>
    <row r="83" spans="1:51" s="313" customFormat="1" ht="15.75" x14ac:dyDescent="0.3">
      <c r="A83" s="55">
        <v>13</v>
      </c>
      <c r="B83" s="712">
        <v>7000027974</v>
      </c>
      <c r="C83" s="712">
        <v>3520</v>
      </c>
      <c r="D83" s="712" t="s">
        <v>344</v>
      </c>
      <c r="E83" s="712">
        <v>1000074916</v>
      </c>
      <c r="F83" s="712">
        <v>85447090</v>
      </c>
      <c r="G83" s="700"/>
      <c r="H83" s="61">
        <v>0.18</v>
      </c>
      <c r="I83" s="701"/>
      <c r="J83" s="713" t="s">
        <v>470</v>
      </c>
      <c r="K83" s="713" t="s">
        <v>364</v>
      </c>
      <c r="L83" s="712">
        <v>144</v>
      </c>
      <c r="M83" s="702"/>
      <c r="N83" s="704" t="str">
        <f t="shared" si="26"/>
        <v>Included</v>
      </c>
      <c r="O83" s="711">
        <f t="shared" si="27"/>
        <v>0</v>
      </c>
      <c r="P83" s="46">
        <f t="shared" si="28"/>
        <v>0</v>
      </c>
      <c r="Q83" s="313">
        <f t="shared" si="29"/>
        <v>0</v>
      </c>
      <c r="R83" s="708">
        <f t="shared" si="30"/>
        <v>0</v>
      </c>
      <c r="S83" s="46"/>
      <c r="T83" s="709">
        <f t="shared" si="31"/>
        <v>0</v>
      </c>
      <c r="U83" s="46"/>
      <c r="V83" s="710"/>
      <c r="W83" s="46"/>
      <c r="X83" s="46"/>
      <c r="Y83" s="46"/>
    </row>
    <row r="84" spans="1:51" s="313" customFormat="1" ht="15.75" x14ac:dyDescent="0.3">
      <c r="A84" s="55">
        <v>14</v>
      </c>
      <c r="B84" s="712">
        <v>7000027974</v>
      </c>
      <c r="C84" s="712">
        <v>3530</v>
      </c>
      <c r="D84" s="712" t="s">
        <v>345</v>
      </c>
      <c r="E84" s="712">
        <v>1000074917</v>
      </c>
      <c r="F84" s="712">
        <v>85447090</v>
      </c>
      <c r="G84" s="700"/>
      <c r="H84" s="61">
        <v>0.18</v>
      </c>
      <c r="I84" s="701"/>
      <c r="J84" s="713" t="s">
        <v>471</v>
      </c>
      <c r="K84" s="713" t="s">
        <v>364</v>
      </c>
      <c r="L84" s="712">
        <v>74</v>
      </c>
      <c r="M84" s="702"/>
      <c r="N84" s="704" t="str">
        <f t="shared" si="26"/>
        <v>Included</v>
      </c>
      <c r="O84" s="711">
        <f t="shared" si="27"/>
        <v>0</v>
      </c>
      <c r="P84" s="46">
        <f t="shared" si="28"/>
        <v>0</v>
      </c>
      <c r="Q84" s="313">
        <f t="shared" si="29"/>
        <v>0</v>
      </c>
      <c r="R84" s="708">
        <f t="shared" si="30"/>
        <v>0</v>
      </c>
      <c r="S84" s="46"/>
      <c r="T84" s="709">
        <f t="shared" si="31"/>
        <v>0</v>
      </c>
      <c r="U84" s="46"/>
      <c r="V84" s="710"/>
      <c r="W84" s="46"/>
      <c r="X84" s="46"/>
      <c r="Y84" s="46"/>
    </row>
    <row r="85" spans="1:51" s="313" customFormat="1" ht="15.75" x14ac:dyDescent="0.3">
      <c r="A85" s="55">
        <v>15</v>
      </c>
      <c r="B85" s="712">
        <v>7000027974</v>
      </c>
      <c r="C85" s="712">
        <v>3540</v>
      </c>
      <c r="D85" s="712" t="s">
        <v>346</v>
      </c>
      <c r="E85" s="712">
        <v>1000074899</v>
      </c>
      <c r="F85" s="712">
        <v>85447090</v>
      </c>
      <c r="G85" s="700"/>
      <c r="H85" s="61">
        <v>0.18</v>
      </c>
      <c r="I85" s="701"/>
      <c r="J85" s="713" t="s">
        <v>472</v>
      </c>
      <c r="K85" s="713" t="s">
        <v>365</v>
      </c>
      <c r="L85" s="712">
        <v>6760</v>
      </c>
      <c r="M85" s="702"/>
      <c r="N85" s="704" t="str">
        <f t="shared" si="26"/>
        <v>Included</v>
      </c>
      <c r="O85" s="711">
        <f t="shared" si="27"/>
        <v>0</v>
      </c>
      <c r="P85" s="46">
        <f t="shared" si="28"/>
        <v>0</v>
      </c>
      <c r="Q85" s="313">
        <f t="shared" si="29"/>
        <v>0</v>
      </c>
      <c r="R85" s="708">
        <f t="shared" si="30"/>
        <v>0</v>
      </c>
      <c r="S85" s="46"/>
      <c r="T85" s="709">
        <f t="shared" si="31"/>
        <v>0</v>
      </c>
      <c r="U85" s="46"/>
      <c r="V85" s="710"/>
      <c r="W85" s="46"/>
      <c r="X85" s="46"/>
      <c r="Y85" s="46"/>
    </row>
    <row r="86" spans="1:51" s="313" customFormat="1" ht="15.75" x14ac:dyDescent="0.3">
      <c r="A86" s="55">
        <v>16</v>
      </c>
      <c r="B86" s="712">
        <v>7000027974</v>
      </c>
      <c r="C86" s="712">
        <v>3550</v>
      </c>
      <c r="D86" s="712" t="s">
        <v>347</v>
      </c>
      <c r="E86" s="712">
        <v>1000074900</v>
      </c>
      <c r="F86" s="712">
        <v>85447090</v>
      </c>
      <c r="G86" s="700"/>
      <c r="H86" s="61">
        <v>0.18</v>
      </c>
      <c r="I86" s="701"/>
      <c r="J86" s="713" t="s">
        <v>473</v>
      </c>
      <c r="K86" s="713" t="s">
        <v>365</v>
      </c>
      <c r="L86" s="712">
        <v>400</v>
      </c>
      <c r="M86" s="702"/>
      <c r="N86" s="704" t="str">
        <f t="shared" si="26"/>
        <v>Included</v>
      </c>
      <c r="O86" s="711">
        <f t="shared" si="27"/>
        <v>0</v>
      </c>
      <c r="P86" s="46">
        <f t="shared" si="28"/>
        <v>0</v>
      </c>
      <c r="Q86" s="313">
        <f t="shared" si="29"/>
        <v>0</v>
      </c>
      <c r="R86" s="708">
        <f t="shared" si="30"/>
        <v>0</v>
      </c>
      <c r="S86" s="46"/>
      <c r="T86" s="709">
        <f t="shared" si="31"/>
        <v>0</v>
      </c>
      <c r="U86" s="46"/>
      <c r="V86" s="710"/>
      <c r="W86" s="46"/>
      <c r="X86" s="46"/>
      <c r="Y86" s="46"/>
    </row>
    <row r="87" spans="1:51" s="313" customFormat="1" ht="15.75" x14ac:dyDescent="0.3">
      <c r="A87" s="55">
        <v>17</v>
      </c>
      <c r="B87" s="712">
        <v>7000027974</v>
      </c>
      <c r="C87" s="712">
        <v>3560</v>
      </c>
      <c r="D87" s="712" t="s">
        <v>348</v>
      </c>
      <c r="E87" s="712">
        <v>1000074910</v>
      </c>
      <c r="F87" s="712">
        <v>84733099</v>
      </c>
      <c r="G87" s="700"/>
      <c r="H87" s="61">
        <v>0.18</v>
      </c>
      <c r="I87" s="701"/>
      <c r="J87" s="713" t="s">
        <v>474</v>
      </c>
      <c r="K87" s="713" t="s">
        <v>364</v>
      </c>
      <c r="L87" s="712">
        <v>10</v>
      </c>
      <c r="M87" s="702"/>
      <c r="N87" s="704" t="str">
        <f t="shared" si="26"/>
        <v>Included</v>
      </c>
      <c r="O87" s="711">
        <f t="shared" si="27"/>
        <v>0</v>
      </c>
      <c r="P87" s="46">
        <f t="shared" si="28"/>
        <v>0</v>
      </c>
      <c r="Q87" s="313">
        <f t="shared" si="29"/>
        <v>0</v>
      </c>
      <c r="R87" s="708">
        <f t="shared" si="30"/>
        <v>0</v>
      </c>
      <c r="S87" s="46"/>
      <c r="T87" s="709">
        <f t="shared" si="31"/>
        <v>0</v>
      </c>
      <c r="U87" s="46"/>
      <c r="V87" s="710"/>
      <c r="W87" s="46"/>
      <c r="X87" s="46"/>
      <c r="Y87" s="46"/>
    </row>
    <row r="88" spans="1:51" s="313" customFormat="1" ht="15.75" x14ac:dyDescent="0.3">
      <c r="A88" s="55">
        <v>18</v>
      </c>
      <c r="B88" s="712">
        <v>7000027974</v>
      </c>
      <c r="C88" s="712">
        <v>3570</v>
      </c>
      <c r="D88" s="712" t="s">
        <v>349</v>
      </c>
      <c r="E88" s="712">
        <v>1000074911</v>
      </c>
      <c r="F88" s="712">
        <v>84733099</v>
      </c>
      <c r="G88" s="700"/>
      <c r="H88" s="61">
        <v>0.18</v>
      </c>
      <c r="I88" s="701"/>
      <c r="J88" s="713" t="s">
        <v>475</v>
      </c>
      <c r="K88" s="713" t="s">
        <v>364</v>
      </c>
      <c r="L88" s="712">
        <v>46</v>
      </c>
      <c r="M88" s="702"/>
      <c r="N88" s="704" t="str">
        <f t="shared" si="26"/>
        <v>Included</v>
      </c>
      <c r="O88" s="711">
        <f t="shared" si="27"/>
        <v>0</v>
      </c>
      <c r="P88" s="46">
        <f t="shared" si="28"/>
        <v>0</v>
      </c>
      <c r="Q88" s="313">
        <f t="shared" si="29"/>
        <v>0</v>
      </c>
      <c r="R88" s="708">
        <f t="shared" si="30"/>
        <v>0</v>
      </c>
      <c r="S88" s="46"/>
      <c r="T88" s="709">
        <f t="shared" si="31"/>
        <v>0</v>
      </c>
      <c r="U88" s="46"/>
      <c r="V88" s="710"/>
      <c r="W88" s="46"/>
      <c r="X88" s="46"/>
      <c r="Y88" s="46"/>
    </row>
    <row r="89" spans="1:51" s="313" customFormat="1" ht="31.5" x14ac:dyDescent="0.3">
      <c r="A89" s="55">
        <v>19</v>
      </c>
      <c r="B89" s="712">
        <v>7000027974</v>
      </c>
      <c r="C89" s="712">
        <v>3580</v>
      </c>
      <c r="D89" s="712" t="s">
        <v>350</v>
      </c>
      <c r="E89" s="712">
        <v>1000074921</v>
      </c>
      <c r="F89" s="712">
        <v>84733099</v>
      </c>
      <c r="G89" s="700"/>
      <c r="H89" s="61">
        <v>0.18</v>
      </c>
      <c r="I89" s="701"/>
      <c r="J89" s="713" t="s">
        <v>476</v>
      </c>
      <c r="K89" s="713" t="s">
        <v>364</v>
      </c>
      <c r="L89" s="712">
        <v>3</v>
      </c>
      <c r="M89" s="702"/>
      <c r="N89" s="704" t="str">
        <f t="shared" si="26"/>
        <v>Included</v>
      </c>
      <c r="O89" s="711">
        <f t="shared" si="27"/>
        <v>0</v>
      </c>
      <c r="P89" s="46">
        <f t="shared" si="28"/>
        <v>0</v>
      </c>
      <c r="Q89" s="313">
        <f t="shared" si="29"/>
        <v>0</v>
      </c>
      <c r="R89" s="708">
        <f t="shared" si="30"/>
        <v>0</v>
      </c>
      <c r="S89" s="46"/>
      <c r="T89" s="709">
        <f t="shared" si="31"/>
        <v>0</v>
      </c>
      <c r="U89" s="46"/>
      <c r="V89" s="710"/>
      <c r="W89" s="46"/>
      <c r="X89" s="46"/>
      <c r="Y89" s="46"/>
    </row>
    <row r="90" spans="1:51" s="313" customFormat="1" ht="15.75" x14ac:dyDescent="0.3">
      <c r="A90" s="55">
        <v>20</v>
      </c>
      <c r="B90" s="712">
        <v>7000027974</v>
      </c>
      <c r="C90" s="712">
        <v>3590</v>
      </c>
      <c r="D90" s="712" t="s">
        <v>351</v>
      </c>
      <c r="E90" s="712">
        <v>1000074894</v>
      </c>
      <c r="F90" s="712">
        <v>84733099</v>
      </c>
      <c r="G90" s="700"/>
      <c r="H90" s="61">
        <v>0.18</v>
      </c>
      <c r="I90" s="701"/>
      <c r="J90" s="713" t="s">
        <v>477</v>
      </c>
      <c r="K90" s="713" t="s">
        <v>364</v>
      </c>
      <c r="L90" s="712">
        <v>41</v>
      </c>
      <c r="M90" s="702"/>
      <c r="N90" s="704" t="str">
        <f>IF(M90=0, "Included",IF(ISERROR(L90*M90), M90, L90*M90))</f>
        <v>Included</v>
      </c>
      <c r="O90" s="711">
        <f>R90</f>
        <v>0</v>
      </c>
      <c r="P90" s="46">
        <f t="shared" si="28"/>
        <v>0</v>
      </c>
      <c r="Q90" s="313">
        <f>IF(N90="Included",0,N90)</f>
        <v>0</v>
      </c>
      <c r="R90" s="708">
        <f>IF(I90="", H90*Q90,I90*Q90)</f>
        <v>0</v>
      </c>
      <c r="S90" s="46"/>
      <c r="T90" s="709">
        <f t="shared" si="31"/>
        <v>0</v>
      </c>
      <c r="U90" s="46"/>
      <c r="V90" s="710"/>
      <c r="W90" s="46"/>
      <c r="X90" s="46"/>
      <c r="Y90" s="46"/>
    </row>
    <row r="91" spans="1:51" s="313" customFormat="1" ht="15.75" x14ac:dyDescent="0.3">
      <c r="A91" s="55">
        <v>21</v>
      </c>
      <c r="B91" s="712">
        <v>7000027974</v>
      </c>
      <c r="C91" s="712">
        <v>3600</v>
      </c>
      <c r="D91" s="712" t="s">
        <v>352</v>
      </c>
      <c r="E91" s="712">
        <v>1000074912</v>
      </c>
      <c r="F91" s="712">
        <v>73259999</v>
      </c>
      <c r="G91" s="700"/>
      <c r="H91" s="61">
        <v>0</v>
      </c>
      <c r="I91" s="701"/>
      <c r="J91" s="713" t="s">
        <v>478</v>
      </c>
      <c r="K91" s="713" t="s">
        <v>364</v>
      </c>
      <c r="L91" s="712">
        <v>22</v>
      </c>
      <c r="M91" s="702"/>
      <c r="N91" s="704" t="str">
        <f>IF(M91=0, "Included",IF(ISERROR(L91*M91), M91, L91*M91))</f>
        <v>Included</v>
      </c>
      <c r="O91" s="711">
        <f>R91</f>
        <v>0</v>
      </c>
      <c r="P91" s="46">
        <f t="shared" si="28"/>
        <v>0</v>
      </c>
      <c r="Q91" s="313">
        <f>IF(N91="Included",0,N91)</f>
        <v>0</v>
      </c>
      <c r="R91" s="708">
        <f>IF(I91="", H91*Q91,I91*Q91)</f>
        <v>0</v>
      </c>
      <c r="S91" s="46"/>
      <c r="T91" s="709">
        <f t="shared" si="31"/>
        <v>0</v>
      </c>
      <c r="U91" s="46"/>
      <c r="V91" s="710"/>
      <c r="W91" s="46"/>
      <c r="X91" s="46"/>
      <c r="Y91" s="46"/>
    </row>
    <row r="92" spans="1:51" s="313" customFormat="1" ht="15.75" x14ac:dyDescent="0.3">
      <c r="A92" s="55">
        <v>22</v>
      </c>
      <c r="B92" s="712">
        <v>7000027974</v>
      </c>
      <c r="C92" s="712">
        <v>3610</v>
      </c>
      <c r="D92" s="712" t="s">
        <v>353</v>
      </c>
      <c r="E92" s="712">
        <v>1000074907</v>
      </c>
      <c r="F92" s="712">
        <v>85176290</v>
      </c>
      <c r="G92" s="700"/>
      <c r="H92" s="61">
        <v>0.18</v>
      </c>
      <c r="I92" s="701"/>
      <c r="J92" s="713" t="s">
        <v>479</v>
      </c>
      <c r="K92" s="713" t="s">
        <v>364</v>
      </c>
      <c r="L92" s="712">
        <v>22</v>
      </c>
      <c r="M92" s="702"/>
      <c r="N92" s="704" t="str">
        <f>IF(M92=0, "Included",IF(ISERROR(L92*M92), M92, L92*M92))</f>
        <v>Included</v>
      </c>
      <c r="O92" s="711">
        <f>R92</f>
        <v>0</v>
      </c>
      <c r="P92" s="46">
        <f t="shared" si="28"/>
        <v>0</v>
      </c>
      <c r="Q92" s="313">
        <f>IF(N92="Included",0,N92)</f>
        <v>0</v>
      </c>
      <c r="R92" s="708">
        <f>IF(I92="", H92*Q92,I92*Q92)</f>
        <v>0</v>
      </c>
      <c r="S92" s="46"/>
      <c r="T92" s="709">
        <f t="shared" si="31"/>
        <v>0</v>
      </c>
      <c r="U92" s="46"/>
      <c r="V92" s="710"/>
      <c r="W92" s="46"/>
      <c r="X92" s="46"/>
      <c r="Y92" s="46"/>
    </row>
    <row r="93" spans="1:51" s="313" customFormat="1" ht="15.75" x14ac:dyDescent="0.3">
      <c r="A93" s="55">
        <v>23</v>
      </c>
      <c r="B93" s="712">
        <v>7000027974</v>
      </c>
      <c r="C93" s="712">
        <v>3620</v>
      </c>
      <c r="D93" s="712" t="s">
        <v>354</v>
      </c>
      <c r="E93" s="712">
        <v>1000074919</v>
      </c>
      <c r="F93" s="712">
        <v>39172390</v>
      </c>
      <c r="G93" s="700"/>
      <c r="H93" s="61">
        <v>0.18</v>
      </c>
      <c r="I93" s="701"/>
      <c r="J93" s="713" t="s">
        <v>480</v>
      </c>
      <c r="K93" s="713" t="s">
        <v>365</v>
      </c>
      <c r="L93" s="712">
        <v>3580</v>
      </c>
      <c r="M93" s="702"/>
      <c r="N93" s="704" t="str">
        <f t="shared" ref="N93:N101" si="32">IF(M93=0, "Included",IF(ISERROR(L93*M93), M93, L93*M93))</f>
        <v>Included</v>
      </c>
      <c r="O93" s="711">
        <f t="shared" ref="O93:O101" si="33">R93</f>
        <v>0</v>
      </c>
      <c r="P93" s="46">
        <f t="shared" si="28"/>
        <v>0</v>
      </c>
      <c r="Q93" s="313">
        <f t="shared" ref="Q93:Q101" si="34">IF(N93="Included",0,N93)</f>
        <v>0</v>
      </c>
      <c r="R93" s="708">
        <f t="shared" ref="R93:R101" si="35">IF(I93="", H93*Q93,I93*Q93)</f>
        <v>0</v>
      </c>
      <c r="S93" s="46"/>
      <c r="T93" s="709">
        <f t="shared" si="31"/>
        <v>0</v>
      </c>
      <c r="U93" s="46"/>
      <c r="V93" s="710"/>
      <c r="W93" s="46"/>
      <c r="X93" s="46"/>
      <c r="Y93" s="46"/>
    </row>
    <row r="94" spans="1:51" s="313" customFormat="1" ht="15.75" x14ac:dyDescent="0.3">
      <c r="A94" s="55">
        <v>24</v>
      </c>
      <c r="B94" s="712">
        <v>7000027974</v>
      </c>
      <c r="C94" s="712">
        <v>3630</v>
      </c>
      <c r="D94" s="712" t="s">
        <v>355</v>
      </c>
      <c r="E94" s="712">
        <v>1000074922</v>
      </c>
      <c r="F94" s="712">
        <v>85176290</v>
      </c>
      <c r="G94" s="700"/>
      <c r="H94" s="61">
        <v>0.18</v>
      </c>
      <c r="I94" s="701"/>
      <c r="J94" s="713" t="s">
        <v>481</v>
      </c>
      <c r="K94" s="713" t="s">
        <v>364</v>
      </c>
      <c r="L94" s="712">
        <v>358</v>
      </c>
      <c r="M94" s="702"/>
      <c r="N94" s="704" t="str">
        <f t="shared" si="32"/>
        <v>Included</v>
      </c>
      <c r="O94" s="711">
        <f t="shared" si="33"/>
        <v>0</v>
      </c>
      <c r="P94" s="46">
        <f t="shared" si="28"/>
        <v>0</v>
      </c>
      <c r="Q94" s="313">
        <f t="shared" si="34"/>
        <v>0</v>
      </c>
      <c r="R94" s="708">
        <f t="shared" si="35"/>
        <v>0</v>
      </c>
      <c r="S94" s="46"/>
      <c r="T94" s="709">
        <f t="shared" si="31"/>
        <v>0</v>
      </c>
      <c r="U94" s="46"/>
      <c r="V94" s="710"/>
      <c r="W94" s="46"/>
      <c r="X94" s="46"/>
      <c r="Y94" s="46"/>
    </row>
    <row r="95" spans="1:51" s="313" customFormat="1" ht="47.25" x14ac:dyDescent="0.3">
      <c r="A95" s="55">
        <v>25</v>
      </c>
      <c r="B95" s="712">
        <v>7000027974</v>
      </c>
      <c r="C95" s="712">
        <v>3640</v>
      </c>
      <c r="D95" s="712" t="s">
        <v>356</v>
      </c>
      <c r="E95" s="712">
        <v>1000074913</v>
      </c>
      <c r="F95" s="712">
        <v>85447090</v>
      </c>
      <c r="G95" s="700"/>
      <c r="H95" s="61">
        <v>0.18</v>
      </c>
      <c r="I95" s="701"/>
      <c r="J95" s="713" t="s">
        <v>482</v>
      </c>
      <c r="K95" s="713" t="s">
        <v>366</v>
      </c>
      <c r="L95" s="712">
        <v>1</v>
      </c>
      <c r="M95" s="702"/>
      <c r="N95" s="704" t="str">
        <f t="shared" si="32"/>
        <v>Included</v>
      </c>
      <c r="O95" s="711">
        <f t="shared" si="33"/>
        <v>0</v>
      </c>
      <c r="P95" s="46">
        <f t="shared" si="28"/>
        <v>0</v>
      </c>
      <c r="Q95" s="313">
        <f t="shared" si="34"/>
        <v>0</v>
      </c>
      <c r="R95" s="708">
        <f t="shared" si="35"/>
        <v>0</v>
      </c>
      <c r="S95" s="46"/>
      <c r="T95" s="709">
        <f t="shared" si="31"/>
        <v>0</v>
      </c>
      <c r="U95" s="46"/>
      <c r="V95" s="710"/>
      <c r="W95" s="46"/>
      <c r="X95" s="46"/>
      <c r="Y95" s="46"/>
    </row>
    <row r="96" spans="1:51" s="313" customFormat="1" ht="30.75" customHeight="1" x14ac:dyDescent="0.3">
      <c r="A96" s="695" t="s">
        <v>360</v>
      </c>
      <c r="B96" s="696" t="s">
        <v>361</v>
      </c>
      <c r="C96" s="697"/>
      <c r="D96" s="697"/>
      <c r="E96" s="697"/>
      <c r="F96" s="697"/>
      <c r="G96" s="697"/>
      <c r="H96" s="697"/>
      <c r="I96" s="697"/>
      <c r="J96" s="697"/>
      <c r="K96" s="697"/>
      <c r="L96" s="750"/>
      <c r="M96" s="697"/>
      <c r="N96" s="697"/>
      <c r="O96" s="54"/>
      <c r="P96" s="44"/>
      <c r="Q96" s="44"/>
      <c r="R96" s="44"/>
      <c r="S96" s="45"/>
      <c r="T96" s="46"/>
      <c r="U96" s="46"/>
      <c r="V96" s="46"/>
      <c r="W96" s="46"/>
      <c r="X96" s="46"/>
      <c r="Y96" s="46"/>
      <c r="AA96" s="705"/>
      <c r="AB96" s="705"/>
      <c r="AE96" s="313" t="s">
        <v>85</v>
      </c>
      <c r="AI96" s="706"/>
      <c r="AL96" s="46"/>
      <c r="AM96" s="46"/>
      <c r="AN96" s="46"/>
      <c r="AO96" s="46"/>
      <c r="AP96" s="46"/>
      <c r="AQ96" s="46"/>
      <c r="AR96" s="46"/>
      <c r="AS96" s="46"/>
      <c r="AT96" s="46"/>
      <c r="AU96" s="46"/>
      <c r="AV96" s="46"/>
      <c r="AW96" s="46"/>
      <c r="AX96" s="46"/>
      <c r="AY96" s="46"/>
    </row>
    <row r="97" spans="1:25" s="313" customFormat="1" ht="15.75" x14ac:dyDescent="0.3">
      <c r="A97" s="55">
        <v>1</v>
      </c>
      <c r="B97" s="712">
        <v>7000027974</v>
      </c>
      <c r="C97" s="712">
        <v>3650</v>
      </c>
      <c r="D97" s="712" t="s">
        <v>332</v>
      </c>
      <c r="E97" s="712">
        <v>1000074896</v>
      </c>
      <c r="F97" s="712">
        <v>85176290</v>
      </c>
      <c r="G97" s="700"/>
      <c r="H97" s="61">
        <v>0.18</v>
      </c>
      <c r="I97" s="701"/>
      <c r="J97" s="713" t="s">
        <v>458</v>
      </c>
      <c r="K97" s="713" t="s">
        <v>364</v>
      </c>
      <c r="L97" s="712">
        <v>341</v>
      </c>
      <c r="M97" s="702"/>
      <c r="N97" s="704" t="str">
        <f t="shared" si="32"/>
        <v>Included</v>
      </c>
      <c r="O97" s="711">
        <f t="shared" si="33"/>
        <v>0</v>
      </c>
      <c r="P97" s="46">
        <f t="shared" si="28"/>
        <v>0</v>
      </c>
      <c r="Q97" s="313">
        <f t="shared" si="34"/>
        <v>0</v>
      </c>
      <c r="R97" s="708">
        <f t="shared" si="35"/>
        <v>0</v>
      </c>
      <c r="S97" s="46"/>
      <c r="T97" s="709">
        <f t="shared" si="31"/>
        <v>0</v>
      </c>
      <c r="U97" s="46"/>
      <c r="V97" s="710"/>
      <c r="W97" s="46"/>
      <c r="X97" s="46"/>
      <c r="Y97" s="46"/>
    </row>
    <row r="98" spans="1:25" s="313" customFormat="1" ht="15.75" x14ac:dyDescent="0.3">
      <c r="A98" s="55">
        <v>2</v>
      </c>
      <c r="B98" s="712">
        <v>7000027974</v>
      </c>
      <c r="C98" s="712">
        <v>3660</v>
      </c>
      <c r="D98" s="712" t="s">
        <v>333</v>
      </c>
      <c r="E98" s="712">
        <v>1000074895</v>
      </c>
      <c r="F98" s="712">
        <v>85176290</v>
      </c>
      <c r="G98" s="700"/>
      <c r="H98" s="61">
        <v>0.18</v>
      </c>
      <c r="I98" s="701"/>
      <c r="J98" s="713" t="s">
        <v>459</v>
      </c>
      <c r="K98" s="713" t="s">
        <v>364</v>
      </c>
      <c r="L98" s="712">
        <v>20</v>
      </c>
      <c r="M98" s="702"/>
      <c r="N98" s="704" t="str">
        <f t="shared" si="32"/>
        <v>Included</v>
      </c>
      <c r="O98" s="711">
        <f t="shared" si="33"/>
        <v>0</v>
      </c>
      <c r="P98" s="46">
        <f t="shared" si="28"/>
        <v>0</v>
      </c>
      <c r="Q98" s="313">
        <f t="shared" si="34"/>
        <v>0</v>
      </c>
      <c r="R98" s="708">
        <f t="shared" si="35"/>
        <v>0</v>
      </c>
      <c r="S98" s="46"/>
      <c r="T98" s="709">
        <f t="shared" si="31"/>
        <v>0</v>
      </c>
      <c r="U98" s="46"/>
      <c r="V98" s="710"/>
      <c r="W98" s="46"/>
      <c r="X98" s="46"/>
      <c r="Y98" s="46"/>
    </row>
    <row r="99" spans="1:25" s="313" customFormat="1" ht="31.5" x14ac:dyDescent="0.3">
      <c r="A99" s="55">
        <v>3</v>
      </c>
      <c r="B99" s="712">
        <v>7000027974</v>
      </c>
      <c r="C99" s="712">
        <v>3670</v>
      </c>
      <c r="D99" s="712" t="s">
        <v>334</v>
      </c>
      <c r="E99" s="712">
        <v>1000074918</v>
      </c>
      <c r="F99" s="712">
        <v>85176290</v>
      </c>
      <c r="G99" s="700"/>
      <c r="H99" s="61">
        <v>0.18</v>
      </c>
      <c r="I99" s="701"/>
      <c r="J99" s="713" t="s">
        <v>460</v>
      </c>
      <c r="K99" s="713" t="s">
        <v>364</v>
      </c>
      <c r="L99" s="712">
        <v>82</v>
      </c>
      <c r="M99" s="702"/>
      <c r="N99" s="704" t="str">
        <f t="shared" si="32"/>
        <v>Included</v>
      </c>
      <c r="O99" s="711">
        <f t="shared" si="33"/>
        <v>0</v>
      </c>
      <c r="P99" s="46">
        <f t="shared" si="28"/>
        <v>0</v>
      </c>
      <c r="Q99" s="313">
        <f t="shared" si="34"/>
        <v>0</v>
      </c>
      <c r="R99" s="708">
        <f t="shared" si="35"/>
        <v>0</v>
      </c>
      <c r="S99" s="46"/>
      <c r="T99" s="709">
        <f t="shared" si="31"/>
        <v>0</v>
      </c>
      <c r="U99" s="46"/>
      <c r="V99" s="710"/>
      <c r="W99" s="46"/>
      <c r="X99" s="46"/>
      <c r="Y99" s="46"/>
    </row>
    <row r="100" spans="1:25" s="313" customFormat="1" ht="31.5" x14ac:dyDescent="0.3">
      <c r="A100" s="55">
        <v>4</v>
      </c>
      <c r="B100" s="712">
        <v>7000027974</v>
      </c>
      <c r="C100" s="712">
        <v>3680</v>
      </c>
      <c r="D100" s="712" t="s">
        <v>335</v>
      </c>
      <c r="E100" s="712">
        <v>1000074909</v>
      </c>
      <c r="F100" s="712">
        <v>85176290</v>
      </c>
      <c r="G100" s="700"/>
      <c r="H100" s="61">
        <v>0.18</v>
      </c>
      <c r="I100" s="701"/>
      <c r="J100" s="713" t="s">
        <v>461</v>
      </c>
      <c r="K100" s="713" t="s">
        <v>364</v>
      </c>
      <c r="L100" s="712">
        <v>10</v>
      </c>
      <c r="M100" s="702"/>
      <c r="N100" s="704" t="str">
        <f t="shared" si="32"/>
        <v>Included</v>
      </c>
      <c r="O100" s="711">
        <f t="shared" si="33"/>
        <v>0</v>
      </c>
      <c r="P100" s="46">
        <f t="shared" si="28"/>
        <v>0</v>
      </c>
      <c r="Q100" s="313">
        <f t="shared" si="34"/>
        <v>0</v>
      </c>
      <c r="R100" s="708">
        <f t="shared" si="35"/>
        <v>0</v>
      </c>
      <c r="S100" s="46"/>
      <c r="T100" s="709">
        <f t="shared" si="31"/>
        <v>0</v>
      </c>
      <c r="U100" s="46"/>
      <c r="V100" s="710"/>
      <c r="W100" s="46"/>
      <c r="X100" s="46"/>
      <c r="Y100" s="46"/>
    </row>
    <row r="101" spans="1:25" s="313" customFormat="1" ht="31.5" x14ac:dyDescent="0.3">
      <c r="A101" s="55">
        <v>5</v>
      </c>
      <c r="B101" s="712">
        <v>7000027974</v>
      </c>
      <c r="C101" s="712">
        <v>3690</v>
      </c>
      <c r="D101" s="712" t="s">
        <v>336</v>
      </c>
      <c r="E101" s="712">
        <v>1000074889</v>
      </c>
      <c r="F101" s="712">
        <v>85176290</v>
      </c>
      <c r="G101" s="700"/>
      <c r="H101" s="61">
        <v>0.18</v>
      </c>
      <c r="I101" s="701"/>
      <c r="J101" s="713" t="s">
        <v>462</v>
      </c>
      <c r="K101" s="713" t="s">
        <v>364</v>
      </c>
      <c r="L101" s="712">
        <v>72</v>
      </c>
      <c r="M101" s="702"/>
      <c r="N101" s="704" t="str">
        <f t="shared" si="32"/>
        <v>Included</v>
      </c>
      <c r="O101" s="711">
        <f t="shared" si="33"/>
        <v>0</v>
      </c>
      <c r="P101" s="46">
        <f t="shared" si="28"/>
        <v>0</v>
      </c>
      <c r="Q101" s="313">
        <f t="shared" si="34"/>
        <v>0</v>
      </c>
      <c r="R101" s="708">
        <f t="shared" si="35"/>
        <v>0</v>
      </c>
      <c r="S101" s="46"/>
      <c r="T101" s="709">
        <f t="shared" si="31"/>
        <v>0</v>
      </c>
      <c r="U101" s="46"/>
      <c r="V101" s="710"/>
      <c r="W101" s="46"/>
      <c r="X101" s="46"/>
      <c r="Y101" s="46"/>
    </row>
    <row r="102" spans="1:25" s="313" customFormat="1" ht="15.75" x14ac:dyDescent="0.3">
      <c r="A102" s="55">
        <v>6</v>
      </c>
      <c r="B102" s="712">
        <v>7000027974</v>
      </c>
      <c r="C102" s="712">
        <v>3700</v>
      </c>
      <c r="D102" s="712" t="s">
        <v>337</v>
      </c>
      <c r="E102" s="712">
        <v>1000074927</v>
      </c>
      <c r="F102" s="712">
        <v>85044090</v>
      </c>
      <c r="G102" s="700"/>
      <c r="H102" s="61">
        <v>0.18</v>
      </c>
      <c r="I102" s="701"/>
      <c r="J102" s="713" t="s">
        <v>463</v>
      </c>
      <c r="K102" s="713" t="s">
        <v>364</v>
      </c>
      <c r="L102" s="712">
        <v>5</v>
      </c>
      <c r="M102" s="702"/>
      <c r="N102" s="704" t="str">
        <f>IF(M102=0, "Included",IF(ISERROR(L102*M102), M102, L102*M102))</f>
        <v>Included</v>
      </c>
      <c r="O102" s="711">
        <f>R102</f>
        <v>0</v>
      </c>
      <c r="P102" s="46">
        <f t="shared" si="28"/>
        <v>0</v>
      </c>
      <c r="Q102" s="313">
        <f>IF(N102="Included",0,N102)</f>
        <v>0</v>
      </c>
      <c r="R102" s="708">
        <f>IF(I102="", H102*Q102,I102*Q102)</f>
        <v>0</v>
      </c>
      <c r="S102" s="46"/>
      <c r="T102" s="709">
        <f t="shared" si="31"/>
        <v>0</v>
      </c>
      <c r="U102" s="46"/>
      <c r="V102" s="710"/>
      <c r="W102" s="46"/>
      <c r="X102" s="46"/>
      <c r="Y102" s="46"/>
    </row>
    <row r="103" spans="1:25" s="313" customFormat="1" ht="31.5" x14ac:dyDescent="0.3">
      <c r="A103" s="55">
        <v>7</v>
      </c>
      <c r="B103" s="712">
        <v>7000027974</v>
      </c>
      <c r="C103" s="712">
        <v>3710</v>
      </c>
      <c r="D103" s="712" t="s">
        <v>338</v>
      </c>
      <c r="E103" s="712">
        <v>1000074897</v>
      </c>
      <c r="F103" s="712">
        <v>85176290</v>
      </c>
      <c r="G103" s="700"/>
      <c r="H103" s="61">
        <v>0.18</v>
      </c>
      <c r="I103" s="701"/>
      <c r="J103" s="713" t="s">
        <v>464</v>
      </c>
      <c r="K103" s="713" t="s">
        <v>365</v>
      </c>
      <c r="L103" s="712">
        <v>288</v>
      </c>
      <c r="M103" s="702"/>
      <c r="N103" s="704" t="str">
        <f>IF(M103=0, "Included",IF(ISERROR(L103*M103), M103, L103*M103))</f>
        <v>Included</v>
      </c>
      <c r="O103" s="711">
        <f>R103</f>
        <v>0</v>
      </c>
      <c r="P103" s="46">
        <f t="shared" si="28"/>
        <v>0</v>
      </c>
      <c r="Q103" s="313">
        <f>IF(N103="Included",0,N103)</f>
        <v>0</v>
      </c>
      <c r="R103" s="708">
        <f>IF(I103="", H103*Q103,I103*Q103)</f>
        <v>0</v>
      </c>
      <c r="S103" s="46"/>
      <c r="T103" s="709">
        <f t="shared" si="31"/>
        <v>0</v>
      </c>
      <c r="U103" s="46"/>
      <c r="V103" s="710"/>
      <c r="W103" s="46"/>
      <c r="X103" s="46"/>
      <c r="Y103" s="46"/>
    </row>
    <row r="104" spans="1:25" s="313" customFormat="1" ht="31.5" x14ac:dyDescent="0.3">
      <c r="A104" s="55">
        <v>8</v>
      </c>
      <c r="B104" s="712">
        <v>7000027974</v>
      </c>
      <c r="C104" s="712">
        <v>3720</v>
      </c>
      <c r="D104" s="712" t="s">
        <v>339</v>
      </c>
      <c r="E104" s="712">
        <v>1000074898</v>
      </c>
      <c r="F104" s="712">
        <v>85176290</v>
      </c>
      <c r="G104" s="700"/>
      <c r="H104" s="61">
        <v>0.18</v>
      </c>
      <c r="I104" s="701"/>
      <c r="J104" s="713" t="s">
        <v>465</v>
      </c>
      <c r="K104" s="713" t="s">
        <v>365</v>
      </c>
      <c r="L104" s="712">
        <v>1440</v>
      </c>
      <c r="M104" s="702"/>
      <c r="N104" s="704" t="str">
        <f>IF(M104=0, "Included",IF(ISERROR(L104*M104), M104, L104*M104))</f>
        <v>Included</v>
      </c>
      <c r="O104" s="711">
        <f>R104</f>
        <v>0</v>
      </c>
      <c r="P104" s="46">
        <f t="shared" si="28"/>
        <v>0</v>
      </c>
      <c r="Q104" s="313">
        <f>IF(N104="Included",0,N104)</f>
        <v>0</v>
      </c>
      <c r="R104" s="708">
        <f>IF(I104="", H104*Q104,I104*Q104)</f>
        <v>0</v>
      </c>
      <c r="S104" s="46"/>
      <c r="T104" s="709">
        <f t="shared" si="31"/>
        <v>0</v>
      </c>
      <c r="U104" s="46"/>
      <c r="V104" s="710"/>
      <c r="W104" s="46"/>
      <c r="X104" s="46"/>
      <c r="Y104" s="46"/>
    </row>
    <row r="105" spans="1:25" s="313" customFormat="1" ht="15.75" x14ac:dyDescent="0.3">
      <c r="A105" s="55">
        <v>9</v>
      </c>
      <c r="B105" s="712">
        <v>7000027974</v>
      </c>
      <c r="C105" s="712">
        <v>3730</v>
      </c>
      <c r="D105" s="712" t="s">
        <v>340</v>
      </c>
      <c r="E105" s="712">
        <v>1000074892</v>
      </c>
      <c r="F105" s="712">
        <v>85447090</v>
      </c>
      <c r="G105" s="700"/>
      <c r="H105" s="61">
        <v>0.18</v>
      </c>
      <c r="I105" s="701"/>
      <c r="J105" s="713" t="s">
        <v>466</v>
      </c>
      <c r="K105" s="713" t="s">
        <v>365</v>
      </c>
      <c r="L105" s="712">
        <v>29640</v>
      </c>
      <c r="M105" s="702"/>
      <c r="N105" s="704" t="str">
        <f>IF(M105=0, "Included",IF(ISERROR(L105*M105), M105, L105*M105))</f>
        <v>Included</v>
      </c>
      <c r="O105" s="711">
        <f>R105</f>
        <v>0</v>
      </c>
      <c r="P105" s="46">
        <f t="shared" si="28"/>
        <v>0</v>
      </c>
      <c r="Q105" s="313">
        <f>IF(N105="Included",0,N105)</f>
        <v>0</v>
      </c>
      <c r="R105" s="708">
        <f>IF(I105="", H105*Q105,I105*Q105)</f>
        <v>0</v>
      </c>
      <c r="S105" s="46"/>
      <c r="T105" s="709">
        <f t="shared" si="31"/>
        <v>0</v>
      </c>
      <c r="U105" s="46"/>
      <c r="V105" s="710"/>
      <c r="W105" s="46"/>
      <c r="X105" s="46"/>
      <c r="Y105" s="46"/>
    </row>
    <row r="106" spans="1:25" s="313" customFormat="1" ht="15.75" x14ac:dyDescent="0.3">
      <c r="A106" s="55">
        <v>10</v>
      </c>
      <c r="B106" s="712">
        <v>7000027974</v>
      </c>
      <c r="C106" s="712">
        <v>3740</v>
      </c>
      <c r="D106" s="712" t="s">
        <v>341</v>
      </c>
      <c r="E106" s="712">
        <v>1000074893</v>
      </c>
      <c r="F106" s="712">
        <v>85447090</v>
      </c>
      <c r="G106" s="700"/>
      <c r="H106" s="61">
        <v>0.18</v>
      </c>
      <c r="I106" s="701"/>
      <c r="J106" s="713" t="s">
        <v>467</v>
      </c>
      <c r="K106" s="713" t="s">
        <v>365</v>
      </c>
      <c r="L106" s="712">
        <v>30512</v>
      </c>
      <c r="M106" s="702"/>
      <c r="N106" s="704" t="str">
        <f>IF(M106=0, "Included",IF(ISERROR(L106*M106), M106, L106*M106))</f>
        <v>Included</v>
      </c>
      <c r="O106" s="711">
        <f>R106</f>
        <v>0</v>
      </c>
      <c r="P106" s="46">
        <f t="shared" si="28"/>
        <v>0</v>
      </c>
      <c r="Q106" s="313">
        <f>IF(N106="Included",0,N106)</f>
        <v>0</v>
      </c>
      <c r="R106" s="708">
        <f>IF(I106="", H106*Q106,I106*Q106)</f>
        <v>0</v>
      </c>
      <c r="S106" s="46"/>
      <c r="T106" s="709">
        <f t="shared" si="31"/>
        <v>0</v>
      </c>
      <c r="U106" s="46"/>
      <c r="V106" s="710"/>
      <c r="W106" s="46"/>
      <c r="X106" s="46"/>
      <c r="Y106" s="46"/>
    </row>
    <row r="107" spans="1:25" s="313" customFormat="1" ht="15.75" x14ac:dyDescent="0.3">
      <c r="A107" s="55">
        <v>11</v>
      </c>
      <c r="B107" s="712">
        <v>7000027974</v>
      </c>
      <c r="C107" s="712">
        <v>3750</v>
      </c>
      <c r="D107" s="712" t="s">
        <v>342</v>
      </c>
      <c r="E107" s="712">
        <v>1000074906</v>
      </c>
      <c r="F107" s="712">
        <v>39174000</v>
      </c>
      <c r="G107" s="700"/>
      <c r="H107" s="61">
        <v>0.18</v>
      </c>
      <c r="I107" s="701"/>
      <c r="J107" s="713" t="s">
        <v>468</v>
      </c>
      <c r="K107" s="713" t="s">
        <v>365</v>
      </c>
      <c r="L107" s="712">
        <v>26676</v>
      </c>
      <c r="M107" s="702"/>
      <c r="N107" s="704" t="str">
        <f t="shared" ref="N107:N117" si="36">IF(M107=0, "Included",IF(ISERROR(L107*M107), M107, L107*M107))</f>
        <v>Included</v>
      </c>
      <c r="O107" s="711">
        <f t="shared" ref="O107:O117" si="37">R107</f>
        <v>0</v>
      </c>
      <c r="P107" s="46">
        <f t="shared" si="28"/>
        <v>0</v>
      </c>
      <c r="Q107" s="313">
        <f t="shared" ref="Q107:Q117" si="38">IF(N107="Included",0,N107)</f>
        <v>0</v>
      </c>
      <c r="R107" s="708">
        <f t="shared" ref="R107:R117" si="39">IF(I107="", H107*Q107,I107*Q107)</f>
        <v>0</v>
      </c>
      <c r="S107" s="46"/>
      <c r="T107" s="709">
        <f t="shared" si="31"/>
        <v>0</v>
      </c>
      <c r="U107" s="46"/>
      <c r="V107" s="710"/>
      <c r="W107" s="46"/>
      <c r="X107" s="46"/>
      <c r="Y107" s="46"/>
    </row>
    <row r="108" spans="1:25" s="313" customFormat="1" ht="15.75" x14ac:dyDescent="0.3">
      <c r="A108" s="55">
        <v>12</v>
      </c>
      <c r="B108" s="712">
        <v>7000027974</v>
      </c>
      <c r="C108" s="712">
        <v>3760</v>
      </c>
      <c r="D108" s="712" t="s">
        <v>343</v>
      </c>
      <c r="E108" s="712">
        <v>1000074905</v>
      </c>
      <c r="F108" s="712">
        <v>39174000</v>
      </c>
      <c r="G108" s="700"/>
      <c r="H108" s="61">
        <v>0.18</v>
      </c>
      <c r="I108" s="701"/>
      <c r="J108" s="713" t="s">
        <v>469</v>
      </c>
      <c r="K108" s="713" t="s">
        <v>365</v>
      </c>
      <c r="L108" s="712">
        <v>27461</v>
      </c>
      <c r="M108" s="702"/>
      <c r="N108" s="704" t="str">
        <f t="shared" si="36"/>
        <v>Included</v>
      </c>
      <c r="O108" s="711">
        <f t="shared" si="37"/>
        <v>0</v>
      </c>
      <c r="P108" s="46">
        <f t="shared" si="28"/>
        <v>0</v>
      </c>
      <c r="Q108" s="313">
        <f t="shared" si="38"/>
        <v>0</v>
      </c>
      <c r="R108" s="708">
        <f t="shared" si="39"/>
        <v>0</v>
      </c>
      <c r="S108" s="46"/>
      <c r="T108" s="709">
        <f t="shared" si="31"/>
        <v>0</v>
      </c>
      <c r="U108" s="46"/>
      <c r="V108" s="710"/>
      <c r="W108" s="46"/>
      <c r="X108" s="46"/>
      <c r="Y108" s="46"/>
    </row>
    <row r="109" spans="1:25" s="313" customFormat="1" ht="15.75" x14ac:dyDescent="0.3">
      <c r="A109" s="55">
        <v>13</v>
      </c>
      <c r="B109" s="712">
        <v>7000027974</v>
      </c>
      <c r="C109" s="712">
        <v>3770</v>
      </c>
      <c r="D109" s="712" t="s">
        <v>344</v>
      </c>
      <c r="E109" s="712">
        <v>1000074916</v>
      </c>
      <c r="F109" s="712">
        <v>85447090</v>
      </c>
      <c r="G109" s="700"/>
      <c r="H109" s="61">
        <v>0.18</v>
      </c>
      <c r="I109" s="701"/>
      <c r="J109" s="713" t="s">
        <v>470</v>
      </c>
      <c r="K109" s="713" t="s">
        <v>364</v>
      </c>
      <c r="L109" s="712">
        <v>288</v>
      </c>
      <c r="M109" s="702"/>
      <c r="N109" s="704" t="str">
        <f t="shared" si="36"/>
        <v>Included</v>
      </c>
      <c r="O109" s="711">
        <f t="shared" si="37"/>
        <v>0</v>
      </c>
      <c r="P109" s="46">
        <f t="shared" si="28"/>
        <v>0</v>
      </c>
      <c r="Q109" s="313">
        <f t="shared" si="38"/>
        <v>0</v>
      </c>
      <c r="R109" s="708">
        <f t="shared" si="39"/>
        <v>0</v>
      </c>
      <c r="S109" s="46"/>
      <c r="T109" s="709">
        <f t="shared" si="31"/>
        <v>0</v>
      </c>
      <c r="U109" s="46"/>
      <c r="V109" s="710"/>
      <c r="W109" s="46"/>
      <c r="X109" s="46"/>
      <c r="Y109" s="46"/>
    </row>
    <row r="110" spans="1:25" s="313" customFormat="1" ht="31.5" x14ac:dyDescent="0.3">
      <c r="A110" s="55">
        <v>14</v>
      </c>
      <c r="B110" s="712">
        <v>7000027974</v>
      </c>
      <c r="C110" s="712">
        <v>3780</v>
      </c>
      <c r="D110" s="712" t="s">
        <v>362</v>
      </c>
      <c r="E110" s="712">
        <v>1000074917</v>
      </c>
      <c r="F110" s="712">
        <v>85447090</v>
      </c>
      <c r="G110" s="700"/>
      <c r="H110" s="61">
        <v>0.18</v>
      </c>
      <c r="I110" s="701"/>
      <c r="J110" s="713" t="s">
        <v>471</v>
      </c>
      <c r="K110" s="713" t="s">
        <v>364</v>
      </c>
      <c r="L110" s="712">
        <v>144</v>
      </c>
      <c r="M110" s="702"/>
      <c r="N110" s="704" t="str">
        <f t="shared" si="36"/>
        <v>Included</v>
      </c>
      <c r="O110" s="711">
        <f t="shared" si="37"/>
        <v>0</v>
      </c>
      <c r="P110" s="46">
        <f t="shared" si="28"/>
        <v>0</v>
      </c>
      <c r="Q110" s="313">
        <f t="shared" si="38"/>
        <v>0</v>
      </c>
      <c r="R110" s="708">
        <f t="shared" si="39"/>
        <v>0</v>
      </c>
      <c r="S110" s="46"/>
      <c r="T110" s="709">
        <f t="shared" si="31"/>
        <v>0</v>
      </c>
      <c r="U110" s="46"/>
      <c r="V110" s="710"/>
      <c r="W110" s="46"/>
      <c r="X110" s="46"/>
      <c r="Y110" s="46"/>
    </row>
    <row r="111" spans="1:25" s="313" customFormat="1" ht="15.75" x14ac:dyDescent="0.3">
      <c r="A111" s="55">
        <v>15</v>
      </c>
      <c r="B111" s="712">
        <v>7000027974</v>
      </c>
      <c r="C111" s="712">
        <v>3790</v>
      </c>
      <c r="D111" s="712" t="s">
        <v>346</v>
      </c>
      <c r="E111" s="712">
        <v>1000074899</v>
      </c>
      <c r="F111" s="712">
        <v>85447090</v>
      </c>
      <c r="G111" s="700"/>
      <c r="H111" s="61">
        <v>0.18</v>
      </c>
      <c r="I111" s="701"/>
      <c r="J111" s="713" t="s">
        <v>472</v>
      </c>
      <c r="K111" s="713" t="s">
        <v>365</v>
      </c>
      <c r="L111" s="712">
        <v>13640</v>
      </c>
      <c r="M111" s="702"/>
      <c r="N111" s="704" t="str">
        <f t="shared" si="36"/>
        <v>Included</v>
      </c>
      <c r="O111" s="711">
        <f t="shared" si="37"/>
        <v>0</v>
      </c>
      <c r="P111" s="46">
        <f t="shared" si="28"/>
        <v>0</v>
      </c>
      <c r="Q111" s="313">
        <f t="shared" si="38"/>
        <v>0</v>
      </c>
      <c r="R111" s="708">
        <f t="shared" si="39"/>
        <v>0</v>
      </c>
      <c r="S111" s="46"/>
      <c r="T111" s="709">
        <f t="shared" si="31"/>
        <v>0</v>
      </c>
      <c r="U111" s="46"/>
      <c r="V111" s="710"/>
      <c r="W111" s="46"/>
      <c r="X111" s="46"/>
      <c r="Y111" s="46"/>
    </row>
    <row r="112" spans="1:25" s="313" customFormat="1" ht="15.75" x14ac:dyDescent="0.3">
      <c r="A112" s="55">
        <v>16</v>
      </c>
      <c r="B112" s="712">
        <v>7000027974</v>
      </c>
      <c r="C112" s="712">
        <v>3800</v>
      </c>
      <c r="D112" s="712" t="s">
        <v>347</v>
      </c>
      <c r="E112" s="712">
        <v>1000074900</v>
      </c>
      <c r="F112" s="712">
        <v>85447090</v>
      </c>
      <c r="G112" s="700"/>
      <c r="H112" s="61">
        <v>0.18</v>
      </c>
      <c r="I112" s="701"/>
      <c r="J112" s="713" t="s">
        <v>473</v>
      </c>
      <c r="K112" s="713" t="s">
        <v>365</v>
      </c>
      <c r="L112" s="712">
        <v>800</v>
      </c>
      <c r="M112" s="702"/>
      <c r="N112" s="704" t="str">
        <f t="shared" si="36"/>
        <v>Included</v>
      </c>
      <c r="O112" s="711">
        <f t="shared" si="37"/>
        <v>0</v>
      </c>
      <c r="P112" s="46">
        <f t="shared" si="28"/>
        <v>0</v>
      </c>
      <c r="Q112" s="313">
        <f t="shared" si="38"/>
        <v>0</v>
      </c>
      <c r="R112" s="708">
        <f t="shared" si="39"/>
        <v>0</v>
      </c>
      <c r="S112" s="46"/>
      <c r="T112" s="709">
        <f t="shared" si="31"/>
        <v>0</v>
      </c>
      <c r="U112" s="46"/>
      <c r="V112" s="710"/>
      <c r="W112" s="46"/>
      <c r="X112" s="46"/>
      <c r="Y112" s="46"/>
    </row>
    <row r="113" spans="1:51" s="313" customFormat="1" ht="15.75" x14ac:dyDescent="0.3">
      <c r="A113" s="55">
        <v>17</v>
      </c>
      <c r="B113" s="712">
        <v>7000027974</v>
      </c>
      <c r="C113" s="712">
        <v>3810</v>
      </c>
      <c r="D113" s="712" t="s">
        <v>348</v>
      </c>
      <c r="E113" s="712">
        <v>1000074910</v>
      </c>
      <c r="F113" s="712">
        <v>84733099</v>
      </c>
      <c r="G113" s="700"/>
      <c r="H113" s="61">
        <v>0.18</v>
      </c>
      <c r="I113" s="701"/>
      <c r="J113" s="713" t="s">
        <v>474</v>
      </c>
      <c r="K113" s="713" t="s">
        <v>364</v>
      </c>
      <c r="L113" s="712">
        <v>20</v>
      </c>
      <c r="M113" s="702"/>
      <c r="N113" s="704" t="str">
        <f t="shared" si="36"/>
        <v>Included</v>
      </c>
      <c r="O113" s="711">
        <f t="shared" si="37"/>
        <v>0</v>
      </c>
      <c r="P113" s="46">
        <f t="shared" si="28"/>
        <v>0</v>
      </c>
      <c r="Q113" s="313">
        <f t="shared" si="38"/>
        <v>0</v>
      </c>
      <c r="R113" s="708">
        <f t="shared" si="39"/>
        <v>0</v>
      </c>
      <c r="S113" s="46"/>
      <c r="T113" s="709">
        <f t="shared" si="31"/>
        <v>0</v>
      </c>
      <c r="U113" s="46"/>
      <c r="V113" s="710"/>
      <c r="W113" s="46"/>
      <c r="X113" s="46"/>
      <c r="Y113" s="46"/>
    </row>
    <row r="114" spans="1:51" s="313" customFormat="1" ht="15.75" x14ac:dyDescent="0.3">
      <c r="A114" s="55">
        <v>18</v>
      </c>
      <c r="B114" s="712">
        <v>7000027974</v>
      </c>
      <c r="C114" s="712">
        <v>3820</v>
      </c>
      <c r="D114" s="712" t="s">
        <v>349</v>
      </c>
      <c r="E114" s="712">
        <v>1000074911</v>
      </c>
      <c r="F114" s="712">
        <v>84733099</v>
      </c>
      <c r="G114" s="700"/>
      <c r="H114" s="61">
        <v>0.18</v>
      </c>
      <c r="I114" s="701"/>
      <c r="J114" s="713" t="s">
        <v>475</v>
      </c>
      <c r="K114" s="713" t="s">
        <v>364</v>
      </c>
      <c r="L114" s="712">
        <v>92</v>
      </c>
      <c r="M114" s="702"/>
      <c r="N114" s="704" t="str">
        <f t="shared" si="36"/>
        <v>Included</v>
      </c>
      <c r="O114" s="711">
        <f t="shared" si="37"/>
        <v>0</v>
      </c>
      <c r="P114" s="46">
        <f t="shared" si="28"/>
        <v>0</v>
      </c>
      <c r="Q114" s="313">
        <f t="shared" si="38"/>
        <v>0</v>
      </c>
      <c r="R114" s="708">
        <f t="shared" si="39"/>
        <v>0</v>
      </c>
      <c r="S114" s="46"/>
      <c r="T114" s="709">
        <f t="shared" si="31"/>
        <v>0</v>
      </c>
      <c r="U114" s="46"/>
      <c r="V114" s="710"/>
      <c r="W114" s="46"/>
      <c r="X114" s="46"/>
      <c r="Y114" s="46"/>
    </row>
    <row r="115" spans="1:51" s="313" customFormat="1" ht="31.5" x14ac:dyDescent="0.3">
      <c r="A115" s="55">
        <v>19</v>
      </c>
      <c r="B115" s="712">
        <v>7000027974</v>
      </c>
      <c r="C115" s="712">
        <v>3830</v>
      </c>
      <c r="D115" s="712" t="s">
        <v>350</v>
      </c>
      <c r="E115" s="712">
        <v>1000074921</v>
      </c>
      <c r="F115" s="712">
        <v>84733099</v>
      </c>
      <c r="G115" s="700"/>
      <c r="H115" s="61">
        <v>0.18</v>
      </c>
      <c r="I115" s="701"/>
      <c r="J115" s="713" t="s">
        <v>476</v>
      </c>
      <c r="K115" s="713" t="s">
        <v>364</v>
      </c>
      <c r="L115" s="712">
        <v>9</v>
      </c>
      <c r="M115" s="702"/>
      <c r="N115" s="704" t="str">
        <f t="shared" si="36"/>
        <v>Included</v>
      </c>
      <c r="O115" s="711">
        <f t="shared" si="37"/>
        <v>0</v>
      </c>
      <c r="P115" s="46">
        <f t="shared" si="28"/>
        <v>0</v>
      </c>
      <c r="Q115" s="313">
        <f t="shared" si="38"/>
        <v>0</v>
      </c>
      <c r="R115" s="708">
        <f t="shared" si="39"/>
        <v>0</v>
      </c>
      <c r="S115" s="46"/>
      <c r="T115" s="709">
        <f t="shared" si="31"/>
        <v>0</v>
      </c>
      <c r="U115" s="46"/>
      <c r="V115" s="710"/>
      <c r="W115" s="46"/>
      <c r="X115" s="46"/>
      <c r="Y115" s="46"/>
    </row>
    <row r="116" spans="1:51" s="313" customFormat="1" ht="15.75" x14ac:dyDescent="0.3">
      <c r="A116" s="55">
        <v>20</v>
      </c>
      <c r="B116" s="712">
        <v>7000027974</v>
      </c>
      <c r="C116" s="712">
        <v>3840</v>
      </c>
      <c r="D116" s="712" t="s">
        <v>351</v>
      </c>
      <c r="E116" s="712">
        <v>1000074894</v>
      </c>
      <c r="F116" s="712">
        <v>84733099</v>
      </c>
      <c r="G116" s="700"/>
      <c r="H116" s="61">
        <v>0.18</v>
      </c>
      <c r="I116" s="701"/>
      <c r="J116" s="713" t="s">
        <v>477</v>
      </c>
      <c r="K116" s="713" t="s">
        <v>364</v>
      </c>
      <c r="L116" s="712">
        <v>82</v>
      </c>
      <c r="M116" s="702"/>
      <c r="N116" s="704" t="str">
        <f t="shared" si="36"/>
        <v>Included</v>
      </c>
      <c r="O116" s="711">
        <f t="shared" si="37"/>
        <v>0</v>
      </c>
      <c r="P116" s="46">
        <f t="shared" si="28"/>
        <v>0</v>
      </c>
      <c r="Q116" s="313">
        <f t="shared" si="38"/>
        <v>0</v>
      </c>
      <c r="R116" s="708">
        <f t="shared" si="39"/>
        <v>0</v>
      </c>
      <c r="S116" s="46"/>
      <c r="T116" s="709">
        <f t="shared" si="31"/>
        <v>0</v>
      </c>
      <c r="U116" s="46"/>
      <c r="V116" s="710"/>
      <c r="W116" s="46"/>
      <c r="X116" s="46"/>
      <c r="Y116" s="46"/>
    </row>
    <row r="117" spans="1:51" s="313" customFormat="1" ht="15.75" x14ac:dyDescent="0.3">
      <c r="A117" s="55">
        <v>21</v>
      </c>
      <c r="B117" s="712">
        <v>7000027974</v>
      </c>
      <c r="C117" s="712">
        <v>3850</v>
      </c>
      <c r="D117" s="712" t="s">
        <v>352</v>
      </c>
      <c r="E117" s="712">
        <v>1000074912</v>
      </c>
      <c r="F117" s="712">
        <v>73259999</v>
      </c>
      <c r="G117" s="700"/>
      <c r="H117" s="61">
        <v>0</v>
      </c>
      <c r="I117" s="701"/>
      <c r="J117" s="713" t="s">
        <v>478</v>
      </c>
      <c r="K117" s="713" t="s">
        <v>364</v>
      </c>
      <c r="L117" s="712">
        <v>42</v>
      </c>
      <c r="M117" s="702"/>
      <c r="N117" s="704" t="str">
        <f t="shared" si="36"/>
        <v>Included</v>
      </c>
      <c r="O117" s="711">
        <f t="shared" si="37"/>
        <v>0</v>
      </c>
      <c r="P117" s="46">
        <f t="shared" si="28"/>
        <v>0</v>
      </c>
      <c r="Q117" s="313">
        <f t="shared" si="38"/>
        <v>0</v>
      </c>
      <c r="R117" s="708">
        <f t="shared" si="39"/>
        <v>0</v>
      </c>
      <c r="S117" s="46"/>
      <c r="T117" s="709">
        <f t="shared" si="31"/>
        <v>0</v>
      </c>
      <c r="U117" s="46"/>
      <c r="V117" s="710"/>
      <c r="W117" s="46"/>
      <c r="X117" s="46"/>
      <c r="Y117" s="46"/>
    </row>
    <row r="118" spans="1:51" s="313" customFormat="1" ht="15.75" x14ac:dyDescent="0.3">
      <c r="A118" s="55">
        <v>22</v>
      </c>
      <c r="B118" s="712">
        <v>7000027974</v>
      </c>
      <c r="C118" s="712">
        <v>3860</v>
      </c>
      <c r="D118" s="712" t="s">
        <v>353</v>
      </c>
      <c r="E118" s="712">
        <v>1000074907</v>
      </c>
      <c r="F118" s="712">
        <v>85176290</v>
      </c>
      <c r="G118" s="700"/>
      <c r="H118" s="57">
        <v>0.18</v>
      </c>
      <c r="I118" s="701"/>
      <c r="J118" s="713" t="s">
        <v>479</v>
      </c>
      <c r="K118" s="713" t="s">
        <v>364</v>
      </c>
      <c r="L118" s="712">
        <v>42</v>
      </c>
      <c r="M118" s="702"/>
      <c r="N118" s="703" t="str">
        <f>IF(M118=0, "Included",IF(ISERROR(L118*M118), M118, L118*M118))</f>
        <v>Included</v>
      </c>
      <c r="O118" s="707">
        <f>R118</f>
        <v>0</v>
      </c>
      <c r="P118" s="46">
        <f>+L118*M118</f>
        <v>0</v>
      </c>
      <c r="Q118" s="313">
        <f>IF(N118="Included",0,N118)</f>
        <v>0</v>
      </c>
      <c r="R118" s="708">
        <f>IF(I118="", H118*Q118,I118*Q118)</f>
        <v>0</v>
      </c>
      <c r="S118" s="46"/>
      <c r="T118" s="709">
        <f>+P118*H118</f>
        <v>0</v>
      </c>
      <c r="U118" s="46"/>
      <c r="V118" s="710"/>
      <c r="W118" s="46"/>
      <c r="X118" s="46"/>
      <c r="Y118" s="46"/>
    </row>
    <row r="119" spans="1:51" s="313" customFormat="1" ht="15.75" x14ac:dyDescent="0.3">
      <c r="A119" s="55">
        <v>23</v>
      </c>
      <c r="B119" s="712">
        <v>7000027974</v>
      </c>
      <c r="C119" s="712">
        <v>3870</v>
      </c>
      <c r="D119" s="712" t="s">
        <v>354</v>
      </c>
      <c r="E119" s="712">
        <v>1000074919</v>
      </c>
      <c r="F119" s="712">
        <v>39172390</v>
      </c>
      <c r="G119" s="700"/>
      <c r="H119" s="61">
        <v>0.18</v>
      </c>
      <c r="I119" s="701"/>
      <c r="J119" s="713" t="s">
        <v>480</v>
      </c>
      <c r="K119" s="713" t="s">
        <v>365</v>
      </c>
      <c r="L119" s="712">
        <v>7220</v>
      </c>
      <c r="M119" s="702"/>
      <c r="N119" s="704" t="str">
        <f t="shared" ref="N119:N121" si="40">IF(M119=0, "Included",IF(ISERROR(L119*M119), M119, L119*M119))</f>
        <v>Included</v>
      </c>
      <c r="O119" s="711">
        <f t="shared" ref="O119:O121" si="41">R119</f>
        <v>0</v>
      </c>
      <c r="P119" s="46">
        <f t="shared" ref="P119:P121" si="42">+L119*M119</f>
        <v>0</v>
      </c>
      <c r="Q119" s="313">
        <f t="shared" ref="Q119:Q121" si="43">IF(N119="Included",0,N119)</f>
        <v>0</v>
      </c>
      <c r="R119" s="708">
        <f t="shared" ref="R119:R121" si="44">IF(I119="", H119*Q119,I119*Q119)</f>
        <v>0</v>
      </c>
      <c r="S119" s="46"/>
      <c r="T119" s="709">
        <f t="shared" ref="T119:T121" si="45">+P119*H119</f>
        <v>0</v>
      </c>
      <c r="U119" s="46"/>
      <c r="V119" s="710"/>
      <c r="W119" s="46"/>
      <c r="X119" s="46"/>
      <c r="Y119" s="46"/>
    </row>
    <row r="120" spans="1:51" s="313" customFormat="1" ht="15.75" x14ac:dyDescent="0.3">
      <c r="A120" s="55">
        <v>24</v>
      </c>
      <c r="B120" s="712">
        <v>7000027974</v>
      </c>
      <c r="C120" s="712">
        <v>3880</v>
      </c>
      <c r="D120" s="712" t="s">
        <v>355</v>
      </c>
      <c r="E120" s="712">
        <v>1000074922</v>
      </c>
      <c r="F120" s="712">
        <v>85176290</v>
      </c>
      <c r="G120" s="700"/>
      <c r="H120" s="61">
        <v>0.18</v>
      </c>
      <c r="I120" s="701"/>
      <c r="J120" s="713" t="s">
        <v>481</v>
      </c>
      <c r="K120" s="713" t="s">
        <v>364</v>
      </c>
      <c r="L120" s="712">
        <v>722</v>
      </c>
      <c r="M120" s="702"/>
      <c r="N120" s="704" t="str">
        <f t="shared" si="40"/>
        <v>Included</v>
      </c>
      <c r="O120" s="711">
        <f t="shared" si="41"/>
        <v>0</v>
      </c>
      <c r="P120" s="46">
        <f t="shared" si="42"/>
        <v>0</v>
      </c>
      <c r="Q120" s="313">
        <f t="shared" si="43"/>
        <v>0</v>
      </c>
      <c r="R120" s="708">
        <f t="shared" si="44"/>
        <v>0</v>
      </c>
      <c r="S120" s="46"/>
      <c r="T120" s="709">
        <f t="shared" si="45"/>
        <v>0</v>
      </c>
      <c r="U120" s="46"/>
      <c r="V120" s="710"/>
      <c r="W120" s="46"/>
      <c r="X120" s="46"/>
      <c r="Y120" s="46"/>
    </row>
    <row r="121" spans="1:51" s="313" customFormat="1" ht="47.25" x14ac:dyDescent="0.3">
      <c r="A121" s="55">
        <v>25</v>
      </c>
      <c r="B121" s="712">
        <v>7000027974</v>
      </c>
      <c r="C121" s="712">
        <v>3890</v>
      </c>
      <c r="D121" s="712" t="s">
        <v>356</v>
      </c>
      <c r="E121" s="712">
        <v>1000074913</v>
      </c>
      <c r="F121" s="712">
        <v>85447090</v>
      </c>
      <c r="G121" s="700"/>
      <c r="H121" s="61">
        <v>0.18</v>
      </c>
      <c r="I121" s="701"/>
      <c r="J121" s="713" t="s">
        <v>482</v>
      </c>
      <c r="K121" s="713" t="s">
        <v>366</v>
      </c>
      <c r="L121" s="712">
        <v>1</v>
      </c>
      <c r="M121" s="702"/>
      <c r="N121" s="704" t="str">
        <f t="shared" si="40"/>
        <v>Included</v>
      </c>
      <c r="O121" s="711">
        <f t="shared" si="41"/>
        <v>0</v>
      </c>
      <c r="P121" s="46">
        <f t="shared" si="42"/>
        <v>0</v>
      </c>
      <c r="Q121" s="313">
        <f t="shared" si="43"/>
        <v>0</v>
      </c>
      <c r="R121" s="708">
        <f t="shared" si="44"/>
        <v>0</v>
      </c>
      <c r="S121" s="46"/>
      <c r="T121" s="709">
        <f t="shared" si="45"/>
        <v>0</v>
      </c>
      <c r="U121" s="46"/>
      <c r="V121" s="710"/>
      <c r="W121" s="46"/>
      <c r="X121" s="46"/>
      <c r="Y121" s="46"/>
    </row>
    <row r="122" spans="1:51" s="313" customFormat="1" ht="30.75" customHeight="1" x14ac:dyDescent="0.3">
      <c r="A122" s="695" t="s">
        <v>363</v>
      </c>
      <c r="B122" s="696" t="s">
        <v>400</v>
      </c>
      <c r="C122" s="697"/>
      <c r="D122" s="697"/>
      <c r="E122" s="697"/>
      <c r="F122" s="697"/>
      <c r="G122" s="697"/>
      <c r="H122" s="697"/>
      <c r="I122" s="697"/>
      <c r="J122" s="697"/>
      <c r="K122" s="697"/>
      <c r="L122" s="750"/>
      <c r="M122" s="697"/>
      <c r="N122" s="697"/>
      <c r="O122" s="54"/>
      <c r="P122" s="44"/>
      <c r="Q122" s="44"/>
      <c r="R122" s="44"/>
      <c r="S122" s="45"/>
      <c r="T122" s="46"/>
      <c r="U122" s="46"/>
      <c r="V122" s="46"/>
      <c r="W122" s="46"/>
      <c r="X122" s="46"/>
      <c r="Y122" s="46"/>
      <c r="AA122" s="705"/>
      <c r="AB122" s="705"/>
      <c r="AE122" s="313" t="s">
        <v>85</v>
      </c>
      <c r="AI122" s="706"/>
      <c r="AL122" s="46"/>
      <c r="AM122" s="46"/>
      <c r="AN122" s="46"/>
      <c r="AO122" s="46"/>
      <c r="AP122" s="46"/>
      <c r="AQ122" s="46"/>
      <c r="AR122" s="46"/>
      <c r="AS122" s="46"/>
      <c r="AT122" s="46"/>
      <c r="AU122" s="46"/>
      <c r="AV122" s="46"/>
      <c r="AW122" s="46"/>
      <c r="AX122" s="46"/>
      <c r="AY122" s="46"/>
    </row>
    <row r="123" spans="1:51" s="313" customFormat="1" ht="15.75" x14ac:dyDescent="0.3">
      <c r="A123" s="55">
        <v>1</v>
      </c>
      <c r="B123" s="712">
        <v>7000027974</v>
      </c>
      <c r="C123" s="712">
        <v>3900</v>
      </c>
      <c r="D123" s="712" t="s">
        <v>332</v>
      </c>
      <c r="E123" s="712">
        <v>1000074896</v>
      </c>
      <c r="F123" s="712">
        <v>85176290</v>
      </c>
      <c r="G123" s="700"/>
      <c r="H123" s="61">
        <v>0.18</v>
      </c>
      <c r="I123" s="701"/>
      <c r="J123" s="713" t="s">
        <v>458</v>
      </c>
      <c r="K123" s="713" t="s">
        <v>364</v>
      </c>
      <c r="L123" s="712">
        <v>240</v>
      </c>
      <c r="M123" s="702"/>
      <c r="N123" s="704" t="str">
        <f t="shared" si="20"/>
        <v>Included</v>
      </c>
      <c r="O123" s="711">
        <f t="shared" si="21"/>
        <v>0</v>
      </c>
      <c r="P123" s="46">
        <f t="shared" si="22"/>
        <v>0</v>
      </c>
      <c r="Q123" s="313">
        <f t="shared" si="23"/>
        <v>0</v>
      </c>
      <c r="R123" s="708">
        <f t="shared" si="24"/>
        <v>0</v>
      </c>
      <c r="S123" s="46"/>
      <c r="T123" s="709">
        <f t="shared" si="25"/>
        <v>0</v>
      </c>
      <c r="U123" s="46"/>
      <c r="V123" s="710"/>
      <c r="W123" s="46"/>
      <c r="X123" s="46"/>
      <c r="Y123" s="46"/>
    </row>
    <row r="124" spans="1:51" s="313" customFormat="1" ht="15.75" x14ac:dyDescent="0.3">
      <c r="A124" s="55">
        <v>2</v>
      </c>
      <c r="B124" s="712">
        <v>7000027974</v>
      </c>
      <c r="C124" s="712">
        <v>3910</v>
      </c>
      <c r="D124" s="712" t="s">
        <v>333</v>
      </c>
      <c r="E124" s="712">
        <v>1000074895</v>
      </c>
      <c r="F124" s="712">
        <v>85176290</v>
      </c>
      <c r="G124" s="700"/>
      <c r="H124" s="61">
        <v>0.18</v>
      </c>
      <c r="I124" s="701"/>
      <c r="J124" s="713" t="s">
        <v>459</v>
      </c>
      <c r="K124" s="713" t="s">
        <v>364</v>
      </c>
      <c r="L124" s="712">
        <v>10</v>
      </c>
      <c r="M124" s="702"/>
      <c r="N124" s="704" t="str">
        <f t="shared" si="20"/>
        <v>Included</v>
      </c>
      <c r="O124" s="711">
        <f t="shared" si="21"/>
        <v>0</v>
      </c>
      <c r="P124" s="46">
        <f t="shared" si="22"/>
        <v>0</v>
      </c>
      <c r="Q124" s="313">
        <f t="shared" si="23"/>
        <v>0</v>
      </c>
      <c r="R124" s="708">
        <f t="shared" si="24"/>
        <v>0</v>
      </c>
      <c r="S124" s="46"/>
      <c r="T124" s="709">
        <f t="shared" si="25"/>
        <v>0</v>
      </c>
      <c r="U124" s="46"/>
      <c r="V124" s="710"/>
      <c r="W124" s="46"/>
      <c r="X124" s="46"/>
      <c r="Y124" s="46"/>
    </row>
    <row r="125" spans="1:51" s="313" customFormat="1" ht="31.5" x14ac:dyDescent="0.3">
      <c r="A125" s="55">
        <v>3</v>
      </c>
      <c r="B125" s="712">
        <v>7000027974</v>
      </c>
      <c r="C125" s="712">
        <v>3920</v>
      </c>
      <c r="D125" s="712" t="s">
        <v>334</v>
      </c>
      <c r="E125" s="712">
        <v>1000074918</v>
      </c>
      <c r="F125" s="712">
        <v>85176290</v>
      </c>
      <c r="G125" s="700"/>
      <c r="H125" s="61">
        <v>0.18</v>
      </c>
      <c r="I125" s="701"/>
      <c r="J125" s="713" t="s">
        <v>460</v>
      </c>
      <c r="K125" s="713" t="s">
        <v>364</v>
      </c>
      <c r="L125" s="712">
        <v>55</v>
      </c>
      <c r="M125" s="702"/>
      <c r="N125" s="704" t="str">
        <f t="shared" si="20"/>
        <v>Included</v>
      </c>
      <c r="O125" s="711">
        <f t="shared" si="21"/>
        <v>0</v>
      </c>
      <c r="P125" s="46">
        <f t="shared" si="22"/>
        <v>0</v>
      </c>
      <c r="Q125" s="313">
        <f t="shared" si="23"/>
        <v>0</v>
      </c>
      <c r="R125" s="708">
        <f t="shared" si="24"/>
        <v>0</v>
      </c>
      <c r="S125" s="46"/>
      <c r="T125" s="709">
        <f t="shared" si="25"/>
        <v>0</v>
      </c>
      <c r="U125" s="46"/>
      <c r="V125" s="710"/>
      <c r="W125" s="46"/>
      <c r="X125" s="46"/>
      <c r="Y125" s="46"/>
    </row>
    <row r="126" spans="1:51" s="313" customFormat="1" ht="31.5" x14ac:dyDescent="0.3">
      <c r="A126" s="55">
        <v>4</v>
      </c>
      <c r="B126" s="712">
        <v>7000027974</v>
      </c>
      <c r="C126" s="712">
        <v>3930</v>
      </c>
      <c r="D126" s="712" t="s">
        <v>335</v>
      </c>
      <c r="E126" s="712">
        <v>1000074909</v>
      </c>
      <c r="F126" s="712">
        <v>85176290</v>
      </c>
      <c r="G126" s="700"/>
      <c r="H126" s="61">
        <v>0.18</v>
      </c>
      <c r="I126" s="701"/>
      <c r="J126" s="713" t="s">
        <v>461</v>
      </c>
      <c r="K126" s="713" t="s">
        <v>364</v>
      </c>
      <c r="L126" s="712">
        <v>5</v>
      </c>
      <c r="M126" s="702"/>
      <c r="N126" s="704" t="str">
        <f t="shared" si="20"/>
        <v>Included</v>
      </c>
      <c r="O126" s="711">
        <f t="shared" si="21"/>
        <v>0</v>
      </c>
      <c r="P126" s="46">
        <f t="shared" si="22"/>
        <v>0</v>
      </c>
      <c r="Q126" s="313">
        <f t="shared" si="23"/>
        <v>0</v>
      </c>
      <c r="R126" s="708">
        <f t="shared" si="24"/>
        <v>0</v>
      </c>
      <c r="S126" s="46"/>
      <c r="T126" s="709">
        <f t="shared" si="25"/>
        <v>0</v>
      </c>
      <c r="U126" s="46"/>
      <c r="V126" s="710"/>
      <c r="W126" s="46"/>
      <c r="X126" s="46"/>
      <c r="Y126" s="46"/>
    </row>
    <row r="127" spans="1:51" s="313" customFormat="1" ht="31.5" x14ac:dyDescent="0.3">
      <c r="A127" s="55">
        <v>5</v>
      </c>
      <c r="B127" s="712">
        <v>7000027974</v>
      </c>
      <c r="C127" s="712">
        <v>3940</v>
      </c>
      <c r="D127" s="712" t="s">
        <v>336</v>
      </c>
      <c r="E127" s="712">
        <v>1000074889</v>
      </c>
      <c r="F127" s="712">
        <v>85176290</v>
      </c>
      <c r="G127" s="700"/>
      <c r="H127" s="61">
        <v>0.18</v>
      </c>
      <c r="I127" s="701"/>
      <c r="J127" s="713" t="s">
        <v>462</v>
      </c>
      <c r="K127" s="713" t="s">
        <v>364</v>
      </c>
      <c r="L127" s="712">
        <v>45</v>
      </c>
      <c r="M127" s="702"/>
      <c r="N127" s="704" t="str">
        <f t="shared" si="20"/>
        <v>Included</v>
      </c>
      <c r="O127" s="711">
        <f t="shared" si="21"/>
        <v>0</v>
      </c>
      <c r="P127" s="46">
        <f t="shared" si="22"/>
        <v>0</v>
      </c>
      <c r="Q127" s="313">
        <f t="shared" si="23"/>
        <v>0</v>
      </c>
      <c r="R127" s="708">
        <f t="shared" si="24"/>
        <v>0</v>
      </c>
      <c r="S127" s="46"/>
      <c r="T127" s="709">
        <f t="shared" si="25"/>
        <v>0</v>
      </c>
      <c r="U127" s="46"/>
      <c r="V127" s="710"/>
      <c r="W127" s="46"/>
      <c r="X127" s="46"/>
      <c r="Y127" s="46"/>
    </row>
    <row r="128" spans="1:51" s="313" customFormat="1" ht="15.75" x14ac:dyDescent="0.3">
      <c r="A128" s="55">
        <v>6</v>
      </c>
      <c r="B128" s="712">
        <v>7000027974</v>
      </c>
      <c r="C128" s="712">
        <v>3950</v>
      </c>
      <c r="D128" s="712" t="s">
        <v>337</v>
      </c>
      <c r="E128" s="712">
        <v>1000074927</v>
      </c>
      <c r="F128" s="712">
        <v>85044090</v>
      </c>
      <c r="G128" s="700"/>
      <c r="H128" s="61">
        <v>0.18</v>
      </c>
      <c r="I128" s="701"/>
      <c r="J128" s="713" t="s">
        <v>463</v>
      </c>
      <c r="K128" s="713" t="s">
        <v>364</v>
      </c>
      <c r="L128" s="712">
        <v>4</v>
      </c>
      <c r="M128" s="702"/>
      <c r="N128" s="704" t="str">
        <f t="shared" si="20"/>
        <v>Included</v>
      </c>
      <c r="O128" s="711">
        <f t="shared" si="21"/>
        <v>0</v>
      </c>
      <c r="P128" s="46">
        <f t="shared" si="22"/>
        <v>0</v>
      </c>
      <c r="Q128" s="313">
        <f t="shared" si="23"/>
        <v>0</v>
      </c>
      <c r="R128" s="708">
        <f t="shared" si="24"/>
        <v>0</v>
      </c>
      <c r="S128" s="46"/>
      <c r="T128" s="709">
        <f t="shared" si="25"/>
        <v>0</v>
      </c>
      <c r="U128" s="46"/>
      <c r="V128" s="710"/>
      <c r="W128" s="46"/>
      <c r="X128" s="46"/>
      <c r="Y128" s="46"/>
    </row>
    <row r="129" spans="1:25" s="313" customFormat="1" ht="31.5" x14ac:dyDescent="0.3">
      <c r="A129" s="55">
        <v>7</v>
      </c>
      <c r="B129" s="712">
        <v>7000027974</v>
      </c>
      <c r="C129" s="712">
        <v>3960</v>
      </c>
      <c r="D129" s="712" t="s">
        <v>338</v>
      </c>
      <c r="E129" s="712">
        <v>1000074897</v>
      </c>
      <c r="F129" s="712">
        <v>85176290</v>
      </c>
      <c r="G129" s="700"/>
      <c r="H129" s="61">
        <v>0.18</v>
      </c>
      <c r="I129" s="701"/>
      <c r="J129" s="713" t="s">
        <v>464</v>
      </c>
      <c r="K129" s="713" t="s">
        <v>365</v>
      </c>
      <c r="L129" s="712">
        <v>200</v>
      </c>
      <c r="M129" s="702"/>
      <c r="N129" s="704" t="str">
        <f t="shared" si="20"/>
        <v>Included</v>
      </c>
      <c r="O129" s="711">
        <f t="shared" si="21"/>
        <v>0</v>
      </c>
      <c r="P129" s="46">
        <f t="shared" si="22"/>
        <v>0</v>
      </c>
      <c r="Q129" s="313">
        <f t="shared" si="23"/>
        <v>0</v>
      </c>
      <c r="R129" s="708">
        <f t="shared" si="24"/>
        <v>0</v>
      </c>
      <c r="S129" s="46"/>
      <c r="T129" s="709">
        <f t="shared" si="25"/>
        <v>0</v>
      </c>
      <c r="U129" s="46"/>
      <c r="V129" s="710"/>
      <c r="W129" s="46"/>
      <c r="X129" s="46"/>
      <c r="Y129" s="46"/>
    </row>
    <row r="130" spans="1:25" s="313" customFormat="1" ht="31.5" x14ac:dyDescent="0.3">
      <c r="A130" s="55">
        <v>8</v>
      </c>
      <c r="B130" s="712">
        <v>7000027974</v>
      </c>
      <c r="C130" s="712">
        <v>3970</v>
      </c>
      <c r="D130" s="712" t="s">
        <v>339</v>
      </c>
      <c r="E130" s="712">
        <v>1000074898</v>
      </c>
      <c r="F130" s="712">
        <v>85176290</v>
      </c>
      <c r="G130" s="700"/>
      <c r="H130" s="61">
        <v>0.18</v>
      </c>
      <c r="I130" s="701"/>
      <c r="J130" s="713" t="s">
        <v>465</v>
      </c>
      <c r="K130" s="713" t="s">
        <v>365</v>
      </c>
      <c r="L130" s="712">
        <v>1000</v>
      </c>
      <c r="M130" s="702"/>
      <c r="N130" s="704" t="str">
        <f t="shared" si="20"/>
        <v>Included</v>
      </c>
      <c r="O130" s="711">
        <f t="shared" si="21"/>
        <v>0</v>
      </c>
      <c r="P130" s="46">
        <f t="shared" si="22"/>
        <v>0</v>
      </c>
      <c r="Q130" s="313">
        <f t="shared" si="23"/>
        <v>0</v>
      </c>
      <c r="R130" s="708">
        <f t="shared" si="24"/>
        <v>0</v>
      </c>
      <c r="S130" s="46"/>
      <c r="T130" s="709">
        <f t="shared" si="25"/>
        <v>0</v>
      </c>
      <c r="U130" s="46"/>
      <c r="V130" s="710"/>
      <c r="W130" s="46"/>
      <c r="X130" s="46"/>
      <c r="Y130" s="46"/>
    </row>
    <row r="131" spans="1:25" s="313" customFormat="1" ht="15.75" x14ac:dyDescent="0.3">
      <c r="A131" s="55">
        <v>9</v>
      </c>
      <c r="B131" s="712">
        <v>7000027974</v>
      </c>
      <c r="C131" s="712">
        <v>3980</v>
      </c>
      <c r="D131" s="712" t="s">
        <v>340</v>
      </c>
      <c r="E131" s="712">
        <v>1000074892</v>
      </c>
      <c r="F131" s="712">
        <v>85447090</v>
      </c>
      <c r="G131" s="700"/>
      <c r="H131" s="61">
        <v>0.18</v>
      </c>
      <c r="I131" s="701"/>
      <c r="J131" s="713" t="s">
        <v>466</v>
      </c>
      <c r="K131" s="713" t="s">
        <v>365</v>
      </c>
      <c r="L131" s="712">
        <v>16630</v>
      </c>
      <c r="M131" s="702"/>
      <c r="N131" s="704" t="str">
        <f t="shared" si="20"/>
        <v>Included</v>
      </c>
      <c r="O131" s="711">
        <f t="shared" si="21"/>
        <v>0</v>
      </c>
      <c r="P131" s="46">
        <f t="shared" si="22"/>
        <v>0</v>
      </c>
      <c r="Q131" s="313">
        <f t="shared" si="23"/>
        <v>0</v>
      </c>
      <c r="R131" s="708">
        <f t="shared" si="24"/>
        <v>0</v>
      </c>
      <c r="S131" s="46"/>
      <c r="T131" s="709">
        <f t="shared" si="25"/>
        <v>0</v>
      </c>
      <c r="U131" s="46"/>
      <c r="V131" s="710"/>
      <c r="W131" s="46"/>
      <c r="X131" s="46"/>
      <c r="Y131" s="46"/>
    </row>
    <row r="132" spans="1:25" s="313" customFormat="1" ht="15.75" x14ac:dyDescent="0.3">
      <c r="A132" s="55">
        <v>10</v>
      </c>
      <c r="B132" s="712">
        <v>7000027974</v>
      </c>
      <c r="C132" s="712">
        <v>3990</v>
      </c>
      <c r="D132" s="712" t="s">
        <v>341</v>
      </c>
      <c r="E132" s="712">
        <v>1000074893</v>
      </c>
      <c r="F132" s="712">
        <v>85447090</v>
      </c>
      <c r="G132" s="700"/>
      <c r="H132" s="61">
        <v>0.18</v>
      </c>
      <c r="I132" s="701"/>
      <c r="J132" s="713" t="s">
        <v>467</v>
      </c>
      <c r="K132" s="713" t="s">
        <v>365</v>
      </c>
      <c r="L132" s="712">
        <v>18560</v>
      </c>
      <c r="M132" s="702"/>
      <c r="N132" s="704" t="str">
        <f t="shared" si="20"/>
        <v>Included</v>
      </c>
      <c r="O132" s="711">
        <f t="shared" si="21"/>
        <v>0</v>
      </c>
      <c r="P132" s="46">
        <f t="shared" si="22"/>
        <v>0</v>
      </c>
      <c r="Q132" s="313">
        <f t="shared" si="23"/>
        <v>0</v>
      </c>
      <c r="R132" s="708">
        <f t="shared" si="24"/>
        <v>0</v>
      </c>
      <c r="S132" s="46"/>
      <c r="T132" s="709">
        <f t="shared" si="25"/>
        <v>0</v>
      </c>
      <c r="U132" s="46"/>
      <c r="V132" s="710"/>
      <c r="W132" s="46"/>
      <c r="X132" s="46"/>
      <c r="Y132" s="46"/>
    </row>
    <row r="133" spans="1:25" s="313" customFormat="1" ht="15.75" x14ac:dyDescent="0.3">
      <c r="A133" s="55">
        <v>11</v>
      </c>
      <c r="B133" s="712">
        <v>7000027974</v>
      </c>
      <c r="C133" s="712">
        <v>4000</v>
      </c>
      <c r="D133" s="712" t="s">
        <v>342</v>
      </c>
      <c r="E133" s="712">
        <v>1000074906</v>
      </c>
      <c r="F133" s="712">
        <v>39174000</v>
      </c>
      <c r="G133" s="700"/>
      <c r="H133" s="61">
        <v>0.18</v>
      </c>
      <c r="I133" s="701"/>
      <c r="J133" s="713" t="s">
        <v>468</v>
      </c>
      <c r="K133" s="713" t="s">
        <v>365</v>
      </c>
      <c r="L133" s="712">
        <v>14967</v>
      </c>
      <c r="M133" s="702"/>
      <c r="N133" s="704" t="str">
        <f>IF(M133=0, "Included",IF(ISERROR(L133*M133), M133, L133*M133))</f>
        <v>Included</v>
      </c>
      <c r="O133" s="711">
        <f>R133</f>
        <v>0</v>
      </c>
      <c r="P133" s="46">
        <f t="shared" si="22"/>
        <v>0</v>
      </c>
      <c r="Q133" s="313">
        <f>IF(N133="Included",0,N133)</f>
        <v>0</v>
      </c>
      <c r="R133" s="708">
        <f>IF(I133="", H133*Q133,I133*Q133)</f>
        <v>0</v>
      </c>
      <c r="S133" s="46"/>
      <c r="T133" s="709">
        <f t="shared" si="25"/>
        <v>0</v>
      </c>
      <c r="U133" s="46"/>
      <c r="V133" s="710"/>
      <c r="W133" s="46"/>
      <c r="X133" s="46"/>
      <c r="Y133" s="46"/>
    </row>
    <row r="134" spans="1:25" s="313" customFormat="1" ht="15.75" x14ac:dyDescent="0.3">
      <c r="A134" s="55">
        <v>12</v>
      </c>
      <c r="B134" s="712">
        <v>7000027974</v>
      </c>
      <c r="C134" s="712">
        <v>4010</v>
      </c>
      <c r="D134" s="712" t="s">
        <v>343</v>
      </c>
      <c r="E134" s="712">
        <v>1000074905</v>
      </c>
      <c r="F134" s="712">
        <v>39174000</v>
      </c>
      <c r="G134" s="700"/>
      <c r="H134" s="61">
        <v>0.18</v>
      </c>
      <c r="I134" s="701"/>
      <c r="J134" s="713" t="s">
        <v>469</v>
      </c>
      <c r="K134" s="713" t="s">
        <v>365</v>
      </c>
      <c r="L134" s="712">
        <v>16704</v>
      </c>
      <c r="M134" s="702"/>
      <c r="N134" s="704" t="str">
        <f>IF(M134=0, "Included",IF(ISERROR(L134*M134), M134, L134*M134))</f>
        <v>Included</v>
      </c>
      <c r="O134" s="711">
        <f>R134</f>
        <v>0</v>
      </c>
      <c r="P134" s="46">
        <f t="shared" si="22"/>
        <v>0</v>
      </c>
      <c r="Q134" s="313">
        <f>IF(N134="Included",0,N134)</f>
        <v>0</v>
      </c>
      <c r="R134" s="708">
        <f>IF(I134="", H134*Q134,I134*Q134)</f>
        <v>0</v>
      </c>
      <c r="S134" s="46"/>
      <c r="T134" s="709">
        <f t="shared" si="25"/>
        <v>0</v>
      </c>
      <c r="U134" s="46"/>
      <c r="V134" s="710"/>
      <c r="W134" s="46"/>
      <c r="X134" s="46"/>
      <c r="Y134" s="46"/>
    </row>
    <row r="135" spans="1:25" s="313" customFormat="1" ht="15.75" x14ac:dyDescent="0.3">
      <c r="A135" s="55">
        <v>13</v>
      </c>
      <c r="B135" s="712">
        <v>7000027974</v>
      </c>
      <c r="C135" s="712">
        <v>4020</v>
      </c>
      <c r="D135" s="712" t="s">
        <v>344</v>
      </c>
      <c r="E135" s="712">
        <v>1000074916</v>
      </c>
      <c r="F135" s="712">
        <v>85447090</v>
      </c>
      <c r="G135" s="700"/>
      <c r="H135" s="61">
        <v>0.18</v>
      </c>
      <c r="I135" s="701"/>
      <c r="J135" s="713" t="s">
        <v>470</v>
      </c>
      <c r="K135" s="713" t="s">
        <v>364</v>
      </c>
      <c r="L135" s="712">
        <v>200</v>
      </c>
      <c r="M135" s="702"/>
      <c r="N135" s="704" t="str">
        <f>IF(M135=0, "Included",IF(ISERROR(L135*M135), M135, L135*M135))</f>
        <v>Included</v>
      </c>
      <c r="O135" s="711">
        <f>R135</f>
        <v>0</v>
      </c>
      <c r="P135" s="46">
        <f t="shared" si="22"/>
        <v>0</v>
      </c>
      <c r="Q135" s="313">
        <f>IF(N135="Included",0,N135)</f>
        <v>0</v>
      </c>
      <c r="R135" s="708">
        <f>IF(I135="", H135*Q135,I135*Q135)</f>
        <v>0</v>
      </c>
      <c r="S135" s="46"/>
      <c r="T135" s="709">
        <f t="shared" si="25"/>
        <v>0</v>
      </c>
      <c r="U135" s="46"/>
      <c r="V135" s="710"/>
      <c r="W135" s="46"/>
      <c r="X135" s="46"/>
      <c r="Y135" s="46"/>
    </row>
    <row r="136" spans="1:25" s="313" customFormat="1" ht="15.75" x14ac:dyDescent="0.3">
      <c r="A136" s="55">
        <v>14</v>
      </c>
      <c r="B136" s="712">
        <v>7000027974</v>
      </c>
      <c r="C136" s="712">
        <v>4030</v>
      </c>
      <c r="D136" s="712" t="s">
        <v>345</v>
      </c>
      <c r="E136" s="712">
        <v>1000074917</v>
      </c>
      <c r="F136" s="712">
        <v>85447090</v>
      </c>
      <c r="G136" s="700"/>
      <c r="H136" s="61">
        <v>0.18</v>
      </c>
      <c r="I136" s="701"/>
      <c r="J136" s="713" t="s">
        <v>471</v>
      </c>
      <c r="K136" s="713" t="s">
        <v>364</v>
      </c>
      <c r="L136" s="712">
        <v>90</v>
      </c>
      <c r="M136" s="702"/>
      <c r="N136" s="704" t="str">
        <f t="shared" ref="N136:N209" si="46">IF(M136=0, "Included",IF(ISERROR(L136*M136), M136, L136*M136))</f>
        <v>Included</v>
      </c>
      <c r="O136" s="711">
        <f t="shared" ref="O136:O209" si="47">R136</f>
        <v>0</v>
      </c>
      <c r="P136" s="46">
        <f t="shared" si="22"/>
        <v>0</v>
      </c>
      <c r="Q136" s="313">
        <f t="shared" ref="Q136:Q209" si="48">IF(N136="Included",0,N136)</f>
        <v>0</v>
      </c>
      <c r="R136" s="708">
        <f t="shared" ref="R136:R209" si="49">IF(I136="", H136*Q136,I136*Q136)</f>
        <v>0</v>
      </c>
      <c r="S136" s="46"/>
      <c r="T136" s="709">
        <f t="shared" si="25"/>
        <v>0</v>
      </c>
      <c r="U136" s="46"/>
      <c r="V136" s="710"/>
      <c r="W136" s="46"/>
      <c r="X136" s="46"/>
      <c r="Y136" s="46"/>
    </row>
    <row r="137" spans="1:25" s="313" customFormat="1" ht="15.75" x14ac:dyDescent="0.3">
      <c r="A137" s="55">
        <v>15</v>
      </c>
      <c r="B137" s="712">
        <v>7000027974</v>
      </c>
      <c r="C137" s="712">
        <v>4040</v>
      </c>
      <c r="D137" s="712" t="s">
        <v>346</v>
      </c>
      <c r="E137" s="712">
        <v>1000074899</v>
      </c>
      <c r="F137" s="712">
        <v>85447090</v>
      </c>
      <c r="G137" s="700"/>
      <c r="H137" s="61">
        <v>0.18</v>
      </c>
      <c r="I137" s="701"/>
      <c r="J137" s="713" t="s">
        <v>472</v>
      </c>
      <c r="K137" s="713" t="s">
        <v>365</v>
      </c>
      <c r="L137" s="712">
        <v>9600</v>
      </c>
      <c r="M137" s="702"/>
      <c r="N137" s="704" t="str">
        <f t="shared" si="46"/>
        <v>Included</v>
      </c>
      <c r="O137" s="711">
        <f t="shared" si="47"/>
        <v>0</v>
      </c>
      <c r="P137" s="46">
        <f t="shared" si="22"/>
        <v>0</v>
      </c>
      <c r="Q137" s="313">
        <f t="shared" si="48"/>
        <v>0</v>
      </c>
      <c r="R137" s="708">
        <f t="shared" si="49"/>
        <v>0</v>
      </c>
      <c r="S137" s="46"/>
      <c r="T137" s="709">
        <f t="shared" si="25"/>
        <v>0</v>
      </c>
      <c r="U137" s="46"/>
      <c r="V137" s="710"/>
      <c r="W137" s="46"/>
      <c r="X137" s="46"/>
      <c r="Y137" s="46"/>
    </row>
    <row r="138" spans="1:25" s="313" customFormat="1" ht="15.75" x14ac:dyDescent="0.3">
      <c r="A138" s="55">
        <v>16</v>
      </c>
      <c r="B138" s="712">
        <v>7000027974</v>
      </c>
      <c r="C138" s="712">
        <v>4050</v>
      </c>
      <c r="D138" s="712" t="s">
        <v>347</v>
      </c>
      <c r="E138" s="712">
        <v>1000074900</v>
      </c>
      <c r="F138" s="712">
        <v>85447090</v>
      </c>
      <c r="G138" s="700"/>
      <c r="H138" s="61">
        <v>0.18</v>
      </c>
      <c r="I138" s="701"/>
      <c r="J138" s="713" t="s">
        <v>473</v>
      </c>
      <c r="K138" s="713" t="s">
        <v>365</v>
      </c>
      <c r="L138" s="712">
        <v>400</v>
      </c>
      <c r="M138" s="702"/>
      <c r="N138" s="704" t="str">
        <f t="shared" si="46"/>
        <v>Included</v>
      </c>
      <c r="O138" s="711">
        <f t="shared" si="47"/>
        <v>0</v>
      </c>
      <c r="P138" s="46">
        <f t="shared" si="22"/>
        <v>0</v>
      </c>
      <c r="Q138" s="313">
        <f t="shared" si="48"/>
        <v>0</v>
      </c>
      <c r="R138" s="708">
        <f t="shared" si="49"/>
        <v>0</v>
      </c>
      <c r="S138" s="46"/>
      <c r="T138" s="709">
        <f t="shared" si="25"/>
        <v>0</v>
      </c>
      <c r="U138" s="46"/>
      <c r="V138" s="710"/>
      <c r="W138" s="46"/>
      <c r="X138" s="46"/>
      <c r="Y138" s="46"/>
    </row>
    <row r="139" spans="1:25" s="313" customFormat="1" ht="15.75" x14ac:dyDescent="0.3">
      <c r="A139" s="55">
        <v>17</v>
      </c>
      <c r="B139" s="712">
        <v>7000027974</v>
      </c>
      <c r="C139" s="712">
        <v>4060</v>
      </c>
      <c r="D139" s="712" t="s">
        <v>348</v>
      </c>
      <c r="E139" s="712">
        <v>1000074910</v>
      </c>
      <c r="F139" s="712">
        <v>84733099</v>
      </c>
      <c r="G139" s="700"/>
      <c r="H139" s="61">
        <v>0.18</v>
      </c>
      <c r="I139" s="701"/>
      <c r="J139" s="713" t="s">
        <v>474</v>
      </c>
      <c r="K139" s="713" t="s">
        <v>364</v>
      </c>
      <c r="L139" s="712">
        <v>10</v>
      </c>
      <c r="M139" s="702"/>
      <c r="N139" s="704" t="str">
        <f t="shared" si="46"/>
        <v>Included</v>
      </c>
      <c r="O139" s="711">
        <f t="shared" si="47"/>
        <v>0</v>
      </c>
      <c r="P139" s="46">
        <f t="shared" si="22"/>
        <v>0</v>
      </c>
      <c r="Q139" s="313">
        <f t="shared" si="48"/>
        <v>0</v>
      </c>
      <c r="R139" s="708">
        <f t="shared" si="49"/>
        <v>0</v>
      </c>
      <c r="S139" s="46"/>
      <c r="T139" s="709">
        <f t="shared" si="25"/>
        <v>0</v>
      </c>
      <c r="U139" s="46"/>
      <c r="V139" s="710"/>
      <c r="W139" s="46"/>
      <c r="X139" s="46"/>
      <c r="Y139" s="46"/>
    </row>
    <row r="140" spans="1:25" s="313" customFormat="1" ht="15.75" x14ac:dyDescent="0.3">
      <c r="A140" s="55">
        <v>18</v>
      </c>
      <c r="B140" s="712">
        <v>7000027974</v>
      </c>
      <c r="C140" s="712">
        <v>4070</v>
      </c>
      <c r="D140" s="712" t="s">
        <v>349</v>
      </c>
      <c r="E140" s="712">
        <v>1000074911</v>
      </c>
      <c r="F140" s="712">
        <v>84733099</v>
      </c>
      <c r="G140" s="700"/>
      <c r="H140" s="61">
        <v>0.18</v>
      </c>
      <c r="I140" s="701"/>
      <c r="J140" s="713" t="s">
        <v>475</v>
      </c>
      <c r="K140" s="713" t="s">
        <v>364</v>
      </c>
      <c r="L140" s="712">
        <v>60</v>
      </c>
      <c r="M140" s="702"/>
      <c r="N140" s="704" t="str">
        <f t="shared" si="46"/>
        <v>Included</v>
      </c>
      <c r="O140" s="711">
        <f t="shared" si="47"/>
        <v>0</v>
      </c>
      <c r="P140" s="46">
        <f t="shared" si="22"/>
        <v>0</v>
      </c>
      <c r="Q140" s="313">
        <f t="shared" si="48"/>
        <v>0</v>
      </c>
      <c r="R140" s="708">
        <f t="shared" si="49"/>
        <v>0</v>
      </c>
      <c r="S140" s="46"/>
      <c r="T140" s="709">
        <f t="shared" si="25"/>
        <v>0</v>
      </c>
      <c r="U140" s="46"/>
      <c r="V140" s="710"/>
      <c r="W140" s="46"/>
      <c r="X140" s="46"/>
      <c r="Y140" s="46"/>
    </row>
    <row r="141" spans="1:25" s="313" customFormat="1" ht="31.5" x14ac:dyDescent="0.3">
      <c r="A141" s="55">
        <v>19</v>
      </c>
      <c r="B141" s="712">
        <v>7000027974</v>
      </c>
      <c r="C141" s="712">
        <v>4080</v>
      </c>
      <c r="D141" s="712" t="s">
        <v>350</v>
      </c>
      <c r="E141" s="712">
        <v>1000074921</v>
      </c>
      <c r="F141" s="712">
        <v>84733099</v>
      </c>
      <c r="G141" s="700"/>
      <c r="H141" s="61">
        <v>0.18</v>
      </c>
      <c r="I141" s="701"/>
      <c r="J141" s="713" t="s">
        <v>476</v>
      </c>
      <c r="K141" s="713" t="s">
        <v>364</v>
      </c>
      <c r="L141" s="712">
        <v>4</v>
      </c>
      <c r="M141" s="702"/>
      <c r="N141" s="704" t="str">
        <f t="shared" si="46"/>
        <v>Included</v>
      </c>
      <c r="O141" s="711">
        <f t="shared" si="47"/>
        <v>0</v>
      </c>
      <c r="P141" s="46">
        <f t="shared" si="22"/>
        <v>0</v>
      </c>
      <c r="Q141" s="313">
        <f t="shared" si="48"/>
        <v>0</v>
      </c>
      <c r="R141" s="708">
        <f t="shared" si="49"/>
        <v>0</v>
      </c>
      <c r="S141" s="46"/>
      <c r="T141" s="709">
        <f t="shared" si="25"/>
        <v>0</v>
      </c>
      <c r="U141" s="46"/>
      <c r="V141" s="710"/>
      <c r="W141" s="46"/>
      <c r="X141" s="46"/>
      <c r="Y141" s="46"/>
    </row>
    <row r="142" spans="1:25" s="313" customFormat="1" ht="15.75" x14ac:dyDescent="0.3">
      <c r="A142" s="55">
        <v>20</v>
      </c>
      <c r="B142" s="712">
        <v>7000027974</v>
      </c>
      <c r="C142" s="712">
        <v>4090</v>
      </c>
      <c r="D142" s="712" t="s">
        <v>351</v>
      </c>
      <c r="E142" s="712">
        <v>1000074894</v>
      </c>
      <c r="F142" s="712">
        <v>84733099</v>
      </c>
      <c r="G142" s="700"/>
      <c r="H142" s="61">
        <v>0.18</v>
      </c>
      <c r="I142" s="701"/>
      <c r="J142" s="713" t="s">
        <v>477</v>
      </c>
      <c r="K142" s="713" t="s">
        <v>364</v>
      </c>
      <c r="L142" s="712">
        <v>55</v>
      </c>
      <c r="M142" s="702"/>
      <c r="N142" s="704" t="str">
        <f t="shared" si="46"/>
        <v>Included</v>
      </c>
      <c r="O142" s="711">
        <f t="shared" si="47"/>
        <v>0</v>
      </c>
      <c r="P142" s="46">
        <f t="shared" si="22"/>
        <v>0</v>
      </c>
      <c r="Q142" s="313">
        <f t="shared" si="48"/>
        <v>0</v>
      </c>
      <c r="R142" s="708">
        <f t="shared" si="49"/>
        <v>0</v>
      </c>
      <c r="S142" s="46"/>
      <c r="T142" s="709">
        <f t="shared" si="25"/>
        <v>0</v>
      </c>
      <c r="U142" s="46"/>
      <c r="V142" s="710"/>
      <c r="W142" s="46"/>
      <c r="X142" s="46"/>
      <c r="Y142" s="46"/>
    </row>
    <row r="143" spans="1:25" s="313" customFormat="1" ht="15.75" x14ac:dyDescent="0.3">
      <c r="A143" s="55">
        <v>21</v>
      </c>
      <c r="B143" s="712">
        <v>7000027974</v>
      </c>
      <c r="C143" s="712">
        <v>4100</v>
      </c>
      <c r="D143" s="712" t="s">
        <v>352</v>
      </c>
      <c r="E143" s="712">
        <v>1000074912</v>
      </c>
      <c r="F143" s="712">
        <v>73259999</v>
      </c>
      <c r="G143" s="700"/>
      <c r="H143" s="57">
        <v>0</v>
      </c>
      <c r="I143" s="701"/>
      <c r="J143" s="713" t="s">
        <v>478</v>
      </c>
      <c r="K143" s="713" t="s">
        <v>364</v>
      </c>
      <c r="L143" s="712">
        <v>30</v>
      </c>
      <c r="M143" s="702"/>
      <c r="N143" s="703" t="str">
        <f>IF(M143=0, "Included",IF(ISERROR(L143*M143), M143, L143*M143))</f>
        <v>Included</v>
      </c>
      <c r="O143" s="707">
        <f>R143</f>
        <v>0</v>
      </c>
      <c r="P143" s="46">
        <f>+L143*M143</f>
        <v>0</v>
      </c>
      <c r="Q143" s="313">
        <f>IF(N143="Included",0,N143)</f>
        <v>0</v>
      </c>
      <c r="R143" s="708">
        <f>IF(I143="", H143*Q143,I143*Q143)</f>
        <v>0</v>
      </c>
      <c r="S143" s="46"/>
      <c r="T143" s="709">
        <f>+P143*H143</f>
        <v>0</v>
      </c>
      <c r="U143" s="46"/>
      <c r="V143" s="710"/>
      <c r="W143" s="46"/>
      <c r="X143" s="46"/>
      <c r="Y143" s="46"/>
    </row>
    <row r="144" spans="1:25" s="313" customFormat="1" ht="15.75" x14ac:dyDescent="0.3">
      <c r="A144" s="55">
        <v>22</v>
      </c>
      <c r="B144" s="712">
        <v>7000027974</v>
      </c>
      <c r="C144" s="712">
        <v>4110</v>
      </c>
      <c r="D144" s="712" t="s">
        <v>353</v>
      </c>
      <c r="E144" s="712">
        <v>1000074907</v>
      </c>
      <c r="F144" s="712">
        <v>85176290</v>
      </c>
      <c r="G144" s="700"/>
      <c r="H144" s="61">
        <v>0.18</v>
      </c>
      <c r="I144" s="701"/>
      <c r="J144" s="713" t="s">
        <v>479</v>
      </c>
      <c r="K144" s="713" t="s">
        <v>364</v>
      </c>
      <c r="L144" s="712">
        <v>30</v>
      </c>
      <c r="M144" s="702"/>
      <c r="N144" s="704" t="str">
        <f t="shared" ref="N144:N157" si="50">IF(M144=0, "Included",IF(ISERROR(L144*M144), M144, L144*M144))</f>
        <v>Included</v>
      </c>
      <c r="O144" s="711">
        <f t="shared" ref="O144:O157" si="51">R144</f>
        <v>0</v>
      </c>
      <c r="P144" s="46">
        <f t="shared" ref="P144:P185" si="52">+L144*M144</f>
        <v>0</v>
      </c>
      <c r="Q144" s="313">
        <f t="shared" ref="Q144:Q157" si="53">IF(N144="Included",0,N144)</f>
        <v>0</v>
      </c>
      <c r="R144" s="708">
        <f t="shared" ref="R144:R157" si="54">IF(I144="", H144*Q144,I144*Q144)</f>
        <v>0</v>
      </c>
      <c r="S144" s="46"/>
      <c r="T144" s="709">
        <f t="shared" ref="T144:T185" si="55">+P144*H144</f>
        <v>0</v>
      </c>
      <c r="U144" s="46"/>
      <c r="V144" s="710"/>
      <c r="W144" s="46"/>
      <c r="X144" s="46"/>
      <c r="Y144" s="46"/>
    </row>
    <row r="145" spans="1:51" s="313" customFormat="1" ht="15.75" x14ac:dyDescent="0.3">
      <c r="A145" s="55">
        <v>23</v>
      </c>
      <c r="B145" s="712">
        <v>7000027974</v>
      </c>
      <c r="C145" s="712">
        <v>4120</v>
      </c>
      <c r="D145" s="712" t="s">
        <v>354</v>
      </c>
      <c r="E145" s="712">
        <v>1000074919</v>
      </c>
      <c r="F145" s="712">
        <v>39172390</v>
      </c>
      <c r="G145" s="700"/>
      <c r="H145" s="61">
        <v>0.18</v>
      </c>
      <c r="I145" s="701"/>
      <c r="J145" s="713" t="s">
        <v>480</v>
      </c>
      <c r="K145" s="713" t="s">
        <v>365</v>
      </c>
      <c r="L145" s="712">
        <v>5000</v>
      </c>
      <c r="M145" s="702"/>
      <c r="N145" s="704" t="str">
        <f t="shared" si="50"/>
        <v>Included</v>
      </c>
      <c r="O145" s="711">
        <f t="shared" si="51"/>
        <v>0</v>
      </c>
      <c r="P145" s="46">
        <f t="shared" si="52"/>
        <v>0</v>
      </c>
      <c r="Q145" s="313">
        <f t="shared" si="53"/>
        <v>0</v>
      </c>
      <c r="R145" s="708">
        <f t="shared" si="54"/>
        <v>0</v>
      </c>
      <c r="S145" s="46"/>
      <c r="T145" s="709">
        <f t="shared" si="55"/>
        <v>0</v>
      </c>
      <c r="U145" s="46"/>
      <c r="V145" s="710"/>
      <c r="W145" s="46"/>
      <c r="X145" s="46"/>
      <c r="Y145" s="46"/>
    </row>
    <row r="146" spans="1:51" s="313" customFormat="1" ht="15.75" x14ac:dyDescent="0.3">
      <c r="A146" s="55">
        <v>24</v>
      </c>
      <c r="B146" s="712">
        <v>7000027974</v>
      </c>
      <c r="C146" s="712">
        <v>4130</v>
      </c>
      <c r="D146" s="712" t="s">
        <v>355</v>
      </c>
      <c r="E146" s="712">
        <v>1000074922</v>
      </c>
      <c r="F146" s="712">
        <v>85176290</v>
      </c>
      <c r="G146" s="700"/>
      <c r="H146" s="61">
        <v>0.18</v>
      </c>
      <c r="I146" s="701"/>
      <c r="J146" s="713" t="s">
        <v>481</v>
      </c>
      <c r="K146" s="713" t="s">
        <v>364</v>
      </c>
      <c r="L146" s="712">
        <v>500</v>
      </c>
      <c r="M146" s="702"/>
      <c r="N146" s="704" t="str">
        <f t="shared" si="50"/>
        <v>Included</v>
      </c>
      <c r="O146" s="711">
        <f t="shared" si="51"/>
        <v>0</v>
      </c>
      <c r="P146" s="46">
        <f t="shared" si="52"/>
        <v>0</v>
      </c>
      <c r="Q146" s="313">
        <f t="shared" si="53"/>
        <v>0</v>
      </c>
      <c r="R146" s="708">
        <f t="shared" si="54"/>
        <v>0</v>
      </c>
      <c r="S146" s="46"/>
      <c r="T146" s="709">
        <f t="shared" si="55"/>
        <v>0</v>
      </c>
      <c r="U146" s="46"/>
      <c r="V146" s="710"/>
      <c r="W146" s="46"/>
      <c r="X146" s="46"/>
      <c r="Y146" s="46"/>
    </row>
    <row r="147" spans="1:51" s="313" customFormat="1" ht="47.25" x14ac:dyDescent="0.3">
      <c r="A147" s="55">
        <v>25</v>
      </c>
      <c r="B147" s="712">
        <v>7000027974</v>
      </c>
      <c r="C147" s="712">
        <v>4140</v>
      </c>
      <c r="D147" s="712" t="s">
        <v>356</v>
      </c>
      <c r="E147" s="712">
        <v>1000074913</v>
      </c>
      <c r="F147" s="712">
        <v>85447090</v>
      </c>
      <c r="G147" s="700"/>
      <c r="H147" s="61">
        <v>0.18</v>
      </c>
      <c r="I147" s="701"/>
      <c r="J147" s="713" t="s">
        <v>482</v>
      </c>
      <c r="K147" s="713" t="s">
        <v>366</v>
      </c>
      <c r="L147" s="712">
        <v>1</v>
      </c>
      <c r="M147" s="702"/>
      <c r="N147" s="704" t="str">
        <f t="shared" si="50"/>
        <v>Included</v>
      </c>
      <c r="O147" s="711">
        <f t="shared" si="51"/>
        <v>0</v>
      </c>
      <c r="P147" s="46">
        <f t="shared" si="52"/>
        <v>0</v>
      </c>
      <c r="Q147" s="313">
        <f t="shared" si="53"/>
        <v>0</v>
      </c>
      <c r="R147" s="708">
        <f t="shared" si="54"/>
        <v>0</v>
      </c>
      <c r="S147" s="46"/>
      <c r="T147" s="709">
        <f t="shared" si="55"/>
        <v>0</v>
      </c>
      <c r="U147" s="46"/>
      <c r="V147" s="710"/>
      <c r="W147" s="46"/>
      <c r="X147" s="46"/>
      <c r="Y147" s="46"/>
    </row>
    <row r="148" spans="1:51" s="313" customFormat="1" ht="30.75" customHeight="1" x14ac:dyDescent="0.3">
      <c r="A148" s="695" t="s">
        <v>367</v>
      </c>
      <c r="B148" s="696" t="s">
        <v>368</v>
      </c>
      <c r="C148" s="697"/>
      <c r="D148" s="697"/>
      <c r="E148" s="697"/>
      <c r="F148" s="697"/>
      <c r="G148" s="697"/>
      <c r="H148" s="697"/>
      <c r="I148" s="697"/>
      <c r="J148" s="697"/>
      <c r="K148" s="697"/>
      <c r="L148" s="750"/>
      <c r="M148" s="697"/>
      <c r="N148" s="697"/>
      <c r="O148" s="54"/>
      <c r="P148" s="44"/>
      <c r="Q148" s="44"/>
      <c r="R148" s="44"/>
      <c r="S148" s="45"/>
      <c r="T148" s="46"/>
      <c r="U148" s="46"/>
      <c r="V148" s="46"/>
      <c r="W148" s="46"/>
      <c r="X148" s="46"/>
      <c r="Y148" s="46"/>
      <c r="AA148" s="705"/>
      <c r="AB148" s="705"/>
      <c r="AE148" s="313" t="s">
        <v>85</v>
      </c>
      <c r="AI148" s="706"/>
      <c r="AL148" s="46"/>
      <c r="AM148" s="46"/>
      <c r="AN148" s="46"/>
      <c r="AO148" s="46"/>
      <c r="AP148" s="46"/>
      <c r="AQ148" s="46"/>
      <c r="AR148" s="46"/>
      <c r="AS148" s="46"/>
      <c r="AT148" s="46"/>
      <c r="AU148" s="46"/>
      <c r="AV148" s="46"/>
      <c r="AW148" s="46"/>
      <c r="AX148" s="46"/>
      <c r="AY148" s="46"/>
    </row>
    <row r="149" spans="1:51" s="313" customFormat="1" ht="15.75" x14ac:dyDescent="0.3">
      <c r="A149" s="55">
        <v>1</v>
      </c>
      <c r="B149" s="712">
        <v>7000027974</v>
      </c>
      <c r="C149" s="712">
        <v>4150</v>
      </c>
      <c r="D149" s="712" t="s">
        <v>332</v>
      </c>
      <c r="E149" s="712">
        <v>1000074896</v>
      </c>
      <c r="F149" s="712">
        <v>85176290</v>
      </c>
      <c r="G149" s="700"/>
      <c r="H149" s="61">
        <v>0.18</v>
      </c>
      <c r="I149" s="701"/>
      <c r="J149" s="713" t="s">
        <v>458</v>
      </c>
      <c r="K149" s="713" t="s">
        <v>364</v>
      </c>
      <c r="L149" s="712">
        <v>208</v>
      </c>
      <c r="M149" s="702"/>
      <c r="N149" s="704" t="str">
        <f t="shared" si="50"/>
        <v>Included</v>
      </c>
      <c r="O149" s="711">
        <f t="shared" si="51"/>
        <v>0</v>
      </c>
      <c r="P149" s="46">
        <f t="shared" si="52"/>
        <v>0</v>
      </c>
      <c r="Q149" s="313">
        <f t="shared" si="53"/>
        <v>0</v>
      </c>
      <c r="R149" s="708">
        <f t="shared" si="54"/>
        <v>0</v>
      </c>
      <c r="S149" s="46"/>
      <c r="T149" s="709">
        <f t="shared" si="55"/>
        <v>0</v>
      </c>
      <c r="U149" s="46"/>
      <c r="V149" s="710"/>
      <c r="W149" s="46"/>
      <c r="X149" s="46"/>
      <c r="Y149" s="46"/>
    </row>
    <row r="150" spans="1:51" s="313" customFormat="1" ht="15.75" x14ac:dyDescent="0.3">
      <c r="A150" s="55">
        <v>2</v>
      </c>
      <c r="B150" s="712">
        <v>7000027974</v>
      </c>
      <c r="C150" s="712">
        <v>4160</v>
      </c>
      <c r="D150" s="712" t="s">
        <v>333</v>
      </c>
      <c r="E150" s="712">
        <v>1000074895</v>
      </c>
      <c r="F150" s="712">
        <v>85176290</v>
      </c>
      <c r="G150" s="700"/>
      <c r="H150" s="61">
        <v>0.18</v>
      </c>
      <c r="I150" s="701"/>
      <c r="J150" s="713" t="s">
        <v>459</v>
      </c>
      <c r="K150" s="713" t="s">
        <v>364</v>
      </c>
      <c r="L150" s="712">
        <v>10</v>
      </c>
      <c r="M150" s="702"/>
      <c r="N150" s="704" t="str">
        <f t="shared" si="50"/>
        <v>Included</v>
      </c>
      <c r="O150" s="711">
        <f t="shared" si="51"/>
        <v>0</v>
      </c>
      <c r="P150" s="46">
        <f t="shared" si="52"/>
        <v>0</v>
      </c>
      <c r="Q150" s="313">
        <f t="shared" si="53"/>
        <v>0</v>
      </c>
      <c r="R150" s="708">
        <f t="shared" si="54"/>
        <v>0</v>
      </c>
      <c r="S150" s="46"/>
      <c r="T150" s="709">
        <f t="shared" si="55"/>
        <v>0</v>
      </c>
      <c r="U150" s="46"/>
      <c r="V150" s="710"/>
      <c r="W150" s="46"/>
      <c r="X150" s="46"/>
      <c r="Y150" s="46"/>
    </row>
    <row r="151" spans="1:51" s="313" customFormat="1" ht="31.5" x14ac:dyDescent="0.3">
      <c r="A151" s="55">
        <v>3</v>
      </c>
      <c r="B151" s="712">
        <v>7000027974</v>
      </c>
      <c r="C151" s="712">
        <v>4170</v>
      </c>
      <c r="D151" s="712" t="s">
        <v>334</v>
      </c>
      <c r="E151" s="712">
        <v>1000074918</v>
      </c>
      <c r="F151" s="712">
        <v>85176290</v>
      </c>
      <c r="G151" s="700"/>
      <c r="H151" s="61">
        <v>0.18</v>
      </c>
      <c r="I151" s="701"/>
      <c r="J151" s="713" t="s">
        <v>460</v>
      </c>
      <c r="K151" s="713" t="s">
        <v>364</v>
      </c>
      <c r="L151" s="712">
        <v>47</v>
      </c>
      <c r="M151" s="702"/>
      <c r="N151" s="704" t="str">
        <f t="shared" si="50"/>
        <v>Included</v>
      </c>
      <c r="O151" s="711">
        <f t="shared" si="51"/>
        <v>0</v>
      </c>
      <c r="P151" s="46">
        <f t="shared" si="52"/>
        <v>0</v>
      </c>
      <c r="Q151" s="313">
        <f t="shared" si="53"/>
        <v>0</v>
      </c>
      <c r="R151" s="708">
        <f t="shared" si="54"/>
        <v>0</v>
      </c>
      <c r="S151" s="46"/>
      <c r="T151" s="709">
        <f t="shared" si="55"/>
        <v>0</v>
      </c>
      <c r="U151" s="46"/>
      <c r="V151" s="710"/>
      <c r="W151" s="46"/>
      <c r="X151" s="46"/>
      <c r="Y151" s="46"/>
    </row>
    <row r="152" spans="1:51" s="313" customFormat="1" ht="31.5" x14ac:dyDescent="0.3">
      <c r="A152" s="55">
        <v>4</v>
      </c>
      <c r="B152" s="712">
        <v>7000027974</v>
      </c>
      <c r="C152" s="712">
        <v>4180</v>
      </c>
      <c r="D152" s="712" t="s">
        <v>335</v>
      </c>
      <c r="E152" s="712">
        <v>1000074909</v>
      </c>
      <c r="F152" s="712">
        <v>85176290</v>
      </c>
      <c r="G152" s="700"/>
      <c r="H152" s="61">
        <v>0.18</v>
      </c>
      <c r="I152" s="701"/>
      <c r="J152" s="713" t="s">
        <v>461</v>
      </c>
      <c r="K152" s="713" t="s">
        <v>364</v>
      </c>
      <c r="L152" s="712">
        <v>5</v>
      </c>
      <c r="M152" s="702"/>
      <c r="N152" s="704" t="str">
        <f t="shared" si="50"/>
        <v>Included</v>
      </c>
      <c r="O152" s="711">
        <f t="shared" si="51"/>
        <v>0</v>
      </c>
      <c r="P152" s="46">
        <f t="shared" si="52"/>
        <v>0</v>
      </c>
      <c r="Q152" s="313">
        <f t="shared" si="53"/>
        <v>0</v>
      </c>
      <c r="R152" s="708">
        <f t="shared" si="54"/>
        <v>0</v>
      </c>
      <c r="S152" s="46"/>
      <c r="T152" s="709">
        <f t="shared" si="55"/>
        <v>0</v>
      </c>
      <c r="U152" s="46"/>
      <c r="V152" s="710"/>
      <c r="W152" s="46"/>
      <c r="X152" s="46"/>
      <c r="Y152" s="46"/>
    </row>
    <row r="153" spans="1:51" s="313" customFormat="1" ht="31.5" x14ac:dyDescent="0.3">
      <c r="A153" s="55">
        <v>5</v>
      </c>
      <c r="B153" s="712">
        <v>7000027974</v>
      </c>
      <c r="C153" s="712">
        <v>4190</v>
      </c>
      <c r="D153" s="712" t="s">
        <v>336</v>
      </c>
      <c r="E153" s="712">
        <v>1000074889</v>
      </c>
      <c r="F153" s="712">
        <v>85176290</v>
      </c>
      <c r="G153" s="700"/>
      <c r="H153" s="61">
        <v>0.18</v>
      </c>
      <c r="I153" s="701"/>
      <c r="J153" s="713" t="s">
        <v>462</v>
      </c>
      <c r="K153" s="713" t="s">
        <v>364</v>
      </c>
      <c r="L153" s="712">
        <v>39</v>
      </c>
      <c r="M153" s="702"/>
      <c r="N153" s="704" t="str">
        <f t="shared" si="50"/>
        <v>Included</v>
      </c>
      <c r="O153" s="711">
        <f t="shared" si="51"/>
        <v>0</v>
      </c>
      <c r="P153" s="46">
        <f t="shared" si="52"/>
        <v>0</v>
      </c>
      <c r="Q153" s="313">
        <f t="shared" si="53"/>
        <v>0</v>
      </c>
      <c r="R153" s="708">
        <f t="shared" si="54"/>
        <v>0</v>
      </c>
      <c r="S153" s="46"/>
      <c r="T153" s="709">
        <f t="shared" si="55"/>
        <v>0</v>
      </c>
      <c r="U153" s="46"/>
      <c r="V153" s="710"/>
      <c r="W153" s="46"/>
      <c r="X153" s="46"/>
      <c r="Y153" s="46"/>
    </row>
    <row r="154" spans="1:51" s="313" customFormat="1" ht="15.75" x14ac:dyDescent="0.3">
      <c r="A154" s="55">
        <v>6</v>
      </c>
      <c r="B154" s="712">
        <v>7000027974</v>
      </c>
      <c r="C154" s="712">
        <v>4200</v>
      </c>
      <c r="D154" s="712" t="s">
        <v>337</v>
      </c>
      <c r="E154" s="712">
        <v>1000074927</v>
      </c>
      <c r="F154" s="712">
        <v>85044090</v>
      </c>
      <c r="G154" s="700"/>
      <c r="H154" s="61">
        <v>0.18</v>
      </c>
      <c r="I154" s="701"/>
      <c r="J154" s="713" t="s">
        <v>463</v>
      </c>
      <c r="K154" s="713" t="s">
        <v>364</v>
      </c>
      <c r="L154" s="712">
        <v>3</v>
      </c>
      <c r="M154" s="702"/>
      <c r="N154" s="704" t="str">
        <f t="shared" si="50"/>
        <v>Included</v>
      </c>
      <c r="O154" s="711">
        <f t="shared" si="51"/>
        <v>0</v>
      </c>
      <c r="P154" s="46">
        <f t="shared" si="52"/>
        <v>0</v>
      </c>
      <c r="Q154" s="313">
        <f t="shared" si="53"/>
        <v>0</v>
      </c>
      <c r="R154" s="708">
        <f t="shared" si="54"/>
        <v>0</v>
      </c>
      <c r="S154" s="46"/>
      <c r="T154" s="709">
        <f t="shared" si="55"/>
        <v>0</v>
      </c>
      <c r="U154" s="46"/>
      <c r="V154" s="710"/>
      <c r="W154" s="46"/>
      <c r="X154" s="46"/>
      <c r="Y154" s="46"/>
    </row>
    <row r="155" spans="1:51" s="313" customFormat="1" ht="31.5" x14ac:dyDescent="0.3">
      <c r="A155" s="55">
        <v>7</v>
      </c>
      <c r="B155" s="712">
        <v>7000027974</v>
      </c>
      <c r="C155" s="712">
        <v>4210</v>
      </c>
      <c r="D155" s="712" t="s">
        <v>338</v>
      </c>
      <c r="E155" s="712">
        <v>1000074897</v>
      </c>
      <c r="F155" s="712">
        <v>85176290</v>
      </c>
      <c r="G155" s="700"/>
      <c r="H155" s="61">
        <v>0.18</v>
      </c>
      <c r="I155" s="701"/>
      <c r="J155" s="713" t="s">
        <v>464</v>
      </c>
      <c r="K155" s="713" t="s">
        <v>365</v>
      </c>
      <c r="L155" s="712">
        <v>168</v>
      </c>
      <c r="M155" s="702"/>
      <c r="N155" s="704" t="str">
        <f t="shared" si="50"/>
        <v>Included</v>
      </c>
      <c r="O155" s="711">
        <f t="shared" si="51"/>
        <v>0</v>
      </c>
      <c r="P155" s="46">
        <f t="shared" si="52"/>
        <v>0</v>
      </c>
      <c r="Q155" s="313">
        <f t="shared" si="53"/>
        <v>0</v>
      </c>
      <c r="R155" s="708">
        <f t="shared" si="54"/>
        <v>0</v>
      </c>
      <c r="S155" s="46"/>
      <c r="T155" s="709">
        <f t="shared" si="55"/>
        <v>0</v>
      </c>
      <c r="U155" s="46"/>
      <c r="V155" s="710"/>
      <c r="W155" s="46"/>
      <c r="X155" s="46"/>
      <c r="Y155" s="46"/>
    </row>
    <row r="156" spans="1:51" s="313" customFormat="1" ht="31.5" x14ac:dyDescent="0.3">
      <c r="A156" s="55">
        <v>8</v>
      </c>
      <c r="B156" s="712">
        <v>7000027974</v>
      </c>
      <c r="C156" s="712">
        <v>4220</v>
      </c>
      <c r="D156" s="712" t="s">
        <v>339</v>
      </c>
      <c r="E156" s="712">
        <v>1000074898</v>
      </c>
      <c r="F156" s="712">
        <v>85176290</v>
      </c>
      <c r="G156" s="700"/>
      <c r="H156" s="61">
        <v>0.18</v>
      </c>
      <c r="I156" s="701"/>
      <c r="J156" s="713" t="s">
        <v>465</v>
      </c>
      <c r="K156" s="713" t="s">
        <v>365</v>
      </c>
      <c r="L156" s="712">
        <v>840</v>
      </c>
      <c r="M156" s="702"/>
      <c r="N156" s="704" t="str">
        <f t="shared" si="50"/>
        <v>Included</v>
      </c>
      <c r="O156" s="711">
        <f t="shared" si="51"/>
        <v>0</v>
      </c>
      <c r="P156" s="46">
        <f t="shared" si="52"/>
        <v>0</v>
      </c>
      <c r="Q156" s="313">
        <f t="shared" si="53"/>
        <v>0</v>
      </c>
      <c r="R156" s="708">
        <f t="shared" si="54"/>
        <v>0</v>
      </c>
      <c r="S156" s="46"/>
      <c r="T156" s="709">
        <f t="shared" si="55"/>
        <v>0</v>
      </c>
      <c r="U156" s="46"/>
      <c r="V156" s="710"/>
      <c r="W156" s="46"/>
      <c r="X156" s="46"/>
      <c r="Y156" s="46"/>
    </row>
    <row r="157" spans="1:51" s="313" customFormat="1" ht="15.75" x14ac:dyDescent="0.3">
      <c r="A157" s="55">
        <v>9</v>
      </c>
      <c r="B157" s="712">
        <v>7000027974</v>
      </c>
      <c r="C157" s="712">
        <v>4230</v>
      </c>
      <c r="D157" s="712" t="s">
        <v>340</v>
      </c>
      <c r="E157" s="712">
        <v>1000074892</v>
      </c>
      <c r="F157" s="712">
        <v>85447090</v>
      </c>
      <c r="G157" s="700"/>
      <c r="H157" s="61">
        <v>0.18</v>
      </c>
      <c r="I157" s="701"/>
      <c r="J157" s="713" t="s">
        <v>466</v>
      </c>
      <c r="K157" s="713" t="s">
        <v>365</v>
      </c>
      <c r="L157" s="712">
        <v>11240</v>
      </c>
      <c r="M157" s="702"/>
      <c r="N157" s="704" t="str">
        <f t="shared" si="50"/>
        <v>Included</v>
      </c>
      <c r="O157" s="711">
        <f t="shared" si="51"/>
        <v>0</v>
      </c>
      <c r="P157" s="46">
        <f t="shared" si="52"/>
        <v>0</v>
      </c>
      <c r="Q157" s="313">
        <f t="shared" si="53"/>
        <v>0</v>
      </c>
      <c r="R157" s="708">
        <f t="shared" si="54"/>
        <v>0</v>
      </c>
      <c r="S157" s="46"/>
      <c r="T157" s="709">
        <f t="shared" si="55"/>
        <v>0</v>
      </c>
      <c r="U157" s="46"/>
      <c r="V157" s="710"/>
      <c r="W157" s="46"/>
      <c r="X157" s="46"/>
      <c r="Y157" s="46"/>
    </row>
    <row r="158" spans="1:51" s="313" customFormat="1" ht="15.75" x14ac:dyDescent="0.3">
      <c r="A158" s="55">
        <v>10</v>
      </c>
      <c r="B158" s="712">
        <v>7000027974</v>
      </c>
      <c r="C158" s="712">
        <v>4240</v>
      </c>
      <c r="D158" s="712" t="s">
        <v>341</v>
      </c>
      <c r="E158" s="712">
        <v>1000074893</v>
      </c>
      <c r="F158" s="712">
        <v>85447090</v>
      </c>
      <c r="G158" s="700"/>
      <c r="H158" s="61">
        <v>0.18</v>
      </c>
      <c r="I158" s="701"/>
      <c r="J158" s="713" t="s">
        <v>467</v>
      </c>
      <c r="K158" s="713" t="s">
        <v>365</v>
      </c>
      <c r="L158" s="712">
        <v>13885</v>
      </c>
      <c r="M158" s="702"/>
      <c r="N158" s="704" t="str">
        <f>IF(M158=0, "Included",IF(ISERROR(L158*M158), M158, L158*M158))</f>
        <v>Included</v>
      </c>
      <c r="O158" s="711">
        <f>R158</f>
        <v>0</v>
      </c>
      <c r="P158" s="46">
        <f t="shared" si="52"/>
        <v>0</v>
      </c>
      <c r="Q158" s="313">
        <f>IF(N158="Included",0,N158)</f>
        <v>0</v>
      </c>
      <c r="R158" s="708">
        <f>IF(I158="", H158*Q158,I158*Q158)</f>
        <v>0</v>
      </c>
      <c r="S158" s="46"/>
      <c r="T158" s="709">
        <f t="shared" si="55"/>
        <v>0</v>
      </c>
      <c r="U158" s="46"/>
      <c r="V158" s="710"/>
      <c r="W158" s="46"/>
      <c r="X158" s="46"/>
      <c r="Y158" s="46"/>
    </row>
    <row r="159" spans="1:51" s="313" customFormat="1" ht="15.75" x14ac:dyDescent="0.3">
      <c r="A159" s="55">
        <v>11</v>
      </c>
      <c r="B159" s="712">
        <v>7000027974</v>
      </c>
      <c r="C159" s="712">
        <v>4250</v>
      </c>
      <c r="D159" s="712" t="s">
        <v>342</v>
      </c>
      <c r="E159" s="712">
        <v>1000074906</v>
      </c>
      <c r="F159" s="712">
        <v>39174000</v>
      </c>
      <c r="G159" s="700"/>
      <c r="H159" s="61">
        <v>0.18</v>
      </c>
      <c r="I159" s="701"/>
      <c r="J159" s="713" t="s">
        <v>468</v>
      </c>
      <c r="K159" s="713" t="s">
        <v>365</v>
      </c>
      <c r="L159" s="712">
        <v>10116</v>
      </c>
      <c r="M159" s="702"/>
      <c r="N159" s="704" t="str">
        <f>IF(M159=0, "Included",IF(ISERROR(L159*M159), M159, L159*M159))</f>
        <v>Included</v>
      </c>
      <c r="O159" s="711">
        <f>R159</f>
        <v>0</v>
      </c>
      <c r="P159" s="46">
        <f t="shared" si="52"/>
        <v>0</v>
      </c>
      <c r="Q159" s="313">
        <f>IF(N159="Included",0,N159)</f>
        <v>0</v>
      </c>
      <c r="R159" s="708">
        <f>IF(I159="", H159*Q159,I159*Q159)</f>
        <v>0</v>
      </c>
      <c r="S159" s="46"/>
      <c r="T159" s="709">
        <f t="shared" si="55"/>
        <v>0</v>
      </c>
      <c r="U159" s="46"/>
      <c r="V159" s="710"/>
      <c r="W159" s="46"/>
      <c r="X159" s="46"/>
      <c r="Y159" s="46"/>
    </row>
    <row r="160" spans="1:51" s="313" customFormat="1" ht="15.75" x14ac:dyDescent="0.3">
      <c r="A160" s="55">
        <v>12</v>
      </c>
      <c r="B160" s="712">
        <v>7000027974</v>
      </c>
      <c r="C160" s="712">
        <v>4260</v>
      </c>
      <c r="D160" s="712" t="s">
        <v>343</v>
      </c>
      <c r="E160" s="712">
        <v>1000074905</v>
      </c>
      <c r="F160" s="712">
        <v>39174000</v>
      </c>
      <c r="G160" s="700"/>
      <c r="H160" s="61">
        <v>0.18</v>
      </c>
      <c r="I160" s="701"/>
      <c r="J160" s="713" t="s">
        <v>469</v>
      </c>
      <c r="K160" s="713" t="s">
        <v>365</v>
      </c>
      <c r="L160" s="712">
        <v>12497</v>
      </c>
      <c r="M160" s="702"/>
      <c r="N160" s="704" t="str">
        <f>IF(M160=0, "Included",IF(ISERROR(L160*M160), M160, L160*M160))</f>
        <v>Included</v>
      </c>
      <c r="O160" s="711">
        <f>R160</f>
        <v>0</v>
      </c>
      <c r="P160" s="46">
        <f t="shared" si="52"/>
        <v>0</v>
      </c>
      <c r="Q160" s="313">
        <f>IF(N160="Included",0,N160)</f>
        <v>0</v>
      </c>
      <c r="R160" s="708">
        <f>IF(I160="", H160*Q160,I160*Q160)</f>
        <v>0</v>
      </c>
      <c r="S160" s="46"/>
      <c r="T160" s="709">
        <f t="shared" si="55"/>
        <v>0</v>
      </c>
      <c r="U160" s="46"/>
      <c r="V160" s="710"/>
      <c r="W160" s="46"/>
      <c r="X160" s="46"/>
      <c r="Y160" s="46"/>
    </row>
    <row r="161" spans="1:51" s="313" customFormat="1" ht="15.75" x14ac:dyDescent="0.3">
      <c r="A161" s="55">
        <v>13</v>
      </c>
      <c r="B161" s="712">
        <v>7000027974</v>
      </c>
      <c r="C161" s="712">
        <v>4270</v>
      </c>
      <c r="D161" s="712" t="s">
        <v>344</v>
      </c>
      <c r="E161" s="712">
        <v>1000074916</v>
      </c>
      <c r="F161" s="712">
        <v>85447090</v>
      </c>
      <c r="G161" s="700"/>
      <c r="H161" s="61">
        <v>0.18</v>
      </c>
      <c r="I161" s="701"/>
      <c r="J161" s="713" t="s">
        <v>470</v>
      </c>
      <c r="K161" s="713" t="s">
        <v>364</v>
      </c>
      <c r="L161" s="712">
        <v>168</v>
      </c>
      <c r="M161" s="702"/>
      <c r="N161" s="704" t="str">
        <f t="shared" ref="N161:N168" si="56">IF(M161=0, "Included",IF(ISERROR(L161*M161), M161, L161*M161))</f>
        <v>Included</v>
      </c>
      <c r="O161" s="711">
        <f t="shared" ref="O161:O168" si="57">R161</f>
        <v>0</v>
      </c>
      <c r="P161" s="46">
        <f t="shared" si="52"/>
        <v>0</v>
      </c>
      <c r="Q161" s="313">
        <f t="shared" ref="Q161:Q168" si="58">IF(N161="Included",0,N161)</f>
        <v>0</v>
      </c>
      <c r="R161" s="708">
        <f t="shared" ref="R161:R168" si="59">IF(I161="", H161*Q161,I161*Q161)</f>
        <v>0</v>
      </c>
      <c r="S161" s="46"/>
      <c r="T161" s="709">
        <f t="shared" si="55"/>
        <v>0</v>
      </c>
      <c r="U161" s="46"/>
      <c r="V161" s="710"/>
      <c r="W161" s="46"/>
      <c r="X161" s="46"/>
      <c r="Y161" s="46"/>
    </row>
    <row r="162" spans="1:51" s="313" customFormat="1" ht="15.75" x14ac:dyDescent="0.3">
      <c r="A162" s="55">
        <v>14</v>
      </c>
      <c r="B162" s="712">
        <v>7000027974</v>
      </c>
      <c r="C162" s="712">
        <v>4280</v>
      </c>
      <c r="D162" s="712" t="s">
        <v>345</v>
      </c>
      <c r="E162" s="712">
        <v>1000074917</v>
      </c>
      <c r="F162" s="712">
        <v>85447090</v>
      </c>
      <c r="G162" s="700"/>
      <c r="H162" s="61">
        <v>0.18</v>
      </c>
      <c r="I162" s="701"/>
      <c r="J162" s="713" t="s">
        <v>471</v>
      </c>
      <c r="K162" s="713" t="s">
        <v>364</v>
      </c>
      <c r="L162" s="712">
        <v>78</v>
      </c>
      <c r="M162" s="702"/>
      <c r="N162" s="704" t="str">
        <f t="shared" si="56"/>
        <v>Included</v>
      </c>
      <c r="O162" s="711">
        <f t="shared" si="57"/>
        <v>0</v>
      </c>
      <c r="P162" s="46">
        <f t="shared" si="52"/>
        <v>0</v>
      </c>
      <c r="Q162" s="313">
        <f t="shared" si="58"/>
        <v>0</v>
      </c>
      <c r="R162" s="708">
        <f t="shared" si="59"/>
        <v>0</v>
      </c>
      <c r="S162" s="46"/>
      <c r="T162" s="709">
        <f t="shared" si="55"/>
        <v>0</v>
      </c>
      <c r="U162" s="46"/>
      <c r="V162" s="710"/>
      <c r="W162" s="46"/>
      <c r="X162" s="46"/>
      <c r="Y162" s="46"/>
    </row>
    <row r="163" spans="1:51" s="313" customFormat="1" ht="15.75" x14ac:dyDescent="0.3">
      <c r="A163" s="55">
        <v>15</v>
      </c>
      <c r="B163" s="712">
        <v>7000027974</v>
      </c>
      <c r="C163" s="712">
        <v>4290</v>
      </c>
      <c r="D163" s="712" t="s">
        <v>346</v>
      </c>
      <c r="E163" s="712">
        <v>1000074899</v>
      </c>
      <c r="F163" s="712">
        <v>85447090</v>
      </c>
      <c r="G163" s="700"/>
      <c r="H163" s="61">
        <v>0.18</v>
      </c>
      <c r="I163" s="701"/>
      <c r="J163" s="713" t="s">
        <v>472</v>
      </c>
      <c r="K163" s="713" t="s">
        <v>365</v>
      </c>
      <c r="L163" s="712">
        <v>8320</v>
      </c>
      <c r="M163" s="702"/>
      <c r="N163" s="704" t="str">
        <f t="shared" si="56"/>
        <v>Included</v>
      </c>
      <c r="O163" s="711">
        <f t="shared" si="57"/>
        <v>0</v>
      </c>
      <c r="P163" s="46">
        <f t="shared" si="52"/>
        <v>0</v>
      </c>
      <c r="Q163" s="313">
        <f t="shared" si="58"/>
        <v>0</v>
      </c>
      <c r="R163" s="708">
        <f t="shared" si="59"/>
        <v>0</v>
      </c>
      <c r="S163" s="46"/>
      <c r="T163" s="709">
        <f t="shared" si="55"/>
        <v>0</v>
      </c>
      <c r="U163" s="46"/>
      <c r="V163" s="710"/>
      <c r="W163" s="46"/>
      <c r="X163" s="46"/>
      <c r="Y163" s="46"/>
    </row>
    <row r="164" spans="1:51" s="313" customFormat="1" ht="15.75" x14ac:dyDescent="0.3">
      <c r="A164" s="55">
        <v>16</v>
      </c>
      <c r="B164" s="712">
        <v>7000027974</v>
      </c>
      <c r="C164" s="712">
        <v>4300</v>
      </c>
      <c r="D164" s="712" t="s">
        <v>347</v>
      </c>
      <c r="E164" s="712">
        <v>1000074900</v>
      </c>
      <c r="F164" s="712">
        <v>85447090</v>
      </c>
      <c r="G164" s="700"/>
      <c r="H164" s="61">
        <v>0.18</v>
      </c>
      <c r="I164" s="701"/>
      <c r="J164" s="713" t="s">
        <v>473</v>
      </c>
      <c r="K164" s="713" t="s">
        <v>365</v>
      </c>
      <c r="L164" s="712">
        <v>400</v>
      </c>
      <c r="M164" s="702"/>
      <c r="N164" s="704" t="str">
        <f t="shared" si="56"/>
        <v>Included</v>
      </c>
      <c r="O164" s="711">
        <f t="shared" si="57"/>
        <v>0</v>
      </c>
      <c r="P164" s="46">
        <f t="shared" si="52"/>
        <v>0</v>
      </c>
      <c r="Q164" s="313">
        <f t="shared" si="58"/>
        <v>0</v>
      </c>
      <c r="R164" s="708">
        <f t="shared" si="59"/>
        <v>0</v>
      </c>
      <c r="S164" s="46"/>
      <c r="T164" s="709">
        <f t="shared" si="55"/>
        <v>0</v>
      </c>
      <c r="U164" s="46"/>
      <c r="V164" s="710"/>
      <c r="W164" s="46"/>
      <c r="X164" s="46"/>
      <c r="Y164" s="46"/>
    </row>
    <row r="165" spans="1:51" s="313" customFormat="1" ht="15.75" x14ac:dyDescent="0.3">
      <c r="A165" s="55">
        <v>17</v>
      </c>
      <c r="B165" s="712">
        <v>7000027974</v>
      </c>
      <c r="C165" s="712">
        <v>4310</v>
      </c>
      <c r="D165" s="712" t="s">
        <v>348</v>
      </c>
      <c r="E165" s="712">
        <v>1000074910</v>
      </c>
      <c r="F165" s="712">
        <v>84733099</v>
      </c>
      <c r="G165" s="700"/>
      <c r="H165" s="61">
        <v>0.18</v>
      </c>
      <c r="I165" s="701"/>
      <c r="J165" s="713" t="s">
        <v>474</v>
      </c>
      <c r="K165" s="713" t="s">
        <v>364</v>
      </c>
      <c r="L165" s="712">
        <v>10</v>
      </c>
      <c r="M165" s="702"/>
      <c r="N165" s="704" t="str">
        <f t="shared" si="56"/>
        <v>Included</v>
      </c>
      <c r="O165" s="711">
        <f t="shared" si="57"/>
        <v>0</v>
      </c>
      <c r="P165" s="46">
        <f t="shared" si="52"/>
        <v>0</v>
      </c>
      <c r="Q165" s="313">
        <f t="shared" si="58"/>
        <v>0</v>
      </c>
      <c r="R165" s="708">
        <f t="shared" si="59"/>
        <v>0</v>
      </c>
      <c r="S165" s="46"/>
      <c r="T165" s="709">
        <f t="shared" si="55"/>
        <v>0</v>
      </c>
      <c r="U165" s="46"/>
      <c r="V165" s="710"/>
      <c r="W165" s="46"/>
      <c r="X165" s="46"/>
      <c r="Y165" s="46"/>
    </row>
    <row r="166" spans="1:51" s="313" customFormat="1" ht="15.75" x14ac:dyDescent="0.3">
      <c r="A166" s="55">
        <v>18</v>
      </c>
      <c r="B166" s="712">
        <v>7000027974</v>
      </c>
      <c r="C166" s="712">
        <v>4320</v>
      </c>
      <c r="D166" s="712" t="s">
        <v>349</v>
      </c>
      <c r="E166" s="712">
        <v>1000074911</v>
      </c>
      <c r="F166" s="712">
        <v>84733099</v>
      </c>
      <c r="G166" s="700"/>
      <c r="H166" s="61">
        <v>0.18</v>
      </c>
      <c r="I166" s="701"/>
      <c r="J166" s="713" t="s">
        <v>475</v>
      </c>
      <c r="K166" s="713" t="s">
        <v>364</v>
      </c>
      <c r="L166" s="712">
        <v>52</v>
      </c>
      <c r="M166" s="702"/>
      <c r="N166" s="704" t="str">
        <f t="shared" si="56"/>
        <v>Included</v>
      </c>
      <c r="O166" s="711">
        <f t="shared" si="57"/>
        <v>0</v>
      </c>
      <c r="P166" s="46">
        <f t="shared" si="52"/>
        <v>0</v>
      </c>
      <c r="Q166" s="313">
        <f t="shared" si="58"/>
        <v>0</v>
      </c>
      <c r="R166" s="708">
        <f t="shared" si="59"/>
        <v>0</v>
      </c>
      <c r="S166" s="46"/>
      <c r="T166" s="709">
        <f t="shared" si="55"/>
        <v>0</v>
      </c>
      <c r="U166" s="46"/>
      <c r="V166" s="710"/>
      <c r="W166" s="46"/>
      <c r="X166" s="46"/>
      <c r="Y166" s="46"/>
    </row>
    <row r="167" spans="1:51" s="313" customFormat="1" ht="31.5" x14ac:dyDescent="0.3">
      <c r="A167" s="55">
        <v>19</v>
      </c>
      <c r="B167" s="712">
        <v>7000027974</v>
      </c>
      <c r="C167" s="712">
        <v>4330</v>
      </c>
      <c r="D167" s="712" t="s">
        <v>350</v>
      </c>
      <c r="E167" s="712">
        <v>1000074921</v>
      </c>
      <c r="F167" s="712">
        <v>84733099</v>
      </c>
      <c r="G167" s="700"/>
      <c r="H167" s="61">
        <v>0.18</v>
      </c>
      <c r="I167" s="701"/>
      <c r="J167" s="713" t="s">
        <v>476</v>
      </c>
      <c r="K167" s="713" t="s">
        <v>364</v>
      </c>
      <c r="L167" s="712">
        <v>2</v>
      </c>
      <c r="M167" s="702"/>
      <c r="N167" s="704" t="str">
        <f t="shared" si="56"/>
        <v>Included</v>
      </c>
      <c r="O167" s="711">
        <f t="shared" si="57"/>
        <v>0</v>
      </c>
      <c r="P167" s="46">
        <f t="shared" si="52"/>
        <v>0</v>
      </c>
      <c r="Q167" s="313">
        <f t="shared" si="58"/>
        <v>0</v>
      </c>
      <c r="R167" s="708">
        <f t="shared" si="59"/>
        <v>0</v>
      </c>
      <c r="S167" s="46"/>
      <c r="T167" s="709">
        <f t="shared" si="55"/>
        <v>0</v>
      </c>
      <c r="U167" s="46"/>
      <c r="V167" s="710"/>
      <c r="W167" s="46"/>
      <c r="X167" s="46"/>
      <c r="Y167" s="46"/>
    </row>
    <row r="168" spans="1:51" s="313" customFormat="1" ht="15.75" x14ac:dyDescent="0.3">
      <c r="A168" s="55">
        <v>20</v>
      </c>
      <c r="B168" s="712">
        <v>7000027974</v>
      </c>
      <c r="C168" s="712">
        <v>4340</v>
      </c>
      <c r="D168" s="712" t="s">
        <v>351</v>
      </c>
      <c r="E168" s="712">
        <v>1000074894</v>
      </c>
      <c r="F168" s="712">
        <v>84733099</v>
      </c>
      <c r="G168" s="700"/>
      <c r="H168" s="61">
        <v>0.18</v>
      </c>
      <c r="I168" s="701"/>
      <c r="J168" s="713" t="s">
        <v>477</v>
      </c>
      <c r="K168" s="713" t="s">
        <v>364</v>
      </c>
      <c r="L168" s="712">
        <v>47</v>
      </c>
      <c r="M168" s="702"/>
      <c r="N168" s="704" t="str">
        <f t="shared" si="56"/>
        <v>Included</v>
      </c>
      <c r="O168" s="711">
        <f t="shared" si="57"/>
        <v>0</v>
      </c>
      <c r="P168" s="46">
        <f t="shared" si="52"/>
        <v>0</v>
      </c>
      <c r="Q168" s="313">
        <f t="shared" si="58"/>
        <v>0</v>
      </c>
      <c r="R168" s="708">
        <f t="shared" si="59"/>
        <v>0</v>
      </c>
      <c r="S168" s="46"/>
      <c r="T168" s="709">
        <f t="shared" si="55"/>
        <v>0</v>
      </c>
      <c r="U168" s="46"/>
      <c r="V168" s="710"/>
      <c r="W168" s="46"/>
      <c r="X168" s="46"/>
      <c r="Y168" s="46"/>
    </row>
    <row r="169" spans="1:51" s="313" customFormat="1" ht="15.75" x14ac:dyDescent="0.3">
      <c r="A169" s="55">
        <v>21</v>
      </c>
      <c r="B169" s="712">
        <v>7000027974</v>
      </c>
      <c r="C169" s="712">
        <v>4350</v>
      </c>
      <c r="D169" s="712" t="s">
        <v>352</v>
      </c>
      <c r="E169" s="712">
        <v>1000074912</v>
      </c>
      <c r="F169" s="712">
        <v>73259999</v>
      </c>
      <c r="G169" s="700"/>
      <c r="H169" s="61">
        <v>0</v>
      </c>
      <c r="I169" s="701"/>
      <c r="J169" s="713" t="s">
        <v>478</v>
      </c>
      <c r="K169" s="713" t="s">
        <v>364</v>
      </c>
      <c r="L169" s="712">
        <v>24</v>
      </c>
      <c r="M169" s="702"/>
      <c r="N169" s="704" t="str">
        <f>IF(M169=0, "Included",IF(ISERROR(L169*M169), M169, L169*M169))</f>
        <v>Included</v>
      </c>
      <c r="O169" s="711">
        <f>R169</f>
        <v>0</v>
      </c>
      <c r="P169" s="46">
        <f t="shared" si="52"/>
        <v>0</v>
      </c>
      <c r="Q169" s="313">
        <f>IF(N169="Included",0,N169)</f>
        <v>0</v>
      </c>
      <c r="R169" s="708">
        <f>IF(I169="", H169*Q169,I169*Q169)</f>
        <v>0</v>
      </c>
      <c r="S169" s="46"/>
      <c r="T169" s="709">
        <f t="shared" si="55"/>
        <v>0</v>
      </c>
      <c r="U169" s="46"/>
      <c r="V169" s="710"/>
      <c r="W169" s="46"/>
      <c r="X169" s="46"/>
      <c r="Y169" s="46"/>
    </row>
    <row r="170" spans="1:51" s="313" customFormat="1" ht="15.75" x14ac:dyDescent="0.3">
      <c r="A170" s="55">
        <v>22</v>
      </c>
      <c r="B170" s="712">
        <v>7000027974</v>
      </c>
      <c r="C170" s="712">
        <v>4360</v>
      </c>
      <c r="D170" s="712" t="s">
        <v>353</v>
      </c>
      <c r="E170" s="712">
        <v>1000074907</v>
      </c>
      <c r="F170" s="712">
        <v>85176290</v>
      </c>
      <c r="G170" s="700"/>
      <c r="H170" s="61">
        <v>0.18</v>
      </c>
      <c r="I170" s="701"/>
      <c r="J170" s="713" t="s">
        <v>479</v>
      </c>
      <c r="K170" s="713" t="s">
        <v>364</v>
      </c>
      <c r="L170" s="712">
        <v>24</v>
      </c>
      <c r="M170" s="702"/>
      <c r="N170" s="704" t="str">
        <f>IF(M170=0, "Included",IF(ISERROR(L170*M170), M170, L170*M170))</f>
        <v>Included</v>
      </c>
      <c r="O170" s="711">
        <f>R170</f>
        <v>0</v>
      </c>
      <c r="P170" s="46">
        <f t="shared" si="52"/>
        <v>0</v>
      </c>
      <c r="Q170" s="313">
        <f>IF(N170="Included",0,N170)</f>
        <v>0</v>
      </c>
      <c r="R170" s="708">
        <f>IF(I170="", H170*Q170,I170*Q170)</f>
        <v>0</v>
      </c>
      <c r="S170" s="46"/>
      <c r="T170" s="709">
        <f t="shared" si="55"/>
        <v>0</v>
      </c>
      <c r="U170" s="46"/>
      <c r="V170" s="710"/>
      <c r="W170" s="46"/>
      <c r="X170" s="46"/>
      <c r="Y170" s="46"/>
    </row>
    <row r="171" spans="1:51" s="313" customFormat="1" ht="15.75" x14ac:dyDescent="0.3">
      <c r="A171" s="55">
        <v>23</v>
      </c>
      <c r="B171" s="712">
        <v>7000027974</v>
      </c>
      <c r="C171" s="712">
        <v>4370</v>
      </c>
      <c r="D171" s="712" t="s">
        <v>354</v>
      </c>
      <c r="E171" s="712">
        <v>1000074919</v>
      </c>
      <c r="F171" s="712">
        <v>39172390</v>
      </c>
      <c r="G171" s="700"/>
      <c r="H171" s="61">
        <v>0.18</v>
      </c>
      <c r="I171" s="701"/>
      <c r="J171" s="713" t="s">
        <v>480</v>
      </c>
      <c r="K171" s="713" t="s">
        <v>365</v>
      </c>
      <c r="L171" s="712">
        <v>4360</v>
      </c>
      <c r="M171" s="702"/>
      <c r="N171" s="704" t="str">
        <f>IF(M171=0, "Included",IF(ISERROR(L171*M171), M171, L171*M171))</f>
        <v>Included</v>
      </c>
      <c r="O171" s="711">
        <f>R171</f>
        <v>0</v>
      </c>
      <c r="P171" s="46">
        <f t="shared" si="52"/>
        <v>0</v>
      </c>
      <c r="Q171" s="313">
        <f>IF(N171="Included",0,N171)</f>
        <v>0</v>
      </c>
      <c r="R171" s="708">
        <f>IF(I171="", H171*Q171,I171*Q171)</f>
        <v>0</v>
      </c>
      <c r="S171" s="46"/>
      <c r="T171" s="709">
        <f t="shared" si="55"/>
        <v>0</v>
      </c>
      <c r="U171" s="46"/>
      <c r="V171" s="710"/>
      <c r="W171" s="46"/>
      <c r="X171" s="46"/>
      <c r="Y171" s="46"/>
    </row>
    <row r="172" spans="1:51" s="313" customFormat="1" ht="15.75" x14ac:dyDescent="0.3">
      <c r="A172" s="55">
        <v>24</v>
      </c>
      <c r="B172" s="712">
        <v>7000027974</v>
      </c>
      <c r="C172" s="712">
        <v>4380</v>
      </c>
      <c r="D172" s="712" t="s">
        <v>355</v>
      </c>
      <c r="E172" s="712">
        <v>1000074922</v>
      </c>
      <c r="F172" s="712">
        <v>85176290</v>
      </c>
      <c r="G172" s="700"/>
      <c r="H172" s="61">
        <v>0.18</v>
      </c>
      <c r="I172" s="701"/>
      <c r="J172" s="713" t="s">
        <v>481</v>
      </c>
      <c r="K172" s="713" t="s">
        <v>364</v>
      </c>
      <c r="L172" s="712">
        <v>436</v>
      </c>
      <c r="M172" s="702"/>
      <c r="N172" s="704" t="str">
        <f>IF(M172=0, "Included",IF(ISERROR(L172*M172), M172, L172*M172))</f>
        <v>Included</v>
      </c>
      <c r="O172" s="711">
        <f>R172</f>
        <v>0</v>
      </c>
      <c r="P172" s="46">
        <f t="shared" si="52"/>
        <v>0</v>
      </c>
      <c r="Q172" s="313">
        <f>IF(N172="Included",0,N172)</f>
        <v>0</v>
      </c>
      <c r="R172" s="708">
        <f>IF(I172="", H172*Q172,I172*Q172)</f>
        <v>0</v>
      </c>
      <c r="S172" s="46"/>
      <c r="T172" s="709">
        <f t="shared" si="55"/>
        <v>0</v>
      </c>
      <c r="U172" s="46"/>
      <c r="V172" s="710"/>
      <c r="W172" s="46"/>
      <c r="X172" s="46"/>
      <c r="Y172" s="46"/>
    </row>
    <row r="173" spans="1:51" s="313" customFormat="1" ht="47.25" x14ac:dyDescent="0.3">
      <c r="A173" s="55">
        <v>25</v>
      </c>
      <c r="B173" s="712">
        <v>7000027974</v>
      </c>
      <c r="C173" s="712">
        <v>4390</v>
      </c>
      <c r="D173" s="712" t="s">
        <v>356</v>
      </c>
      <c r="E173" s="712">
        <v>1000074913</v>
      </c>
      <c r="F173" s="712">
        <v>85447090</v>
      </c>
      <c r="G173" s="700"/>
      <c r="H173" s="61">
        <v>0.18</v>
      </c>
      <c r="I173" s="701"/>
      <c r="J173" s="713" t="s">
        <v>482</v>
      </c>
      <c r="K173" s="713" t="s">
        <v>366</v>
      </c>
      <c r="L173" s="712">
        <v>1</v>
      </c>
      <c r="M173" s="702"/>
      <c r="N173" s="704" t="str">
        <f>IF(M173=0, "Included",IF(ISERROR(L173*M173), M173, L173*M173))</f>
        <v>Included</v>
      </c>
      <c r="O173" s="711">
        <f>R173</f>
        <v>0</v>
      </c>
      <c r="P173" s="46">
        <f t="shared" si="52"/>
        <v>0</v>
      </c>
      <c r="Q173" s="313">
        <f>IF(N173="Included",0,N173)</f>
        <v>0</v>
      </c>
      <c r="R173" s="708">
        <f>IF(I173="", H173*Q173,I173*Q173)</f>
        <v>0</v>
      </c>
      <c r="S173" s="46"/>
      <c r="T173" s="709">
        <f t="shared" si="55"/>
        <v>0</v>
      </c>
      <c r="U173" s="46"/>
      <c r="V173" s="710"/>
      <c r="W173" s="46"/>
      <c r="X173" s="46"/>
      <c r="Y173" s="46"/>
    </row>
    <row r="174" spans="1:51" s="313" customFormat="1" ht="30.75" customHeight="1" x14ac:dyDescent="0.3">
      <c r="A174" s="695" t="s">
        <v>369</v>
      </c>
      <c r="B174" s="696" t="s">
        <v>370</v>
      </c>
      <c r="C174" s="697"/>
      <c r="D174" s="697"/>
      <c r="E174" s="697"/>
      <c r="F174" s="697"/>
      <c r="G174" s="697"/>
      <c r="H174" s="697"/>
      <c r="I174" s="697"/>
      <c r="J174" s="697"/>
      <c r="K174" s="697"/>
      <c r="L174" s="750"/>
      <c r="M174" s="697"/>
      <c r="N174" s="697"/>
      <c r="O174" s="54"/>
      <c r="P174" s="44"/>
      <c r="Q174" s="44"/>
      <c r="R174" s="44"/>
      <c r="S174" s="45"/>
      <c r="T174" s="46"/>
      <c r="U174" s="46"/>
      <c r="V174" s="46"/>
      <c r="W174" s="46"/>
      <c r="X174" s="46"/>
      <c r="Y174" s="46"/>
      <c r="AA174" s="705"/>
      <c r="AB174" s="705"/>
      <c r="AE174" s="313" t="s">
        <v>85</v>
      </c>
      <c r="AI174" s="706"/>
      <c r="AL174" s="46"/>
      <c r="AM174" s="46"/>
      <c r="AN174" s="46"/>
      <c r="AO174" s="46"/>
      <c r="AP174" s="46"/>
      <c r="AQ174" s="46"/>
      <c r="AR174" s="46"/>
      <c r="AS174" s="46"/>
      <c r="AT174" s="46"/>
      <c r="AU174" s="46"/>
      <c r="AV174" s="46"/>
      <c r="AW174" s="46"/>
      <c r="AX174" s="46"/>
      <c r="AY174" s="46"/>
    </row>
    <row r="175" spans="1:51" s="313" customFormat="1" ht="15.75" x14ac:dyDescent="0.3">
      <c r="A175" s="55">
        <v>1</v>
      </c>
      <c r="B175" s="712">
        <v>7000027974</v>
      </c>
      <c r="C175" s="712">
        <v>4400</v>
      </c>
      <c r="D175" s="712" t="s">
        <v>332</v>
      </c>
      <c r="E175" s="712">
        <v>1000074896</v>
      </c>
      <c r="F175" s="712">
        <v>85176290</v>
      </c>
      <c r="G175" s="700"/>
      <c r="H175" s="61">
        <v>0.18</v>
      </c>
      <c r="I175" s="701"/>
      <c r="J175" s="713" t="s">
        <v>458</v>
      </c>
      <c r="K175" s="713" t="s">
        <v>364</v>
      </c>
      <c r="L175" s="712">
        <v>118</v>
      </c>
      <c r="M175" s="702"/>
      <c r="N175" s="704" t="str">
        <f t="shared" ref="N175:N185" si="60">IF(M175=0, "Included",IF(ISERROR(L175*M175), M175, L175*M175))</f>
        <v>Included</v>
      </c>
      <c r="O175" s="711">
        <f t="shared" ref="O175:O185" si="61">R175</f>
        <v>0</v>
      </c>
      <c r="P175" s="46">
        <f t="shared" si="52"/>
        <v>0</v>
      </c>
      <c r="Q175" s="313">
        <f t="shared" ref="Q175:Q185" si="62">IF(N175="Included",0,N175)</f>
        <v>0</v>
      </c>
      <c r="R175" s="708">
        <f t="shared" ref="R175:R185" si="63">IF(I175="", H175*Q175,I175*Q175)</f>
        <v>0</v>
      </c>
      <c r="S175" s="46"/>
      <c r="T175" s="709">
        <f t="shared" si="55"/>
        <v>0</v>
      </c>
      <c r="U175" s="46"/>
      <c r="V175" s="710"/>
      <c r="W175" s="46"/>
      <c r="X175" s="46"/>
      <c r="Y175" s="46"/>
    </row>
    <row r="176" spans="1:51" s="313" customFormat="1" ht="15.75" x14ac:dyDescent="0.3">
      <c r="A176" s="55">
        <v>2</v>
      </c>
      <c r="B176" s="712">
        <v>7000027974</v>
      </c>
      <c r="C176" s="712">
        <v>4410</v>
      </c>
      <c r="D176" s="712" t="s">
        <v>333</v>
      </c>
      <c r="E176" s="712">
        <v>1000074895</v>
      </c>
      <c r="F176" s="712">
        <v>85176290</v>
      </c>
      <c r="G176" s="700"/>
      <c r="H176" s="61">
        <v>0.18</v>
      </c>
      <c r="I176" s="701"/>
      <c r="J176" s="713" t="s">
        <v>459</v>
      </c>
      <c r="K176" s="713" t="s">
        <v>364</v>
      </c>
      <c r="L176" s="712">
        <v>10</v>
      </c>
      <c r="M176" s="702"/>
      <c r="N176" s="704" t="str">
        <f t="shared" si="60"/>
        <v>Included</v>
      </c>
      <c r="O176" s="711">
        <f t="shared" si="61"/>
        <v>0</v>
      </c>
      <c r="P176" s="46">
        <f t="shared" si="52"/>
        <v>0</v>
      </c>
      <c r="Q176" s="313">
        <f t="shared" si="62"/>
        <v>0</v>
      </c>
      <c r="R176" s="708">
        <f t="shared" si="63"/>
        <v>0</v>
      </c>
      <c r="S176" s="46"/>
      <c r="T176" s="709">
        <f t="shared" si="55"/>
        <v>0</v>
      </c>
      <c r="U176" s="46"/>
      <c r="V176" s="710"/>
      <c r="W176" s="46"/>
      <c r="X176" s="46"/>
      <c r="Y176" s="46"/>
    </row>
    <row r="177" spans="1:25" s="313" customFormat="1" ht="31.5" x14ac:dyDescent="0.3">
      <c r="A177" s="55">
        <v>3</v>
      </c>
      <c r="B177" s="712">
        <v>7000027974</v>
      </c>
      <c r="C177" s="712">
        <v>4420</v>
      </c>
      <c r="D177" s="712" t="s">
        <v>334</v>
      </c>
      <c r="E177" s="712">
        <v>1000074918</v>
      </c>
      <c r="F177" s="712">
        <v>85176290</v>
      </c>
      <c r="G177" s="700"/>
      <c r="H177" s="61">
        <v>0.18</v>
      </c>
      <c r="I177" s="701"/>
      <c r="J177" s="713" t="s">
        <v>460</v>
      </c>
      <c r="K177" s="713" t="s">
        <v>364</v>
      </c>
      <c r="L177" s="712">
        <v>31</v>
      </c>
      <c r="M177" s="702"/>
      <c r="N177" s="704" t="str">
        <f t="shared" si="60"/>
        <v>Included</v>
      </c>
      <c r="O177" s="711">
        <f t="shared" si="61"/>
        <v>0</v>
      </c>
      <c r="P177" s="46">
        <f t="shared" si="52"/>
        <v>0</v>
      </c>
      <c r="Q177" s="313">
        <f t="shared" si="62"/>
        <v>0</v>
      </c>
      <c r="R177" s="708">
        <f t="shared" si="63"/>
        <v>0</v>
      </c>
      <c r="S177" s="46"/>
      <c r="T177" s="709">
        <f t="shared" si="55"/>
        <v>0</v>
      </c>
      <c r="U177" s="46"/>
      <c r="V177" s="710"/>
      <c r="W177" s="46"/>
      <c r="X177" s="46"/>
      <c r="Y177" s="46"/>
    </row>
    <row r="178" spans="1:25" s="313" customFormat="1" ht="31.5" x14ac:dyDescent="0.3">
      <c r="A178" s="55">
        <v>4</v>
      </c>
      <c r="B178" s="712">
        <v>7000027974</v>
      </c>
      <c r="C178" s="712">
        <v>4430</v>
      </c>
      <c r="D178" s="712" t="s">
        <v>335</v>
      </c>
      <c r="E178" s="712">
        <v>1000074909</v>
      </c>
      <c r="F178" s="712">
        <v>85176290</v>
      </c>
      <c r="G178" s="700"/>
      <c r="H178" s="61">
        <v>0.18</v>
      </c>
      <c r="I178" s="701"/>
      <c r="J178" s="713" t="s">
        <v>461</v>
      </c>
      <c r="K178" s="713" t="s">
        <v>364</v>
      </c>
      <c r="L178" s="712">
        <v>5</v>
      </c>
      <c r="M178" s="702"/>
      <c r="N178" s="704" t="str">
        <f t="shared" si="60"/>
        <v>Included</v>
      </c>
      <c r="O178" s="711">
        <f t="shared" si="61"/>
        <v>0</v>
      </c>
      <c r="P178" s="46">
        <f t="shared" si="52"/>
        <v>0</v>
      </c>
      <c r="Q178" s="313">
        <f t="shared" si="62"/>
        <v>0</v>
      </c>
      <c r="R178" s="708">
        <f t="shared" si="63"/>
        <v>0</v>
      </c>
      <c r="S178" s="46"/>
      <c r="T178" s="709">
        <f t="shared" si="55"/>
        <v>0</v>
      </c>
      <c r="U178" s="46"/>
      <c r="V178" s="710"/>
      <c r="W178" s="46"/>
      <c r="X178" s="46"/>
      <c r="Y178" s="46"/>
    </row>
    <row r="179" spans="1:25" s="313" customFormat="1" ht="31.5" x14ac:dyDescent="0.3">
      <c r="A179" s="55">
        <v>5</v>
      </c>
      <c r="B179" s="712">
        <v>7000027974</v>
      </c>
      <c r="C179" s="712">
        <v>4440</v>
      </c>
      <c r="D179" s="712" t="s">
        <v>336</v>
      </c>
      <c r="E179" s="712">
        <v>1000074889</v>
      </c>
      <c r="F179" s="712">
        <v>85176290</v>
      </c>
      <c r="G179" s="700"/>
      <c r="H179" s="61">
        <v>0.18</v>
      </c>
      <c r="I179" s="701"/>
      <c r="J179" s="713" t="s">
        <v>462</v>
      </c>
      <c r="K179" s="713" t="s">
        <v>364</v>
      </c>
      <c r="L179" s="712">
        <v>31</v>
      </c>
      <c r="M179" s="702"/>
      <c r="N179" s="704" t="str">
        <f t="shared" si="60"/>
        <v>Included</v>
      </c>
      <c r="O179" s="711">
        <f t="shared" si="61"/>
        <v>0</v>
      </c>
      <c r="P179" s="46">
        <f t="shared" si="52"/>
        <v>0</v>
      </c>
      <c r="Q179" s="313">
        <f t="shared" si="62"/>
        <v>0</v>
      </c>
      <c r="R179" s="708">
        <f t="shared" si="63"/>
        <v>0</v>
      </c>
      <c r="S179" s="46"/>
      <c r="T179" s="709">
        <f t="shared" si="55"/>
        <v>0</v>
      </c>
      <c r="U179" s="46"/>
      <c r="V179" s="710"/>
      <c r="W179" s="46"/>
      <c r="X179" s="46"/>
      <c r="Y179" s="46"/>
    </row>
    <row r="180" spans="1:25" s="313" customFormat="1" ht="15.75" x14ac:dyDescent="0.3">
      <c r="A180" s="55">
        <v>6</v>
      </c>
      <c r="B180" s="712">
        <v>7000027974</v>
      </c>
      <c r="C180" s="712">
        <v>4450</v>
      </c>
      <c r="D180" s="712" t="s">
        <v>337</v>
      </c>
      <c r="E180" s="712">
        <v>1000074927</v>
      </c>
      <c r="F180" s="712">
        <v>85044090</v>
      </c>
      <c r="G180" s="700"/>
      <c r="H180" s="61">
        <v>0.18</v>
      </c>
      <c r="I180" s="701"/>
      <c r="J180" s="713" t="s">
        <v>463</v>
      </c>
      <c r="K180" s="713" t="s">
        <v>364</v>
      </c>
      <c r="L180" s="712">
        <v>2</v>
      </c>
      <c r="M180" s="702"/>
      <c r="N180" s="704" t="str">
        <f t="shared" si="60"/>
        <v>Included</v>
      </c>
      <c r="O180" s="711">
        <f t="shared" si="61"/>
        <v>0</v>
      </c>
      <c r="P180" s="46">
        <f t="shared" si="52"/>
        <v>0</v>
      </c>
      <c r="Q180" s="313">
        <f t="shared" si="62"/>
        <v>0</v>
      </c>
      <c r="R180" s="708">
        <f t="shared" si="63"/>
        <v>0</v>
      </c>
      <c r="S180" s="46"/>
      <c r="T180" s="709">
        <f t="shared" si="55"/>
        <v>0</v>
      </c>
      <c r="U180" s="46"/>
      <c r="V180" s="710"/>
      <c r="W180" s="46"/>
      <c r="X180" s="46"/>
      <c r="Y180" s="46"/>
    </row>
    <row r="181" spans="1:25" s="313" customFormat="1" ht="31.5" x14ac:dyDescent="0.3">
      <c r="A181" s="55">
        <v>7</v>
      </c>
      <c r="B181" s="712">
        <v>7000027974</v>
      </c>
      <c r="C181" s="712">
        <v>4460</v>
      </c>
      <c r="D181" s="712" t="s">
        <v>338</v>
      </c>
      <c r="E181" s="712">
        <v>1000074897</v>
      </c>
      <c r="F181" s="712">
        <v>85176290</v>
      </c>
      <c r="G181" s="700"/>
      <c r="H181" s="61">
        <v>0.18</v>
      </c>
      <c r="I181" s="701"/>
      <c r="J181" s="713" t="s">
        <v>464</v>
      </c>
      <c r="K181" s="713" t="s">
        <v>365</v>
      </c>
      <c r="L181" s="712">
        <v>104</v>
      </c>
      <c r="M181" s="702"/>
      <c r="N181" s="704" t="str">
        <f t="shared" si="60"/>
        <v>Included</v>
      </c>
      <c r="O181" s="711">
        <f t="shared" si="61"/>
        <v>0</v>
      </c>
      <c r="P181" s="46">
        <f t="shared" si="52"/>
        <v>0</v>
      </c>
      <c r="Q181" s="313">
        <f t="shared" si="62"/>
        <v>0</v>
      </c>
      <c r="R181" s="708">
        <f t="shared" si="63"/>
        <v>0</v>
      </c>
      <c r="S181" s="46"/>
      <c r="T181" s="709">
        <f t="shared" si="55"/>
        <v>0</v>
      </c>
      <c r="U181" s="46"/>
      <c r="V181" s="710"/>
      <c r="W181" s="46"/>
      <c r="X181" s="46"/>
      <c r="Y181" s="46"/>
    </row>
    <row r="182" spans="1:25" s="313" customFormat="1" ht="31.5" x14ac:dyDescent="0.3">
      <c r="A182" s="55">
        <v>8</v>
      </c>
      <c r="B182" s="712">
        <v>7000027974</v>
      </c>
      <c r="C182" s="712">
        <v>4470</v>
      </c>
      <c r="D182" s="712" t="s">
        <v>339</v>
      </c>
      <c r="E182" s="712">
        <v>1000074898</v>
      </c>
      <c r="F182" s="712">
        <v>85176290</v>
      </c>
      <c r="G182" s="700"/>
      <c r="H182" s="61">
        <v>0.18</v>
      </c>
      <c r="I182" s="701"/>
      <c r="J182" s="713" t="s">
        <v>465</v>
      </c>
      <c r="K182" s="713" t="s">
        <v>365</v>
      </c>
      <c r="L182" s="712">
        <v>520</v>
      </c>
      <c r="M182" s="702"/>
      <c r="N182" s="704" t="str">
        <f t="shared" si="60"/>
        <v>Included</v>
      </c>
      <c r="O182" s="711">
        <f t="shared" si="61"/>
        <v>0</v>
      </c>
      <c r="P182" s="46">
        <f t="shared" si="52"/>
        <v>0</v>
      </c>
      <c r="Q182" s="313">
        <f t="shared" si="62"/>
        <v>0</v>
      </c>
      <c r="R182" s="708">
        <f t="shared" si="63"/>
        <v>0</v>
      </c>
      <c r="S182" s="46"/>
      <c r="T182" s="709">
        <f t="shared" si="55"/>
        <v>0</v>
      </c>
      <c r="U182" s="46"/>
      <c r="V182" s="710"/>
      <c r="W182" s="46"/>
      <c r="X182" s="46"/>
      <c r="Y182" s="46"/>
    </row>
    <row r="183" spans="1:25" s="313" customFormat="1" ht="15.75" x14ac:dyDescent="0.3">
      <c r="A183" s="55">
        <v>9</v>
      </c>
      <c r="B183" s="712">
        <v>7000027974</v>
      </c>
      <c r="C183" s="712">
        <v>4480</v>
      </c>
      <c r="D183" s="712" t="s">
        <v>340</v>
      </c>
      <c r="E183" s="712">
        <v>1000074892</v>
      </c>
      <c r="F183" s="712">
        <v>85447090</v>
      </c>
      <c r="G183" s="700"/>
      <c r="H183" s="61">
        <v>0.18</v>
      </c>
      <c r="I183" s="701"/>
      <c r="J183" s="713" t="s">
        <v>466</v>
      </c>
      <c r="K183" s="713" t="s">
        <v>365</v>
      </c>
      <c r="L183" s="712">
        <v>10572</v>
      </c>
      <c r="M183" s="702"/>
      <c r="N183" s="704" t="str">
        <f t="shared" si="60"/>
        <v>Included</v>
      </c>
      <c r="O183" s="711">
        <f t="shared" si="61"/>
        <v>0</v>
      </c>
      <c r="P183" s="46">
        <f t="shared" si="52"/>
        <v>0</v>
      </c>
      <c r="Q183" s="313">
        <f t="shared" si="62"/>
        <v>0</v>
      </c>
      <c r="R183" s="708">
        <f t="shared" si="63"/>
        <v>0</v>
      </c>
      <c r="S183" s="46"/>
      <c r="T183" s="709">
        <f t="shared" si="55"/>
        <v>0</v>
      </c>
      <c r="U183" s="46"/>
      <c r="V183" s="710"/>
      <c r="W183" s="46"/>
      <c r="X183" s="46"/>
      <c r="Y183" s="46"/>
    </row>
    <row r="184" spans="1:25" s="313" customFormat="1" ht="15.75" x14ac:dyDescent="0.3">
      <c r="A184" s="55">
        <v>10</v>
      </c>
      <c r="B184" s="712">
        <v>7000027974</v>
      </c>
      <c r="C184" s="712">
        <v>4490</v>
      </c>
      <c r="D184" s="712" t="s">
        <v>341</v>
      </c>
      <c r="E184" s="712">
        <v>1000074893</v>
      </c>
      <c r="F184" s="712">
        <v>85447090</v>
      </c>
      <c r="G184" s="700"/>
      <c r="H184" s="61">
        <v>0.18</v>
      </c>
      <c r="I184" s="701"/>
      <c r="J184" s="713" t="s">
        <v>467</v>
      </c>
      <c r="K184" s="713" t="s">
        <v>365</v>
      </c>
      <c r="L184" s="712">
        <v>4720</v>
      </c>
      <c r="M184" s="702"/>
      <c r="N184" s="704" t="str">
        <f t="shared" si="60"/>
        <v>Included</v>
      </c>
      <c r="O184" s="711">
        <f t="shared" si="61"/>
        <v>0</v>
      </c>
      <c r="P184" s="46">
        <f t="shared" si="52"/>
        <v>0</v>
      </c>
      <c r="Q184" s="313">
        <f t="shared" si="62"/>
        <v>0</v>
      </c>
      <c r="R184" s="708">
        <f t="shared" si="63"/>
        <v>0</v>
      </c>
      <c r="S184" s="46"/>
      <c r="T184" s="709">
        <f t="shared" si="55"/>
        <v>0</v>
      </c>
      <c r="U184" s="46"/>
      <c r="V184" s="710"/>
      <c r="W184" s="46"/>
      <c r="X184" s="46"/>
      <c r="Y184" s="46"/>
    </row>
    <row r="185" spans="1:25" s="313" customFormat="1" ht="15.75" x14ac:dyDescent="0.3">
      <c r="A185" s="55">
        <v>11</v>
      </c>
      <c r="B185" s="712">
        <v>7000027974</v>
      </c>
      <c r="C185" s="712">
        <v>4500</v>
      </c>
      <c r="D185" s="712" t="s">
        <v>342</v>
      </c>
      <c r="E185" s="712">
        <v>1000074906</v>
      </c>
      <c r="F185" s="712">
        <v>39174000</v>
      </c>
      <c r="G185" s="700"/>
      <c r="H185" s="61">
        <v>0.18</v>
      </c>
      <c r="I185" s="701"/>
      <c r="J185" s="713" t="s">
        <v>468</v>
      </c>
      <c r="K185" s="713" t="s">
        <v>365</v>
      </c>
      <c r="L185" s="712">
        <v>9515</v>
      </c>
      <c r="M185" s="702"/>
      <c r="N185" s="704" t="str">
        <f t="shared" si="60"/>
        <v>Included</v>
      </c>
      <c r="O185" s="711">
        <f t="shared" si="61"/>
        <v>0</v>
      </c>
      <c r="P185" s="46">
        <f t="shared" si="52"/>
        <v>0</v>
      </c>
      <c r="Q185" s="313">
        <f t="shared" si="62"/>
        <v>0</v>
      </c>
      <c r="R185" s="708">
        <f t="shared" si="63"/>
        <v>0</v>
      </c>
      <c r="S185" s="46"/>
      <c r="T185" s="709">
        <f t="shared" si="55"/>
        <v>0</v>
      </c>
      <c r="U185" s="46"/>
      <c r="V185" s="710"/>
      <c r="W185" s="46"/>
      <c r="X185" s="46"/>
      <c r="Y185" s="46"/>
    </row>
    <row r="186" spans="1:25" s="313" customFormat="1" ht="15.75" x14ac:dyDescent="0.3">
      <c r="A186" s="55">
        <v>12</v>
      </c>
      <c r="B186" s="712">
        <v>7000027974</v>
      </c>
      <c r="C186" s="712">
        <v>4510</v>
      </c>
      <c r="D186" s="712" t="s">
        <v>343</v>
      </c>
      <c r="E186" s="712">
        <v>1000074905</v>
      </c>
      <c r="F186" s="712">
        <v>39174000</v>
      </c>
      <c r="G186" s="700"/>
      <c r="H186" s="57">
        <v>0.18</v>
      </c>
      <c r="I186" s="701"/>
      <c r="J186" s="713" t="s">
        <v>469</v>
      </c>
      <c r="K186" s="713" t="s">
        <v>365</v>
      </c>
      <c r="L186" s="712">
        <v>4248</v>
      </c>
      <c r="M186" s="702"/>
      <c r="N186" s="703" t="str">
        <f>IF(M186=0, "Included",IF(ISERROR(L186*M186), M186, L186*M186))</f>
        <v>Included</v>
      </c>
      <c r="O186" s="707">
        <f>R186</f>
        <v>0</v>
      </c>
      <c r="P186" s="46">
        <f>+L186*M186</f>
        <v>0</v>
      </c>
      <c r="Q186" s="313">
        <f>IF(N186="Included",0,N186)</f>
        <v>0</v>
      </c>
      <c r="R186" s="708">
        <f>IF(I186="", H186*Q186,I186*Q186)</f>
        <v>0</v>
      </c>
      <c r="S186" s="46"/>
      <c r="T186" s="709">
        <f>+P186*H186</f>
        <v>0</v>
      </c>
      <c r="U186" s="46"/>
      <c r="V186" s="710"/>
      <c r="W186" s="46"/>
      <c r="X186" s="46"/>
      <c r="Y186" s="46"/>
    </row>
    <row r="187" spans="1:25" s="313" customFormat="1" ht="15.75" x14ac:dyDescent="0.3">
      <c r="A187" s="55">
        <v>13</v>
      </c>
      <c r="B187" s="712">
        <v>7000027974</v>
      </c>
      <c r="C187" s="712">
        <v>4520</v>
      </c>
      <c r="D187" s="712" t="s">
        <v>344</v>
      </c>
      <c r="E187" s="712">
        <v>1000074916</v>
      </c>
      <c r="F187" s="712">
        <v>85447090</v>
      </c>
      <c r="G187" s="700"/>
      <c r="H187" s="61">
        <v>0.18</v>
      </c>
      <c r="I187" s="701"/>
      <c r="J187" s="713" t="s">
        <v>470</v>
      </c>
      <c r="K187" s="713" t="s">
        <v>364</v>
      </c>
      <c r="L187" s="712">
        <v>104</v>
      </c>
      <c r="M187" s="702"/>
      <c r="N187" s="704" t="str">
        <f t="shared" ref="N187:N195" si="64">IF(M187=0, "Included",IF(ISERROR(L187*M187), M187, L187*M187))</f>
        <v>Included</v>
      </c>
      <c r="O187" s="711">
        <f t="shared" ref="O187:O195" si="65">R187</f>
        <v>0</v>
      </c>
      <c r="P187" s="46">
        <f t="shared" ref="P187:P195" si="66">+L187*M187</f>
        <v>0</v>
      </c>
      <c r="Q187" s="313">
        <f t="shared" ref="Q187:Q195" si="67">IF(N187="Included",0,N187)</f>
        <v>0</v>
      </c>
      <c r="R187" s="708">
        <f t="shared" ref="R187:R195" si="68">IF(I187="", H187*Q187,I187*Q187)</f>
        <v>0</v>
      </c>
      <c r="S187" s="46"/>
      <c r="T187" s="709">
        <f t="shared" ref="T187:T195" si="69">+P187*H187</f>
        <v>0</v>
      </c>
      <c r="U187" s="46"/>
      <c r="V187" s="710"/>
      <c r="W187" s="46"/>
      <c r="X187" s="46"/>
      <c r="Y187" s="46"/>
    </row>
    <row r="188" spans="1:25" s="313" customFormat="1" ht="15.75" x14ac:dyDescent="0.3">
      <c r="A188" s="55">
        <v>14</v>
      </c>
      <c r="B188" s="712">
        <v>7000027974</v>
      </c>
      <c r="C188" s="712">
        <v>4530</v>
      </c>
      <c r="D188" s="712" t="s">
        <v>345</v>
      </c>
      <c r="E188" s="712">
        <v>1000074917</v>
      </c>
      <c r="F188" s="712">
        <v>85447090</v>
      </c>
      <c r="G188" s="700"/>
      <c r="H188" s="61">
        <v>0.18</v>
      </c>
      <c r="I188" s="701"/>
      <c r="J188" s="713" t="s">
        <v>471</v>
      </c>
      <c r="K188" s="713" t="s">
        <v>364</v>
      </c>
      <c r="L188" s="712">
        <v>62</v>
      </c>
      <c r="M188" s="702"/>
      <c r="N188" s="704" t="str">
        <f t="shared" si="64"/>
        <v>Included</v>
      </c>
      <c r="O188" s="711">
        <f t="shared" si="65"/>
        <v>0</v>
      </c>
      <c r="P188" s="46">
        <f t="shared" si="66"/>
        <v>0</v>
      </c>
      <c r="Q188" s="313">
        <f t="shared" si="67"/>
        <v>0</v>
      </c>
      <c r="R188" s="708">
        <f t="shared" si="68"/>
        <v>0</v>
      </c>
      <c r="S188" s="46"/>
      <c r="T188" s="709">
        <f t="shared" si="69"/>
        <v>0</v>
      </c>
      <c r="U188" s="46"/>
      <c r="V188" s="710"/>
      <c r="W188" s="46"/>
      <c r="X188" s="46"/>
      <c r="Y188" s="46"/>
    </row>
    <row r="189" spans="1:25" s="313" customFormat="1" ht="15.75" x14ac:dyDescent="0.3">
      <c r="A189" s="55">
        <v>15</v>
      </c>
      <c r="B189" s="712">
        <v>7000027974</v>
      </c>
      <c r="C189" s="712">
        <v>4540</v>
      </c>
      <c r="D189" s="712" t="s">
        <v>346</v>
      </c>
      <c r="E189" s="712">
        <v>1000074899</v>
      </c>
      <c r="F189" s="712">
        <v>85447090</v>
      </c>
      <c r="G189" s="700"/>
      <c r="H189" s="61">
        <v>0.18</v>
      </c>
      <c r="I189" s="701"/>
      <c r="J189" s="713" t="s">
        <v>472</v>
      </c>
      <c r="K189" s="713" t="s">
        <v>365</v>
      </c>
      <c r="L189" s="712">
        <v>4720</v>
      </c>
      <c r="M189" s="702"/>
      <c r="N189" s="704" t="str">
        <f t="shared" si="64"/>
        <v>Included</v>
      </c>
      <c r="O189" s="711">
        <f t="shared" si="65"/>
        <v>0</v>
      </c>
      <c r="P189" s="46">
        <f t="shared" si="66"/>
        <v>0</v>
      </c>
      <c r="Q189" s="313">
        <f t="shared" si="67"/>
        <v>0</v>
      </c>
      <c r="R189" s="708">
        <f t="shared" si="68"/>
        <v>0</v>
      </c>
      <c r="S189" s="46"/>
      <c r="T189" s="709">
        <f t="shared" si="69"/>
        <v>0</v>
      </c>
      <c r="U189" s="46"/>
      <c r="V189" s="710"/>
      <c r="W189" s="46"/>
      <c r="X189" s="46"/>
      <c r="Y189" s="46"/>
    </row>
    <row r="190" spans="1:25" s="313" customFormat="1" ht="15.75" x14ac:dyDescent="0.3">
      <c r="A190" s="55">
        <v>16</v>
      </c>
      <c r="B190" s="712">
        <v>7000027974</v>
      </c>
      <c r="C190" s="712">
        <v>4550</v>
      </c>
      <c r="D190" s="712" t="s">
        <v>347</v>
      </c>
      <c r="E190" s="712">
        <v>1000074900</v>
      </c>
      <c r="F190" s="712">
        <v>85447090</v>
      </c>
      <c r="G190" s="700"/>
      <c r="H190" s="61">
        <v>0.18</v>
      </c>
      <c r="I190" s="701"/>
      <c r="J190" s="713" t="s">
        <v>473</v>
      </c>
      <c r="K190" s="713" t="s">
        <v>365</v>
      </c>
      <c r="L190" s="712">
        <v>400</v>
      </c>
      <c r="M190" s="702"/>
      <c r="N190" s="704" t="str">
        <f t="shared" si="64"/>
        <v>Included</v>
      </c>
      <c r="O190" s="711">
        <f t="shared" si="65"/>
        <v>0</v>
      </c>
      <c r="P190" s="46">
        <f t="shared" si="66"/>
        <v>0</v>
      </c>
      <c r="Q190" s="313">
        <f t="shared" si="67"/>
        <v>0</v>
      </c>
      <c r="R190" s="708">
        <f t="shared" si="68"/>
        <v>0</v>
      </c>
      <c r="S190" s="46"/>
      <c r="T190" s="709">
        <f t="shared" si="69"/>
        <v>0</v>
      </c>
      <c r="U190" s="46"/>
      <c r="V190" s="710"/>
      <c r="W190" s="46"/>
      <c r="X190" s="46"/>
      <c r="Y190" s="46"/>
    </row>
    <row r="191" spans="1:25" s="313" customFormat="1" ht="15.75" x14ac:dyDescent="0.3">
      <c r="A191" s="55">
        <v>17</v>
      </c>
      <c r="B191" s="712">
        <v>7000027974</v>
      </c>
      <c r="C191" s="712">
        <v>4560</v>
      </c>
      <c r="D191" s="712" t="s">
        <v>348</v>
      </c>
      <c r="E191" s="712">
        <v>1000074910</v>
      </c>
      <c r="F191" s="712">
        <v>84733099</v>
      </c>
      <c r="G191" s="700"/>
      <c r="H191" s="61">
        <v>0.18</v>
      </c>
      <c r="I191" s="701"/>
      <c r="J191" s="713" t="s">
        <v>474</v>
      </c>
      <c r="K191" s="713" t="s">
        <v>364</v>
      </c>
      <c r="L191" s="712">
        <v>10</v>
      </c>
      <c r="M191" s="702"/>
      <c r="N191" s="704" t="str">
        <f t="shared" si="64"/>
        <v>Included</v>
      </c>
      <c r="O191" s="711">
        <f t="shared" si="65"/>
        <v>0</v>
      </c>
      <c r="P191" s="46">
        <f t="shared" si="66"/>
        <v>0</v>
      </c>
      <c r="Q191" s="313">
        <f t="shared" si="67"/>
        <v>0</v>
      </c>
      <c r="R191" s="708">
        <f t="shared" si="68"/>
        <v>0</v>
      </c>
      <c r="S191" s="46"/>
      <c r="T191" s="709">
        <f t="shared" si="69"/>
        <v>0</v>
      </c>
      <c r="U191" s="46"/>
      <c r="V191" s="710"/>
      <c r="W191" s="46"/>
      <c r="X191" s="46"/>
      <c r="Y191" s="46"/>
    </row>
    <row r="192" spans="1:25" s="313" customFormat="1" ht="15.75" x14ac:dyDescent="0.3">
      <c r="A192" s="55">
        <v>18</v>
      </c>
      <c r="B192" s="712">
        <v>7000027974</v>
      </c>
      <c r="C192" s="712">
        <v>4570</v>
      </c>
      <c r="D192" s="712" t="s">
        <v>349</v>
      </c>
      <c r="E192" s="712">
        <v>1000074911</v>
      </c>
      <c r="F192" s="712">
        <v>84733099</v>
      </c>
      <c r="G192" s="700"/>
      <c r="H192" s="61">
        <v>0.18</v>
      </c>
      <c r="I192" s="701"/>
      <c r="J192" s="713" t="s">
        <v>475</v>
      </c>
      <c r="K192" s="713" t="s">
        <v>364</v>
      </c>
      <c r="L192" s="712">
        <v>36</v>
      </c>
      <c r="M192" s="702"/>
      <c r="N192" s="704" t="str">
        <f t="shared" si="64"/>
        <v>Included</v>
      </c>
      <c r="O192" s="711">
        <f t="shared" si="65"/>
        <v>0</v>
      </c>
      <c r="P192" s="46">
        <f t="shared" si="66"/>
        <v>0</v>
      </c>
      <c r="Q192" s="313">
        <f t="shared" si="67"/>
        <v>0</v>
      </c>
      <c r="R192" s="708">
        <f t="shared" si="68"/>
        <v>0</v>
      </c>
      <c r="S192" s="46"/>
      <c r="T192" s="709">
        <f t="shared" si="69"/>
        <v>0</v>
      </c>
      <c r="U192" s="46"/>
      <c r="V192" s="710"/>
      <c r="W192" s="46"/>
      <c r="X192" s="46"/>
      <c r="Y192" s="46"/>
    </row>
    <row r="193" spans="1:51" s="313" customFormat="1" ht="31.5" x14ac:dyDescent="0.3">
      <c r="A193" s="55">
        <v>19</v>
      </c>
      <c r="B193" s="712">
        <v>7000027974</v>
      </c>
      <c r="C193" s="712">
        <v>4580</v>
      </c>
      <c r="D193" s="712" t="s">
        <v>350</v>
      </c>
      <c r="E193" s="712">
        <v>1000074921</v>
      </c>
      <c r="F193" s="712">
        <v>84733099</v>
      </c>
      <c r="G193" s="700"/>
      <c r="H193" s="61">
        <v>0.18</v>
      </c>
      <c r="I193" s="701"/>
      <c r="J193" s="713" t="s">
        <v>476</v>
      </c>
      <c r="K193" s="713" t="s">
        <v>364</v>
      </c>
      <c r="L193" s="712">
        <v>4</v>
      </c>
      <c r="M193" s="702"/>
      <c r="N193" s="704" t="str">
        <f t="shared" si="64"/>
        <v>Included</v>
      </c>
      <c r="O193" s="711">
        <f t="shared" si="65"/>
        <v>0</v>
      </c>
      <c r="P193" s="46">
        <f t="shared" si="66"/>
        <v>0</v>
      </c>
      <c r="Q193" s="313">
        <f t="shared" si="67"/>
        <v>0</v>
      </c>
      <c r="R193" s="708">
        <f t="shared" si="68"/>
        <v>0</v>
      </c>
      <c r="S193" s="46"/>
      <c r="T193" s="709">
        <f t="shared" si="69"/>
        <v>0</v>
      </c>
      <c r="U193" s="46"/>
      <c r="V193" s="710"/>
      <c r="W193" s="46"/>
      <c r="X193" s="46"/>
      <c r="Y193" s="46"/>
    </row>
    <row r="194" spans="1:51" s="313" customFormat="1" ht="15.75" x14ac:dyDescent="0.3">
      <c r="A194" s="55">
        <v>20</v>
      </c>
      <c r="B194" s="712">
        <v>7000027974</v>
      </c>
      <c r="C194" s="712">
        <v>4590</v>
      </c>
      <c r="D194" s="712" t="s">
        <v>351</v>
      </c>
      <c r="E194" s="712">
        <v>1000074894</v>
      </c>
      <c r="F194" s="712">
        <v>84733099</v>
      </c>
      <c r="G194" s="700"/>
      <c r="H194" s="61">
        <v>0.18</v>
      </c>
      <c r="I194" s="701"/>
      <c r="J194" s="713" t="s">
        <v>477</v>
      </c>
      <c r="K194" s="713" t="s">
        <v>364</v>
      </c>
      <c r="L194" s="712">
        <v>31</v>
      </c>
      <c r="M194" s="702"/>
      <c r="N194" s="704" t="str">
        <f t="shared" si="64"/>
        <v>Included</v>
      </c>
      <c r="O194" s="711">
        <f t="shared" si="65"/>
        <v>0</v>
      </c>
      <c r="P194" s="46">
        <f t="shared" si="66"/>
        <v>0</v>
      </c>
      <c r="Q194" s="313">
        <f t="shared" si="67"/>
        <v>0</v>
      </c>
      <c r="R194" s="708">
        <f t="shared" si="68"/>
        <v>0</v>
      </c>
      <c r="S194" s="46"/>
      <c r="T194" s="709">
        <f t="shared" si="69"/>
        <v>0</v>
      </c>
      <c r="U194" s="46"/>
      <c r="V194" s="710"/>
      <c r="W194" s="46"/>
      <c r="X194" s="46"/>
      <c r="Y194" s="46"/>
    </row>
    <row r="195" spans="1:51" s="313" customFormat="1" ht="15.75" x14ac:dyDescent="0.3">
      <c r="A195" s="55">
        <v>21</v>
      </c>
      <c r="B195" s="712">
        <v>7000027974</v>
      </c>
      <c r="C195" s="712">
        <v>4600</v>
      </c>
      <c r="D195" s="712" t="s">
        <v>352</v>
      </c>
      <c r="E195" s="712">
        <v>1000074912</v>
      </c>
      <c r="F195" s="712">
        <v>73259999</v>
      </c>
      <c r="G195" s="700"/>
      <c r="H195" s="61">
        <v>0</v>
      </c>
      <c r="I195" s="701"/>
      <c r="J195" s="713" t="s">
        <v>478</v>
      </c>
      <c r="K195" s="713" t="s">
        <v>364</v>
      </c>
      <c r="L195" s="712">
        <v>16</v>
      </c>
      <c r="M195" s="702"/>
      <c r="N195" s="704" t="str">
        <f t="shared" si="64"/>
        <v>Included</v>
      </c>
      <c r="O195" s="711">
        <f t="shared" si="65"/>
        <v>0</v>
      </c>
      <c r="P195" s="46">
        <f t="shared" si="66"/>
        <v>0</v>
      </c>
      <c r="Q195" s="313">
        <f t="shared" si="67"/>
        <v>0</v>
      </c>
      <c r="R195" s="708">
        <f t="shared" si="68"/>
        <v>0</v>
      </c>
      <c r="S195" s="46"/>
      <c r="T195" s="709">
        <f t="shared" si="69"/>
        <v>0</v>
      </c>
      <c r="U195" s="46"/>
      <c r="V195" s="710"/>
      <c r="W195" s="46"/>
      <c r="X195" s="46"/>
      <c r="Y195" s="46"/>
    </row>
    <row r="196" spans="1:51" s="313" customFormat="1" ht="15.75" x14ac:dyDescent="0.3">
      <c r="A196" s="55">
        <v>22</v>
      </c>
      <c r="B196" s="712">
        <v>7000027974</v>
      </c>
      <c r="C196" s="712">
        <v>4610</v>
      </c>
      <c r="D196" s="712" t="s">
        <v>353</v>
      </c>
      <c r="E196" s="712">
        <v>1000074907</v>
      </c>
      <c r="F196" s="712">
        <v>85176290</v>
      </c>
      <c r="G196" s="700"/>
      <c r="H196" s="57">
        <v>0.18</v>
      </c>
      <c r="I196" s="701"/>
      <c r="J196" s="713" t="s">
        <v>479</v>
      </c>
      <c r="K196" s="713" t="s">
        <v>364</v>
      </c>
      <c r="L196" s="712">
        <v>16</v>
      </c>
      <c r="M196" s="702"/>
      <c r="N196" s="703" t="str">
        <f>IF(M196=0, "Included",IF(ISERROR(L196*M196), M196, L196*M196))</f>
        <v>Included</v>
      </c>
      <c r="O196" s="707">
        <f>R196</f>
        <v>0</v>
      </c>
      <c r="P196" s="46">
        <f>+L196*M196</f>
        <v>0</v>
      </c>
      <c r="Q196" s="313">
        <f>IF(N196="Included",0,N196)</f>
        <v>0</v>
      </c>
      <c r="R196" s="708">
        <f>IF(I196="", H196*Q196,I196*Q196)</f>
        <v>0</v>
      </c>
      <c r="S196" s="46"/>
      <c r="T196" s="709">
        <f>+P196*H196</f>
        <v>0</v>
      </c>
      <c r="U196" s="46"/>
      <c r="V196" s="710"/>
      <c r="W196" s="46"/>
      <c r="X196" s="46"/>
      <c r="Y196" s="46"/>
    </row>
    <row r="197" spans="1:51" s="313" customFormat="1" ht="15.75" x14ac:dyDescent="0.3">
      <c r="A197" s="55">
        <v>23</v>
      </c>
      <c r="B197" s="712">
        <v>7000027974</v>
      </c>
      <c r="C197" s="712">
        <v>4620</v>
      </c>
      <c r="D197" s="712" t="s">
        <v>354</v>
      </c>
      <c r="E197" s="712">
        <v>1000074919</v>
      </c>
      <c r="F197" s="712">
        <v>39172390</v>
      </c>
      <c r="G197" s="700"/>
      <c r="H197" s="61">
        <v>0.18</v>
      </c>
      <c r="I197" s="701"/>
      <c r="J197" s="713" t="s">
        <v>480</v>
      </c>
      <c r="K197" s="713" t="s">
        <v>365</v>
      </c>
      <c r="L197" s="712">
        <v>2560</v>
      </c>
      <c r="M197" s="702"/>
      <c r="N197" s="704" t="str">
        <f t="shared" ref="N197:N208" si="70">IF(M197=0, "Included",IF(ISERROR(L197*M197), M197, L197*M197))</f>
        <v>Included</v>
      </c>
      <c r="O197" s="711">
        <f t="shared" ref="O197:O208" si="71">R197</f>
        <v>0</v>
      </c>
      <c r="P197" s="46">
        <f t="shared" ref="P197:P208" si="72">+L197*M197</f>
        <v>0</v>
      </c>
      <c r="Q197" s="313">
        <f t="shared" ref="Q197:Q208" si="73">IF(N197="Included",0,N197)</f>
        <v>0</v>
      </c>
      <c r="R197" s="708">
        <f t="shared" ref="R197:R208" si="74">IF(I197="", H197*Q197,I197*Q197)</f>
        <v>0</v>
      </c>
      <c r="S197" s="46"/>
      <c r="T197" s="709">
        <f t="shared" ref="T197:T208" si="75">+P197*H197</f>
        <v>0</v>
      </c>
      <c r="U197" s="46"/>
      <c r="V197" s="710"/>
      <c r="W197" s="46"/>
      <c r="X197" s="46"/>
      <c r="Y197" s="46"/>
    </row>
    <row r="198" spans="1:51" s="313" customFormat="1" ht="15.75" x14ac:dyDescent="0.3">
      <c r="A198" s="55">
        <v>24</v>
      </c>
      <c r="B198" s="712">
        <v>7000027974</v>
      </c>
      <c r="C198" s="712">
        <v>4630</v>
      </c>
      <c r="D198" s="712" t="s">
        <v>355</v>
      </c>
      <c r="E198" s="712">
        <v>1000074922</v>
      </c>
      <c r="F198" s="712">
        <v>85176290</v>
      </c>
      <c r="G198" s="700"/>
      <c r="H198" s="61">
        <v>0.18</v>
      </c>
      <c r="I198" s="701"/>
      <c r="J198" s="713" t="s">
        <v>481</v>
      </c>
      <c r="K198" s="713" t="s">
        <v>364</v>
      </c>
      <c r="L198" s="712">
        <v>256</v>
      </c>
      <c r="M198" s="702"/>
      <c r="N198" s="704" t="str">
        <f t="shared" si="70"/>
        <v>Included</v>
      </c>
      <c r="O198" s="711">
        <f t="shared" si="71"/>
        <v>0</v>
      </c>
      <c r="P198" s="46">
        <f t="shared" si="72"/>
        <v>0</v>
      </c>
      <c r="Q198" s="313">
        <f t="shared" si="73"/>
        <v>0</v>
      </c>
      <c r="R198" s="708">
        <f t="shared" si="74"/>
        <v>0</v>
      </c>
      <c r="S198" s="46"/>
      <c r="T198" s="709">
        <f t="shared" si="75"/>
        <v>0</v>
      </c>
      <c r="U198" s="46"/>
      <c r="V198" s="710"/>
      <c r="W198" s="46"/>
      <c r="X198" s="46"/>
      <c r="Y198" s="46"/>
    </row>
    <row r="199" spans="1:51" s="313" customFormat="1" ht="47.25" x14ac:dyDescent="0.3">
      <c r="A199" s="55">
        <v>25</v>
      </c>
      <c r="B199" s="712">
        <v>7000027974</v>
      </c>
      <c r="C199" s="712">
        <v>4640</v>
      </c>
      <c r="D199" s="712" t="s">
        <v>356</v>
      </c>
      <c r="E199" s="712">
        <v>1000074913</v>
      </c>
      <c r="F199" s="712">
        <v>85447090</v>
      </c>
      <c r="G199" s="700"/>
      <c r="H199" s="61">
        <v>0.18</v>
      </c>
      <c r="I199" s="701"/>
      <c r="J199" s="713" t="s">
        <v>482</v>
      </c>
      <c r="K199" s="713" t="s">
        <v>366</v>
      </c>
      <c r="L199" s="712">
        <v>1</v>
      </c>
      <c r="M199" s="702"/>
      <c r="N199" s="704" t="str">
        <f t="shared" si="70"/>
        <v>Included</v>
      </c>
      <c r="O199" s="711">
        <f t="shared" si="71"/>
        <v>0</v>
      </c>
      <c r="P199" s="46">
        <f t="shared" si="72"/>
        <v>0</v>
      </c>
      <c r="Q199" s="313">
        <f t="shared" si="73"/>
        <v>0</v>
      </c>
      <c r="R199" s="708">
        <f t="shared" si="74"/>
        <v>0</v>
      </c>
      <c r="S199" s="46"/>
      <c r="T199" s="709">
        <f t="shared" si="75"/>
        <v>0</v>
      </c>
      <c r="U199" s="46"/>
      <c r="V199" s="710"/>
      <c r="W199" s="46"/>
      <c r="X199" s="46"/>
      <c r="Y199" s="46"/>
    </row>
    <row r="200" spans="1:51" s="313" customFormat="1" ht="30.75" customHeight="1" x14ac:dyDescent="0.3">
      <c r="A200" s="695" t="s">
        <v>371</v>
      </c>
      <c r="B200" s="696" t="s">
        <v>372</v>
      </c>
      <c r="C200" s="697"/>
      <c r="D200" s="697"/>
      <c r="E200" s="697"/>
      <c r="F200" s="697"/>
      <c r="G200" s="697"/>
      <c r="H200" s="697"/>
      <c r="I200" s="697"/>
      <c r="J200" s="697"/>
      <c r="K200" s="697"/>
      <c r="L200" s="750"/>
      <c r="M200" s="697"/>
      <c r="N200" s="697"/>
      <c r="O200" s="54"/>
      <c r="P200" s="44"/>
      <c r="Q200" s="44"/>
      <c r="R200" s="44"/>
      <c r="S200" s="45"/>
      <c r="T200" s="46"/>
      <c r="U200" s="46"/>
      <c r="V200" s="46"/>
      <c r="W200" s="46"/>
      <c r="X200" s="46"/>
      <c r="Y200" s="46"/>
      <c r="AA200" s="705"/>
      <c r="AB200" s="705"/>
      <c r="AE200" s="313" t="s">
        <v>85</v>
      </c>
      <c r="AI200" s="706"/>
      <c r="AL200" s="46"/>
      <c r="AM200" s="46"/>
      <c r="AN200" s="46"/>
      <c r="AO200" s="46"/>
      <c r="AP200" s="46"/>
      <c r="AQ200" s="46"/>
      <c r="AR200" s="46"/>
      <c r="AS200" s="46"/>
      <c r="AT200" s="46"/>
      <c r="AU200" s="46"/>
      <c r="AV200" s="46"/>
      <c r="AW200" s="46"/>
      <c r="AX200" s="46"/>
      <c r="AY200" s="46"/>
    </row>
    <row r="201" spans="1:51" s="313" customFormat="1" ht="31.5" x14ac:dyDescent="0.3">
      <c r="A201" s="55">
        <v>1</v>
      </c>
      <c r="B201" s="712">
        <v>7000027974</v>
      </c>
      <c r="C201" s="712">
        <v>4650</v>
      </c>
      <c r="D201" s="712" t="s">
        <v>373</v>
      </c>
      <c r="E201" s="712">
        <v>1000074887</v>
      </c>
      <c r="F201" s="712">
        <v>85176290</v>
      </c>
      <c r="G201" s="700"/>
      <c r="H201" s="61">
        <v>0.18</v>
      </c>
      <c r="I201" s="701"/>
      <c r="J201" s="713" t="s">
        <v>483</v>
      </c>
      <c r="K201" s="713" t="s">
        <v>364</v>
      </c>
      <c r="L201" s="712">
        <v>12</v>
      </c>
      <c r="M201" s="702"/>
      <c r="N201" s="704" t="str">
        <f t="shared" si="70"/>
        <v>Included</v>
      </c>
      <c r="O201" s="711">
        <f t="shared" si="71"/>
        <v>0</v>
      </c>
      <c r="P201" s="46">
        <f t="shared" si="72"/>
        <v>0</v>
      </c>
      <c r="Q201" s="313">
        <f t="shared" si="73"/>
        <v>0</v>
      </c>
      <c r="R201" s="708">
        <f t="shared" si="74"/>
        <v>0</v>
      </c>
      <c r="S201" s="46"/>
      <c r="T201" s="709">
        <f t="shared" si="75"/>
        <v>0</v>
      </c>
      <c r="U201" s="46"/>
      <c r="V201" s="710"/>
      <c r="W201" s="46"/>
      <c r="X201" s="46"/>
      <c r="Y201" s="46"/>
    </row>
    <row r="202" spans="1:51" s="313" customFormat="1" ht="31.5" x14ac:dyDescent="0.3">
      <c r="A202" s="55">
        <v>2</v>
      </c>
      <c r="B202" s="712">
        <v>7000027974</v>
      </c>
      <c r="C202" s="712">
        <v>4660</v>
      </c>
      <c r="D202" s="712" t="s">
        <v>374</v>
      </c>
      <c r="E202" s="712">
        <v>1000074888</v>
      </c>
      <c r="F202" s="712">
        <v>85176290</v>
      </c>
      <c r="G202" s="700"/>
      <c r="H202" s="61">
        <v>0.18</v>
      </c>
      <c r="I202" s="701"/>
      <c r="J202" s="713" t="s">
        <v>484</v>
      </c>
      <c r="K202" s="713" t="s">
        <v>364</v>
      </c>
      <c r="L202" s="712">
        <v>6</v>
      </c>
      <c r="M202" s="702"/>
      <c r="N202" s="704" t="str">
        <f t="shared" si="70"/>
        <v>Included</v>
      </c>
      <c r="O202" s="711">
        <f t="shared" si="71"/>
        <v>0</v>
      </c>
      <c r="P202" s="46">
        <f t="shared" si="72"/>
        <v>0</v>
      </c>
      <c r="Q202" s="313">
        <f t="shared" si="73"/>
        <v>0</v>
      </c>
      <c r="R202" s="708">
        <f t="shared" si="74"/>
        <v>0</v>
      </c>
      <c r="S202" s="46"/>
      <c r="T202" s="709">
        <f t="shared" si="75"/>
        <v>0</v>
      </c>
      <c r="U202" s="46"/>
      <c r="V202" s="710"/>
      <c r="W202" s="46"/>
      <c r="X202" s="46"/>
      <c r="Y202" s="46"/>
    </row>
    <row r="203" spans="1:51" s="313" customFormat="1" ht="31.5" x14ac:dyDescent="0.3">
      <c r="A203" s="55">
        <v>3</v>
      </c>
      <c r="B203" s="712">
        <v>7000027974</v>
      </c>
      <c r="C203" s="712">
        <v>4670</v>
      </c>
      <c r="D203" s="712" t="s">
        <v>375</v>
      </c>
      <c r="E203" s="712">
        <v>1000074890</v>
      </c>
      <c r="F203" s="712">
        <v>85176290</v>
      </c>
      <c r="G203" s="700"/>
      <c r="H203" s="61">
        <v>0.18</v>
      </c>
      <c r="I203" s="701"/>
      <c r="J203" s="713" t="s">
        <v>485</v>
      </c>
      <c r="K203" s="713" t="s">
        <v>364</v>
      </c>
      <c r="L203" s="712">
        <v>4</v>
      </c>
      <c r="M203" s="702"/>
      <c r="N203" s="704" t="str">
        <f t="shared" si="70"/>
        <v>Included</v>
      </c>
      <c r="O203" s="711">
        <f t="shared" si="71"/>
        <v>0</v>
      </c>
      <c r="P203" s="46">
        <f t="shared" si="72"/>
        <v>0</v>
      </c>
      <c r="Q203" s="313">
        <f t="shared" si="73"/>
        <v>0</v>
      </c>
      <c r="R203" s="708">
        <f t="shared" si="74"/>
        <v>0</v>
      </c>
      <c r="S203" s="46"/>
      <c r="T203" s="709">
        <f t="shared" si="75"/>
        <v>0</v>
      </c>
      <c r="U203" s="46"/>
      <c r="V203" s="710"/>
      <c r="W203" s="46"/>
      <c r="X203" s="46"/>
      <c r="Y203" s="46"/>
    </row>
    <row r="204" spans="1:51" s="313" customFormat="1" ht="15.75" x14ac:dyDescent="0.3">
      <c r="A204" s="55">
        <v>4</v>
      </c>
      <c r="B204" s="712">
        <v>7000027974</v>
      </c>
      <c r="C204" s="712">
        <v>4680</v>
      </c>
      <c r="D204" s="712" t="s">
        <v>376</v>
      </c>
      <c r="E204" s="712">
        <v>1000074891</v>
      </c>
      <c r="F204" s="712">
        <v>85176290</v>
      </c>
      <c r="G204" s="700"/>
      <c r="H204" s="61">
        <v>0.18</v>
      </c>
      <c r="I204" s="701"/>
      <c r="J204" s="713" t="s">
        <v>486</v>
      </c>
      <c r="K204" s="713" t="s">
        <v>364</v>
      </c>
      <c r="L204" s="712">
        <v>4</v>
      </c>
      <c r="M204" s="702"/>
      <c r="N204" s="704" t="str">
        <f t="shared" si="70"/>
        <v>Included</v>
      </c>
      <c r="O204" s="711">
        <f t="shared" si="71"/>
        <v>0</v>
      </c>
      <c r="P204" s="46">
        <f t="shared" si="72"/>
        <v>0</v>
      </c>
      <c r="Q204" s="313">
        <f t="shared" si="73"/>
        <v>0</v>
      </c>
      <c r="R204" s="708">
        <f t="shared" si="74"/>
        <v>0</v>
      </c>
      <c r="S204" s="46"/>
      <c r="T204" s="709">
        <f t="shared" si="75"/>
        <v>0</v>
      </c>
      <c r="U204" s="46"/>
      <c r="V204" s="710"/>
      <c r="W204" s="46"/>
      <c r="X204" s="46"/>
      <c r="Y204" s="46"/>
    </row>
    <row r="205" spans="1:51" s="313" customFormat="1" ht="31.5" x14ac:dyDescent="0.3">
      <c r="A205" s="55">
        <v>5</v>
      </c>
      <c r="B205" s="712">
        <v>7000027974</v>
      </c>
      <c r="C205" s="712">
        <v>4690</v>
      </c>
      <c r="D205" s="712" t="s">
        <v>377</v>
      </c>
      <c r="E205" s="712">
        <v>1000074908</v>
      </c>
      <c r="F205" s="712">
        <v>85176290</v>
      </c>
      <c r="G205" s="700"/>
      <c r="H205" s="61">
        <v>0.18</v>
      </c>
      <c r="I205" s="701"/>
      <c r="J205" s="713" t="s">
        <v>487</v>
      </c>
      <c r="K205" s="713" t="s">
        <v>394</v>
      </c>
      <c r="L205" s="712">
        <v>1</v>
      </c>
      <c r="M205" s="702"/>
      <c r="N205" s="704" t="str">
        <f t="shared" si="70"/>
        <v>Included</v>
      </c>
      <c r="O205" s="711">
        <f t="shared" si="71"/>
        <v>0</v>
      </c>
      <c r="P205" s="46">
        <f t="shared" si="72"/>
        <v>0</v>
      </c>
      <c r="Q205" s="313">
        <f t="shared" si="73"/>
        <v>0</v>
      </c>
      <c r="R205" s="708">
        <f t="shared" si="74"/>
        <v>0</v>
      </c>
      <c r="S205" s="46"/>
      <c r="T205" s="709">
        <f t="shared" si="75"/>
        <v>0</v>
      </c>
      <c r="U205" s="46"/>
      <c r="V205" s="710"/>
      <c r="W205" s="46"/>
      <c r="X205" s="46"/>
      <c r="Y205" s="46"/>
    </row>
    <row r="206" spans="1:51" s="313" customFormat="1" ht="31.5" x14ac:dyDescent="0.3">
      <c r="A206" s="55">
        <v>6</v>
      </c>
      <c r="B206" s="712">
        <v>7000027974</v>
      </c>
      <c r="C206" s="712">
        <v>4700</v>
      </c>
      <c r="D206" s="712" t="s">
        <v>378</v>
      </c>
      <c r="E206" s="712">
        <v>1000074914</v>
      </c>
      <c r="F206" s="712">
        <v>85176290</v>
      </c>
      <c r="G206" s="700"/>
      <c r="H206" s="61">
        <v>0.18</v>
      </c>
      <c r="I206" s="701"/>
      <c r="J206" s="713" t="s">
        <v>488</v>
      </c>
      <c r="K206" s="713" t="s">
        <v>364</v>
      </c>
      <c r="L206" s="712">
        <v>2</v>
      </c>
      <c r="M206" s="702"/>
      <c r="N206" s="704" t="str">
        <f t="shared" si="70"/>
        <v>Included</v>
      </c>
      <c r="O206" s="711">
        <f t="shared" si="71"/>
        <v>0</v>
      </c>
      <c r="P206" s="46">
        <f t="shared" si="72"/>
        <v>0</v>
      </c>
      <c r="Q206" s="313">
        <f t="shared" si="73"/>
        <v>0</v>
      </c>
      <c r="R206" s="708">
        <f t="shared" si="74"/>
        <v>0</v>
      </c>
      <c r="S206" s="46"/>
      <c r="T206" s="709">
        <f t="shared" si="75"/>
        <v>0</v>
      </c>
      <c r="U206" s="46"/>
      <c r="V206" s="710"/>
      <c r="W206" s="46"/>
      <c r="X206" s="46"/>
      <c r="Y206" s="46"/>
    </row>
    <row r="207" spans="1:51" s="313" customFormat="1" ht="31.5" x14ac:dyDescent="0.3">
      <c r="A207" s="55">
        <v>7</v>
      </c>
      <c r="B207" s="712">
        <v>7000027974</v>
      </c>
      <c r="C207" s="712">
        <v>4710</v>
      </c>
      <c r="D207" s="712" t="s">
        <v>379</v>
      </c>
      <c r="E207" s="712">
        <v>1000074915</v>
      </c>
      <c r="F207" s="712">
        <v>85176290</v>
      </c>
      <c r="G207" s="700"/>
      <c r="H207" s="61">
        <v>0.18</v>
      </c>
      <c r="I207" s="701"/>
      <c r="J207" s="713" t="s">
        <v>489</v>
      </c>
      <c r="K207" s="713" t="s">
        <v>364</v>
      </c>
      <c r="L207" s="712">
        <v>4</v>
      </c>
      <c r="M207" s="702"/>
      <c r="N207" s="704" t="str">
        <f t="shared" si="70"/>
        <v>Included</v>
      </c>
      <c r="O207" s="711">
        <f t="shared" si="71"/>
        <v>0</v>
      </c>
      <c r="P207" s="46">
        <f t="shared" si="72"/>
        <v>0</v>
      </c>
      <c r="Q207" s="313">
        <f t="shared" si="73"/>
        <v>0</v>
      </c>
      <c r="R207" s="708">
        <f t="shared" si="74"/>
        <v>0</v>
      </c>
      <c r="S207" s="46"/>
      <c r="T207" s="709">
        <f t="shared" si="75"/>
        <v>0</v>
      </c>
      <c r="U207" s="46"/>
      <c r="V207" s="710"/>
      <c r="W207" s="46"/>
      <c r="X207" s="46"/>
      <c r="Y207" s="46"/>
    </row>
    <row r="208" spans="1:51" s="313" customFormat="1" ht="31.5" x14ac:dyDescent="0.3">
      <c r="A208" s="55">
        <v>8</v>
      </c>
      <c r="B208" s="712">
        <v>7000027974</v>
      </c>
      <c r="C208" s="712">
        <v>4720</v>
      </c>
      <c r="D208" s="712" t="s">
        <v>380</v>
      </c>
      <c r="E208" s="712">
        <v>1000074923</v>
      </c>
      <c r="F208" s="712">
        <v>84715000</v>
      </c>
      <c r="G208" s="700"/>
      <c r="H208" s="61">
        <v>0.18</v>
      </c>
      <c r="I208" s="701"/>
      <c r="J208" s="713" t="s">
        <v>490</v>
      </c>
      <c r="K208" s="713" t="s">
        <v>394</v>
      </c>
      <c r="L208" s="712">
        <v>1</v>
      </c>
      <c r="M208" s="702"/>
      <c r="N208" s="704" t="str">
        <f t="shared" si="70"/>
        <v>Included</v>
      </c>
      <c r="O208" s="711">
        <f t="shared" si="71"/>
        <v>0</v>
      </c>
      <c r="P208" s="46">
        <f t="shared" si="72"/>
        <v>0</v>
      </c>
      <c r="Q208" s="313">
        <f t="shared" si="73"/>
        <v>0</v>
      </c>
      <c r="R208" s="708">
        <f t="shared" si="74"/>
        <v>0</v>
      </c>
      <c r="S208" s="46"/>
      <c r="T208" s="709">
        <f t="shared" si="75"/>
        <v>0</v>
      </c>
      <c r="U208" s="46"/>
      <c r="V208" s="710"/>
      <c r="W208" s="46"/>
      <c r="X208" s="46"/>
      <c r="Y208" s="46"/>
    </row>
    <row r="209" spans="1:25" s="313" customFormat="1" ht="31.5" x14ac:dyDescent="0.3">
      <c r="A209" s="55">
        <v>9</v>
      </c>
      <c r="B209" s="712">
        <v>7000027974</v>
      </c>
      <c r="C209" s="712">
        <v>4730</v>
      </c>
      <c r="D209" s="712" t="s">
        <v>381</v>
      </c>
      <c r="E209" s="712">
        <v>1000074924</v>
      </c>
      <c r="F209" s="712">
        <v>84717020</v>
      </c>
      <c r="G209" s="700"/>
      <c r="H209" s="61">
        <v>0.18</v>
      </c>
      <c r="I209" s="701"/>
      <c r="J209" s="713" t="s">
        <v>491</v>
      </c>
      <c r="K209" s="713" t="s">
        <v>394</v>
      </c>
      <c r="L209" s="712">
        <v>1</v>
      </c>
      <c r="M209" s="702"/>
      <c r="N209" s="704" t="str">
        <f t="shared" si="46"/>
        <v>Included</v>
      </c>
      <c r="O209" s="711">
        <f t="shared" si="47"/>
        <v>0</v>
      </c>
      <c r="P209" s="46">
        <f t="shared" si="22"/>
        <v>0</v>
      </c>
      <c r="Q209" s="313">
        <f t="shared" si="48"/>
        <v>0</v>
      </c>
      <c r="R209" s="708">
        <f t="shared" si="49"/>
        <v>0</v>
      </c>
      <c r="S209" s="46"/>
      <c r="T209" s="709">
        <f t="shared" si="25"/>
        <v>0</v>
      </c>
      <c r="U209" s="46"/>
      <c r="V209" s="710"/>
      <c r="W209" s="46"/>
      <c r="X209" s="46"/>
      <c r="Y209" s="46"/>
    </row>
    <row r="210" spans="1:25" s="313" customFormat="1" ht="31.5" x14ac:dyDescent="0.3">
      <c r="A210" s="55">
        <v>10</v>
      </c>
      <c r="B210" s="712">
        <v>7000027974</v>
      </c>
      <c r="C210" s="712">
        <v>4740</v>
      </c>
      <c r="D210" s="712" t="s">
        <v>382</v>
      </c>
      <c r="E210" s="712">
        <v>1000074925</v>
      </c>
      <c r="F210" s="712">
        <v>84715000</v>
      </c>
      <c r="G210" s="700"/>
      <c r="H210" s="61">
        <v>0.18</v>
      </c>
      <c r="I210" s="701"/>
      <c r="J210" s="713" t="s">
        <v>492</v>
      </c>
      <c r="K210" s="713" t="s">
        <v>394</v>
      </c>
      <c r="L210" s="712">
        <v>1</v>
      </c>
      <c r="M210" s="702"/>
      <c r="N210" s="704" t="str">
        <f>IF(M210=0, "Included",IF(ISERROR(L210*M210), M210, L210*M210))</f>
        <v>Included</v>
      </c>
      <c r="O210" s="711">
        <f>R210</f>
        <v>0</v>
      </c>
      <c r="P210" s="46">
        <f t="shared" si="22"/>
        <v>0</v>
      </c>
      <c r="Q210" s="313">
        <f>IF(N210="Included",0,N210)</f>
        <v>0</v>
      </c>
      <c r="R210" s="708">
        <f>IF(I210="", H210*Q210,I210*Q210)</f>
        <v>0</v>
      </c>
      <c r="S210" s="46"/>
      <c r="T210" s="709">
        <f t="shared" si="25"/>
        <v>0</v>
      </c>
      <c r="U210" s="46"/>
      <c r="V210" s="710"/>
      <c r="W210" s="46"/>
      <c r="X210" s="46"/>
      <c r="Y210" s="46"/>
    </row>
    <row r="211" spans="1:25" s="313" customFormat="1" ht="31.5" x14ac:dyDescent="0.3">
      <c r="A211" s="55">
        <v>11</v>
      </c>
      <c r="B211" s="712">
        <v>7000027974</v>
      </c>
      <c r="C211" s="712">
        <v>4750</v>
      </c>
      <c r="D211" s="712" t="s">
        <v>383</v>
      </c>
      <c r="E211" s="712">
        <v>1000074928</v>
      </c>
      <c r="F211" s="712">
        <v>84715000</v>
      </c>
      <c r="G211" s="700"/>
      <c r="H211" s="61">
        <v>0.18</v>
      </c>
      <c r="I211" s="701"/>
      <c r="J211" s="713" t="s">
        <v>493</v>
      </c>
      <c r="K211" s="713" t="s">
        <v>394</v>
      </c>
      <c r="L211" s="712">
        <v>1</v>
      </c>
      <c r="M211" s="702"/>
      <c r="N211" s="704" t="str">
        <f>IF(M211=0, "Included",IF(ISERROR(L211*M211), M211, L211*M211))</f>
        <v>Included</v>
      </c>
      <c r="O211" s="711">
        <f>R211</f>
        <v>0</v>
      </c>
      <c r="P211" s="46">
        <f t="shared" si="22"/>
        <v>0</v>
      </c>
      <c r="Q211" s="313">
        <f>IF(N211="Included",0,N211)</f>
        <v>0</v>
      </c>
      <c r="R211" s="708">
        <f>IF(I211="", H211*Q211,I211*Q211)</f>
        <v>0</v>
      </c>
      <c r="S211" s="46"/>
      <c r="T211" s="709">
        <f t="shared" si="25"/>
        <v>0</v>
      </c>
      <c r="U211" s="46"/>
      <c r="V211" s="710"/>
      <c r="W211" s="46"/>
      <c r="X211" s="46"/>
      <c r="Y211" s="46"/>
    </row>
    <row r="212" spans="1:25" s="313" customFormat="1" ht="15.75" x14ac:dyDescent="0.3">
      <c r="A212" s="55">
        <v>12</v>
      </c>
      <c r="B212" s="712">
        <v>7000027974</v>
      </c>
      <c r="C212" s="712">
        <v>4760</v>
      </c>
      <c r="D212" s="712" t="s">
        <v>384</v>
      </c>
      <c r="E212" s="712">
        <v>1000074929</v>
      </c>
      <c r="F212" s="712">
        <v>85176290</v>
      </c>
      <c r="G212" s="700"/>
      <c r="H212" s="61">
        <v>0.18</v>
      </c>
      <c r="I212" s="701"/>
      <c r="J212" s="713" t="s">
        <v>494</v>
      </c>
      <c r="K212" s="713" t="s">
        <v>394</v>
      </c>
      <c r="L212" s="712">
        <v>1</v>
      </c>
      <c r="M212" s="702"/>
      <c r="N212" s="704" t="str">
        <f>IF(M212=0, "Included",IF(ISERROR(L212*M212), M212, L212*M212))</f>
        <v>Included</v>
      </c>
      <c r="O212" s="711">
        <f>R212</f>
        <v>0</v>
      </c>
      <c r="P212" s="46">
        <f t="shared" si="22"/>
        <v>0</v>
      </c>
      <c r="Q212" s="313">
        <f>IF(N212="Included",0,N212)</f>
        <v>0</v>
      </c>
      <c r="R212" s="708">
        <f>IF(I212="", H212*Q212,I212*Q212)</f>
        <v>0</v>
      </c>
      <c r="S212" s="46"/>
      <c r="T212" s="709">
        <f t="shared" si="25"/>
        <v>0</v>
      </c>
      <c r="U212" s="46"/>
      <c r="V212" s="710"/>
      <c r="W212" s="46"/>
      <c r="X212" s="46"/>
      <c r="Y212" s="46"/>
    </row>
    <row r="213" spans="1:25" s="313" customFormat="1" ht="47.25" x14ac:dyDescent="0.3">
      <c r="A213" s="55">
        <v>13</v>
      </c>
      <c r="B213" s="712">
        <v>7000027974</v>
      </c>
      <c r="C213" s="712">
        <v>4770</v>
      </c>
      <c r="D213" s="712" t="s">
        <v>385</v>
      </c>
      <c r="E213" s="712">
        <v>1000074930</v>
      </c>
      <c r="F213" s="712">
        <v>85176290</v>
      </c>
      <c r="G213" s="700"/>
      <c r="H213" s="61">
        <v>0.18</v>
      </c>
      <c r="I213" s="701"/>
      <c r="J213" s="713" t="s">
        <v>495</v>
      </c>
      <c r="K213" s="713" t="s">
        <v>394</v>
      </c>
      <c r="L213" s="712">
        <v>1</v>
      </c>
      <c r="M213" s="702"/>
      <c r="N213" s="704" t="str">
        <f>IF(M213=0, "Included",IF(ISERROR(L213*M213), M213, L213*M213))</f>
        <v>Included</v>
      </c>
      <c r="O213" s="711">
        <f>R213</f>
        <v>0</v>
      </c>
      <c r="P213" s="46">
        <f t="shared" si="22"/>
        <v>0</v>
      </c>
      <c r="Q213" s="313">
        <f>IF(N213="Included",0,N213)</f>
        <v>0</v>
      </c>
      <c r="R213" s="708">
        <f>IF(I213="", H213*Q213,I213*Q213)</f>
        <v>0</v>
      </c>
      <c r="S213" s="46"/>
      <c r="T213" s="709">
        <f t="shared" si="25"/>
        <v>0</v>
      </c>
      <c r="U213" s="46"/>
      <c r="V213" s="710"/>
      <c r="W213" s="46"/>
      <c r="X213" s="46"/>
      <c r="Y213" s="46"/>
    </row>
    <row r="214" spans="1:25" s="313" customFormat="1" ht="31.5" x14ac:dyDescent="0.3">
      <c r="A214" s="55">
        <v>14</v>
      </c>
      <c r="B214" s="712">
        <v>7000027974</v>
      </c>
      <c r="C214" s="712">
        <v>4780</v>
      </c>
      <c r="D214" s="712" t="s">
        <v>386</v>
      </c>
      <c r="E214" s="712">
        <v>1000074931</v>
      </c>
      <c r="F214" s="712">
        <v>85176290</v>
      </c>
      <c r="G214" s="700"/>
      <c r="H214" s="61">
        <v>0.18</v>
      </c>
      <c r="I214" s="701"/>
      <c r="J214" s="713" t="s">
        <v>496</v>
      </c>
      <c r="K214" s="713" t="s">
        <v>394</v>
      </c>
      <c r="L214" s="712">
        <v>7</v>
      </c>
      <c r="M214" s="702"/>
      <c r="N214" s="704" t="str">
        <f>IF(M214=0, "Included",IF(ISERROR(L214*M214), M214, L214*M214))</f>
        <v>Included</v>
      </c>
      <c r="O214" s="711">
        <f>R214</f>
        <v>0</v>
      </c>
      <c r="P214" s="46">
        <f t="shared" si="22"/>
        <v>0</v>
      </c>
      <c r="Q214" s="313">
        <f>IF(N214="Included",0,N214)</f>
        <v>0</v>
      </c>
      <c r="R214" s="708">
        <f>IF(I214="", H214*Q214,I214*Q214)</f>
        <v>0</v>
      </c>
      <c r="S214" s="46"/>
      <c r="T214" s="709">
        <f t="shared" si="25"/>
        <v>0</v>
      </c>
      <c r="U214" s="46"/>
      <c r="V214" s="710"/>
      <c r="W214" s="46"/>
      <c r="X214" s="46"/>
      <c r="Y214" s="46"/>
    </row>
    <row r="215" spans="1:25" s="313" customFormat="1" ht="15.75" x14ac:dyDescent="0.3">
      <c r="A215" s="55">
        <v>15</v>
      </c>
      <c r="B215" s="712">
        <v>7000027974</v>
      </c>
      <c r="C215" s="712">
        <v>4790</v>
      </c>
      <c r="D215" s="712" t="s">
        <v>387</v>
      </c>
      <c r="E215" s="712">
        <v>1000074932</v>
      </c>
      <c r="F215" s="712">
        <v>85176290</v>
      </c>
      <c r="G215" s="700"/>
      <c r="H215" s="61">
        <v>0.18</v>
      </c>
      <c r="I215" s="701"/>
      <c r="J215" s="713" t="s">
        <v>497</v>
      </c>
      <c r="K215" s="713" t="s">
        <v>394</v>
      </c>
      <c r="L215" s="712">
        <v>1</v>
      </c>
      <c r="M215" s="702"/>
      <c r="N215" s="704" t="str">
        <f t="shared" ref="N215:N218" si="76">IF(M215=0, "Included",IF(ISERROR(L215*M215), M215, L215*M215))</f>
        <v>Included</v>
      </c>
      <c r="O215" s="711">
        <f t="shared" ref="O215:O218" si="77">R215</f>
        <v>0</v>
      </c>
      <c r="P215" s="46">
        <f t="shared" si="22"/>
        <v>0</v>
      </c>
      <c r="Q215" s="313">
        <f t="shared" ref="Q215:Q218" si="78">IF(N215="Included",0,N215)</f>
        <v>0</v>
      </c>
      <c r="R215" s="708">
        <f t="shared" ref="R215:R218" si="79">IF(I215="", H215*Q215,I215*Q215)</f>
        <v>0</v>
      </c>
      <c r="S215" s="46"/>
      <c r="T215" s="709">
        <f t="shared" si="25"/>
        <v>0</v>
      </c>
      <c r="U215" s="46"/>
      <c r="V215" s="710"/>
      <c r="W215" s="46"/>
      <c r="X215" s="46"/>
      <c r="Y215" s="46"/>
    </row>
    <row r="216" spans="1:25" s="313" customFormat="1" ht="15.75" x14ac:dyDescent="0.3">
      <c r="A216" s="55">
        <v>16</v>
      </c>
      <c r="B216" s="712">
        <v>7000027974</v>
      </c>
      <c r="C216" s="712">
        <v>4800</v>
      </c>
      <c r="D216" s="712" t="s">
        <v>388</v>
      </c>
      <c r="E216" s="712">
        <v>1000074903</v>
      </c>
      <c r="F216" s="712">
        <v>85176290</v>
      </c>
      <c r="G216" s="700"/>
      <c r="H216" s="61">
        <v>0.18</v>
      </c>
      <c r="I216" s="701"/>
      <c r="J216" s="713" t="s">
        <v>498</v>
      </c>
      <c r="K216" s="713" t="s">
        <v>394</v>
      </c>
      <c r="L216" s="712">
        <v>1</v>
      </c>
      <c r="M216" s="702"/>
      <c r="N216" s="704" t="str">
        <f t="shared" si="76"/>
        <v>Included</v>
      </c>
      <c r="O216" s="711">
        <f t="shared" si="77"/>
        <v>0</v>
      </c>
      <c r="P216" s="46">
        <f t="shared" si="22"/>
        <v>0</v>
      </c>
      <c r="Q216" s="313">
        <f t="shared" si="78"/>
        <v>0</v>
      </c>
      <c r="R216" s="708">
        <f t="shared" si="79"/>
        <v>0</v>
      </c>
      <c r="S216" s="46"/>
      <c r="T216" s="709">
        <f t="shared" si="25"/>
        <v>0</v>
      </c>
      <c r="U216" s="46"/>
      <c r="V216" s="710"/>
      <c r="W216" s="46"/>
      <c r="X216" s="46"/>
      <c r="Y216" s="46"/>
    </row>
    <row r="217" spans="1:25" s="313" customFormat="1" ht="31.5" x14ac:dyDescent="0.3">
      <c r="A217" s="55">
        <v>17</v>
      </c>
      <c r="B217" s="712">
        <v>7000027974</v>
      </c>
      <c r="C217" s="712">
        <v>4810</v>
      </c>
      <c r="D217" s="712" t="s">
        <v>389</v>
      </c>
      <c r="E217" s="712">
        <v>1000074901</v>
      </c>
      <c r="F217" s="712">
        <v>84715000</v>
      </c>
      <c r="G217" s="700"/>
      <c r="H217" s="61">
        <v>0.18</v>
      </c>
      <c r="I217" s="701"/>
      <c r="J217" s="713" t="s">
        <v>499</v>
      </c>
      <c r="K217" s="713" t="s">
        <v>394</v>
      </c>
      <c r="L217" s="712">
        <v>1</v>
      </c>
      <c r="M217" s="702"/>
      <c r="N217" s="704" t="str">
        <f t="shared" si="76"/>
        <v>Included</v>
      </c>
      <c r="O217" s="711">
        <f t="shared" si="77"/>
        <v>0</v>
      </c>
      <c r="P217" s="46">
        <f t="shared" si="22"/>
        <v>0</v>
      </c>
      <c r="Q217" s="313">
        <f t="shared" si="78"/>
        <v>0</v>
      </c>
      <c r="R217" s="708">
        <f t="shared" si="79"/>
        <v>0</v>
      </c>
      <c r="S217" s="46"/>
      <c r="T217" s="709">
        <f t="shared" si="25"/>
        <v>0</v>
      </c>
      <c r="U217" s="46"/>
      <c r="V217" s="710"/>
      <c r="W217" s="46"/>
      <c r="X217" s="46"/>
      <c r="Y217" s="46"/>
    </row>
    <row r="218" spans="1:25" s="313" customFormat="1" ht="15.75" x14ac:dyDescent="0.3">
      <c r="A218" s="55">
        <v>18</v>
      </c>
      <c r="B218" s="712">
        <v>7000027974</v>
      </c>
      <c r="C218" s="712">
        <v>4820</v>
      </c>
      <c r="D218" s="712" t="s">
        <v>390</v>
      </c>
      <c r="E218" s="712">
        <v>1000074902</v>
      </c>
      <c r="F218" s="712">
        <v>84713010</v>
      </c>
      <c r="G218" s="700"/>
      <c r="H218" s="61">
        <v>0.18</v>
      </c>
      <c r="I218" s="701"/>
      <c r="J218" s="713" t="s">
        <v>500</v>
      </c>
      <c r="K218" s="713" t="s">
        <v>394</v>
      </c>
      <c r="L218" s="712">
        <v>1</v>
      </c>
      <c r="M218" s="702"/>
      <c r="N218" s="704" t="str">
        <f t="shared" si="76"/>
        <v>Included</v>
      </c>
      <c r="O218" s="711">
        <f t="shared" si="77"/>
        <v>0</v>
      </c>
      <c r="P218" s="46">
        <f t="shared" si="22"/>
        <v>0</v>
      </c>
      <c r="Q218" s="313">
        <f t="shared" si="78"/>
        <v>0</v>
      </c>
      <c r="R218" s="708">
        <f t="shared" si="79"/>
        <v>0</v>
      </c>
      <c r="S218" s="46"/>
      <c r="T218" s="709">
        <f t="shared" si="25"/>
        <v>0</v>
      </c>
      <c r="U218" s="46"/>
      <c r="V218" s="710"/>
      <c r="W218" s="46"/>
      <c r="X218" s="46"/>
      <c r="Y218" s="46"/>
    </row>
    <row r="219" spans="1:25" s="313" customFormat="1" ht="15.75" x14ac:dyDescent="0.3">
      <c r="A219" s="55">
        <v>19</v>
      </c>
      <c r="B219" s="712">
        <v>7000027974</v>
      </c>
      <c r="C219" s="712">
        <v>4830</v>
      </c>
      <c r="D219" s="712" t="s">
        <v>391</v>
      </c>
      <c r="E219" s="712">
        <v>1000074904</v>
      </c>
      <c r="F219" s="712">
        <v>84713010</v>
      </c>
      <c r="G219" s="700"/>
      <c r="H219" s="61">
        <v>0.18</v>
      </c>
      <c r="I219" s="701"/>
      <c r="J219" s="713" t="s">
        <v>501</v>
      </c>
      <c r="K219" s="713" t="s">
        <v>364</v>
      </c>
      <c r="L219" s="712">
        <v>5</v>
      </c>
      <c r="M219" s="702"/>
      <c r="N219" s="704" t="str">
        <f t="shared" si="14"/>
        <v>Included</v>
      </c>
      <c r="O219" s="711">
        <f t="shared" si="15"/>
        <v>0</v>
      </c>
      <c r="P219" s="46">
        <f t="shared" si="16"/>
        <v>0</v>
      </c>
      <c r="Q219" s="313">
        <f t="shared" si="17"/>
        <v>0</v>
      </c>
      <c r="R219" s="708">
        <f t="shared" si="18"/>
        <v>0</v>
      </c>
      <c r="S219" s="46"/>
      <c r="T219" s="709">
        <f t="shared" si="19"/>
        <v>0</v>
      </c>
      <c r="U219" s="46"/>
      <c r="V219" s="710"/>
      <c r="W219" s="46"/>
      <c r="X219" s="46"/>
      <c r="Y219" s="46"/>
    </row>
    <row r="220" spans="1:25" s="313" customFormat="1" ht="15.75" x14ac:dyDescent="0.3">
      <c r="A220" s="55">
        <v>20</v>
      </c>
      <c r="B220" s="712">
        <v>7000027974</v>
      </c>
      <c r="C220" s="712">
        <v>4840</v>
      </c>
      <c r="D220" s="712" t="s">
        <v>392</v>
      </c>
      <c r="E220" s="712">
        <v>1000074926</v>
      </c>
      <c r="F220" s="712">
        <v>85044090</v>
      </c>
      <c r="G220" s="700"/>
      <c r="H220" s="61">
        <v>0.18</v>
      </c>
      <c r="I220" s="701"/>
      <c r="J220" s="713" t="s">
        <v>502</v>
      </c>
      <c r="K220" s="713" t="s">
        <v>364</v>
      </c>
      <c r="L220" s="712">
        <v>2</v>
      </c>
      <c r="M220" s="702"/>
      <c r="N220" s="704" t="str">
        <f t="shared" si="14"/>
        <v>Included</v>
      </c>
      <c r="O220" s="711">
        <f t="shared" si="15"/>
        <v>0</v>
      </c>
      <c r="P220" s="46">
        <f t="shared" si="16"/>
        <v>0</v>
      </c>
      <c r="Q220" s="313">
        <f t="shared" si="17"/>
        <v>0</v>
      </c>
      <c r="R220" s="708">
        <f t="shared" si="18"/>
        <v>0</v>
      </c>
      <c r="S220" s="46"/>
      <c r="T220" s="709">
        <f t="shared" si="19"/>
        <v>0</v>
      </c>
      <c r="U220" s="46"/>
      <c r="V220" s="710"/>
      <c r="W220" s="46"/>
      <c r="X220" s="46"/>
      <c r="Y220" s="46"/>
    </row>
    <row r="221" spans="1:25" s="313" customFormat="1" ht="31.5" x14ac:dyDescent="0.3">
      <c r="A221" s="55">
        <v>21</v>
      </c>
      <c r="B221" s="712">
        <v>7000027974</v>
      </c>
      <c r="C221" s="712">
        <v>4850</v>
      </c>
      <c r="D221" s="712" t="s">
        <v>393</v>
      </c>
      <c r="E221" s="712">
        <v>1000074920</v>
      </c>
      <c r="F221" s="712">
        <v>84733099</v>
      </c>
      <c r="G221" s="700"/>
      <c r="H221" s="61">
        <v>0.18</v>
      </c>
      <c r="I221" s="701"/>
      <c r="J221" s="713" t="s">
        <v>503</v>
      </c>
      <c r="K221" s="713" t="s">
        <v>364</v>
      </c>
      <c r="L221" s="712">
        <v>2</v>
      </c>
      <c r="M221" s="702"/>
      <c r="N221" s="704" t="str">
        <f t="shared" si="14"/>
        <v>Included</v>
      </c>
      <c r="O221" s="711">
        <f t="shared" si="15"/>
        <v>0</v>
      </c>
      <c r="P221" s="46">
        <f t="shared" si="16"/>
        <v>0</v>
      </c>
      <c r="Q221" s="313">
        <f t="shared" si="17"/>
        <v>0</v>
      </c>
      <c r="R221" s="708">
        <f t="shared" si="18"/>
        <v>0</v>
      </c>
      <c r="S221" s="46"/>
      <c r="T221" s="709">
        <f t="shared" si="19"/>
        <v>0</v>
      </c>
      <c r="U221" s="46"/>
      <c r="V221" s="710"/>
      <c r="W221" s="46"/>
      <c r="X221" s="46"/>
      <c r="Y221" s="46"/>
    </row>
    <row r="222" spans="1:25" s="313" customFormat="1" ht="31.5" x14ac:dyDescent="0.3">
      <c r="A222" s="55">
        <v>22</v>
      </c>
      <c r="B222" s="712">
        <v>7000027974</v>
      </c>
      <c r="C222" s="712">
        <v>4860</v>
      </c>
      <c r="D222" s="712" t="s">
        <v>350</v>
      </c>
      <c r="E222" s="712">
        <v>1000074921</v>
      </c>
      <c r="F222" s="712">
        <v>84733099</v>
      </c>
      <c r="G222" s="700"/>
      <c r="H222" s="61">
        <v>0.18</v>
      </c>
      <c r="I222" s="701"/>
      <c r="J222" s="713" t="s">
        <v>476</v>
      </c>
      <c r="K222" s="713" t="s">
        <v>364</v>
      </c>
      <c r="L222" s="712">
        <v>6</v>
      </c>
      <c r="M222" s="702"/>
      <c r="N222" s="704" t="str">
        <f t="shared" si="14"/>
        <v>Included</v>
      </c>
      <c r="O222" s="711">
        <f t="shared" si="15"/>
        <v>0</v>
      </c>
      <c r="P222" s="46">
        <f t="shared" si="16"/>
        <v>0</v>
      </c>
      <c r="Q222" s="313">
        <f t="shared" si="17"/>
        <v>0</v>
      </c>
      <c r="R222" s="708">
        <f t="shared" si="18"/>
        <v>0</v>
      </c>
      <c r="S222" s="46"/>
      <c r="T222" s="709">
        <f t="shared" si="19"/>
        <v>0</v>
      </c>
      <c r="U222" s="46"/>
      <c r="V222" s="710"/>
      <c r="W222" s="46"/>
      <c r="X222" s="46"/>
      <c r="Y222" s="46"/>
    </row>
    <row r="223" spans="1:25" s="313" customFormat="1" ht="15.75" x14ac:dyDescent="0.3">
      <c r="A223" s="55">
        <v>23</v>
      </c>
      <c r="B223" s="712">
        <v>7000027974</v>
      </c>
      <c r="C223" s="712">
        <v>4870</v>
      </c>
      <c r="D223" s="712" t="s">
        <v>351</v>
      </c>
      <c r="E223" s="712">
        <v>1000074894</v>
      </c>
      <c r="F223" s="712">
        <v>84733099</v>
      </c>
      <c r="G223" s="700"/>
      <c r="H223" s="61">
        <v>0.18</v>
      </c>
      <c r="I223" s="701"/>
      <c r="J223" s="713" t="s">
        <v>477</v>
      </c>
      <c r="K223" s="713" t="s">
        <v>364</v>
      </c>
      <c r="L223" s="712">
        <v>139</v>
      </c>
      <c r="M223" s="702"/>
      <c r="N223" s="704" t="str">
        <f>IF(M223=0, "Included",IF(ISERROR(L223*M223), M223, L223*M223))</f>
        <v>Included</v>
      </c>
      <c r="O223" s="711">
        <f>R223</f>
        <v>0</v>
      </c>
      <c r="P223" s="46">
        <f t="shared" si="16"/>
        <v>0</v>
      </c>
      <c r="Q223" s="313">
        <f>IF(N223="Included",0,N223)</f>
        <v>0</v>
      </c>
      <c r="R223" s="708">
        <f>IF(I223="", H223*Q223,I223*Q223)</f>
        <v>0</v>
      </c>
      <c r="S223" s="46"/>
      <c r="T223" s="709">
        <f t="shared" si="19"/>
        <v>0</v>
      </c>
      <c r="U223" s="46"/>
      <c r="V223" s="710"/>
      <c r="W223" s="46"/>
      <c r="X223" s="46"/>
      <c r="Y223" s="46"/>
    </row>
    <row r="224" spans="1:25" s="313" customFormat="1" ht="15.75" x14ac:dyDescent="0.3">
      <c r="A224" s="55">
        <v>24</v>
      </c>
      <c r="B224" s="712">
        <v>7000027974</v>
      </c>
      <c r="C224" s="712">
        <v>4880</v>
      </c>
      <c r="D224" s="712" t="s">
        <v>349</v>
      </c>
      <c r="E224" s="712">
        <v>1000074911</v>
      </c>
      <c r="F224" s="712">
        <v>84733099</v>
      </c>
      <c r="G224" s="700"/>
      <c r="H224" s="61">
        <v>0.18</v>
      </c>
      <c r="I224" s="701"/>
      <c r="J224" s="713" t="s">
        <v>475</v>
      </c>
      <c r="K224" s="713" t="s">
        <v>364</v>
      </c>
      <c r="L224" s="712">
        <v>149</v>
      </c>
      <c r="M224" s="702"/>
      <c r="N224" s="704" t="str">
        <f>IF(M224=0, "Included",IF(ISERROR(L224*M224), M224, L224*M224))</f>
        <v>Included</v>
      </c>
      <c r="O224" s="711">
        <f>R224</f>
        <v>0</v>
      </c>
      <c r="P224" s="46">
        <f t="shared" si="16"/>
        <v>0</v>
      </c>
      <c r="Q224" s="313">
        <f>IF(N224="Included",0,N224)</f>
        <v>0</v>
      </c>
      <c r="R224" s="708">
        <f>IF(I224="", H224*Q224,I224*Q224)</f>
        <v>0</v>
      </c>
      <c r="S224" s="46"/>
      <c r="T224" s="709">
        <f t="shared" si="19"/>
        <v>0</v>
      </c>
      <c r="U224" s="46"/>
      <c r="V224" s="710"/>
      <c r="W224" s="46"/>
      <c r="X224" s="46"/>
      <c r="Y224" s="46"/>
    </row>
    <row r="225" spans="1:25" s="313" customFormat="1" ht="15.75" x14ac:dyDescent="0.3">
      <c r="A225" s="55">
        <v>25</v>
      </c>
      <c r="B225" s="712">
        <v>7000027974</v>
      </c>
      <c r="C225" s="712">
        <v>4890</v>
      </c>
      <c r="D225" s="712" t="s">
        <v>348</v>
      </c>
      <c r="E225" s="712">
        <v>1000074910</v>
      </c>
      <c r="F225" s="712">
        <v>84733099</v>
      </c>
      <c r="G225" s="700"/>
      <c r="H225" s="61">
        <v>0.18</v>
      </c>
      <c r="I225" s="701"/>
      <c r="J225" s="713" t="s">
        <v>474</v>
      </c>
      <c r="K225" s="713" t="s">
        <v>364</v>
      </c>
      <c r="L225" s="712">
        <v>20</v>
      </c>
      <c r="M225" s="702"/>
      <c r="N225" s="704" t="str">
        <f>IF(M225=0, "Included",IF(ISERROR(L225*M225), M225, L225*M225))</f>
        <v>Included</v>
      </c>
      <c r="O225" s="711">
        <f>R225</f>
        <v>0</v>
      </c>
      <c r="P225" s="46">
        <f t="shared" si="16"/>
        <v>0</v>
      </c>
      <c r="Q225" s="313">
        <f>IF(N225="Included",0,N225)</f>
        <v>0</v>
      </c>
      <c r="R225" s="708">
        <f>IF(I225="", H225*Q225,I225*Q225)</f>
        <v>0</v>
      </c>
      <c r="S225" s="46"/>
      <c r="T225" s="709">
        <f t="shared" si="19"/>
        <v>0</v>
      </c>
      <c r="U225" s="46"/>
      <c r="V225" s="710"/>
      <c r="W225" s="46"/>
      <c r="X225" s="46"/>
      <c r="Y225" s="46"/>
    </row>
    <row r="226" spans="1:25" s="313" customFormat="1" ht="15.75" x14ac:dyDescent="0.3">
      <c r="A226" s="55">
        <v>26</v>
      </c>
      <c r="B226" s="712">
        <v>7000027974</v>
      </c>
      <c r="C226" s="712">
        <v>4900</v>
      </c>
      <c r="D226" s="712" t="s">
        <v>332</v>
      </c>
      <c r="E226" s="712">
        <v>1000074896</v>
      </c>
      <c r="F226" s="712">
        <v>85176290</v>
      </c>
      <c r="G226" s="700"/>
      <c r="H226" s="61">
        <v>0.18</v>
      </c>
      <c r="I226" s="701"/>
      <c r="J226" s="713" t="s">
        <v>458</v>
      </c>
      <c r="K226" s="713" t="s">
        <v>364</v>
      </c>
      <c r="L226" s="712">
        <v>630</v>
      </c>
      <c r="M226" s="702"/>
      <c r="N226" s="704" t="str">
        <f t="shared" ref="N226:N233" si="80">IF(M226=0, "Included",IF(ISERROR(L226*M226), M226, L226*M226))</f>
        <v>Included</v>
      </c>
      <c r="O226" s="711">
        <f t="shared" ref="O226:O233" si="81">R226</f>
        <v>0</v>
      </c>
      <c r="P226" s="46">
        <f t="shared" si="16"/>
        <v>0</v>
      </c>
      <c r="Q226" s="313">
        <f t="shared" ref="Q226:Q233" si="82">IF(N226="Included",0,N226)</f>
        <v>0</v>
      </c>
      <c r="R226" s="708">
        <f t="shared" ref="R226:R233" si="83">IF(I226="", H226*Q226,I226*Q226)</f>
        <v>0</v>
      </c>
      <c r="S226" s="46"/>
      <c r="T226" s="709">
        <f t="shared" si="19"/>
        <v>0</v>
      </c>
      <c r="U226" s="46"/>
      <c r="V226" s="710"/>
      <c r="W226" s="46"/>
      <c r="X226" s="46"/>
      <c r="Y226" s="46"/>
    </row>
    <row r="227" spans="1:25" s="313" customFormat="1" ht="15.75" x14ac:dyDescent="0.3">
      <c r="A227" s="55">
        <v>27</v>
      </c>
      <c r="B227" s="712">
        <v>7000027974</v>
      </c>
      <c r="C227" s="712">
        <v>4910</v>
      </c>
      <c r="D227" s="712" t="s">
        <v>333</v>
      </c>
      <c r="E227" s="712">
        <v>1000074895</v>
      </c>
      <c r="F227" s="712">
        <v>85176290</v>
      </c>
      <c r="G227" s="700"/>
      <c r="H227" s="61">
        <v>0.18</v>
      </c>
      <c r="I227" s="701"/>
      <c r="J227" s="713" t="s">
        <v>459</v>
      </c>
      <c r="K227" s="713" t="s">
        <v>364</v>
      </c>
      <c r="L227" s="712">
        <v>20</v>
      </c>
      <c r="M227" s="702"/>
      <c r="N227" s="704" t="str">
        <f t="shared" si="80"/>
        <v>Included</v>
      </c>
      <c r="O227" s="711">
        <f t="shared" si="81"/>
        <v>0</v>
      </c>
      <c r="P227" s="46">
        <f t="shared" si="16"/>
        <v>0</v>
      </c>
      <c r="Q227" s="313">
        <f t="shared" si="82"/>
        <v>0</v>
      </c>
      <c r="R227" s="708">
        <f t="shared" si="83"/>
        <v>0</v>
      </c>
      <c r="S227" s="46"/>
      <c r="T227" s="709">
        <f t="shared" si="19"/>
        <v>0</v>
      </c>
      <c r="U227" s="46"/>
      <c r="V227" s="710"/>
      <c r="W227" s="46"/>
      <c r="X227" s="46"/>
      <c r="Y227" s="46"/>
    </row>
    <row r="228" spans="1:25" s="313" customFormat="1" ht="31.5" x14ac:dyDescent="0.3">
      <c r="A228" s="55">
        <v>28</v>
      </c>
      <c r="B228" s="712">
        <v>7000027974</v>
      </c>
      <c r="C228" s="712">
        <v>4920</v>
      </c>
      <c r="D228" s="712" t="s">
        <v>334</v>
      </c>
      <c r="E228" s="712">
        <v>1000074918</v>
      </c>
      <c r="F228" s="712">
        <v>85176290</v>
      </c>
      <c r="G228" s="700"/>
      <c r="H228" s="61">
        <v>0.18</v>
      </c>
      <c r="I228" s="701"/>
      <c r="J228" s="713" t="s">
        <v>460</v>
      </c>
      <c r="K228" s="713" t="s">
        <v>364</v>
      </c>
      <c r="L228" s="712">
        <v>139</v>
      </c>
      <c r="M228" s="702"/>
      <c r="N228" s="704" t="str">
        <f t="shared" si="80"/>
        <v>Included</v>
      </c>
      <c r="O228" s="711">
        <f t="shared" si="81"/>
        <v>0</v>
      </c>
      <c r="P228" s="46">
        <f t="shared" si="16"/>
        <v>0</v>
      </c>
      <c r="Q228" s="313">
        <f t="shared" si="82"/>
        <v>0</v>
      </c>
      <c r="R228" s="708">
        <f t="shared" si="83"/>
        <v>0</v>
      </c>
      <c r="S228" s="46"/>
      <c r="T228" s="709">
        <f t="shared" si="19"/>
        <v>0</v>
      </c>
      <c r="U228" s="46"/>
      <c r="V228" s="710"/>
      <c r="W228" s="46"/>
      <c r="X228" s="46"/>
      <c r="Y228" s="46"/>
    </row>
    <row r="229" spans="1:25" s="313" customFormat="1" ht="31.5" x14ac:dyDescent="0.3">
      <c r="A229" s="55">
        <v>29</v>
      </c>
      <c r="B229" s="712">
        <v>7000027974</v>
      </c>
      <c r="C229" s="712">
        <v>4930</v>
      </c>
      <c r="D229" s="712" t="s">
        <v>335</v>
      </c>
      <c r="E229" s="712">
        <v>1000074909</v>
      </c>
      <c r="F229" s="712">
        <v>85176290</v>
      </c>
      <c r="G229" s="700"/>
      <c r="H229" s="61">
        <v>0.18</v>
      </c>
      <c r="I229" s="701"/>
      <c r="J229" s="713" t="s">
        <v>461</v>
      </c>
      <c r="K229" s="713" t="s">
        <v>364</v>
      </c>
      <c r="L229" s="712">
        <v>10</v>
      </c>
      <c r="M229" s="702"/>
      <c r="N229" s="704" t="str">
        <f t="shared" si="80"/>
        <v>Included</v>
      </c>
      <c r="O229" s="711">
        <f t="shared" si="81"/>
        <v>0</v>
      </c>
      <c r="P229" s="46">
        <f t="shared" si="16"/>
        <v>0</v>
      </c>
      <c r="Q229" s="313">
        <f t="shared" si="82"/>
        <v>0</v>
      </c>
      <c r="R229" s="708">
        <f t="shared" si="83"/>
        <v>0</v>
      </c>
      <c r="S229" s="46"/>
      <c r="T229" s="709">
        <f t="shared" si="19"/>
        <v>0</v>
      </c>
      <c r="U229" s="46"/>
      <c r="V229" s="710"/>
      <c r="W229" s="46"/>
      <c r="X229" s="46"/>
      <c r="Y229" s="46"/>
    </row>
    <row r="230" spans="1:25" s="313" customFormat="1" ht="31.5" x14ac:dyDescent="0.3">
      <c r="A230" s="55">
        <v>30</v>
      </c>
      <c r="B230" s="712">
        <v>7000027974</v>
      </c>
      <c r="C230" s="712">
        <v>4940</v>
      </c>
      <c r="D230" s="712" t="s">
        <v>336</v>
      </c>
      <c r="E230" s="712">
        <v>1000074889</v>
      </c>
      <c r="F230" s="712">
        <v>85176290</v>
      </c>
      <c r="G230" s="700"/>
      <c r="H230" s="61">
        <v>0.18</v>
      </c>
      <c r="I230" s="701"/>
      <c r="J230" s="713" t="s">
        <v>462</v>
      </c>
      <c r="K230" s="713" t="s">
        <v>364</v>
      </c>
      <c r="L230" s="712">
        <v>106</v>
      </c>
      <c r="M230" s="702"/>
      <c r="N230" s="704" t="str">
        <f t="shared" si="80"/>
        <v>Included</v>
      </c>
      <c r="O230" s="711">
        <f t="shared" si="81"/>
        <v>0</v>
      </c>
      <c r="P230" s="46">
        <f t="shared" si="16"/>
        <v>0</v>
      </c>
      <c r="Q230" s="313">
        <f t="shared" si="82"/>
        <v>0</v>
      </c>
      <c r="R230" s="708">
        <f t="shared" si="83"/>
        <v>0</v>
      </c>
      <c r="S230" s="46"/>
      <c r="T230" s="709">
        <f t="shared" si="19"/>
        <v>0</v>
      </c>
      <c r="U230" s="46"/>
      <c r="V230" s="710"/>
      <c r="W230" s="46"/>
      <c r="X230" s="46"/>
      <c r="Y230" s="46"/>
    </row>
    <row r="231" spans="1:25" s="313" customFormat="1" ht="15.75" x14ac:dyDescent="0.3">
      <c r="A231" s="55">
        <v>31</v>
      </c>
      <c r="B231" s="712">
        <v>7000027974</v>
      </c>
      <c r="C231" s="712">
        <v>4950</v>
      </c>
      <c r="D231" s="712" t="s">
        <v>337</v>
      </c>
      <c r="E231" s="712">
        <v>1000074927</v>
      </c>
      <c r="F231" s="712">
        <v>85044090</v>
      </c>
      <c r="G231" s="700"/>
      <c r="H231" s="61">
        <v>0.18</v>
      </c>
      <c r="I231" s="701"/>
      <c r="J231" s="713" t="s">
        <v>463</v>
      </c>
      <c r="K231" s="713" t="s">
        <v>364</v>
      </c>
      <c r="L231" s="712">
        <v>7</v>
      </c>
      <c r="M231" s="702"/>
      <c r="N231" s="704" t="str">
        <f t="shared" si="80"/>
        <v>Included</v>
      </c>
      <c r="O231" s="711">
        <f t="shared" si="81"/>
        <v>0</v>
      </c>
      <c r="P231" s="46">
        <f t="shared" si="16"/>
        <v>0</v>
      </c>
      <c r="Q231" s="313">
        <f t="shared" si="82"/>
        <v>0</v>
      </c>
      <c r="R231" s="708">
        <f t="shared" si="83"/>
        <v>0</v>
      </c>
      <c r="S231" s="46"/>
      <c r="T231" s="709">
        <f t="shared" si="19"/>
        <v>0</v>
      </c>
      <c r="U231" s="46"/>
      <c r="V231" s="710"/>
      <c r="W231" s="46"/>
      <c r="X231" s="46"/>
      <c r="Y231" s="46"/>
    </row>
    <row r="232" spans="1:25" s="313" customFormat="1" ht="31.5" x14ac:dyDescent="0.3">
      <c r="A232" s="55">
        <v>32</v>
      </c>
      <c r="B232" s="712">
        <v>7000027974</v>
      </c>
      <c r="C232" s="712">
        <v>4960</v>
      </c>
      <c r="D232" s="712" t="s">
        <v>338</v>
      </c>
      <c r="E232" s="712">
        <v>1000074897</v>
      </c>
      <c r="F232" s="712">
        <v>85176290</v>
      </c>
      <c r="G232" s="700"/>
      <c r="H232" s="61">
        <v>0.18</v>
      </c>
      <c r="I232" s="701"/>
      <c r="J232" s="713" t="s">
        <v>464</v>
      </c>
      <c r="K232" s="713" t="s">
        <v>365</v>
      </c>
      <c r="L232" s="712">
        <v>516</v>
      </c>
      <c r="M232" s="702"/>
      <c r="N232" s="704" t="str">
        <f t="shared" si="80"/>
        <v>Included</v>
      </c>
      <c r="O232" s="711">
        <f t="shared" si="81"/>
        <v>0</v>
      </c>
      <c r="P232" s="46">
        <f t="shared" si="16"/>
        <v>0</v>
      </c>
      <c r="Q232" s="313">
        <f t="shared" si="82"/>
        <v>0</v>
      </c>
      <c r="R232" s="708">
        <f t="shared" si="83"/>
        <v>0</v>
      </c>
      <c r="S232" s="46"/>
      <c r="T232" s="709">
        <f t="shared" si="19"/>
        <v>0</v>
      </c>
      <c r="U232" s="46"/>
      <c r="V232" s="710"/>
      <c r="W232" s="46"/>
      <c r="X232" s="46"/>
      <c r="Y232" s="46"/>
    </row>
    <row r="233" spans="1:25" s="313" customFormat="1" ht="31.5" x14ac:dyDescent="0.3">
      <c r="A233" s="55">
        <v>33</v>
      </c>
      <c r="B233" s="712">
        <v>7000027974</v>
      </c>
      <c r="C233" s="712">
        <v>4970</v>
      </c>
      <c r="D233" s="712" t="s">
        <v>339</v>
      </c>
      <c r="E233" s="712">
        <v>1000074898</v>
      </c>
      <c r="F233" s="712">
        <v>85176290</v>
      </c>
      <c r="G233" s="700"/>
      <c r="H233" s="61">
        <v>0.18</v>
      </c>
      <c r="I233" s="701"/>
      <c r="J233" s="713" t="s">
        <v>465</v>
      </c>
      <c r="K233" s="713" t="s">
        <v>365</v>
      </c>
      <c r="L233" s="712">
        <v>2580</v>
      </c>
      <c r="M233" s="702"/>
      <c r="N233" s="704" t="str">
        <f t="shared" si="80"/>
        <v>Included</v>
      </c>
      <c r="O233" s="711">
        <f t="shared" si="81"/>
        <v>0</v>
      </c>
      <c r="P233" s="46">
        <f t="shared" si="16"/>
        <v>0</v>
      </c>
      <c r="Q233" s="313">
        <f t="shared" si="82"/>
        <v>0</v>
      </c>
      <c r="R233" s="708">
        <f t="shared" si="83"/>
        <v>0</v>
      </c>
      <c r="S233" s="46"/>
      <c r="T233" s="709">
        <f t="shared" si="19"/>
        <v>0</v>
      </c>
      <c r="U233" s="46"/>
      <c r="V233" s="710"/>
      <c r="W233" s="46"/>
      <c r="X233" s="46"/>
      <c r="Y233" s="46"/>
    </row>
    <row r="234" spans="1:25" s="313" customFormat="1" ht="15.75" x14ac:dyDescent="0.3">
      <c r="A234" s="55">
        <v>34</v>
      </c>
      <c r="B234" s="712">
        <v>7000027974</v>
      </c>
      <c r="C234" s="712">
        <v>4980</v>
      </c>
      <c r="D234" s="712" t="s">
        <v>340</v>
      </c>
      <c r="E234" s="712">
        <v>1000074892</v>
      </c>
      <c r="F234" s="712">
        <v>85447090</v>
      </c>
      <c r="G234" s="700"/>
      <c r="H234" s="61">
        <v>0.18</v>
      </c>
      <c r="I234" s="701"/>
      <c r="J234" s="713" t="s">
        <v>466</v>
      </c>
      <c r="K234" s="713" t="s">
        <v>365</v>
      </c>
      <c r="L234" s="712">
        <v>32000</v>
      </c>
      <c r="M234" s="702"/>
      <c r="N234" s="704" t="str">
        <f>IF(M234=0, "Included",IF(ISERROR(L234*M234), M234, L234*M234))</f>
        <v>Included</v>
      </c>
      <c r="O234" s="711">
        <f>R234</f>
        <v>0</v>
      </c>
      <c r="P234" s="46">
        <f t="shared" si="16"/>
        <v>0</v>
      </c>
      <c r="Q234" s="313">
        <f>IF(N234="Included",0,N234)</f>
        <v>0</v>
      </c>
      <c r="R234" s="708">
        <f>IF(I234="", H234*Q234,I234*Q234)</f>
        <v>0</v>
      </c>
      <c r="S234" s="46"/>
      <c r="T234" s="709">
        <f t="shared" si="19"/>
        <v>0</v>
      </c>
      <c r="U234" s="46"/>
      <c r="V234" s="710"/>
      <c r="W234" s="46"/>
      <c r="X234" s="46"/>
      <c r="Y234" s="46"/>
    </row>
    <row r="235" spans="1:25" s="313" customFormat="1" ht="15.75" x14ac:dyDescent="0.3">
      <c r="A235" s="55">
        <v>35</v>
      </c>
      <c r="B235" s="712">
        <v>7000027974</v>
      </c>
      <c r="C235" s="712">
        <v>4990</v>
      </c>
      <c r="D235" s="712" t="s">
        <v>341</v>
      </c>
      <c r="E235" s="712">
        <v>1000074893</v>
      </c>
      <c r="F235" s="712">
        <v>85447090</v>
      </c>
      <c r="G235" s="700"/>
      <c r="H235" s="61">
        <v>0.18</v>
      </c>
      <c r="I235" s="701"/>
      <c r="J235" s="713" t="s">
        <v>467</v>
      </c>
      <c r="K235" s="713" t="s">
        <v>365</v>
      </c>
      <c r="L235" s="712">
        <v>32902</v>
      </c>
      <c r="M235" s="702"/>
      <c r="N235" s="704" t="str">
        <f>IF(M235=0, "Included",IF(ISERROR(L235*M235), M235, L235*M235))</f>
        <v>Included</v>
      </c>
      <c r="O235" s="711">
        <f>R235</f>
        <v>0</v>
      </c>
      <c r="P235" s="46">
        <f t="shared" si="16"/>
        <v>0</v>
      </c>
      <c r="Q235" s="313">
        <f>IF(N235="Included",0,N235)</f>
        <v>0</v>
      </c>
      <c r="R235" s="708">
        <f>IF(I235="", H235*Q235,I235*Q235)</f>
        <v>0</v>
      </c>
      <c r="S235" s="46"/>
      <c r="T235" s="709">
        <f t="shared" si="19"/>
        <v>0</v>
      </c>
      <c r="U235" s="46"/>
      <c r="V235" s="710"/>
      <c r="W235" s="46"/>
      <c r="X235" s="46"/>
      <c r="Y235" s="46"/>
    </row>
    <row r="236" spans="1:25" s="313" customFormat="1" ht="15.75" x14ac:dyDescent="0.3">
      <c r="A236" s="55">
        <v>36</v>
      </c>
      <c r="B236" s="712">
        <v>7000027974</v>
      </c>
      <c r="C236" s="712">
        <v>5000</v>
      </c>
      <c r="D236" s="712" t="s">
        <v>342</v>
      </c>
      <c r="E236" s="712">
        <v>1000074906</v>
      </c>
      <c r="F236" s="712">
        <v>39174000</v>
      </c>
      <c r="G236" s="700"/>
      <c r="H236" s="61">
        <v>0.18</v>
      </c>
      <c r="I236" s="701"/>
      <c r="J236" s="713" t="s">
        <v>468</v>
      </c>
      <c r="K236" s="713" t="s">
        <v>365</v>
      </c>
      <c r="L236" s="712">
        <v>28800</v>
      </c>
      <c r="M236" s="702"/>
      <c r="N236" s="704" t="str">
        <f>IF(M236=0, "Included",IF(ISERROR(L236*M236), M236, L236*M236))</f>
        <v>Included</v>
      </c>
      <c r="O236" s="711">
        <f>R236</f>
        <v>0</v>
      </c>
      <c r="P236" s="46">
        <f t="shared" si="16"/>
        <v>0</v>
      </c>
      <c r="Q236" s="313">
        <f>IF(N236="Included",0,N236)</f>
        <v>0</v>
      </c>
      <c r="R236" s="708">
        <f>IF(I236="", H236*Q236,I236*Q236)</f>
        <v>0</v>
      </c>
      <c r="S236" s="46"/>
      <c r="T236" s="709">
        <f t="shared" si="19"/>
        <v>0</v>
      </c>
      <c r="U236" s="46"/>
      <c r="V236" s="710"/>
      <c r="W236" s="46"/>
      <c r="X236" s="46"/>
      <c r="Y236" s="46"/>
    </row>
    <row r="237" spans="1:25" s="313" customFormat="1" ht="15.75" x14ac:dyDescent="0.3">
      <c r="A237" s="55">
        <v>37</v>
      </c>
      <c r="B237" s="712">
        <v>7000027974</v>
      </c>
      <c r="C237" s="712">
        <v>5010</v>
      </c>
      <c r="D237" s="712" t="s">
        <v>343</v>
      </c>
      <c r="E237" s="712">
        <v>1000074905</v>
      </c>
      <c r="F237" s="712">
        <v>39174000</v>
      </c>
      <c r="G237" s="700"/>
      <c r="H237" s="61">
        <v>0.18</v>
      </c>
      <c r="I237" s="701"/>
      <c r="J237" s="713" t="s">
        <v>469</v>
      </c>
      <c r="K237" s="713" t="s">
        <v>365</v>
      </c>
      <c r="L237" s="712">
        <v>29612</v>
      </c>
      <c r="M237" s="702"/>
      <c r="N237" s="704" t="str">
        <f>IF(M237=0, "Included",IF(ISERROR(L237*M237), M237, L237*M237))</f>
        <v>Included</v>
      </c>
      <c r="O237" s="711">
        <f>R237</f>
        <v>0</v>
      </c>
      <c r="P237" s="46">
        <f t="shared" si="16"/>
        <v>0</v>
      </c>
      <c r="Q237" s="313">
        <f>IF(N237="Included",0,N237)</f>
        <v>0</v>
      </c>
      <c r="R237" s="708">
        <f>IF(I237="", H237*Q237,I237*Q237)</f>
        <v>0</v>
      </c>
      <c r="S237" s="46"/>
      <c r="T237" s="709">
        <f t="shared" si="19"/>
        <v>0</v>
      </c>
      <c r="U237" s="46"/>
      <c r="V237" s="710"/>
      <c r="W237" s="46"/>
      <c r="X237" s="46"/>
      <c r="Y237" s="46"/>
    </row>
    <row r="238" spans="1:25" s="313" customFormat="1" ht="15.75" x14ac:dyDescent="0.3">
      <c r="A238" s="55">
        <v>38</v>
      </c>
      <c r="B238" s="712">
        <v>7000027974</v>
      </c>
      <c r="C238" s="712">
        <v>5020</v>
      </c>
      <c r="D238" s="712" t="s">
        <v>344</v>
      </c>
      <c r="E238" s="712">
        <v>1000074916</v>
      </c>
      <c r="F238" s="712">
        <v>85447090</v>
      </c>
      <c r="G238" s="700"/>
      <c r="H238" s="61">
        <v>0.18</v>
      </c>
      <c r="I238" s="701"/>
      <c r="J238" s="713" t="s">
        <v>470</v>
      </c>
      <c r="K238" s="713" t="s">
        <v>364</v>
      </c>
      <c r="L238" s="712">
        <v>516</v>
      </c>
      <c r="M238" s="702"/>
      <c r="N238" s="704" t="str">
        <f>IF(M238=0, "Included",IF(ISERROR(L238*M238), M238, L238*M238))</f>
        <v>Included</v>
      </c>
      <c r="O238" s="711">
        <f>R238</f>
        <v>0</v>
      </c>
      <c r="P238" s="46">
        <f t="shared" si="16"/>
        <v>0</v>
      </c>
      <c r="Q238" s="313">
        <f>IF(N238="Included",0,N238)</f>
        <v>0</v>
      </c>
      <c r="R238" s="708">
        <f>IF(I238="", H238*Q238,I238*Q238)</f>
        <v>0</v>
      </c>
      <c r="S238" s="46"/>
      <c r="T238" s="709">
        <f t="shared" si="19"/>
        <v>0</v>
      </c>
      <c r="U238" s="46"/>
      <c r="V238" s="710"/>
      <c r="W238" s="46"/>
      <c r="X238" s="46"/>
      <c r="Y238" s="46"/>
    </row>
    <row r="239" spans="1:25" s="313" customFormat="1" ht="15.75" x14ac:dyDescent="0.3">
      <c r="A239" s="55">
        <v>39</v>
      </c>
      <c r="B239" s="712">
        <v>7000027974</v>
      </c>
      <c r="C239" s="712">
        <v>5030</v>
      </c>
      <c r="D239" s="712" t="s">
        <v>345</v>
      </c>
      <c r="E239" s="712">
        <v>1000074917</v>
      </c>
      <c r="F239" s="712">
        <v>85447090</v>
      </c>
      <c r="G239" s="700"/>
      <c r="H239" s="61">
        <v>0.18</v>
      </c>
      <c r="I239" s="701"/>
      <c r="J239" s="713" t="s">
        <v>471</v>
      </c>
      <c r="K239" s="713" t="s">
        <v>364</v>
      </c>
      <c r="L239" s="712">
        <v>212</v>
      </c>
      <c r="M239" s="702"/>
      <c r="N239" s="704" t="str">
        <f t="shared" ref="N239:N243" si="84">IF(M239=0, "Included",IF(ISERROR(L239*M239), M239, L239*M239))</f>
        <v>Included</v>
      </c>
      <c r="O239" s="711">
        <f t="shared" ref="O239:O243" si="85">R239</f>
        <v>0</v>
      </c>
      <c r="P239" s="46">
        <f t="shared" si="16"/>
        <v>0</v>
      </c>
      <c r="Q239" s="313">
        <f t="shared" ref="Q239:Q243" si="86">IF(N239="Included",0,N239)</f>
        <v>0</v>
      </c>
      <c r="R239" s="708">
        <f t="shared" ref="R239:R243" si="87">IF(I239="", H239*Q239,I239*Q239)</f>
        <v>0</v>
      </c>
      <c r="S239" s="46"/>
      <c r="T239" s="709">
        <f t="shared" si="19"/>
        <v>0</v>
      </c>
      <c r="U239" s="46"/>
      <c r="V239" s="710"/>
      <c r="W239" s="46"/>
      <c r="X239" s="46"/>
      <c r="Y239" s="46"/>
    </row>
    <row r="240" spans="1:25" s="313" customFormat="1" ht="15.75" x14ac:dyDescent="0.3">
      <c r="A240" s="55">
        <v>40</v>
      </c>
      <c r="B240" s="712">
        <v>7000027974</v>
      </c>
      <c r="C240" s="712">
        <v>5040</v>
      </c>
      <c r="D240" s="712" t="s">
        <v>346</v>
      </c>
      <c r="E240" s="712">
        <v>1000074899</v>
      </c>
      <c r="F240" s="712">
        <v>85447090</v>
      </c>
      <c r="G240" s="700"/>
      <c r="H240" s="61">
        <v>0.18</v>
      </c>
      <c r="I240" s="701"/>
      <c r="J240" s="713" t="s">
        <v>472</v>
      </c>
      <c r="K240" s="713" t="s">
        <v>365</v>
      </c>
      <c r="L240" s="712">
        <v>25200</v>
      </c>
      <c r="M240" s="702"/>
      <c r="N240" s="704" t="str">
        <f t="shared" si="84"/>
        <v>Included</v>
      </c>
      <c r="O240" s="711">
        <f t="shared" si="85"/>
        <v>0</v>
      </c>
      <c r="P240" s="46">
        <f t="shared" si="16"/>
        <v>0</v>
      </c>
      <c r="Q240" s="313">
        <f t="shared" si="86"/>
        <v>0</v>
      </c>
      <c r="R240" s="708">
        <f t="shared" si="87"/>
        <v>0</v>
      </c>
      <c r="S240" s="46"/>
      <c r="T240" s="709">
        <f t="shared" si="19"/>
        <v>0</v>
      </c>
      <c r="U240" s="46"/>
      <c r="V240" s="710"/>
      <c r="W240" s="46"/>
      <c r="X240" s="46"/>
      <c r="Y240" s="46"/>
    </row>
    <row r="241" spans="1:51" s="313" customFormat="1" ht="15.75" x14ac:dyDescent="0.3">
      <c r="A241" s="55">
        <v>41</v>
      </c>
      <c r="B241" s="712">
        <v>7000027974</v>
      </c>
      <c r="C241" s="712">
        <v>5050</v>
      </c>
      <c r="D241" s="712" t="s">
        <v>347</v>
      </c>
      <c r="E241" s="712">
        <v>1000074900</v>
      </c>
      <c r="F241" s="712">
        <v>85447090</v>
      </c>
      <c r="G241" s="700"/>
      <c r="H241" s="61">
        <v>0.18</v>
      </c>
      <c r="I241" s="701"/>
      <c r="J241" s="713" t="s">
        <v>473</v>
      </c>
      <c r="K241" s="713" t="s">
        <v>365</v>
      </c>
      <c r="L241" s="712">
        <v>800</v>
      </c>
      <c r="M241" s="702"/>
      <c r="N241" s="704" t="str">
        <f t="shared" si="84"/>
        <v>Included</v>
      </c>
      <c r="O241" s="711">
        <f t="shared" si="85"/>
        <v>0</v>
      </c>
      <c r="P241" s="46">
        <f t="shared" si="16"/>
        <v>0</v>
      </c>
      <c r="Q241" s="313">
        <f t="shared" si="86"/>
        <v>0</v>
      </c>
      <c r="R241" s="708">
        <f t="shared" si="87"/>
        <v>0</v>
      </c>
      <c r="S241" s="46"/>
      <c r="T241" s="709">
        <f t="shared" si="19"/>
        <v>0</v>
      </c>
      <c r="U241" s="46"/>
      <c r="V241" s="710"/>
      <c r="W241" s="46"/>
      <c r="X241" s="46"/>
      <c r="Y241" s="46"/>
    </row>
    <row r="242" spans="1:51" s="313" customFormat="1" ht="15.75" x14ac:dyDescent="0.3">
      <c r="A242" s="55">
        <v>42</v>
      </c>
      <c r="B242" s="712">
        <v>7000027974</v>
      </c>
      <c r="C242" s="712">
        <v>5060</v>
      </c>
      <c r="D242" s="712" t="s">
        <v>352</v>
      </c>
      <c r="E242" s="712">
        <v>1000074912</v>
      </c>
      <c r="F242" s="712">
        <v>73259999</v>
      </c>
      <c r="G242" s="700"/>
      <c r="H242" s="61">
        <v>0</v>
      </c>
      <c r="I242" s="701"/>
      <c r="J242" s="713" t="s">
        <v>478</v>
      </c>
      <c r="K242" s="713" t="s">
        <v>364</v>
      </c>
      <c r="L242" s="712">
        <v>76</v>
      </c>
      <c r="M242" s="702"/>
      <c r="N242" s="704" t="str">
        <f t="shared" si="84"/>
        <v>Included</v>
      </c>
      <c r="O242" s="711">
        <f t="shared" si="85"/>
        <v>0</v>
      </c>
      <c r="P242" s="46">
        <f t="shared" si="16"/>
        <v>0</v>
      </c>
      <c r="Q242" s="313">
        <f t="shared" si="86"/>
        <v>0</v>
      </c>
      <c r="R242" s="708">
        <f t="shared" si="87"/>
        <v>0</v>
      </c>
      <c r="S242" s="46"/>
      <c r="T242" s="709">
        <f t="shared" si="19"/>
        <v>0</v>
      </c>
      <c r="U242" s="46"/>
      <c r="V242" s="710"/>
      <c r="W242" s="46"/>
      <c r="X242" s="46"/>
      <c r="Y242" s="46"/>
    </row>
    <row r="243" spans="1:51" s="313" customFormat="1" ht="15.75" x14ac:dyDescent="0.3">
      <c r="A243" s="55">
        <v>43</v>
      </c>
      <c r="B243" s="712">
        <v>7000027974</v>
      </c>
      <c r="C243" s="712">
        <v>5070</v>
      </c>
      <c r="D243" s="712" t="s">
        <v>353</v>
      </c>
      <c r="E243" s="712">
        <v>1000074907</v>
      </c>
      <c r="F243" s="712">
        <v>85176290</v>
      </c>
      <c r="G243" s="700"/>
      <c r="H243" s="61">
        <v>0.18</v>
      </c>
      <c r="I243" s="701"/>
      <c r="J243" s="713" t="s">
        <v>479</v>
      </c>
      <c r="K243" s="713" t="s">
        <v>364</v>
      </c>
      <c r="L243" s="712">
        <v>76</v>
      </c>
      <c r="M243" s="702"/>
      <c r="N243" s="704" t="str">
        <f t="shared" si="84"/>
        <v>Included</v>
      </c>
      <c r="O243" s="711">
        <f t="shared" si="85"/>
        <v>0</v>
      </c>
      <c r="P243" s="46">
        <f t="shared" si="16"/>
        <v>0</v>
      </c>
      <c r="Q243" s="313">
        <f t="shared" si="86"/>
        <v>0</v>
      </c>
      <c r="R243" s="708">
        <f t="shared" si="87"/>
        <v>0</v>
      </c>
      <c r="S243" s="46"/>
      <c r="T243" s="709">
        <f t="shared" si="19"/>
        <v>0</v>
      </c>
      <c r="U243" s="46"/>
      <c r="V243" s="710"/>
      <c r="W243" s="46"/>
      <c r="X243" s="46"/>
      <c r="Y243" s="46"/>
    </row>
    <row r="244" spans="1:51" s="313" customFormat="1" ht="15.75" x14ac:dyDescent="0.3">
      <c r="A244" s="55">
        <v>44</v>
      </c>
      <c r="B244" s="712">
        <v>7000027974</v>
      </c>
      <c r="C244" s="712">
        <v>5080</v>
      </c>
      <c r="D244" s="712" t="s">
        <v>354</v>
      </c>
      <c r="E244" s="712">
        <v>1000074919</v>
      </c>
      <c r="F244" s="712">
        <v>39172390</v>
      </c>
      <c r="G244" s="700"/>
      <c r="H244" s="61">
        <v>0.18</v>
      </c>
      <c r="I244" s="701"/>
      <c r="J244" s="713" t="s">
        <v>480</v>
      </c>
      <c r="K244" s="713" t="s">
        <v>365</v>
      </c>
      <c r="L244" s="712">
        <v>13000</v>
      </c>
      <c r="M244" s="702"/>
      <c r="N244" s="704" t="str">
        <f t="shared" si="6"/>
        <v>Included</v>
      </c>
      <c r="O244" s="711">
        <f t="shared" si="7"/>
        <v>0</v>
      </c>
      <c r="P244" s="46">
        <f t="shared" si="2"/>
        <v>0</v>
      </c>
      <c r="Q244" s="313">
        <f t="shared" si="8"/>
        <v>0</v>
      </c>
      <c r="R244" s="708">
        <f t="shared" si="9"/>
        <v>0</v>
      </c>
      <c r="S244" s="46"/>
      <c r="T244" s="709">
        <f t="shared" si="5"/>
        <v>0</v>
      </c>
      <c r="U244" s="46"/>
      <c r="V244" s="710"/>
      <c r="W244" s="46"/>
      <c r="X244" s="46"/>
      <c r="Y244" s="46"/>
    </row>
    <row r="245" spans="1:51" s="313" customFormat="1" ht="15.75" x14ac:dyDescent="0.3">
      <c r="A245" s="55">
        <v>45</v>
      </c>
      <c r="B245" s="712">
        <v>7000027974</v>
      </c>
      <c r="C245" s="712">
        <v>5090</v>
      </c>
      <c r="D245" s="712" t="s">
        <v>355</v>
      </c>
      <c r="E245" s="712">
        <v>1000074922</v>
      </c>
      <c r="F245" s="712">
        <v>85176290</v>
      </c>
      <c r="G245" s="700"/>
      <c r="H245" s="61">
        <v>0.18</v>
      </c>
      <c r="I245" s="701"/>
      <c r="J245" s="713" t="s">
        <v>481</v>
      </c>
      <c r="K245" s="713" t="s">
        <v>364</v>
      </c>
      <c r="L245" s="712">
        <v>1366</v>
      </c>
      <c r="M245" s="702"/>
      <c r="N245" s="704" t="str">
        <f t="shared" si="6"/>
        <v>Included</v>
      </c>
      <c r="O245" s="711">
        <f t="shared" si="7"/>
        <v>0</v>
      </c>
      <c r="P245" s="46">
        <f t="shared" si="2"/>
        <v>0</v>
      </c>
      <c r="Q245" s="313">
        <f t="shared" si="8"/>
        <v>0</v>
      </c>
      <c r="R245" s="708">
        <f t="shared" si="9"/>
        <v>0</v>
      </c>
      <c r="S245" s="46"/>
      <c r="T245" s="709">
        <f t="shared" si="5"/>
        <v>0</v>
      </c>
      <c r="U245" s="46"/>
      <c r="V245" s="710"/>
      <c r="W245" s="46"/>
      <c r="X245" s="46"/>
      <c r="Y245" s="46"/>
    </row>
    <row r="246" spans="1:51" s="313" customFormat="1" ht="47.25" x14ac:dyDescent="0.3">
      <c r="A246" s="55">
        <v>46</v>
      </c>
      <c r="B246" s="712">
        <v>7000027974</v>
      </c>
      <c r="C246" s="712">
        <v>5100</v>
      </c>
      <c r="D246" s="712" t="s">
        <v>356</v>
      </c>
      <c r="E246" s="712">
        <v>1000074913</v>
      </c>
      <c r="F246" s="712">
        <v>85447090</v>
      </c>
      <c r="G246" s="700"/>
      <c r="H246" s="61">
        <v>0.18</v>
      </c>
      <c r="I246" s="701"/>
      <c r="J246" s="713" t="s">
        <v>482</v>
      </c>
      <c r="K246" s="713" t="s">
        <v>366</v>
      </c>
      <c r="L246" s="712">
        <v>1</v>
      </c>
      <c r="M246" s="702"/>
      <c r="N246" s="704" t="str">
        <f>IF(M246=0, "Included",IF(ISERROR(L246*M246), M246, L246*M246))</f>
        <v>Included</v>
      </c>
      <c r="O246" s="711">
        <f>R246</f>
        <v>0</v>
      </c>
      <c r="P246" s="46">
        <f t="shared" si="2"/>
        <v>0</v>
      </c>
      <c r="Q246" s="313">
        <f>IF(N246="Included",0,N246)</f>
        <v>0</v>
      </c>
      <c r="R246" s="708">
        <f>IF(I246="", H246*Q246,I246*Q246)</f>
        <v>0</v>
      </c>
      <c r="S246" s="46"/>
      <c r="T246" s="709">
        <f t="shared" si="5"/>
        <v>0</v>
      </c>
      <c r="U246" s="46"/>
      <c r="V246" s="710"/>
      <c r="W246" s="46"/>
      <c r="X246" s="46"/>
      <c r="Y246" s="46"/>
    </row>
    <row r="247" spans="1:51" s="313" customFormat="1" ht="30.75" customHeight="1" x14ac:dyDescent="0.3">
      <c r="A247" s="695" t="s">
        <v>395</v>
      </c>
      <c r="B247" s="696" t="s">
        <v>396</v>
      </c>
      <c r="C247" s="697"/>
      <c r="D247" s="697"/>
      <c r="E247" s="697"/>
      <c r="F247" s="697"/>
      <c r="G247" s="697"/>
      <c r="H247" s="697"/>
      <c r="I247" s="697"/>
      <c r="J247" s="697"/>
      <c r="K247" s="697"/>
      <c r="L247" s="750"/>
      <c r="M247" s="697"/>
      <c r="N247" s="697"/>
      <c r="O247" s="54"/>
      <c r="P247" s="44"/>
      <c r="Q247" s="44"/>
      <c r="R247" s="44"/>
      <c r="S247" s="45"/>
      <c r="T247" s="46"/>
      <c r="U247" s="46"/>
      <c r="V247" s="46"/>
      <c r="W247" s="46"/>
      <c r="X247" s="46"/>
      <c r="Y247" s="46"/>
      <c r="AA247" s="705"/>
      <c r="AB247" s="705"/>
      <c r="AE247" s="313" t="s">
        <v>85</v>
      </c>
      <c r="AI247" s="706"/>
      <c r="AL247" s="46"/>
      <c r="AM247" s="46"/>
      <c r="AN247" s="46"/>
      <c r="AO247" s="46"/>
      <c r="AP247" s="46"/>
      <c r="AQ247" s="46"/>
      <c r="AR247" s="46"/>
      <c r="AS247" s="46"/>
      <c r="AT247" s="46"/>
      <c r="AU247" s="46"/>
      <c r="AV247" s="46"/>
      <c r="AW247" s="46"/>
      <c r="AX247" s="46"/>
      <c r="AY247" s="46"/>
    </row>
    <row r="248" spans="1:51" s="313" customFormat="1" ht="15.75" x14ac:dyDescent="0.3">
      <c r="A248" s="55">
        <v>1</v>
      </c>
      <c r="B248" s="712">
        <v>7000027974</v>
      </c>
      <c r="C248" s="712">
        <v>5110</v>
      </c>
      <c r="D248" s="712" t="s">
        <v>332</v>
      </c>
      <c r="E248" s="712">
        <v>1000074896</v>
      </c>
      <c r="F248" s="712">
        <v>85176290</v>
      </c>
      <c r="G248" s="700"/>
      <c r="H248" s="61">
        <v>0.18</v>
      </c>
      <c r="I248" s="701"/>
      <c r="J248" s="713" t="s">
        <v>458</v>
      </c>
      <c r="K248" s="713" t="s">
        <v>364</v>
      </c>
      <c r="L248" s="712">
        <v>136</v>
      </c>
      <c r="M248" s="702"/>
      <c r="N248" s="704" t="str">
        <f>IF(M248=0, "Included",IF(ISERROR(L248*M248), M248, L248*M248))</f>
        <v>Included</v>
      </c>
      <c r="O248" s="711">
        <f>R248</f>
        <v>0</v>
      </c>
      <c r="P248" s="46">
        <f t="shared" si="2"/>
        <v>0</v>
      </c>
      <c r="Q248" s="313">
        <f>IF(N248="Included",0,N248)</f>
        <v>0</v>
      </c>
      <c r="R248" s="708">
        <f>IF(I248="", H248*Q248,I248*Q248)</f>
        <v>0</v>
      </c>
      <c r="S248" s="46"/>
      <c r="T248" s="709">
        <f t="shared" si="5"/>
        <v>0</v>
      </c>
      <c r="U248" s="46"/>
      <c r="V248" s="710"/>
      <c r="W248" s="46"/>
      <c r="X248" s="46"/>
      <c r="Y248" s="46"/>
    </row>
    <row r="249" spans="1:51" s="313" customFormat="1" ht="15.75" x14ac:dyDescent="0.3">
      <c r="A249" s="55">
        <v>2</v>
      </c>
      <c r="B249" s="712">
        <v>7000027974</v>
      </c>
      <c r="C249" s="712">
        <v>5120</v>
      </c>
      <c r="D249" s="712" t="s">
        <v>333</v>
      </c>
      <c r="E249" s="712">
        <v>1000074895</v>
      </c>
      <c r="F249" s="712">
        <v>85176290</v>
      </c>
      <c r="G249" s="700"/>
      <c r="H249" s="61">
        <v>0.18</v>
      </c>
      <c r="I249" s="701"/>
      <c r="J249" s="713" t="s">
        <v>459</v>
      </c>
      <c r="K249" s="713" t="s">
        <v>364</v>
      </c>
      <c r="L249" s="712">
        <v>10</v>
      </c>
      <c r="M249" s="702"/>
      <c r="N249" s="704" t="str">
        <f t="shared" ref="N249:N253" si="88">IF(M249=0, "Included",IF(ISERROR(L249*M249), M249, L249*M249))</f>
        <v>Included</v>
      </c>
      <c r="O249" s="711">
        <f t="shared" ref="O249:O253" si="89">R249</f>
        <v>0</v>
      </c>
      <c r="P249" s="46">
        <f t="shared" si="2"/>
        <v>0</v>
      </c>
      <c r="Q249" s="313">
        <f t="shared" ref="Q249:Q253" si="90">IF(N249="Included",0,N249)</f>
        <v>0</v>
      </c>
      <c r="R249" s="708">
        <f t="shared" ref="R249:R253" si="91">IF(I249="", H249*Q249,I249*Q249)</f>
        <v>0</v>
      </c>
      <c r="S249" s="46"/>
      <c r="T249" s="709">
        <f t="shared" si="5"/>
        <v>0</v>
      </c>
      <c r="U249" s="46"/>
      <c r="V249" s="710"/>
      <c r="W249" s="46"/>
      <c r="X249" s="46"/>
      <c r="Y249" s="46"/>
    </row>
    <row r="250" spans="1:51" s="313" customFormat="1" ht="31.5" x14ac:dyDescent="0.3">
      <c r="A250" s="55">
        <v>3</v>
      </c>
      <c r="B250" s="712">
        <v>7000027974</v>
      </c>
      <c r="C250" s="712">
        <v>5130</v>
      </c>
      <c r="D250" s="712" t="s">
        <v>334</v>
      </c>
      <c r="E250" s="712">
        <v>1000074918</v>
      </c>
      <c r="F250" s="712">
        <v>85176290</v>
      </c>
      <c r="G250" s="700"/>
      <c r="H250" s="61">
        <v>0.18</v>
      </c>
      <c r="I250" s="701"/>
      <c r="J250" s="713" t="s">
        <v>460</v>
      </c>
      <c r="K250" s="713" t="s">
        <v>364</v>
      </c>
      <c r="L250" s="712">
        <v>34</v>
      </c>
      <c r="M250" s="702"/>
      <c r="N250" s="704" t="str">
        <f t="shared" si="88"/>
        <v>Included</v>
      </c>
      <c r="O250" s="711">
        <f t="shared" si="89"/>
        <v>0</v>
      </c>
      <c r="P250" s="46">
        <f t="shared" si="2"/>
        <v>0</v>
      </c>
      <c r="Q250" s="313">
        <f t="shared" si="90"/>
        <v>0</v>
      </c>
      <c r="R250" s="708">
        <f t="shared" si="91"/>
        <v>0</v>
      </c>
      <c r="S250" s="46"/>
      <c r="T250" s="709">
        <f t="shared" si="5"/>
        <v>0</v>
      </c>
      <c r="U250" s="46"/>
      <c r="V250" s="710"/>
      <c r="W250" s="46"/>
      <c r="X250" s="46"/>
      <c r="Y250" s="46"/>
    </row>
    <row r="251" spans="1:51" s="313" customFormat="1" ht="31.5" x14ac:dyDescent="0.3">
      <c r="A251" s="55">
        <v>4</v>
      </c>
      <c r="B251" s="712">
        <v>7000027974</v>
      </c>
      <c r="C251" s="712">
        <v>5140</v>
      </c>
      <c r="D251" s="712" t="s">
        <v>335</v>
      </c>
      <c r="E251" s="712">
        <v>1000074909</v>
      </c>
      <c r="F251" s="712">
        <v>85176290</v>
      </c>
      <c r="G251" s="700"/>
      <c r="H251" s="61">
        <v>0.18</v>
      </c>
      <c r="I251" s="701"/>
      <c r="J251" s="713" t="s">
        <v>461</v>
      </c>
      <c r="K251" s="713" t="s">
        <v>364</v>
      </c>
      <c r="L251" s="712">
        <v>5</v>
      </c>
      <c r="M251" s="702"/>
      <c r="N251" s="704" t="str">
        <f t="shared" si="88"/>
        <v>Included</v>
      </c>
      <c r="O251" s="711">
        <f t="shared" si="89"/>
        <v>0</v>
      </c>
      <c r="P251" s="46">
        <f t="shared" si="2"/>
        <v>0</v>
      </c>
      <c r="Q251" s="313">
        <f t="shared" si="90"/>
        <v>0</v>
      </c>
      <c r="R251" s="708">
        <f t="shared" si="91"/>
        <v>0</v>
      </c>
      <c r="S251" s="46"/>
      <c r="T251" s="709">
        <f t="shared" si="5"/>
        <v>0</v>
      </c>
      <c r="U251" s="46"/>
      <c r="V251" s="710"/>
      <c r="W251" s="46"/>
      <c r="X251" s="46"/>
      <c r="Y251" s="46"/>
    </row>
    <row r="252" spans="1:51" s="313" customFormat="1" ht="31.5" x14ac:dyDescent="0.3">
      <c r="A252" s="55">
        <v>5</v>
      </c>
      <c r="B252" s="712">
        <v>7000027974</v>
      </c>
      <c r="C252" s="712">
        <v>5150</v>
      </c>
      <c r="D252" s="712" t="s">
        <v>336</v>
      </c>
      <c r="E252" s="712">
        <v>1000074889</v>
      </c>
      <c r="F252" s="712">
        <v>85176290</v>
      </c>
      <c r="G252" s="700"/>
      <c r="H252" s="61">
        <v>0.18</v>
      </c>
      <c r="I252" s="701"/>
      <c r="J252" s="713" t="s">
        <v>462</v>
      </c>
      <c r="K252" s="713" t="s">
        <v>364</v>
      </c>
      <c r="L252" s="712">
        <v>33</v>
      </c>
      <c r="M252" s="702"/>
      <c r="N252" s="704" t="str">
        <f t="shared" si="88"/>
        <v>Included</v>
      </c>
      <c r="O252" s="711">
        <f t="shared" si="89"/>
        <v>0</v>
      </c>
      <c r="P252" s="46">
        <f t="shared" si="2"/>
        <v>0</v>
      </c>
      <c r="Q252" s="313">
        <f t="shared" si="90"/>
        <v>0</v>
      </c>
      <c r="R252" s="708">
        <f t="shared" si="91"/>
        <v>0</v>
      </c>
      <c r="S252" s="46"/>
      <c r="T252" s="709">
        <f t="shared" si="5"/>
        <v>0</v>
      </c>
      <c r="U252" s="46"/>
      <c r="V252" s="710"/>
      <c r="W252" s="46"/>
      <c r="X252" s="46"/>
      <c r="Y252" s="46"/>
    </row>
    <row r="253" spans="1:51" s="313" customFormat="1" ht="15.75" x14ac:dyDescent="0.3">
      <c r="A253" s="55">
        <v>6</v>
      </c>
      <c r="B253" s="712">
        <v>7000027974</v>
      </c>
      <c r="C253" s="712">
        <v>5160</v>
      </c>
      <c r="D253" s="712" t="s">
        <v>337</v>
      </c>
      <c r="E253" s="712">
        <v>1000074927</v>
      </c>
      <c r="F253" s="712">
        <v>85044090</v>
      </c>
      <c r="G253" s="700"/>
      <c r="H253" s="61">
        <v>0.18</v>
      </c>
      <c r="I253" s="701"/>
      <c r="J253" s="713" t="s">
        <v>463</v>
      </c>
      <c r="K253" s="713" t="s">
        <v>364</v>
      </c>
      <c r="L253" s="712">
        <v>1</v>
      </c>
      <c r="M253" s="702"/>
      <c r="N253" s="704" t="str">
        <f t="shared" si="88"/>
        <v>Included</v>
      </c>
      <c r="O253" s="711">
        <f t="shared" si="89"/>
        <v>0</v>
      </c>
      <c r="P253" s="46">
        <f t="shared" si="2"/>
        <v>0</v>
      </c>
      <c r="Q253" s="313">
        <f t="shared" si="90"/>
        <v>0</v>
      </c>
      <c r="R253" s="708">
        <f t="shared" si="91"/>
        <v>0</v>
      </c>
      <c r="S253" s="46"/>
      <c r="T253" s="709">
        <f t="shared" si="5"/>
        <v>0</v>
      </c>
      <c r="U253" s="46"/>
      <c r="V253" s="710"/>
      <c r="W253" s="46"/>
      <c r="X253" s="46"/>
      <c r="Y253" s="46"/>
    </row>
    <row r="254" spans="1:51" s="313" customFormat="1" ht="31.5" x14ac:dyDescent="0.3">
      <c r="A254" s="55">
        <v>7</v>
      </c>
      <c r="B254" s="712">
        <v>7000027974</v>
      </c>
      <c r="C254" s="712">
        <v>5170</v>
      </c>
      <c r="D254" s="712" t="s">
        <v>338</v>
      </c>
      <c r="E254" s="712">
        <v>1000074897</v>
      </c>
      <c r="F254" s="712">
        <v>85176290</v>
      </c>
      <c r="G254" s="700"/>
      <c r="H254" s="57">
        <v>0.18</v>
      </c>
      <c r="I254" s="701"/>
      <c r="J254" s="713" t="s">
        <v>464</v>
      </c>
      <c r="K254" s="713" t="s">
        <v>365</v>
      </c>
      <c r="L254" s="712">
        <v>116</v>
      </c>
      <c r="M254" s="702"/>
      <c r="N254" s="703" t="str">
        <f>IF(M254=0, "Included",IF(ISERROR(L254*M254), M254, L254*M254))</f>
        <v>Included</v>
      </c>
      <c r="O254" s="707">
        <f>R254</f>
        <v>0</v>
      </c>
      <c r="P254" s="46">
        <f>+L254*M254</f>
        <v>0</v>
      </c>
      <c r="Q254" s="313">
        <f>IF(N254="Included",0,N254)</f>
        <v>0</v>
      </c>
      <c r="R254" s="708">
        <f>IF(I254="", H254*Q254,I254*Q254)</f>
        <v>0</v>
      </c>
      <c r="S254" s="46"/>
      <c r="T254" s="709">
        <f>+P254*H254</f>
        <v>0</v>
      </c>
      <c r="U254" s="46"/>
      <c r="V254" s="710"/>
      <c r="W254" s="46"/>
      <c r="X254" s="46"/>
      <c r="Y254" s="46"/>
    </row>
    <row r="255" spans="1:51" s="313" customFormat="1" ht="31.5" x14ac:dyDescent="0.3">
      <c r="A255" s="55">
        <v>8</v>
      </c>
      <c r="B255" s="712">
        <v>7000027974</v>
      </c>
      <c r="C255" s="712">
        <v>5180</v>
      </c>
      <c r="D255" s="712" t="s">
        <v>339</v>
      </c>
      <c r="E255" s="712">
        <v>1000074898</v>
      </c>
      <c r="F255" s="712">
        <v>85176290</v>
      </c>
      <c r="G255" s="700"/>
      <c r="H255" s="61">
        <v>0.18</v>
      </c>
      <c r="I255" s="701"/>
      <c r="J255" s="713" t="s">
        <v>465</v>
      </c>
      <c r="K255" s="713" t="s">
        <v>365</v>
      </c>
      <c r="L255" s="712">
        <v>580</v>
      </c>
      <c r="M255" s="702"/>
      <c r="N255" s="704" t="str">
        <f t="shared" ref="N255:N267" si="92">IF(M255=0, "Included",IF(ISERROR(L255*M255), M255, L255*M255))</f>
        <v>Included</v>
      </c>
      <c r="O255" s="711">
        <f t="shared" ref="O255:O267" si="93">R255</f>
        <v>0</v>
      </c>
      <c r="P255" s="46">
        <f t="shared" ref="P255:P298" si="94">+L255*M255</f>
        <v>0</v>
      </c>
      <c r="Q255" s="313">
        <f t="shared" ref="Q255:Q267" si="95">IF(N255="Included",0,N255)</f>
        <v>0</v>
      </c>
      <c r="R255" s="708">
        <f t="shared" ref="R255:R267" si="96">IF(I255="", H255*Q255,I255*Q255)</f>
        <v>0</v>
      </c>
      <c r="S255" s="46"/>
      <c r="T255" s="709">
        <f t="shared" ref="T255:T298" si="97">+P255*H255</f>
        <v>0</v>
      </c>
      <c r="U255" s="46"/>
      <c r="V255" s="710"/>
      <c r="W255" s="46"/>
      <c r="X255" s="46"/>
      <c r="Y255" s="46"/>
    </row>
    <row r="256" spans="1:51" s="313" customFormat="1" ht="15.75" x14ac:dyDescent="0.3">
      <c r="A256" s="55">
        <v>9</v>
      </c>
      <c r="B256" s="712">
        <v>7000027974</v>
      </c>
      <c r="C256" s="712">
        <v>5190</v>
      </c>
      <c r="D256" s="712" t="s">
        <v>340</v>
      </c>
      <c r="E256" s="712">
        <v>1000074892</v>
      </c>
      <c r="F256" s="712">
        <v>85447090</v>
      </c>
      <c r="G256" s="700"/>
      <c r="H256" s="61">
        <v>0.18</v>
      </c>
      <c r="I256" s="701"/>
      <c r="J256" s="713" t="s">
        <v>466</v>
      </c>
      <c r="K256" s="713" t="s">
        <v>365</v>
      </c>
      <c r="L256" s="712">
        <v>12325</v>
      </c>
      <c r="M256" s="702"/>
      <c r="N256" s="704" t="str">
        <f t="shared" si="92"/>
        <v>Included</v>
      </c>
      <c r="O256" s="711">
        <f t="shared" si="93"/>
        <v>0</v>
      </c>
      <c r="P256" s="46">
        <f t="shared" si="94"/>
        <v>0</v>
      </c>
      <c r="Q256" s="313">
        <f t="shared" si="95"/>
        <v>0</v>
      </c>
      <c r="R256" s="708">
        <f t="shared" si="96"/>
        <v>0</v>
      </c>
      <c r="S256" s="46"/>
      <c r="T256" s="709">
        <f t="shared" si="97"/>
        <v>0</v>
      </c>
      <c r="U256" s="46"/>
      <c r="V256" s="710"/>
      <c r="W256" s="46"/>
      <c r="X256" s="46"/>
      <c r="Y256" s="46"/>
    </row>
    <row r="257" spans="1:25" s="313" customFormat="1" ht="15.75" x14ac:dyDescent="0.3">
      <c r="A257" s="55">
        <v>10</v>
      </c>
      <c r="B257" s="712">
        <v>7000027974</v>
      </c>
      <c r="C257" s="712">
        <v>5200</v>
      </c>
      <c r="D257" s="712" t="s">
        <v>341</v>
      </c>
      <c r="E257" s="712">
        <v>1000074893</v>
      </c>
      <c r="F257" s="712">
        <v>85447090</v>
      </c>
      <c r="G257" s="700"/>
      <c r="H257" s="61">
        <v>0.18</v>
      </c>
      <c r="I257" s="701"/>
      <c r="J257" s="713" t="s">
        <v>467</v>
      </c>
      <c r="K257" s="713" t="s">
        <v>365</v>
      </c>
      <c r="L257" s="712">
        <v>13926</v>
      </c>
      <c r="M257" s="702"/>
      <c r="N257" s="704" t="str">
        <f t="shared" si="92"/>
        <v>Included</v>
      </c>
      <c r="O257" s="711">
        <f t="shared" si="93"/>
        <v>0</v>
      </c>
      <c r="P257" s="46">
        <f t="shared" si="94"/>
        <v>0</v>
      </c>
      <c r="Q257" s="313">
        <f t="shared" si="95"/>
        <v>0</v>
      </c>
      <c r="R257" s="708">
        <f t="shared" si="96"/>
        <v>0</v>
      </c>
      <c r="S257" s="46"/>
      <c r="T257" s="709">
        <f t="shared" si="97"/>
        <v>0</v>
      </c>
      <c r="U257" s="46"/>
      <c r="V257" s="710"/>
      <c r="W257" s="46"/>
      <c r="X257" s="46"/>
      <c r="Y257" s="46"/>
    </row>
    <row r="258" spans="1:25" s="313" customFormat="1" ht="15.75" x14ac:dyDescent="0.3">
      <c r="A258" s="55">
        <v>11</v>
      </c>
      <c r="B258" s="712">
        <v>7000027974</v>
      </c>
      <c r="C258" s="712">
        <v>5210</v>
      </c>
      <c r="D258" s="712" t="s">
        <v>342</v>
      </c>
      <c r="E258" s="712">
        <v>1000074906</v>
      </c>
      <c r="F258" s="712">
        <v>39174000</v>
      </c>
      <c r="G258" s="700"/>
      <c r="H258" s="61">
        <v>0.18</v>
      </c>
      <c r="I258" s="701"/>
      <c r="J258" s="713" t="s">
        <v>468</v>
      </c>
      <c r="K258" s="713" t="s">
        <v>365</v>
      </c>
      <c r="L258" s="712">
        <v>11092</v>
      </c>
      <c r="M258" s="702"/>
      <c r="N258" s="704" t="str">
        <f t="shared" si="92"/>
        <v>Included</v>
      </c>
      <c r="O258" s="711">
        <f t="shared" si="93"/>
        <v>0</v>
      </c>
      <c r="P258" s="46">
        <f t="shared" si="94"/>
        <v>0</v>
      </c>
      <c r="Q258" s="313">
        <f t="shared" si="95"/>
        <v>0</v>
      </c>
      <c r="R258" s="708">
        <f t="shared" si="96"/>
        <v>0</v>
      </c>
      <c r="S258" s="46"/>
      <c r="T258" s="709">
        <f t="shared" si="97"/>
        <v>0</v>
      </c>
      <c r="U258" s="46"/>
      <c r="V258" s="710"/>
      <c r="W258" s="46"/>
      <c r="X258" s="46"/>
      <c r="Y258" s="46"/>
    </row>
    <row r="259" spans="1:25" s="313" customFormat="1" ht="15.75" x14ac:dyDescent="0.3">
      <c r="A259" s="55">
        <v>12</v>
      </c>
      <c r="B259" s="712">
        <v>7000027974</v>
      </c>
      <c r="C259" s="712">
        <v>5220</v>
      </c>
      <c r="D259" s="712" t="s">
        <v>343</v>
      </c>
      <c r="E259" s="712">
        <v>1000074905</v>
      </c>
      <c r="F259" s="712">
        <v>39174000</v>
      </c>
      <c r="G259" s="700"/>
      <c r="H259" s="61">
        <v>0.18</v>
      </c>
      <c r="I259" s="701"/>
      <c r="J259" s="713" t="s">
        <v>469</v>
      </c>
      <c r="K259" s="713" t="s">
        <v>365</v>
      </c>
      <c r="L259" s="712">
        <v>12533</v>
      </c>
      <c r="M259" s="702"/>
      <c r="N259" s="704" t="str">
        <f t="shared" si="92"/>
        <v>Included</v>
      </c>
      <c r="O259" s="711">
        <f t="shared" si="93"/>
        <v>0</v>
      </c>
      <c r="P259" s="46">
        <f t="shared" si="94"/>
        <v>0</v>
      </c>
      <c r="Q259" s="313">
        <f t="shared" si="95"/>
        <v>0</v>
      </c>
      <c r="R259" s="708">
        <f t="shared" si="96"/>
        <v>0</v>
      </c>
      <c r="S259" s="46"/>
      <c r="T259" s="709">
        <f t="shared" si="97"/>
        <v>0</v>
      </c>
      <c r="U259" s="46"/>
      <c r="V259" s="710"/>
      <c r="W259" s="46"/>
      <c r="X259" s="46"/>
      <c r="Y259" s="46"/>
    </row>
    <row r="260" spans="1:25" s="313" customFormat="1" ht="15.75" x14ac:dyDescent="0.3">
      <c r="A260" s="55">
        <v>13</v>
      </c>
      <c r="B260" s="712">
        <v>7000027974</v>
      </c>
      <c r="C260" s="712">
        <v>5230</v>
      </c>
      <c r="D260" s="712" t="s">
        <v>344</v>
      </c>
      <c r="E260" s="712">
        <v>1000074916</v>
      </c>
      <c r="F260" s="712">
        <v>85447090</v>
      </c>
      <c r="G260" s="700"/>
      <c r="H260" s="61">
        <v>0.18</v>
      </c>
      <c r="I260" s="701"/>
      <c r="J260" s="713" t="s">
        <v>470</v>
      </c>
      <c r="K260" s="713" t="s">
        <v>364</v>
      </c>
      <c r="L260" s="712">
        <v>116</v>
      </c>
      <c r="M260" s="702"/>
      <c r="N260" s="704" t="str">
        <f t="shared" si="92"/>
        <v>Included</v>
      </c>
      <c r="O260" s="711">
        <f t="shared" si="93"/>
        <v>0</v>
      </c>
      <c r="P260" s="46">
        <f t="shared" si="94"/>
        <v>0</v>
      </c>
      <c r="Q260" s="313">
        <f t="shared" si="95"/>
        <v>0</v>
      </c>
      <c r="R260" s="708">
        <f t="shared" si="96"/>
        <v>0</v>
      </c>
      <c r="S260" s="46"/>
      <c r="T260" s="709">
        <f t="shared" si="97"/>
        <v>0</v>
      </c>
      <c r="U260" s="46"/>
      <c r="V260" s="710"/>
      <c r="W260" s="46"/>
      <c r="X260" s="46"/>
      <c r="Y260" s="46"/>
    </row>
    <row r="261" spans="1:25" s="313" customFormat="1" ht="15.75" x14ac:dyDescent="0.3">
      <c r="A261" s="55">
        <v>14</v>
      </c>
      <c r="B261" s="712">
        <v>7000027974</v>
      </c>
      <c r="C261" s="712">
        <v>5240</v>
      </c>
      <c r="D261" s="712" t="s">
        <v>345</v>
      </c>
      <c r="E261" s="712">
        <v>1000074917</v>
      </c>
      <c r="F261" s="712">
        <v>85447090</v>
      </c>
      <c r="G261" s="700"/>
      <c r="H261" s="61">
        <v>0.18</v>
      </c>
      <c r="I261" s="701"/>
      <c r="J261" s="713" t="s">
        <v>471</v>
      </c>
      <c r="K261" s="713" t="s">
        <v>364</v>
      </c>
      <c r="L261" s="712">
        <v>66</v>
      </c>
      <c r="M261" s="702"/>
      <c r="N261" s="704" t="str">
        <f t="shared" si="92"/>
        <v>Included</v>
      </c>
      <c r="O261" s="711">
        <f t="shared" si="93"/>
        <v>0</v>
      </c>
      <c r="P261" s="46">
        <f t="shared" si="94"/>
        <v>0</v>
      </c>
      <c r="Q261" s="313">
        <f t="shared" si="95"/>
        <v>0</v>
      </c>
      <c r="R261" s="708">
        <f t="shared" si="96"/>
        <v>0</v>
      </c>
      <c r="S261" s="46"/>
      <c r="T261" s="709">
        <f t="shared" si="97"/>
        <v>0</v>
      </c>
      <c r="U261" s="46"/>
      <c r="V261" s="710"/>
      <c r="W261" s="46"/>
      <c r="X261" s="46"/>
      <c r="Y261" s="46"/>
    </row>
    <row r="262" spans="1:25" s="313" customFormat="1" ht="15.75" x14ac:dyDescent="0.3">
      <c r="A262" s="55">
        <v>15</v>
      </c>
      <c r="B262" s="712">
        <v>7000027974</v>
      </c>
      <c r="C262" s="712">
        <v>5250</v>
      </c>
      <c r="D262" s="712" t="s">
        <v>346</v>
      </c>
      <c r="E262" s="712">
        <v>1000074899</v>
      </c>
      <c r="F262" s="712">
        <v>85447090</v>
      </c>
      <c r="G262" s="700"/>
      <c r="H262" s="61">
        <v>0.18</v>
      </c>
      <c r="I262" s="701"/>
      <c r="J262" s="713" t="s">
        <v>472</v>
      </c>
      <c r="K262" s="713" t="s">
        <v>365</v>
      </c>
      <c r="L262" s="712">
        <v>5440</v>
      </c>
      <c r="M262" s="702"/>
      <c r="N262" s="704" t="str">
        <f t="shared" si="92"/>
        <v>Included</v>
      </c>
      <c r="O262" s="711">
        <f t="shared" si="93"/>
        <v>0</v>
      </c>
      <c r="P262" s="46">
        <f t="shared" si="94"/>
        <v>0</v>
      </c>
      <c r="Q262" s="313">
        <f t="shared" si="95"/>
        <v>0</v>
      </c>
      <c r="R262" s="708">
        <f t="shared" si="96"/>
        <v>0</v>
      </c>
      <c r="S262" s="46"/>
      <c r="T262" s="709">
        <f t="shared" si="97"/>
        <v>0</v>
      </c>
      <c r="U262" s="46"/>
      <c r="V262" s="710"/>
      <c r="W262" s="46"/>
      <c r="X262" s="46"/>
      <c r="Y262" s="46"/>
    </row>
    <row r="263" spans="1:25" s="313" customFormat="1" ht="15.75" x14ac:dyDescent="0.3">
      <c r="A263" s="55">
        <v>16</v>
      </c>
      <c r="B263" s="712">
        <v>7000027974</v>
      </c>
      <c r="C263" s="712">
        <v>5260</v>
      </c>
      <c r="D263" s="712" t="s">
        <v>347</v>
      </c>
      <c r="E263" s="712">
        <v>1000074900</v>
      </c>
      <c r="F263" s="712">
        <v>85447090</v>
      </c>
      <c r="G263" s="700"/>
      <c r="H263" s="61">
        <v>0.18</v>
      </c>
      <c r="I263" s="701"/>
      <c r="J263" s="713" t="s">
        <v>473</v>
      </c>
      <c r="K263" s="713" t="s">
        <v>365</v>
      </c>
      <c r="L263" s="712">
        <v>400</v>
      </c>
      <c r="M263" s="702"/>
      <c r="N263" s="704" t="str">
        <f t="shared" si="92"/>
        <v>Included</v>
      </c>
      <c r="O263" s="711">
        <f t="shared" si="93"/>
        <v>0</v>
      </c>
      <c r="P263" s="46">
        <f t="shared" si="94"/>
        <v>0</v>
      </c>
      <c r="Q263" s="313">
        <f t="shared" si="95"/>
        <v>0</v>
      </c>
      <c r="R263" s="708">
        <f t="shared" si="96"/>
        <v>0</v>
      </c>
      <c r="S263" s="46"/>
      <c r="T263" s="709">
        <f t="shared" si="97"/>
        <v>0</v>
      </c>
      <c r="U263" s="46"/>
      <c r="V263" s="710"/>
      <c r="W263" s="46"/>
      <c r="X263" s="46"/>
      <c r="Y263" s="46"/>
    </row>
    <row r="264" spans="1:25" s="313" customFormat="1" ht="15.75" x14ac:dyDescent="0.3">
      <c r="A264" s="55">
        <v>17</v>
      </c>
      <c r="B264" s="712">
        <v>7000027974</v>
      </c>
      <c r="C264" s="712">
        <v>5270</v>
      </c>
      <c r="D264" s="712" t="s">
        <v>348</v>
      </c>
      <c r="E264" s="712">
        <v>1000074910</v>
      </c>
      <c r="F264" s="712">
        <v>84733099</v>
      </c>
      <c r="G264" s="700"/>
      <c r="H264" s="61">
        <v>0.18</v>
      </c>
      <c r="I264" s="701"/>
      <c r="J264" s="713" t="s">
        <v>474</v>
      </c>
      <c r="K264" s="713" t="s">
        <v>364</v>
      </c>
      <c r="L264" s="712">
        <v>10</v>
      </c>
      <c r="M264" s="702"/>
      <c r="N264" s="704" t="str">
        <f t="shared" si="92"/>
        <v>Included</v>
      </c>
      <c r="O264" s="711">
        <f t="shared" si="93"/>
        <v>0</v>
      </c>
      <c r="P264" s="46">
        <f t="shared" si="94"/>
        <v>0</v>
      </c>
      <c r="Q264" s="313">
        <f t="shared" si="95"/>
        <v>0</v>
      </c>
      <c r="R264" s="708">
        <f t="shared" si="96"/>
        <v>0</v>
      </c>
      <c r="S264" s="46"/>
      <c r="T264" s="709">
        <f t="shared" si="97"/>
        <v>0</v>
      </c>
      <c r="U264" s="46"/>
      <c r="V264" s="710"/>
      <c r="W264" s="46"/>
      <c r="X264" s="46"/>
      <c r="Y264" s="46"/>
    </row>
    <row r="265" spans="1:25" s="313" customFormat="1" ht="15.75" x14ac:dyDescent="0.3">
      <c r="A265" s="55">
        <v>18</v>
      </c>
      <c r="B265" s="712">
        <v>7000027974</v>
      </c>
      <c r="C265" s="712">
        <v>5280</v>
      </c>
      <c r="D265" s="712" t="s">
        <v>349</v>
      </c>
      <c r="E265" s="712">
        <v>1000074911</v>
      </c>
      <c r="F265" s="712">
        <v>84733099</v>
      </c>
      <c r="G265" s="700"/>
      <c r="H265" s="61">
        <v>0.18</v>
      </c>
      <c r="I265" s="701"/>
      <c r="J265" s="713" t="s">
        <v>475</v>
      </c>
      <c r="K265" s="713" t="s">
        <v>364</v>
      </c>
      <c r="L265" s="712">
        <v>39</v>
      </c>
      <c r="M265" s="702"/>
      <c r="N265" s="704" t="str">
        <f t="shared" si="92"/>
        <v>Included</v>
      </c>
      <c r="O265" s="711">
        <f t="shared" si="93"/>
        <v>0</v>
      </c>
      <c r="P265" s="46">
        <f t="shared" si="94"/>
        <v>0</v>
      </c>
      <c r="Q265" s="313">
        <f t="shared" si="95"/>
        <v>0</v>
      </c>
      <c r="R265" s="708">
        <f t="shared" si="96"/>
        <v>0</v>
      </c>
      <c r="S265" s="46"/>
      <c r="T265" s="709">
        <f t="shared" si="97"/>
        <v>0</v>
      </c>
      <c r="U265" s="46"/>
      <c r="V265" s="710"/>
      <c r="W265" s="46"/>
      <c r="X265" s="46"/>
      <c r="Y265" s="46"/>
    </row>
    <row r="266" spans="1:25" s="313" customFormat="1" ht="31.5" x14ac:dyDescent="0.3">
      <c r="A266" s="55">
        <v>19</v>
      </c>
      <c r="B266" s="712">
        <v>7000027974</v>
      </c>
      <c r="C266" s="712">
        <v>5290</v>
      </c>
      <c r="D266" s="712" t="s">
        <v>350</v>
      </c>
      <c r="E266" s="712">
        <v>1000074921</v>
      </c>
      <c r="F266" s="712">
        <v>84733099</v>
      </c>
      <c r="G266" s="700"/>
      <c r="H266" s="61">
        <v>0.18</v>
      </c>
      <c r="I266" s="701"/>
      <c r="J266" s="713" t="s">
        <v>476</v>
      </c>
      <c r="K266" s="713" t="s">
        <v>364</v>
      </c>
      <c r="L266" s="712">
        <v>3</v>
      </c>
      <c r="M266" s="702"/>
      <c r="N266" s="704" t="str">
        <f t="shared" si="92"/>
        <v>Included</v>
      </c>
      <c r="O266" s="711">
        <f t="shared" si="93"/>
        <v>0</v>
      </c>
      <c r="P266" s="46">
        <f t="shared" si="94"/>
        <v>0</v>
      </c>
      <c r="Q266" s="313">
        <f t="shared" si="95"/>
        <v>0</v>
      </c>
      <c r="R266" s="708">
        <f t="shared" si="96"/>
        <v>0</v>
      </c>
      <c r="S266" s="46"/>
      <c r="T266" s="709">
        <f t="shared" si="97"/>
        <v>0</v>
      </c>
      <c r="U266" s="46"/>
      <c r="V266" s="710"/>
      <c r="W266" s="46"/>
      <c r="X266" s="46"/>
      <c r="Y266" s="46"/>
    </row>
    <row r="267" spans="1:25" s="313" customFormat="1" ht="15.75" x14ac:dyDescent="0.3">
      <c r="A267" s="55">
        <v>20</v>
      </c>
      <c r="B267" s="712">
        <v>7000027974</v>
      </c>
      <c r="C267" s="712">
        <v>5300</v>
      </c>
      <c r="D267" s="712" t="s">
        <v>351</v>
      </c>
      <c r="E267" s="712">
        <v>1000074894</v>
      </c>
      <c r="F267" s="712">
        <v>84733099</v>
      </c>
      <c r="G267" s="700"/>
      <c r="H267" s="61">
        <v>0.18</v>
      </c>
      <c r="I267" s="701"/>
      <c r="J267" s="713" t="s">
        <v>477</v>
      </c>
      <c r="K267" s="713" t="s">
        <v>364</v>
      </c>
      <c r="L267" s="712">
        <v>34</v>
      </c>
      <c r="M267" s="702"/>
      <c r="N267" s="704" t="str">
        <f t="shared" si="92"/>
        <v>Included</v>
      </c>
      <c r="O267" s="711">
        <f t="shared" si="93"/>
        <v>0</v>
      </c>
      <c r="P267" s="46">
        <f t="shared" si="94"/>
        <v>0</v>
      </c>
      <c r="Q267" s="313">
        <f t="shared" si="95"/>
        <v>0</v>
      </c>
      <c r="R267" s="708">
        <f t="shared" si="96"/>
        <v>0</v>
      </c>
      <c r="S267" s="46"/>
      <c r="T267" s="709">
        <f t="shared" si="97"/>
        <v>0</v>
      </c>
      <c r="U267" s="46"/>
      <c r="V267" s="710"/>
      <c r="W267" s="46"/>
      <c r="X267" s="46"/>
      <c r="Y267" s="46"/>
    </row>
    <row r="268" spans="1:25" s="313" customFormat="1" ht="15.75" x14ac:dyDescent="0.3">
      <c r="A268" s="55">
        <v>21</v>
      </c>
      <c r="B268" s="712">
        <v>7000027974</v>
      </c>
      <c r="C268" s="712">
        <v>5310</v>
      </c>
      <c r="D268" s="712" t="s">
        <v>352</v>
      </c>
      <c r="E268" s="712">
        <v>1000074912</v>
      </c>
      <c r="F268" s="712">
        <v>73259999</v>
      </c>
      <c r="G268" s="700"/>
      <c r="H268" s="61">
        <v>0</v>
      </c>
      <c r="I268" s="701"/>
      <c r="J268" s="713" t="s">
        <v>478</v>
      </c>
      <c r="K268" s="713" t="s">
        <v>364</v>
      </c>
      <c r="L268" s="712">
        <v>18</v>
      </c>
      <c r="M268" s="702"/>
      <c r="N268" s="704" t="str">
        <f>IF(M268=0, "Included",IF(ISERROR(L268*M268), M268, L268*M268))</f>
        <v>Included</v>
      </c>
      <c r="O268" s="711">
        <f>R268</f>
        <v>0</v>
      </c>
      <c r="P268" s="46">
        <f t="shared" si="94"/>
        <v>0</v>
      </c>
      <c r="Q268" s="313">
        <f>IF(N268="Included",0,N268)</f>
        <v>0</v>
      </c>
      <c r="R268" s="708">
        <f>IF(I268="", H268*Q268,I268*Q268)</f>
        <v>0</v>
      </c>
      <c r="S268" s="46"/>
      <c r="T268" s="709">
        <f t="shared" si="97"/>
        <v>0</v>
      </c>
      <c r="U268" s="46"/>
      <c r="V268" s="710"/>
      <c r="W268" s="46"/>
      <c r="X268" s="46"/>
      <c r="Y268" s="46"/>
    </row>
    <row r="269" spans="1:25" s="313" customFormat="1" ht="15.75" x14ac:dyDescent="0.3">
      <c r="A269" s="55">
        <v>22</v>
      </c>
      <c r="B269" s="712">
        <v>7000027974</v>
      </c>
      <c r="C269" s="712">
        <v>5320</v>
      </c>
      <c r="D269" s="712" t="s">
        <v>353</v>
      </c>
      <c r="E269" s="712">
        <v>1000074907</v>
      </c>
      <c r="F269" s="712">
        <v>85176290</v>
      </c>
      <c r="G269" s="700"/>
      <c r="H269" s="61">
        <v>0.18</v>
      </c>
      <c r="I269" s="701"/>
      <c r="J269" s="713" t="s">
        <v>479</v>
      </c>
      <c r="K269" s="713" t="s">
        <v>364</v>
      </c>
      <c r="L269" s="712">
        <v>18</v>
      </c>
      <c r="M269" s="702"/>
      <c r="N269" s="704" t="str">
        <f>IF(M269=0, "Included",IF(ISERROR(L269*M269), M269, L269*M269))</f>
        <v>Included</v>
      </c>
      <c r="O269" s="711">
        <f>R269</f>
        <v>0</v>
      </c>
      <c r="P269" s="46">
        <f t="shared" si="94"/>
        <v>0</v>
      </c>
      <c r="Q269" s="313">
        <f>IF(N269="Included",0,N269)</f>
        <v>0</v>
      </c>
      <c r="R269" s="708">
        <f>IF(I269="", H269*Q269,I269*Q269)</f>
        <v>0</v>
      </c>
      <c r="S269" s="46"/>
      <c r="T269" s="709">
        <f t="shared" si="97"/>
        <v>0</v>
      </c>
      <c r="U269" s="46"/>
      <c r="V269" s="710"/>
      <c r="W269" s="46"/>
      <c r="X269" s="46"/>
      <c r="Y269" s="46"/>
    </row>
    <row r="270" spans="1:25" s="313" customFormat="1" ht="15.75" x14ac:dyDescent="0.3">
      <c r="A270" s="55">
        <v>23</v>
      </c>
      <c r="B270" s="712">
        <v>7000027974</v>
      </c>
      <c r="C270" s="712">
        <v>5330</v>
      </c>
      <c r="D270" s="712" t="s">
        <v>354</v>
      </c>
      <c r="E270" s="712">
        <v>1000074919</v>
      </c>
      <c r="F270" s="712">
        <v>39172390</v>
      </c>
      <c r="G270" s="700"/>
      <c r="H270" s="61">
        <v>0.18</v>
      </c>
      <c r="I270" s="701"/>
      <c r="J270" s="713" t="s">
        <v>480</v>
      </c>
      <c r="K270" s="713" t="s">
        <v>365</v>
      </c>
      <c r="L270" s="712">
        <v>2920</v>
      </c>
      <c r="M270" s="702"/>
      <c r="N270" s="704" t="str">
        <f>IF(M270=0, "Included",IF(ISERROR(L270*M270), M270, L270*M270))</f>
        <v>Included</v>
      </c>
      <c r="O270" s="711">
        <f>R270</f>
        <v>0</v>
      </c>
      <c r="P270" s="46">
        <f t="shared" si="94"/>
        <v>0</v>
      </c>
      <c r="Q270" s="313">
        <f>IF(N270="Included",0,N270)</f>
        <v>0</v>
      </c>
      <c r="R270" s="708">
        <f>IF(I270="", H270*Q270,I270*Q270)</f>
        <v>0</v>
      </c>
      <c r="S270" s="46"/>
      <c r="T270" s="709">
        <f t="shared" si="97"/>
        <v>0</v>
      </c>
      <c r="U270" s="46"/>
      <c r="V270" s="710"/>
      <c r="W270" s="46"/>
      <c r="X270" s="46"/>
      <c r="Y270" s="46"/>
    </row>
    <row r="271" spans="1:25" s="313" customFormat="1" ht="15.75" x14ac:dyDescent="0.3">
      <c r="A271" s="55">
        <v>24</v>
      </c>
      <c r="B271" s="712">
        <v>7000027974</v>
      </c>
      <c r="C271" s="712">
        <v>5340</v>
      </c>
      <c r="D271" s="712" t="s">
        <v>355</v>
      </c>
      <c r="E271" s="712">
        <v>1000074922</v>
      </c>
      <c r="F271" s="712">
        <v>85176290</v>
      </c>
      <c r="G271" s="700"/>
      <c r="H271" s="61">
        <v>0.18</v>
      </c>
      <c r="I271" s="701"/>
      <c r="J271" s="713" t="s">
        <v>481</v>
      </c>
      <c r="K271" s="713" t="s">
        <v>364</v>
      </c>
      <c r="L271" s="712">
        <v>292</v>
      </c>
      <c r="M271" s="702"/>
      <c r="N271" s="704" t="str">
        <f t="shared" ref="N271:N279" si="98">IF(M271=0, "Included",IF(ISERROR(L271*M271), M271, L271*M271))</f>
        <v>Included</v>
      </c>
      <c r="O271" s="711">
        <f t="shared" ref="O271:O279" si="99">R271</f>
        <v>0</v>
      </c>
      <c r="P271" s="46">
        <f t="shared" si="94"/>
        <v>0</v>
      </c>
      <c r="Q271" s="313">
        <f t="shared" ref="Q271:Q279" si="100">IF(N271="Included",0,N271)</f>
        <v>0</v>
      </c>
      <c r="R271" s="708">
        <f t="shared" ref="R271:R279" si="101">IF(I271="", H271*Q271,I271*Q271)</f>
        <v>0</v>
      </c>
      <c r="S271" s="46"/>
      <c r="T271" s="709">
        <f t="shared" si="97"/>
        <v>0</v>
      </c>
      <c r="U271" s="46"/>
      <c r="V271" s="710"/>
      <c r="W271" s="46"/>
      <c r="X271" s="46"/>
      <c r="Y271" s="46"/>
    </row>
    <row r="272" spans="1:25" s="313" customFormat="1" ht="47.25" x14ac:dyDescent="0.3">
      <c r="A272" s="55">
        <v>25</v>
      </c>
      <c r="B272" s="712">
        <v>7000027974</v>
      </c>
      <c r="C272" s="712">
        <v>5350</v>
      </c>
      <c r="D272" s="712" t="s">
        <v>356</v>
      </c>
      <c r="E272" s="712">
        <v>1000074913</v>
      </c>
      <c r="F272" s="712">
        <v>85447090</v>
      </c>
      <c r="G272" s="700"/>
      <c r="H272" s="61">
        <v>0.18</v>
      </c>
      <c r="I272" s="701"/>
      <c r="J272" s="713" t="s">
        <v>482</v>
      </c>
      <c r="K272" s="713" t="s">
        <v>366</v>
      </c>
      <c r="L272" s="712">
        <v>1</v>
      </c>
      <c r="M272" s="702"/>
      <c r="N272" s="704" t="str">
        <f t="shared" si="98"/>
        <v>Included</v>
      </c>
      <c r="O272" s="711">
        <f t="shared" si="99"/>
        <v>0</v>
      </c>
      <c r="P272" s="46">
        <f t="shared" si="94"/>
        <v>0</v>
      </c>
      <c r="Q272" s="313">
        <f t="shared" si="100"/>
        <v>0</v>
      </c>
      <c r="R272" s="708">
        <f t="shared" si="101"/>
        <v>0</v>
      </c>
      <c r="S272" s="46"/>
      <c r="T272" s="709">
        <f t="shared" si="97"/>
        <v>0</v>
      </c>
      <c r="U272" s="46"/>
      <c r="V272" s="710"/>
      <c r="W272" s="46"/>
      <c r="X272" s="46"/>
      <c r="Y272" s="46"/>
    </row>
    <row r="273" spans="1:51" s="313" customFormat="1" ht="30.75" customHeight="1" x14ac:dyDescent="0.3">
      <c r="A273" s="695" t="s">
        <v>397</v>
      </c>
      <c r="B273" s="696" t="s">
        <v>398</v>
      </c>
      <c r="C273" s="697"/>
      <c r="D273" s="697"/>
      <c r="E273" s="697"/>
      <c r="F273" s="697"/>
      <c r="G273" s="697"/>
      <c r="H273" s="697"/>
      <c r="I273" s="697"/>
      <c r="J273" s="697"/>
      <c r="K273" s="697"/>
      <c r="L273" s="750"/>
      <c r="M273" s="697"/>
      <c r="N273" s="697"/>
      <c r="O273" s="54"/>
      <c r="P273" s="44"/>
      <c r="Q273" s="44"/>
      <c r="R273" s="44"/>
      <c r="S273" s="45"/>
      <c r="T273" s="46"/>
      <c r="U273" s="46"/>
      <c r="V273" s="46"/>
      <c r="W273" s="46"/>
      <c r="X273" s="46"/>
      <c r="Y273" s="46"/>
      <c r="AA273" s="705"/>
      <c r="AB273" s="705"/>
      <c r="AE273" s="313" t="s">
        <v>85</v>
      </c>
      <c r="AI273" s="706"/>
      <c r="AL273" s="46"/>
      <c r="AM273" s="46"/>
      <c r="AN273" s="46"/>
      <c r="AO273" s="46"/>
      <c r="AP273" s="46"/>
      <c r="AQ273" s="46"/>
      <c r="AR273" s="46"/>
      <c r="AS273" s="46"/>
      <c r="AT273" s="46"/>
      <c r="AU273" s="46"/>
      <c r="AV273" s="46"/>
      <c r="AW273" s="46"/>
      <c r="AX273" s="46"/>
      <c r="AY273" s="46"/>
    </row>
    <row r="274" spans="1:51" s="313" customFormat="1" ht="15.75" x14ac:dyDescent="0.3">
      <c r="A274" s="55">
        <v>1</v>
      </c>
      <c r="B274" s="712">
        <v>7000027974</v>
      </c>
      <c r="C274" s="712">
        <v>5360</v>
      </c>
      <c r="D274" s="712" t="s">
        <v>332</v>
      </c>
      <c r="E274" s="712">
        <v>1000074896</v>
      </c>
      <c r="F274" s="712">
        <v>85176290</v>
      </c>
      <c r="G274" s="700"/>
      <c r="H274" s="61">
        <v>0.18</v>
      </c>
      <c r="I274" s="701"/>
      <c r="J274" s="713" t="s">
        <v>458</v>
      </c>
      <c r="K274" s="713" t="s">
        <v>364</v>
      </c>
      <c r="L274" s="712">
        <v>234</v>
      </c>
      <c r="M274" s="702"/>
      <c r="N274" s="704" t="str">
        <f t="shared" si="98"/>
        <v>Included</v>
      </c>
      <c r="O274" s="711">
        <f t="shared" si="99"/>
        <v>0</v>
      </c>
      <c r="P274" s="46">
        <f t="shared" si="94"/>
        <v>0</v>
      </c>
      <c r="Q274" s="313">
        <f t="shared" si="100"/>
        <v>0</v>
      </c>
      <c r="R274" s="708">
        <f t="shared" si="101"/>
        <v>0</v>
      </c>
      <c r="S274" s="46"/>
      <c r="T274" s="709">
        <f t="shared" si="97"/>
        <v>0</v>
      </c>
      <c r="U274" s="46"/>
      <c r="V274" s="710"/>
      <c r="W274" s="46"/>
      <c r="X274" s="46"/>
      <c r="Y274" s="46"/>
    </row>
    <row r="275" spans="1:51" s="313" customFormat="1" ht="15.75" x14ac:dyDescent="0.3">
      <c r="A275" s="55">
        <v>2</v>
      </c>
      <c r="B275" s="712">
        <v>7000027974</v>
      </c>
      <c r="C275" s="712">
        <v>5370</v>
      </c>
      <c r="D275" s="712" t="s">
        <v>333</v>
      </c>
      <c r="E275" s="712">
        <v>1000074895</v>
      </c>
      <c r="F275" s="712">
        <v>85176290</v>
      </c>
      <c r="G275" s="700"/>
      <c r="H275" s="61">
        <v>0.18</v>
      </c>
      <c r="I275" s="701"/>
      <c r="J275" s="713" t="s">
        <v>459</v>
      </c>
      <c r="K275" s="713" t="s">
        <v>364</v>
      </c>
      <c r="L275" s="712">
        <v>10</v>
      </c>
      <c r="M275" s="702"/>
      <c r="N275" s="704" t="str">
        <f t="shared" si="98"/>
        <v>Included</v>
      </c>
      <c r="O275" s="711">
        <f t="shared" si="99"/>
        <v>0</v>
      </c>
      <c r="P275" s="46">
        <f t="shared" si="94"/>
        <v>0</v>
      </c>
      <c r="Q275" s="313">
        <f t="shared" si="100"/>
        <v>0</v>
      </c>
      <c r="R275" s="708">
        <f t="shared" si="101"/>
        <v>0</v>
      </c>
      <c r="S275" s="46"/>
      <c r="T275" s="709">
        <f t="shared" si="97"/>
        <v>0</v>
      </c>
      <c r="U275" s="46"/>
      <c r="V275" s="710"/>
      <c r="W275" s="46"/>
      <c r="X275" s="46"/>
      <c r="Y275" s="46"/>
    </row>
    <row r="276" spans="1:51" s="313" customFormat="1" ht="31.5" x14ac:dyDescent="0.3">
      <c r="A276" s="55">
        <v>3</v>
      </c>
      <c r="B276" s="712">
        <v>7000027974</v>
      </c>
      <c r="C276" s="712">
        <v>5380</v>
      </c>
      <c r="D276" s="712" t="s">
        <v>334</v>
      </c>
      <c r="E276" s="712">
        <v>1000074918</v>
      </c>
      <c r="F276" s="712">
        <v>85176290</v>
      </c>
      <c r="G276" s="700"/>
      <c r="H276" s="61">
        <v>0.18</v>
      </c>
      <c r="I276" s="701"/>
      <c r="J276" s="713" t="s">
        <v>460</v>
      </c>
      <c r="K276" s="713" t="s">
        <v>364</v>
      </c>
      <c r="L276" s="712">
        <v>53</v>
      </c>
      <c r="M276" s="702"/>
      <c r="N276" s="704" t="str">
        <f t="shared" si="98"/>
        <v>Included</v>
      </c>
      <c r="O276" s="711">
        <f t="shared" si="99"/>
        <v>0</v>
      </c>
      <c r="P276" s="46">
        <f t="shared" si="94"/>
        <v>0</v>
      </c>
      <c r="Q276" s="313">
        <f t="shared" si="100"/>
        <v>0</v>
      </c>
      <c r="R276" s="708">
        <f t="shared" si="101"/>
        <v>0</v>
      </c>
      <c r="S276" s="46"/>
      <c r="T276" s="709">
        <f t="shared" si="97"/>
        <v>0</v>
      </c>
      <c r="U276" s="46"/>
      <c r="V276" s="710"/>
      <c r="W276" s="46"/>
      <c r="X276" s="46"/>
      <c r="Y276" s="46"/>
    </row>
    <row r="277" spans="1:51" s="313" customFormat="1" ht="31.5" x14ac:dyDescent="0.3">
      <c r="A277" s="55">
        <v>4</v>
      </c>
      <c r="B277" s="712">
        <v>7000027974</v>
      </c>
      <c r="C277" s="712">
        <v>5390</v>
      </c>
      <c r="D277" s="712" t="s">
        <v>335</v>
      </c>
      <c r="E277" s="712">
        <v>1000074909</v>
      </c>
      <c r="F277" s="712">
        <v>85176290</v>
      </c>
      <c r="G277" s="700"/>
      <c r="H277" s="61">
        <v>0.18</v>
      </c>
      <c r="I277" s="701"/>
      <c r="J277" s="713" t="s">
        <v>461</v>
      </c>
      <c r="K277" s="713" t="s">
        <v>364</v>
      </c>
      <c r="L277" s="712">
        <v>5</v>
      </c>
      <c r="M277" s="702"/>
      <c r="N277" s="704" t="str">
        <f t="shared" si="98"/>
        <v>Included</v>
      </c>
      <c r="O277" s="711">
        <f t="shared" si="99"/>
        <v>0</v>
      </c>
      <c r="P277" s="46">
        <f t="shared" si="94"/>
        <v>0</v>
      </c>
      <c r="Q277" s="313">
        <f t="shared" si="100"/>
        <v>0</v>
      </c>
      <c r="R277" s="708">
        <f t="shared" si="101"/>
        <v>0</v>
      </c>
      <c r="S277" s="46"/>
      <c r="T277" s="709">
        <f t="shared" si="97"/>
        <v>0</v>
      </c>
      <c r="U277" s="46"/>
      <c r="V277" s="710"/>
      <c r="W277" s="46"/>
      <c r="X277" s="46"/>
      <c r="Y277" s="46"/>
    </row>
    <row r="278" spans="1:51" s="313" customFormat="1" ht="31.5" x14ac:dyDescent="0.3">
      <c r="A278" s="55">
        <v>5</v>
      </c>
      <c r="B278" s="712">
        <v>7000027974</v>
      </c>
      <c r="C278" s="712">
        <v>5400</v>
      </c>
      <c r="D278" s="712" t="s">
        <v>336</v>
      </c>
      <c r="E278" s="712">
        <v>1000074889</v>
      </c>
      <c r="F278" s="712">
        <v>85176290</v>
      </c>
      <c r="G278" s="700"/>
      <c r="H278" s="61">
        <v>0.18</v>
      </c>
      <c r="I278" s="701"/>
      <c r="J278" s="713" t="s">
        <v>462</v>
      </c>
      <c r="K278" s="713" t="s">
        <v>364</v>
      </c>
      <c r="L278" s="712">
        <v>45</v>
      </c>
      <c r="M278" s="702"/>
      <c r="N278" s="704" t="str">
        <f t="shared" si="98"/>
        <v>Included</v>
      </c>
      <c r="O278" s="711">
        <f t="shared" si="99"/>
        <v>0</v>
      </c>
      <c r="P278" s="46">
        <f t="shared" si="94"/>
        <v>0</v>
      </c>
      <c r="Q278" s="313">
        <f t="shared" si="100"/>
        <v>0</v>
      </c>
      <c r="R278" s="708">
        <f t="shared" si="101"/>
        <v>0</v>
      </c>
      <c r="S278" s="46"/>
      <c r="T278" s="709">
        <f t="shared" si="97"/>
        <v>0</v>
      </c>
      <c r="U278" s="46"/>
      <c r="V278" s="710"/>
      <c r="W278" s="46"/>
      <c r="X278" s="46"/>
      <c r="Y278" s="46"/>
    </row>
    <row r="279" spans="1:51" s="313" customFormat="1" ht="15.75" x14ac:dyDescent="0.3">
      <c r="A279" s="55">
        <v>6</v>
      </c>
      <c r="B279" s="712">
        <v>7000027974</v>
      </c>
      <c r="C279" s="712">
        <v>5410</v>
      </c>
      <c r="D279" s="712" t="s">
        <v>337</v>
      </c>
      <c r="E279" s="712">
        <v>1000074927</v>
      </c>
      <c r="F279" s="712">
        <v>85044090</v>
      </c>
      <c r="G279" s="700"/>
      <c r="H279" s="61">
        <v>0.18</v>
      </c>
      <c r="I279" s="701"/>
      <c r="J279" s="713" t="s">
        <v>463</v>
      </c>
      <c r="K279" s="713" t="s">
        <v>364</v>
      </c>
      <c r="L279" s="712">
        <v>2</v>
      </c>
      <c r="M279" s="702"/>
      <c r="N279" s="704" t="str">
        <f t="shared" si="98"/>
        <v>Included</v>
      </c>
      <c r="O279" s="711">
        <f t="shared" si="99"/>
        <v>0</v>
      </c>
      <c r="P279" s="46">
        <f t="shared" si="94"/>
        <v>0</v>
      </c>
      <c r="Q279" s="313">
        <f t="shared" si="100"/>
        <v>0</v>
      </c>
      <c r="R279" s="708">
        <f t="shared" si="101"/>
        <v>0</v>
      </c>
      <c r="S279" s="46"/>
      <c r="T279" s="709">
        <f t="shared" si="97"/>
        <v>0</v>
      </c>
      <c r="U279" s="46"/>
      <c r="V279" s="710"/>
      <c r="W279" s="46"/>
      <c r="X279" s="46"/>
      <c r="Y279" s="46"/>
    </row>
    <row r="280" spans="1:51" s="313" customFormat="1" ht="31.5" x14ac:dyDescent="0.3">
      <c r="A280" s="55">
        <v>7</v>
      </c>
      <c r="B280" s="712">
        <v>7000027974</v>
      </c>
      <c r="C280" s="712">
        <v>5420</v>
      </c>
      <c r="D280" s="712" t="s">
        <v>338</v>
      </c>
      <c r="E280" s="712">
        <v>1000074897</v>
      </c>
      <c r="F280" s="712">
        <v>85176290</v>
      </c>
      <c r="G280" s="700"/>
      <c r="H280" s="61">
        <v>0.18</v>
      </c>
      <c r="I280" s="701"/>
      <c r="J280" s="713" t="s">
        <v>464</v>
      </c>
      <c r="K280" s="713" t="s">
        <v>365</v>
      </c>
      <c r="L280" s="712">
        <v>192</v>
      </c>
      <c r="M280" s="702"/>
      <c r="N280" s="704" t="str">
        <f>IF(M280=0, "Included",IF(ISERROR(L280*M280), M280, L280*M280))</f>
        <v>Included</v>
      </c>
      <c r="O280" s="711">
        <f>R280</f>
        <v>0</v>
      </c>
      <c r="P280" s="46">
        <f t="shared" si="94"/>
        <v>0</v>
      </c>
      <c r="Q280" s="313">
        <f>IF(N280="Included",0,N280)</f>
        <v>0</v>
      </c>
      <c r="R280" s="708">
        <f>IF(I280="", H280*Q280,I280*Q280)</f>
        <v>0</v>
      </c>
      <c r="S280" s="46"/>
      <c r="T280" s="709">
        <f t="shared" si="97"/>
        <v>0</v>
      </c>
      <c r="U280" s="46"/>
      <c r="V280" s="710"/>
      <c r="W280" s="46"/>
      <c r="X280" s="46"/>
      <c r="Y280" s="46"/>
    </row>
    <row r="281" spans="1:51" s="313" customFormat="1" ht="31.5" x14ac:dyDescent="0.3">
      <c r="A281" s="55">
        <v>8</v>
      </c>
      <c r="B281" s="712">
        <v>7000027974</v>
      </c>
      <c r="C281" s="712">
        <v>5430</v>
      </c>
      <c r="D281" s="712" t="s">
        <v>399</v>
      </c>
      <c r="E281" s="712">
        <v>1000074898</v>
      </c>
      <c r="F281" s="712">
        <v>85176290</v>
      </c>
      <c r="G281" s="700"/>
      <c r="H281" s="61">
        <v>0.18</v>
      </c>
      <c r="I281" s="701"/>
      <c r="J281" s="713" t="s">
        <v>465</v>
      </c>
      <c r="K281" s="713" t="s">
        <v>365</v>
      </c>
      <c r="L281" s="712">
        <v>960</v>
      </c>
      <c r="M281" s="702"/>
      <c r="N281" s="704" t="str">
        <f>IF(M281=0, "Included",IF(ISERROR(L281*M281), M281, L281*M281))</f>
        <v>Included</v>
      </c>
      <c r="O281" s="711">
        <f>R281</f>
        <v>0</v>
      </c>
      <c r="P281" s="46">
        <f t="shared" si="94"/>
        <v>0</v>
      </c>
      <c r="Q281" s="313">
        <f>IF(N281="Included",0,N281)</f>
        <v>0</v>
      </c>
      <c r="R281" s="708">
        <f>IF(I281="", H281*Q281,I281*Q281)</f>
        <v>0</v>
      </c>
      <c r="S281" s="46"/>
      <c r="T281" s="709">
        <f t="shared" si="97"/>
        <v>0</v>
      </c>
      <c r="U281" s="46"/>
      <c r="V281" s="710"/>
      <c r="W281" s="46"/>
      <c r="X281" s="46"/>
      <c r="Y281" s="46"/>
    </row>
    <row r="282" spans="1:51" s="313" customFormat="1" ht="15.75" x14ac:dyDescent="0.3">
      <c r="A282" s="55">
        <v>9</v>
      </c>
      <c r="B282" s="712">
        <v>7000027974</v>
      </c>
      <c r="C282" s="712">
        <v>5440</v>
      </c>
      <c r="D282" s="712" t="s">
        <v>340</v>
      </c>
      <c r="E282" s="712">
        <v>1000074892</v>
      </c>
      <c r="F282" s="712">
        <v>85447090</v>
      </c>
      <c r="G282" s="700"/>
      <c r="H282" s="61">
        <v>0.18</v>
      </c>
      <c r="I282" s="701"/>
      <c r="J282" s="713" t="s">
        <v>466</v>
      </c>
      <c r="K282" s="713" t="s">
        <v>365</v>
      </c>
      <c r="L282" s="712">
        <v>14548</v>
      </c>
      <c r="M282" s="702"/>
      <c r="N282" s="704" t="str">
        <f>IF(M282=0, "Included",IF(ISERROR(L282*M282), M282, L282*M282))</f>
        <v>Included</v>
      </c>
      <c r="O282" s="711">
        <f>R282</f>
        <v>0</v>
      </c>
      <c r="P282" s="46">
        <f t="shared" si="94"/>
        <v>0</v>
      </c>
      <c r="Q282" s="313">
        <f>IF(N282="Included",0,N282)</f>
        <v>0</v>
      </c>
      <c r="R282" s="708">
        <f>IF(I282="", H282*Q282,I282*Q282)</f>
        <v>0</v>
      </c>
      <c r="S282" s="46"/>
      <c r="T282" s="709">
        <f t="shared" si="97"/>
        <v>0</v>
      </c>
      <c r="U282" s="46"/>
      <c r="V282" s="710"/>
      <c r="W282" s="46"/>
      <c r="X282" s="46"/>
      <c r="Y282" s="46"/>
    </row>
    <row r="283" spans="1:51" s="313" customFormat="1" ht="15.75" x14ac:dyDescent="0.3">
      <c r="A283" s="55">
        <v>10</v>
      </c>
      <c r="B283" s="712">
        <v>7000027974</v>
      </c>
      <c r="C283" s="712">
        <v>5450</v>
      </c>
      <c r="D283" s="712" t="s">
        <v>341</v>
      </c>
      <c r="E283" s="712">
        <v>1000074893</v>
      </c>
      <c r="F283" s="712">
        <v>85447090</v>
      </c>
      <c r="G283" s="700"/>
      <c r="H283" s="61">
        <v>0.18</v>
      </c>
      <c r="I283" s="701"/>
      <c r="J283" s="713" t="s">
        <v>467</v>
      </c>
      <c r="K283" s="713" t="s">
        <v>365</v>
      </c>
      <c r="L283" s="712">
        <v>12500</v>
      </c>
      <c r="M283" s="702"/>
      <c r="N283" s="704" t="str">
        <f>IF(M283=0, "Included",IF(ISERROR(L283*M283), M283, L283*M283))</f>
        <v>Included</v>
      </c>
      <c r="O283" s="711">
        <f>R283</f>
        <v>0</v>
      </c>
      <c r="P283" s="46">
        <f t="shared" si="94"/>
        <v>0</v>
      </c>
      <c r="Q283" s="313">
        <f>IF(N283="Included",0,N283)</f>
        <v>0</v>
      </c>
      <c r="R283" s="708">
        <f>IF(I283="", H283*Q283,I283*Q283)</f>
        <v>0</v>
      </c>
      <c r="S283" s="46"/>
      <c r="T283" s="709">
        <f t="shared" si="97"/>
        <v>0</v>
      </c>
      <c r="U283" s="46"/>
      <c r="V283" s="710"/>
      <c r="W283" s="46"/>
      <c r="X283" s="46"/>
      <c r="Y283" s="46"/>
    </row>
    <row r="284" spans="1:51" s="313" customFormat="1" ht="15.75" x14ac:dyDescent="0.3">
      <c r="A284" s="55">
        <v>11</v>
      </c>
      <c r="B284" s="712">
        <v>7000027974</v>
      </c>
      <c r="C284" s="712">
        <v>5460</v>
      </c>
      <c r="D284" s="712" t="s">
        <v>342</v>
      </c>
      <c r="E284" s="712">
        <v>1000074906</v>
      </c>
      <c r="F284" s="712">
        <v>39174000</v>
      </c>
      <c r="G284" s="700"/>
      <c r="H284" s="61">
        <v>0.18</v>
      </c>
      <c r="I284" s="701"/>
      <c r="J284" s="713" t="s">
        <v>468</v>
      </c>
      <c r="K284" s="713" t="s">
        <v>365</v>
      </c>
      <c r="L284" s="712">
        <v>13094</v>
      </c>
      <c r="M284" s="702"/>
      <c r="N284" s="704" t="str">
        <f>IF(M284=0, "Included",IF(ISERROR(L284*M284), M284, L284*M284))</f>
        <v>Included</v>
      </c>
      <c r="O284" s="711">
        <f>R284</f>
        <v>0</v>
      </c>
      <c r="P284" s="46">
        <f t="shared" si="94"/>
        <v>0</v>
      </c>
      <c r="Q284" s="313">
        <f>IF(N284="Included",0,N284)</f>
        <v>0</v>
      </c>
      <c r="R284" s="708">
        <f>IF(I284="", H284*Q284,I284*Q284)</f>
        <v>0</v>
      </c>
      <c r="S284" s="46"/>
      <c r="T284" s="709">
        <f t="shared" si="97"/>
        <v>0</v>
      </c>
      <c r="U284" s="46"/>
      <c r="V284" s="710"/>
      <c r="W284" s="46"/>
      <c r="X284" s="46"/>
      <c r="Y284" s="46"/>
    </row>
    <row r="285" spans="1:51" s="313" customFormat="1" ht="15.75" x14ac:dyDescent="0.3">
      <c r="A285" s="55">
        <v>12</v>
      </c>
      <c r="B285" s="712">
        <v>7000027974</v>
      </c>
      <c r="C285" s="712">
        <v>5470</v>
      </c>
      <c r="D285" s="712" t="s">
        <v>343</v>
      </c>
      <c r="E285" s="712">
        <v>1000074905</v>
      </c>
      <c r="F285" s="712">
        <v>39174000</v>
      </c>
      <c r="G285" s="700"/>
      <c r="H285" s="61">
        <v>0.18</v>
      </c>
      <c r="I285" s="701"/>
      <c r="J285" s="713" t="s">
        <v>469</v>
      </c>
      <c r="K285" s="713" t="s">
        <v>365</v>
      </c>
      <c r="L285" s="712">
        <v>11250</v>
      </c>
      <c r="M285" s="702"/>
      <c r="N285" s="704" t="str">
        <f t="shared" ref="N285:N297" si="102">IF(M285=0, "Included",IF(ISERROR(L285*M285), M285, L285*M285))</f>
        <v>Included</v>
      </c>
      <c r="O285" s="711">
        <f t="shared" ref="O285:O297" si="103">R285</f>
        <v>0</v>
      </c>
      <c r="P285" s="46">
        <f t="shared" si="94"/>
        <v>0</v>
      </c>
      <c r="Q285" s="313">
        <f t="shared" ref="Q285:Q297" si="104">IF(N285="Included",0,N285)</f>
        <v>0</v>
      </c>
      <c r="R285" s="708">
        <f t="shared" ref="R285:R297" si="105">IF(I285="", H285*Q285,I285*Q285)</f>
        <v>0</v>
      </c>
      <c r="S285" s="46"/>
      <c r="T285" s="709">
        <f t="shared" si="97"/>
        <v>0</v>
      </c>
      <c r="U285" s="46"/>
      <c r="V285" s="710"/>
      <c r="W285" s="46"/>
      <c r="X285" s="46"/>
      <c r="Y285" s="46"/>
    </row>
    <row r="286" spans="1:51" s="313" customFormat="1" ht="15.75" x14ac:dyDescent="0.3">
      <c r="A286" s="55">
        <v>13</v>
      </c>
      <c r="B286" s="712">
        <v>7000027974</v>
      </c>
      <c r="C286" s="712">
        <v>5480</v>
      </c>
      <c r="D286" s="712" t="s">
        <v>344</v>
      </c>
      <c r="E286" s="712">
        <v>1000074916</v>
      </c>
      <c r="F286" s="712">
        <v>85447090</v>
      </c>
      <c r="G286" s="700"/>
      <c r="H286" s="61">
        <v>0.18</v>
      </c>
      <c r="I286" s="701"/>
      <c r="J286" s="713" t="s">
        <v>470</v>
      </c>
      <c r="K286" s="713" t="s">
        <v>364</v>
      </c>
      <c r="L286" s="712">
        <v>192</v>
      </c>
      <c r="M286" s="702"/>
      <c r="N286" s="704" t="str">
        <f t="shared" si="102"/>
        <v>Included</v>
      </c>
      <c r="O286" s="711">
        <f t="shared" si="103"/>
        <v>0</v>
      </c>
      <c r="P286" s="46">
        <f t="shared" si="94"/>
        <v>0</v>
      </c>
      <c r="Q286" s="313">
        <f t="shared" si="104"/>
        <v>0</v>
      </c>
      <c r="R286" s="708">
        <f t="shared" si="105"/>
        <v>0</v>
      </c>
      <c r="S286" s="46"/>
      <c r="T286" s="709">
        <f t="shared" si="97"/>
        <v>0</v>
      </c>
      <c r="U286" s="46"/>
      <c r="V286" s="710"/>
      <c r="W286" s="46"/>
      <c r="X286" s="46"/>
      <c r="Y286" s="46"/>
    </row>
    <row r="287" spans="1:51" s="313" customFormat="1" ht="15.75" x14ac:dyDescent="0.3">
      <c r="A287" s="55">
        <v>14</v>
      </c>
      <c r="B287" s="712">
        <v>7000027974</v>
      </c>
      <c r="C287" s="712">
        <v>5490</v>
      </c>
      <c r="D287" s="712" t="s">
        <v>345</v>
      </c>
      <c r="E287" s="712">
        <v>1000074917</v>
      </c>
      <c r="F287" s="712">
        <v>85447090</v>
      </c>
      <c r="G287" s="700"/>
      <c r="H287" s="61">
        <v>0.18</v>
      </c>
      <c r="I287" s="701"/>
      <c r="J287" s="713" t="s">
        <v>471</v>
      </c>
      <c r="K287" s="713" t="s">
        <v>364</v>
      </c>
      <c r="L287" s="712">
        <v>90</v>
      </c>
      <c r="M287" s="702"/>
      <c r="N287" s="704" t="str">
        <f t="shared" si="102"/>
        <v>Included</v>
      </c>
      <c r="O287" s="711">
        <f t="shared" si="103"/>
        <v>0</v>
      </c>
      <c r="P287" s="46">
        <f t="shared" si="94"/>
        <v>0</v>
      </c>
      <c r="Q287" s="313">
        <f t="shared" si="104"/>
        <v>0</v>
      </c>
      <c r="R287" s="708">
        <f t="shared" si="105"/>
        <v>0</v>
      </c>
      <c r="S287" s="46"/>
      <c r="T287" s="709">
        <f t="shared" si="97"/>
        <v>0</v>
      </c>
      <c r="U287" s="46"/>
      <c r="V287" s="710"/>
      <c r="W287" s="46"/>
      <c r="X287" s="46"/>
      <c r="Y287" s="46"/>
    </row>
    <row r="288" spans="1:51" s="313" customFormat="1" ht="15.75" x14ac:dyDescent="0.3">
      <c r="A288" s="55">
        <v>15</v>
      </c>
      <c r="B288" s="712">
        <v>7000027974</v>
      </c>
      <c r="C288" s="712">
        <v>5500</v>
      </c>
      <c r="D288" s="712" t="s">
        <v>346</v>
      </c>
      <c r="E288" s="712">
        <v>1000074899</v>
      </c>
      <c r="F288" s="712">
        <v>85447090</v>
      </c>
      <c r="G288" s="700"/>
      <c r="H288" s="61">
        <v>0.18</v>
      </c>
      <c r="I288" s="701"/>
      <c r="J288" s="713" t="s">
        <v>472</v>
      </c>
      <c r="K288" s="713" t="s">
        <v>365</v>
      </c>
      <c r="L288" s="712">
        <v>9360</v>
      </c>
      <c r="M288" s="702"/>
      <c r="N288" s="704" t="str">
        <f t="shared" si="102"/>
        <v>Included</v>
      </c>
      <c r="O288" s="711">
        <f t="shared" si="103"/>
        <v>0</v>
      </c>
      <c r="P288" s="46">
        <f t="shared" si="94"/>
        <v>0</v>
      </c>
      <c r="Q288" s="313">
        <f t="shared" si="104"/>
        <v>0</v>
      </c>
      <c r="R288" s="708">
        <f t="shared" si="105"/>
        <v>0</v>
      </c>
      <c r="S288" s="46"/>
      <c r="T288" s="709">
        <f t="shared" si="97"/>
        <v>0</v>
      </c>
      <c r="U288" s="46"/>
      <c r="V288" s="710"/>
      <c r="W288" s="46"/>
      <c r="X288" s="46"/>
      <c r="Y288" s="46"/>
    </row>
    <row r="289" spans="1:51" s="313" customFormat="1" ht="15.75" x14ac:dyDescent="0.3">
      <c r="A289" s="55">
        <v>16</v>
      </c>
      <c r="B289" s="712">
        <v>7000027974</v>
      </c>
      <c r="C289" s="712">
        <v>5510</v>
      </c>
      <c r="D289" s="712" t="s">
        <v>347</v>
      </c>
      <c r="E289" s="712">
        <v>1000074900</v>
      </c>
      <c r="F289" s="712">
        <v>85447090</v>
      </c>
      <c r="G289" s="700"/>
      <c r="H289" s="61">
        <v>0.18</v>
      </c>
      <c r="I289" s="701"/>
      <c r="J289" s="713" t="s">
        <v>473</v>
      </c>
      <c r="K289" s="713" t="s">
        <v>365</v>
      </c>
      <c r="L289" s="712">
        <v>400</v>
      </c>
      <c r="M289" s="702"/>
      <c r="N289" s="704" t="str">
        <f t="shared" si="102"/>
        <v>Included</v>
      </c>
      <c r="O289" s="711">
        <f t="shared" si="103"/>
        <v>0</v>
      </c>
      <c r="P289" s="46">
        <f t="shared" si="94"/>
        <v>0</v>
      </c>
      <c r="Q289" s="313">
        <f t="shared" si="104"/>
        <v>0</v>
      </c>
      <c r="R289" s="708">
        <f t="shared" si="105"/>
        <v>0</v>
      </c>
      <c r="S289" s="46"/>
      <c r="T289" s="709">
        <f t="shared" si="97"/>
        <v>0</v>
      </c>
      <c r="U289" s="46"/>
      <c r="V289" s="710"/>
      <c r="W289" s="46"/>
      <c r="X289" s="46"/>
      <c r="Y289" s="46"/>
    </row>
    <row r="290" spans="1:51" s="313" customFormat="1" ht="15.75" x14ac:dyDescent="0.3">
      <c r="A290" s="55">
        <v>17</v>
      </c>
      <c r="B290" s="712">
        <v>7000027974</v>
      </c>
      <c r="C290" s="712">
        <v>5520</v>
      </c>
      <c r="D290" s="712" t="s">
        <v>348</v>
      </c>
      <c r="E290" s="712">
        <v>1000074910</v>
      </c>
      <c r="F290" s="712">
        <v>84733099</v>
      </c>
      <c r="G290" s="700"/>
      <c r="H290" s="61">
        <v>0.18</v>
      </c>
      <c r="I290" s="701"/>
      <c r="J290" s="713" t="s">
        <v>474</v>
      </c>
      <c r="K290" s="713" t="s">
        <v>364</v>
      </c>
      <c r="L290" s="712">
        <v>10</v>
      </c>
      <c r="M290" s="702"/>
      <c r="N290" s="704" t="str">
        <f t="shared" si="102"/>
        <v>Included</v>
      </c>
      <c r="O290" s="711">
        <f t="shared" si="103"/>
        <v>0</v>
      </c>
      <c r="P290" s="46">
        <f t="shared" si="94"/>
        <v>0</v>
      </c>
      <c r="Q290" s="313">
        <f t="shared" si="104"/>
        <v>0</v>
      </c>
      <c r="R290" s="708">
        <f t="shared" si="105"/>
        <v>0</v>
      </c>
      <c r="S290" s="46"/>
      <c r="T290" s="709">
        <f t="shared" si="97"/>
        <v>0</v>
      </c>
      <c r="U290" s="46"/>
      <c r="V290" s="710"/>
      <c r="W290" s="46"/>
      <c r="X290" s="46"/>
      <c r="Y290" s="46"/>
    </row>
    <row r="291" spans="1:51" s="313" customFormat="1" ht="15.75" x14ac:dyDescent="0.3">
      <c r="A291" s="55">
        <v>18</v>
      </c>
      <c r="B291" s="712">
        <v>7000027974</v>
      </c>
      <c r="C291" s="712">
        <v>5530</v>
      </c>
      <c r="D291" s="712" t="s">
        <v>349</v>
      </c>
      <c r="E291" s="712">
        <v>1000074911</v>
      </c>
      <c r="F291" s="712">
        <v>84733099</v>
      </c>
      <c r="G291" s="700"/>
      <c r="H291" s="61">
        <v>0.18</v>
      </c>
      <c r="I291" s="701"/>
      <c r="J291" s="713" t="s">
        <v>475</v>
      </c>
      <c r="K291" s="713" t="s">
        <v>364</v>
      </c>
      <c r="L291" s="712">
        <v>58</v>
      </c>
      <c r="M291" s="702"/>
      <c r="N291" s="704" t="str">
        <f t="shared" si="102"/>
        <v>Included</v>
      </c>
      <c r="O291" s="711">
        <f t="shared" si="103"/>
        <v>0</v>
      </c>
      <c r="P291" s="46">
        <f t="shared" si="94"/>
        <v>0</v>
      </c>
      <c r="Q291" s="313">
        <f t="shared" si="104"/>
        <v>0</v>
      </c>
      <c r="R291" s="708">
        <f t="shared" si="105"/>
        <v>0</v>
      </c>
      <c r="S291" s="46"/>
      <c r="T291" s="709">
        <f t="shared" si="97"/>
        <v>0</v>
      </c>
      <c r="U291" s="46"/>
      <c r="V291" s="710"/>
      <c r="W291" s="46"/>
      <c r="X291" s="46"/>
      <c r="Y291" s="46"/>
    </row>
    <row r="292" spans="1:51" s="313" customFormat="1" ht="31.5" x14ac:dyDescent="0.3">
      <c r="A292" s="55">
        <v>19</v>
      </c>
      <c r="B292" s="712">
        <v>7000027974</v>
      </c>
      <c r="C292" s="712">
        <v>5540</v>
      </c>
      <c r="D292" s="712" t="s">
        <v>350</v>
      </c>
      <c r="E292" s="712">
        <v>1000074921</v>
      </c>
      <c r="F292" s="712">
        <v>84733099</v>
      </c>
      <c r="G292" s="700"/>
      <c r="H292" s="61">
        <v>0.18</v>
      </c>
      <c r="I292" s="701"/>
      <c r="J292" s="713" t="s">
        <v>476</v>
      </c>
      <c r="K292" s="713" t="s">
        <v>364</v>
      </c>
      <c r="L292" s="712">
        <v>2</v>
      </c>
      <c r="M292" s="702"/>
      <c r="N292" s="704" t="str">
        <f t="shared" si="102"/>
        <v>Included</v>
      </c>
      <c r="O292" s="711">
        <f t="shared" si="103"/>
        <v>0</v>
      </c>
      <c r="P292" s="46">
        <f t="shared" si="94"/>
        <v>0</v>
      </c>
      <c r="Q292" s="313">
        <f t="shared" si="104"/>
        <v>0</v>
      </c>
      <c r="R292" s="708">
        <f t="shared" si="105"/>
        <v>0</v>
      </c>
      <c r="S292" s="46"/>
      <c r="T292" s="709">
        <f t="shared" si="97"/>
        <v>0</v>
      </c>
      <c r="U292" s="46"/>
      <c r="V292" s="710"/>
      <c r="W292" s="46"/>
      <c r="X292" s="46"/>
      <c r="Y292" s="46"/>
    </row>
    <row r="293" spans="1:51" s="313" customFormat="1" ht="15.75" x14ac:dyDescent="0.3">
      <c r="A293" s="55">
        <v>20</v>
      </c>
      <c r="B293" s="712">
        <v>7000027974</v>
      </c>
      <c r="C293" s="712">
        <v>5550</v>
      </c>
      <c r="D293" s="712" t="s">
        <v>351</v>
      </c>
      <c r="E293" s="712">
        <v>1000074894</v>
      </c>
      <c r="F293" s="712">
        <v>84733099</v>
      </c>
      <c r="G293" s="700"/>
      <c r="H293" s="61">
        <v>0.18</v>
      </c>
      <c r="I293" s="701"/>
      <c r="J293" s="713" t="s">
        <v>477</v>
      </c>
      <c r="K293" s="713" t="s">
        <v>364</v>
      </c>
      <c r="L293" s="712">
        <v>53</v>
      </c>
      <c r="M293" s="702"/>
      <c r="N293" s="704" t="str">
        <f t="shared" si="102"/>
        <v>Included</v>
      </c>
      <c r="O293" s="711">
        <f t="shared" si="103"/>
        <v>0</v>
      </c>
      <c r="P293" s="46">
        <f t="shared" si="94"/>
        <v>0</v>
      </c>
      <c r="Q293" s="313">
        <f t="shared" si="104"/>
        <v>0</v>
      </c>
      <c r="R293" s="708">
        <f t="shared" si="105"/>
        <v>0</v>
      </c>
      <c r="S293" s="46"/>
      <c r="T293" s="709">
        <f t="shared" si="97"/>
        <v>0</v>
      </c>
      <c r="U293" s="46"/>
      <c r="V293" s="710"/>
      <c r="W293" s="46"/>
      <c r="X293" s="46"/>
      <c r="Y293" s="46"/>
    </row>
    <row r="294" spans="1:51" s="313" customFormat="1" ht="15.75" x14ac:dyDescent="0.3">
      <c r="A294" s="55">
        <v>21</v>
      </c>
      <c r="B294" s="712">
        <v>7000027974</v>
      </c>
      <c r="C294" s="712">
        <v>5560</v>
      </c>
      <c r="D294" s="712" t="s">
        <v>352</v>
      </c>
      <c r="E294" s="712">
        <v>1000074912</v>
      </c>
      <c r="F294" s="712">
        <v>73259999</v>
      </c>
      <c r="G294" s="700"/>
      <c r="H294" s="61">
        <v>0</v>
      </c>
      <c r="I294" s="701"/>
      <c r="J294" s="713" t="s">
        <v>478</v>
      </c>
      <c r="K294" s="713" t="s">
        <v>364</v>
      </c>
      <c r="L294" s="712">
        <v>30</v>
      </c>
      <c r="M294" s="702"/>
      <c r="N294" s="704" t="str">
        <f t="shared" si="102"/>
        <v>Included</v>
      </c>
      <c r="O294" s="711">
        <f t="shared" si="103"/>
        <v>0</v>
      </c>
      <c r="P294" s="46">
        <f t="shared" si="94"/>
        <v>0</v>
      </c>
      <c r="Q294" s="313">
        <f t="shared" si="104"/>
        <v>0</v>
      </c>
      <c r="R294" s="708">
        <f t="shared" si="105"/>
        <v>0</v>
      </c>
      <c r="S294" s="46"/>
      <c r="T294" s="709">
        <f t="shared" si="97"/>
        <v>0</v>
      </c>
      <c r="U294" s="46"/>
      <c r="V294" s="710"/>
      <c r="W294" s="46"/>
      <c r="X294" s="46"/>
      <c r="Y294" s="46"/>
    </row>
    <row r="295" spans="1:51" s="313" customFormat="1" ht="15.75" x14ac:dyDescent="0.3">
      <c r="A295" s="55">
        <v>22</v>
      </c>
      <c r="B295" s="712">
        <v>7000027974</v>
      </c>
      <c r="C295" s="712">
        <v>5570</v>
      </c>
      <c r="D295" s="712" t="s">
        <v>353</v>
      </c>
      <c r="E295" s="712">
        <v>1000074907</v>
      </c>
      <c r="F295" s="712">
        <v>85176290</v>
      </c>
      <c r="G295" s="700"/>
      <c r="H295" s="61">
        <v>0.18</v>
      </c>
      <c r="I295" s="701"/>
      <c r="J295" s="713" t="s">
        <v>479</v>
      </c>
      <c r="K295" s="713" t="s">
        <v>364</v>
      </c>
      <c r="L295" s="712">
        <v>30</v>
      </c>
      <c r="M295" s="702"/>
      <c r="N295" s="704" t="str">
        <f t="shared" si="102"/>
        <v>Included</v>
      </c>
      <c r="O295" s="711">
        <f t="shared" si="103"/>
        <v>0</v>
      </c>
      <c r="P295" s="46">
        <f t="shared" si="94"/>
        <v>0</v>
      </c>
      <c r="Q295" s="313">
        <f t="shared" si="104"/>
        <v>0</v>
      </c>
      <c r="R295" s="708">
        <f t="shared" si="105"/>
        <v>0</v>
      </c>
      <c r="S295" s="46"/>
      <c r="T295" s="709">
        <f t="shared" si="97"/>
        <v>0</v>
      </c>
      <c r="U295" s="46"/>
      <c r="V295" s="710"/>
      <c r="W295" s="46"/>
      <c r="X295" s="46"/>
      <c r="Y295" s="46"/>
    </row>
    <row r="296" spans="1:51" s="313" customFormat="1" ht="15.75" x14ac:dyDescent="0.3">
      <c r="A296" s="55">
        <v>23</v>
      </c>
      <c r="B296" s="712">
        <v>7000027974</v>
      </c>
      <c r="C296" s="712">
        <v>5580</v>
      </c>
      <c r="D296" s="712" t="s">
        <v>354</v>
      </c>
      <c r="E296" s="712">
        <v>1000074919</v>
      </c>
      <c r="F296" s="712">
        <v>39172390</v>
      </c>
      <c r="G296" s="700"/>
      <c r="H296" s="61">
        <v>0.18</v>
      </c>
      <c r="I296" s="701"/>
      <c r="J296" s="713" t="s">
        <v>480</v>
      </c>
      <c r="K296" s="713" t="s">
        <v>365</v>
      </c>
      <c r="L296" s="712">
        <v>4880</v>
      </c>
      <c r="M296" s="702"/>
      <c r="N296" s="704" t="str">
        <f t="shared" si="102"/>
        <v>Included</v>
      </c>
      <c r="O296" s="711">
        <f t="shared" si="103"/>
        <v>0</v>
      </c>
      <c r="P296" s="46">
        <f t="shared" si="94"/>
        <v>0</v>
      </c>
      <c r="Q296" s="313">
        <f t="shared" si="104"/>
        <v>0</v>
      </c>
      <c r="R296" s="708">
        <f t="shared" si="105"/>
        <v>0</v>
      </c>
      <c r="S296" s="46"/>
      <c r="T296" s="709">
        <f t="shared" si="97"/>
        <v>0</v>
      </c>
      <c r="U296" s="46"/>
      <c r="V296" s="710"/>
      <c r="W296" s="46"/>
      <c r="X296" s="46"/>
      <c r="Y296" s="46"/>
    </row>
    <row r="297" spans="1:51" s="313" customFormat="1" ht="15.75" x14ac:dyDescent="0.3">
      <c r="A297" s="55">
        <v>24</v>
      </c>
      <c r="B297" s="712">
        <v>7000027974</v>
      </c>
      <c r="C297" s="712">
        <v>5590</v>
      </c>
      <c r="D297" s="712" t="s">
        <v>355</v>
      </c>
      <c r="E297" s="712">
        <v>1000074922</v>
      </c>
      <c r="F297" s="712">
        <v>85176290</v>
      </c>
      <c r="G297" s="700"/>
      <c r="H297" s="61">
        <v>0.18</v>
      </c>
      <c r="I297" s="701"/>
      <c r="J297" s="713" t="s">
        <v>481</v>
      </c>
      <c r="K297" s="713" t="s">
        <v>364</v>
      </c>
      <c r="L297" s="712">
        <v>488</v>
      </c>
      <c r="M297" s="702"/>
      <c r="N297" s="704" t="str">
        <f t="shared" si="102"/>
        <v>Included</v>
      </c>
      <c r="O297" s="711">
        <f t="shared" si="103"/>
        <v>0</v>
      </c>
      <c r="P297" s="46">
        <f t="shared" si="94"/>
        <v>0</v>
      </c>
      <c r="Q297" s="313">
        <f t="shared" si="104"/>
        <v>0</v>
      </c>
      <c r="R297" s="708">
        <f t="shared" si="105"/>
        <v>0</v>
      </c>
      <c r="S297" s="46"/>
      <c r="T297" s="709">
        <f t="shared" si="97"/>
        <v>0</v>
      </c>
      <c r="U297" s="46"/>
      <c r="V297" s="710"/>
      <c r="W297" s="46"/>
      <c r="X297" s="46"/>
      <c r="Y297" s="46"/>
    </row>
    <row r="298" spans="1:51" s="313" customFormat="1" ht="47.25" x14ac:dyDescent="0.3">
      <c r="A298" s="55">
        <v>25</v>
      </c>
      <c r="B298" s="712">
        <v>7000027974</v>
      </c>
      <c r="C298" s="712">
        <v>5600</v>
      </c>
      <c r="D298" s="712" t="s">
        <v>356</v>
      </c>
      <c r="E298" s="712">
        <v>1000074913</v>
      </c>
      <c r="F298" s="712">
        <v>85447090</v>
      </c>
      <c r="G298" s="700"/>
      <c r="H298" s="61">
        <v>0.18</v>
      </c>
      <c r="I298" s="701"/>
      <c r="J298" s="713" t="s">
        <v>482</v>
      </c>
      <c r="K298" s="713" t="s">
        <v>366</v>
      </c>
      <c r="L298" s="712">
        <v>1</v>
      </c>
      <c r="M298" s="702"/>
      <c r="N298" s="704" t="str">
        <f>IF(M298=0, "Included",IF(ISERROR(L298*M298), M298, L298*M298))</f>
        <v>Included</v>
      </c>
      <c r="O298" s="711">
        <f>R298</f>
        <v>0</v>
      </c>
      <c r="P298" s="46">
        <f t="shared" si="94"/>
        <v>0</v>
      </c>
      <c r="Q298" s="313">
        <f>IF(N298="Included",0,N298)</f>
        <v>0</v>
      </c>
      <c r="R298" s="708">
        <f>IF(I298="", H298*Q298,I298*Q298)</f>
        <v>0</v>
      </c>
      <c r="S298" s="46"/>
      <c r="T298" s="709">
        <f t="shared" si="97"/>
        <v>0</v>
      </c>
      <c r="U298" s="46"/>
      <c r="V298" s="710"/>
      <c r="W298" s="46"/>
      <c r="X298" s="46"/>
      <c r="Y298" s="46"/>
    </row>
    <row r="299" spans="1:51" ht="41.25" customHeight="1" x14ac:dyDescent="0.3">
      <c r="A299" s="827"/>
      <c r="B299" s="827"/>
      <c r="C299" s="827"/>
      <c r="D299" s="827"/>
      <c r="E299" s="827"/>
      <c r="F299" s="827"/>
      <c r="G299" s="827"/>
      <c r="H299" s="827"/>
      <c r="I299" s="827"/>
      <c r="J299" s="827"/>
      <c r="K299" s="827"/>
      <c r="L299" s="827"/>
      <c r="M299" s="827"/>
      <c r="N299" s="827"/>
      <c r="O299" s="827"/>
      <c r="P299" s="9"/>
      <c r="Q299" s="9"/>
      <c r="R299" s="9"/>
      <c r="S299" s="9"/>
      <c r="T299" s="59"/>
      <c r="V299" s="60"/>
      <c r="AB299" s="10"/>
      <c r="AL299" s="10"/>
      <c r="AM299" s="10"/>
      <c r="AN299" s="10"/>
      <c r="AO299" s="10"/>
      <c r="AP299" s="10"/>
      <c r="AQ299" s="10"/>
      <c r="AR299" s="10"/>
      <c r="AS299" s="10"/>
      <c r="AT299" s="10"/>
      <c r="AU299" s="10"/>
      <c r="AV299" s="10"/>
      <c r="AW299" s="10"/>
      <c r="AX299" s="10"/>
      <c r="AY299" s="10"/>
    </row>
    <row r="300" spans="1:51" ht="14.45" customHeight="1" x14ac:dyDescent="0.3">
      <c r="A300" s="62"/>
      <c r="B300" s="63"/>
      <c r="C300" s="63"/>
      <c r="D300" s="63"/>
      <c r="E300" s="63"/>
      <c r="F300" s="63"/>
      <c r="G300" s="63"/>
      <c r="H300" s="828" t="s">
        <v>103</v>
      </c>
      <c r="I300" s="828"/>
      <c r="J300" s="828"/>
      <c r="K300" s="828"/>
      <c r="L300" s="828"/>
      <c r="M300" s="829"/>
      <c r="N300" s="64">
        <f>SUM(N19:N299)</f>
        <v>0</v>
      </c>
      <c r="O300" s="65"/>
      <c r="P300" s="7">
        <f>SUM(P19:P299)</f>
        <v>0</v>
      </c>
      <c r="S300" s="7"/>
      <c r="T300" s="66">
        <f>SUM(T19:T299)</f>
        <v>0</v>
      </c>
      <c r="Z300" s="17"/>
      <c r="AA300" s="17"/>
      <c r="AC300" s="17"/>
      <c r="AD300" s="17"/>
      <c r="AF300" s="11"/>
      <c r="AL300" s="10"/>
      <c r="AM300" s="10"/>
      <c r="AN300" s="10"/>
      <c r="AO300" s="10"/>
      <c r="AP300" s="10"/>
      <c r="AQ300" s="10"/>
      <c r="AR300" s="10"/>
      <c r="AS300" s="10"/>
      <c r="AT300" s="10"/>
      <c r="AU300" s="10"/>
      <c r="AV300" s="10"/>
      <c r="AW300" s="10"/>
      <c r="AX300" s="10"/>
      <c r="AY300" s="10"/>
    </row>
    <row r="301" spans="1:51" x14ac:dyDescent="0.3">
      <c r="A301" s="67"/>
      <c r="B301" s="68"/>
      <c r="C301" s="68"/>
      <c r="D301" s="68"/>
      <c r="E301" s="68"/>
      <c r="F301" s="68"/>
      <c r="G301" s="68"/>
      <c r="H301" s="830" t="s">
        <v>104</v>
      </c>
      <c r="I301" s="830"/>
      <c r="J301" s="830"/>
      <c r="K301" s="830"/>
      <c r="L301" s="830"/>
      <c r="M301" s="831"/>
      <c r="N301" s="69">
        <f>'[1]Sch-7'!M20</f>
        <v>0</v>
      </c>
      <c r="O301" s="70"/>
      <c r="Z301" s="11"/>
      <c r="AA301" s="17"/>
      <c r="AC301" s="11"/>
      <c r="AD301" s="17"/>
      <c r="AL301" s="10"/>
      <c r="AM301" s="10"/>
      <c r="AN301" s="10"/>
      <c r="AO301" s="10"/>
      <c r="AP301" s="10"/>
      <c r="AQ301" s="10"/>
      <c r="AR301" s="10"/>
      <c r="AS301" s="10"/>
      <c r="AT301" s="10"/>
      <c r="AU301" s="10"/>
      <c r="AV301" s="10"/>
      <c r="AW301" s="10"/>
      <c r="AX301" s="10"/>
      <c r="AY301" s="10"/>
    </row>
    <row r="302" spans="1:51" ht="15" customHeight="1" thickBot="1" x14ac:dyDescent="0.35">
      <c r="A302" s="71"/>
      <c r="B302" s="72"/>
      <c r="C302" s="72"/>
      <c r="D302" s="72"/>
      <c r="E302" s="72"/>
      <c r="F302" s="72"/>
      <c r="G302" s="72"/>
      <c r="H302" s="832" t="s">
        <v>105</v>
      </c>
      <c r="I302" s="833"/>
      <c r="J302" s="833"/>
      <c r="K302" s="833"/>
      <c r="L302" s="833"/>
      <c r="M302" s="834"/>
      <c r="N302" s="73">
        <f>N301+N300</f>
        <v>0</v>
      </c>
      <c r="O302" s="74"/>
      <c r="Z302" s="11"/>
      <c r="AA302" s="75"/>
      <c r="AB302" s="76"/>
      <c r="AC302" s="76"/>
      <c r="AD302" s="75"/>
      <c r="AF302" s="77"/>
      <c r="AL302" s="10"/>
      <c r="AM302" s="10"/>
      <c r="AN302" s="10"/>
      <c r="AO302" s="10"/>
      <c r="AP302" s="10"/>
      <c r="AQ302" s="10"/>
      <c r="AR302" s="10"/>
      <c r="AS302" s="10"/>
      <c r="AT302" s="10"/>
      <c r="AU302" s="10"/>
      <c r="AV302" s="10"/>
      <c r="AW302" s="10"/>
      <c r="AX302" s="10"/>
      <c r="AY302" s="10"/>
    </row>
    <row r="303" spans="1:51" ht="15" hidden="1" customHeight="1" x14ac:dyDescent="0.3">
      <c r="A303" s="78"/>
      <c r="B303" s="78"/>
      <c r="C303" s="78"/>
      <c r="D303" s="78"/>
      <c r="E303" s="78"/>
      <c r="F303" s="78"/>
      <c r="G303" s="78"/>
      <c r="H303" s="832" t="s">
        <v>106</v>
      </c>
      <c r="I303" s="833"/>
      <c r="J303" s="833"/>
      <c r="K303" s="833"/>
      <c r="L303" s="833"/>
      <c r="M303" s="834"/>
      <c r="N303" s="73">
        <f>SUM(O19:O298)</f>
        <v>0</v>
      </c>
      <c r="O303" s="74"/>
      <c r="Z303" s="11"/>
      <c r="AA303" s="75"/>
      <c r="AB303" s="76"/>
      <c r="AC303" s="76"/>
      <c r="AD303" s="75"/>
      <c r="AF303" s="77"/>
      <c r="AL303" s="10"/>
      <c r="AM303" s="10"/>
      <c r="AN303" s="10"/>
      <c r="AO303" s="10"/>
      <c r="AP303" s="10"/>
      <c r="AQ303" s="10"/>
      <c r="AR303" s="10"/>
      <c r="AS303" s="10"/>
      <c r="AT303" s="10"/>
      <c r="AU303" s="10"/>
      <c r="AV303" s="10"/>
      <c r="AW303" s="10"/>
      <c r="AX303" s="10"/>
      <c r="AY303" s="10"/>
    </row>
    <row r="304" spans="1:51" x14ac:dyDescent="0.3">
      <c r="A304" s="835"/>
      <c r="B304" s="835"/>
      <c r="C304" s="835"/>
      <c r="D304" s="835"/>
      <c r="E304" s="835"/>
      <c r="F304" s="835"/>
      <c r="G304" s="835"/>
      <c r="H304" s="835"/>
      <c r="I304" s="835"/>
      <c r="J304" s="835"/>
      <c r="K304" s="835"/>
      <c r="L304" s="835"/>
      <c r="M304" s="835"/>
      <c r="N304" s="835"/>
      <c r="O304" s="835"/>
      <c r="Z304" s="77"/>
      <c r="AA304" s="17"/>
      <c r="AC304" s="77"/>
      <c r="AD304" s="17"/>
      <c r="AL304" s="10"/>
      <c r="AM304" s="10"/>
      <c r="AN304" s="10"/>
      <c r="AO304" s="10"/>
      <c r="AP304" s="10"/>
      <c r="AQ304" s="10"/>
      <c r="AR304" s="10"/>
      <c r="AS304" s="10"/>
      <c r="AT304" s="10"/>
      <c r="AU304" s="10"/>
      <c r="AV304" s="10"/>
      <c r="AW304" s="10"/>
      <c r="AX304" s="10"/>
      <c r="AY304" s="10"/>
    </row>
    <row r="305" spans="1:51" ht="14.45" customHeight="1" x14ac:dyDescent="0.3">
      <c r="A305" s="79" t="s">
        <v>107</v>
      </c>
      <c r="B305" s="836" t="s">
        <v>108</v>
      </c>
      <c r="C305" s="836"/>
      <c r="D305" s="836"/>
      <c r="E305" s="836"/>
      <c r="F305" s="836"/>
      <c r="G305" s="836"/>
      <c r="H305" s="836"/>
      <c r="I305" s="836"/>
      <c r="J305" s="836"/>
      <c r="K305" s="836"/>
      <c r="L305" s="836"/>
      <c r="M305" s="836"/>
      <c r="N305" s="836"/>
      <c r="O305" s="836"/>
      <c r="AL305" s="10"/>
      <c r="AM305" s="10"/>
      <c r="AN305" s="10"/>
      <c r="AO305" s="10"/>
      <c r="AP305" s="10"/>
      <c r="AQ305" s="10"/>
      <c r="AR305" s="10"/>
      <c r="AS305" s="10"/>
      <c r="AT305" s="10"/>
      <c r="AU305" s="10"/>
      <c r="AV305" s="10"/>
      <c r="AW305" s="10"/>
      <c r="AX305" s="10"/>
      <c r="AY305" s="10"/>
    </row>
    <row r="306" spans="1:51" ht="14.45" customHeight="1" x14ac:dyDescent="0.3">
      <c r="A306" s="77" t="s">
        <v>109</v>
      </c>
      <c r="B306" s="836" t="s">
        <v>110</v>
      </c>
      <c r="C306" s="836"/>
      <c r="D306" s="836"/>
      <c r="E306" s="836"/>
      <c r="F306" s="836"/>
      <c r="G306" s="836"/>
      <c r="H306" s="836"/>
      <c r="I306" s="836"/>
      <c r="J306" s="836"/>
      <c r="K306" s="836"/>
      <c r="L306" s="836"/>
      <c r="M306" s="836"/>
      <c r="N306" s="836"/>
      <c r="O306" s="836"/>
      <c r="AL306" s="10"/>
      <c r="AM306" s="10"/>
      <c r="AN306" s="10"/>
      <c r="AO306" s="10"/>
      <c r="AP306" s="10"/>
      <c r="AQ306" s="10"/>
      <c r="AR306" s="10"/>
      <c r="AS306" s="10"/>
      <c r="AT306" s="10"/>
      <c r="AU306" s="10"/>
      <c r="AV306" s="10"/>
      <c r="AW306" s="10"/>
      <c r="AX306" s="10"/>
      <c r="AY306" s="10"/>
    </row>
    <row r="307" spans="1:51" x14ac:dyDescent="0.3">
      <c r="A307" s="77"/>
      <c r="B307" s="77"/>
      <c r="C307" s="77"/>
      <c r="D307" s="77"/>
      <c r="E307" s="77"/>
      <c r="F307" s="836"/>
      <c r="G307" s="836"/>
      <c r="H307" s="836"/>
      <c r="I307" s="836"/>
      <c r="J307" s="836"/>
      <c r="K307" s="836"/>
      <c r="L307" s="836"/>
      <c r="M307" s="836"/>
      <c r="N307" s="836"/>
      <c r="O307" s="836"/>
      <c r="AL307" s="10"/>
      <c r="AM307" s="10"/>
      <c r="AN307" s="10"/>
      <c r="AO307" s="10"/>
      <c r="AP307" s="10"/>
      <c r="AQ307" s="10"/>
      <c r="AR307" s="10"/>
      <c r="AS307" s="10"/>
      <c r="AT307" s="10"/>
      <c r="AU307" s="10"/>
      <c r="AV307" s="10"/>
      <c r="AW307" s="10"/>
      <c r="AX307" s="10"/>
      <c r="AY307" s="10"/>
    </row>
    <row r="308" spans="1:51" ht="33" x14ac:dyDescent="0.3">
      <c r="A308" s="80" t="s">
        <v>111</v>
      </c>
      <c r="B308" s="81" t="str">
        <f>'Names of Bidder'!C32&amp;"-"&amp; 'Names of Bidder'!D32&amp;"-" &amp;'Names of Bidder'!E32</f>
        <v>--</v>
      </c>
      <c r="C308" s="80"/>
      <c r="D308" s="80"/>
      <c r="E308" s="80"/>
      <c r="F308" s="10"/>
      <c r="G308" s="80"/>
      <c r="H308" s="80"/>
      <c r="I308" s="82"/>
      <c r="K308" s="83"/>
      <c r="L308" s="76"/>
      <c r="AL308" s="10"/>
      <c r="AM308" s="10"/>
      <c r="AN308" s="10"/>
      <c r="AO308" s="10"/>
      <c r="AP308" s="10"/>
      <c r="AQ308" s="10"/>
      <c r="AR308" s="10"/>
      <c r="AS308" s="10"/>
      <c r="AT308" s="10"/>
      <c r="AU308" s="10"/>
      <c r="AV308" s="10"/>
      <c r="AW308" s="10"/>
      <c r="AX308" s="10"/>
      <c r="AY308" s="10"/>
    </row>
    <row r="309" spans="1:51" ht="33" x14ac:dyDescent="0.3">
      <c r="A309" s="80" t="s">
        <v>112</v>
      </c>
      <c r="B309" s="47" t="str">
        <f>IF('Names of Bidder'!C33=0, "", 'Names of Bidder'!C33)</f>
        <v/>
      </c>
      <c r="C309" s="80"/>
      <c r="D309" s="80"/>
      <c r="E309" s="80"/>
      <c r="F309" s="10"/>
      <c r="G309" s="80"/>
      <c r="H309" s="80"/>
      <c r="I309" s="82"/>
      <c r="L309" s="76" t="s">
        <v>113</v>
      </c>
      <c r="M309" s="47" t="str">
        <f>IF('Names of Bidder'!C25=0, "", 'Names of Bidder'!C25)</f>
        <v/>
      </c>
      <c r="AL309" s="10"/>
      <c r="AM309" s="10"/>
      <c r="AN309" s="10"/>
      <c r="AO309" s="10"/>
      <c r="AP309" s="10"/>
      <c r="AQ309" s="10"/>
      <c r="AR309" s="10"/>
      <c r="AS309" s="10"/>
      <c r="AT309" s="10"/>
      <c r="AU309" s="10"/>
      <c r="AV309" s="10"/>
      <c r="AW309" s="10"/>
      <c r="AX309" s="10"/>
      <c r="AY309" s="10"/>
    </row>
    <row r="310" spans="1:51" x14ac:dyDescent="0.3">
      <c r="A310" s="8"/>
      <c r="B310" s="8"/>
      <c r="C310" s="8"/>
      <c r="D310" s="8"/>
      <c r="E310" s="8"/>
      <c r="F310" s="8"/>
      <c r="G310" s="8"/>
      <c r="H310" s="8"/>
      <c r="I310" s="84"/>
      <c r="J310" s="9"/>
      <c r="K310" s="8"/>
      <c r="L310" s="76" t="s">
        <v>114</v>
      </c>
      <c r="M310" s="47" t="str">
        <f>IF('Names of Bidder'!C26=0, "", 'Names of Bidder'!C26)</f>
        <v/>
      </c>
      <c r="N310" s="9"/>
      <c r="AL310" s="10"/>
      <c r="AM310" s="10"/>
      <c r="AN310" s="10"/>
      <c r="AO310" s="10"/>
      <c r="AP310" s="10"/>
      <c r="AQ310" s="10"/>
      <c r="AR310" s="10"/>
      <c r="AS310" s="10"/>
      <c r="AT310" s="10"/>
      <c r="AU310" s="10"/>
      <c r="AV310" s="10"/>
      <c r="AW310" s="10"/>
      <c r="AX310" s="10"/>
      <c r="AY310" s="10"/>
    </row>
    <row r="311" spans="1:51" x14ac:dyDescent="0.3">
      <c r="A311" s="85"/>
      <c r="B311" s="85"/>
      <c r="C311" s="85"/>
      <c r="D311" s="85"/>
      <c r="E311" s="85"/>
      <c r="F311" s="85"/>
      <c r="G311" s="85"/>
      <c r="H311" s="85"/>
      <c r="I311" s="86"/>
      <c r="J311" s="60"/>
      <c r="K311" s="85"/>
      <c r="L311" s="76"/>
      <c r="M311" s="87"/>
      <c r="N311" s="60"/>
      <c r="O311" s="33"/>
      <c r="AL311" s="10"/>
      <c r="AM311" s="10"/>
      <c r="AN311" s="10"/>
      <c r="AO311" s="10"/>
      <c r="AP311" s="10"/>
      <c r="AQ311" s="10"/>
      <c r="AR311" s="10"/>
      <c r="AS311" s="10"/>
      <c r="AT311" s="10"/>
      <c r="AU311" s="10"/>
      <c r="AV311" s="10"/>
      <c r="AW311" s="10"/>
      <c r="AX311" s="10"/>
      <c r="AY311" s="10"/>
    </row>
    <row r="312" spans="1:51" x14ac:dyDescent="0.3">
      <c r="A312" s="85"/>
      <c r="B312" s="85"/>
      <c r="C312" s="85"/>
      <c r="D312" s="85"/>
      <c r="E312" s="85"/>
      <c r="F312" s="85"/>
      <c r="G312" s="85"/>
      <c r="H312" s="85"/>
      <c r="I312" s="86"/>
      <c r="J312" s="60"/>
      <c r="K312" s="85"/>
      <c r="L312" s="85"/>
      <c r="M312" s="60"/>
      <c r="N312" s="60"/>
      <c r="O312" s="33"/>
      <c r="AL312" s="10"/>
      <c r="AM312" s="10"/>
      <c r="AN312" s="10"/>
      <c r="AO312" s="10"/>
      <c r="AP312" s="10"/>
      <c r="AQ312" s="10"/>
      <c r="AR312" s="10"/>
      <c r="AS312" s="10"/>
      <c r="AT312" s="10"/>
      <c r="AU312" s="10"/>
      <c r="AV312" s="10"/>
      <c r="AW312" s="10"/>
      <c r="AX312" s="10"/>
      <c r="AY312" s="10"/>
    </row>
    <row r="313" spans="1:51" x14ac:dyDescent="0.3">
      <c r="A313" s="85"/>
      <c r="B313" s="85"/>
      <c r="C313" s="85"/>
      <c r="D313" s="85"/>
      <c r="E313" s="85"/>
      <c r="F313" s="85"/>
      <c r="G313" s="85"/>
      <c r="H313" s="85"/>
      <c r="I313" s="86"/>
      <c r="J313" s="60"/>
      <c r="K313" s="85"/>
      <c r="L313" s="85"/>
      <c r="M313" s="60"/>
      <c r="N313" s="60"/>
      <c r="O313" s="33"/>
      <c r="AL313" s="10"/>
      <c r="AM313" s="10"/>
      <c r="AN313" s="10"/>
      <c r="AO313" s="10"/>
      <c r="AP313" s="10"/>
      <c r="AQ313" s="10"/>
      <c r="AR313" s="10"/>
      <c r="AS313" s="10"/>
      <c r="AT313" s="10"/>
      <c r="AU313" s="10"/>
      <c r="AV313" s="10"/>
      <c r="AW313" s="10"/>
      <c r="AX313" s="10"/>
      <c r="AY313" s="10"/>
    </row>
    <row r="314" spans="1:51" x14ac:dyDescent="0.3">
      <c r="A314" s="85"/>
      <c r="B314" s="85"/>
      <c r="C314" s="85"/>
      <c r="D314" s="85"/>
      <c r="E314" s="85"/>
      <c r="F314" s="85"/>
      <c r="G314" s="85"/>
      <c r="H314" s="85"/>
      <c r="I314" s="86"/>
      <c r="J314" s="60"/>
      <c r="K314" s="85"/>
      <c r="L314" s="85"/>
      <c r="M314" s="60"/>
      <c r="N314" s="60"/>
      <c r="O314" s="33"/>
      <c r="AL314" s="10"/>
      <c r="AM314" s="10"/>
      <c r="AN314" s="10"/>
      <c r="AO314" s="10"/>
      <c r="AP314" s="10"/>
      <c r="AQ314" s="10"/>
      <c r="AR314" s="10"/>
      <c r="AS314" s="10"/>
      <c r="AT314" s="10"/>
      <c r="AU314" s="10"/>
      <c r="AV314" s="10"/>
      <c r="AW314" s="10"/>
      <c r="AX314" s="10"/>
      <c r="AY314" s="10"/>
    </row>
    <row r="315" spans="1:51" x14ac:dyDescent="0.3">
      <c r="A315" s="85"/>
      <c r="B315" s="85"/>
      <c r="C315" s="85"/>
      <c r="D315" s="85"/>
      <c r="E315" s="85"/>
      <c r="F315" s="85"/>
      <c r="G315" s="85"/>
      <c r="H315" s="85"/>
      <c r="I315" s="86"/>
      <c r="J315" s="60"/>
      <c r="K315" s="85"/>
      <c r="L315" s="85"/>
      <c r="M315" s="60"/>
      <c r="N315" s="60"/>
      <c r="O315" s="33"/>
      <c r="AL315" s="10"/>
      <c r="AM315" s="10"/>
      <c r="AN315" s="10"/>
      <c r="AO315" s="10"/>
      <c r="AP315" s="10"/>
      <c r="AQ315" s="10"/>
      <c r="AR315" s="10"/>
      <c r="AS315" s="10"/>
      <c r="AT315" s="10"/>
      <c r="AU315" s="10"/>
      <c r="AV315" s="10"/>
      <c r="AW315" s="10"/>
      <c r="AX315" s="10"/>
      <c r="AY315" s="10"/>
    </row>
    <row r="316" spans="1:51" x14ac:dyDescent="0.3">
      <c r="A316" s="85"/>
      <c r="B316" s="85"/>
      <c r="C316" s="85"/>
      <c r="D316" s="85"/>
      <c r="E316" s="85"/>
      <c r="F316" s="85"/>
      <c r="G316" s="85"/>
      <c r="H316" s="85"/>
      <c r="I316" s="86"/>
      <c r="J316" s="60"/>
      <c r="K316" s="85"/>
      <c r="L316" s="85"/>
      <c r="M316" s="60"/>
      <c r="N316" s="60"/>
      <c r="O316" s="33"/>
      <c r="AL316" s="10"/>
      <c r="AM316" s="10"/>
      <c r="AN316" s="10"/>
      <c r="AO316" s="10"/>
      <c r="AP316" s="10"/>
      <c r="AQ316" s="10"/>
      <c r="AR316" s="10"/>
      <c r="AS316" s="10"/>
      <c r="AT316" s="10"/>
      <c r="AU316" s="10"/>
      <c r="AV316" s="10"/>
      <c r="AW316" s="10"/>
      <c r="AX316" s="10"/>
      <c r="AY316" s="10"/>
    </row>
    <row r="317" spans="1:51" x14ac:dyDescent="0.3">
      <c r="A317" s="85"/>
      <c r="B317" s="85"/>
      <c r="C317" s="85"/>
      <c r="D317" s="85"/>
      <c r="E317" s="85"/>
      <c r="F317" s="85"/>
      <c r="G317" s="85"/>
      <c r="H317" s="85"/>
      <c r="I317" s="86"/>
      <c r="J317" s="60"/>
      <c r="K317" s="85"/>
      <c r="L317" s="85"/>
      <c r="M317" s="60"/>
      <c r="N317" s="60"/>
      <c r="O317" s="33"/>
      <c r="AL317" s="10"/>
      <c r="AM317" s="10"/>
      <c r="AN317" s="10"/>
      <c r="AO317" s="10"/>
      <c r="AP317" s="10"/>
      <c r="AQ317" s="10"/>
      <c r="AR317" s="10"/>
      <c r="AS317" s="10"/>
      <c r="AT317" s="10"/>
      <c r="AU317" s="10"/>
      <c r="AV317" s="10"/>
      <c r="AW317" s="10"/>
      <c r="AX317" s="10"/>
      <c r="AY317" s="10"/>
    </row>
    <row r="318" spans="1:51" ht="15.75" x14ac:dyDescent="0.3">
      <c r="A318" s="85"/>
      <c r="B318" s="85"/>
      <c r="C318" s="85"/>
      <c r="D318" s="85"/>
      <c r="E318" s="85"/>
      <c r="F318" s="85"/>
      <c r="G318" s="85"/>
      <c r="H318" s="85"/>
      <c r="I318" s="86"/>
      <c r="J318" s="60"/>
      <c r="K318" s="85"/>
      <c r="L318" s="85"/>
      <c r="M318" s="60"/>
      <c r="N318" s="60"/>
      <c r="O318" s="33"/>
      <c r="P318" s="10"/>
      <c r="Q318" s="10"/>
      <c r="R318" s="10"/>
      <c r="S318" s="10"/>
      <c r="T318" s="10"/>
      <c r="U318" s="10"/>
      <c r="V318" s="10"/>
      <c r="W318" s="10"/>
      <c r="X318" s="10"/>
      <c r="Y318" s="10"/>
      <c r="AB318" s="10"/>
      <c r="AL318" s="10"/>
      <c r="AM318" s="10"/>
      <c r="AN318" s="10"/>
      <c r="AO318" s="10"/>
      <c r="AP318" s="10"/>
      <c r="AQ318" s="10"/>
      <c r="AR318" s="10"/>
      <c r="AS318" s="10"/>
      <c r="AT318" s="10"/>
      <c r="AU318" s="10"/>
      <c r="AV318" s="10"/>
      <c r="AW318" s="10"/>
      <c r="AX318" s="10"/>
      <c r="AY318" s="10"/>
    </row>
    <row r="319" spans="1:51" ht="15.75" x14ac:dyDescent="0.3">
      <c r="A319" s="85"/>
      <c r="B319" s="85"/>
      <c r="C319" s="85"/>
      <c r="D319" s="85"/>
      <c r="E319" s="85"/>
      <c r="F319" s="85"/>
      <c r="G319" s="85"/>
      <c r="H319" s="85"/>
      <c r="I319" s="86"/>
      <c r="J319" s="60"/>
      <c r="K319" s="85"/>
      <c r="L319" s="85"/>
      <c r="M319" s="60"/>
      <c r="N319" s="60"/>
      <c r="O319" s="33"/>
      <c r="P319" s="10"/>
      <c r="Q319" s="10"/>
      <c r="R319" s="10"/>
      <c r="S319" s="10"/>
      <c r="T319" s="10"/>
      <c r="U319" s="10"/>
      <c r="V319" s="10"/>
      <c r="W319" s="10"/>
      <c r="X319" s="10"/>
      <c r="Y319" s="10"/>
      <c r="AB319" s="10"/>
      <c r="AL319" s="10"/>
      <c r="AM319" s="10"/>
      <c r="AN319" s="10"/>
      <c r="AO319" s="10"/>
      <c r="AP319" s="10"/>
      <c r="AQ319" s="10"/>
      <c r="AR319" s="10"/>
      <c r="AS319" s="10"/>
      <c r="AT319" s="10"/>
      <c r="AU319" s="10"/>
      <c r="AV319" s="10"/>
      <c r="AW319" s="10"/>
      <c r="AX319" s="10"/>
      <c r="AY319" s="10"/>
    </row>
    <row r="320" spans="1:51" ht="15.75" x14ac:dyDescent="0.3">
      <c r="A320" s="85"/>
      <c r="B320" s="85"/>
      <c r="C320" s="85"/>
      <c r="D320" s="85"/>
      <c r="E320" s="85"/>
      <c r="F320" s="85"/>
      <c r="G320" s="85"/>
      <c r="H320" s="85"/>
      <c r="I320" s="86"/>
      <c r="J320" s="60"/>
      <c r="K320" s="85"/>
      <c r="L320" s="85"/>
      <c r="M320" s="60"/>
      <c r="N320" s="60"/>
      <c r="O320" s="33"/>
      <c r="P320" s="10"/>
      <c r="Q320" s="10"/>
      <c r="R320" s="10"/>
      <c r="S320" s="10"/>
      <c r="T320" s="10"/>
      <c r="U320" s="10"/>
      <c r="V320" s="10"/>
      <c r="W320" s="10"/>
      <c r="X320" s="10"/>
      <c r="Y320" s="10"/>
      <c r="AB320" s="10"/>
      <c r="AL320" s="10"/>
      <c r="AM320" s="10"/>
      <c r="AN320" s="10"/>
      <c r="AO320" s="10"/>
      <c r="AP320" s="10"/>
      <c r="AQ320" s="10"/>
      <c r="AR320" s="10"/>
      <c r="AS320" s="10"/>
      <c r="AT320" s="10"/>
      <c r="AU320" s="10"/>
      <c r="AV320" s="10"/>
      <c r="AW320" s="10"/>
      <c r="AX320" s="10"/>
      <c r="AY320" s="10"/>
    </row>
    <row r="321" spans="1:51" ht="15.75" x14ac:dyDescent="0.3">
      <c r="A321" s="85"/>
      <c r="B321" s="85"/>
      <c r="C321" s="85"/>
      <c r="D321" s="85"/>
      <c r="E321" s="85"/>
      <c r="F321" s="85"/>
      <c r="G321" s="85"/>
      <c r="H321" s="85"/>
      <c r="I321" s="86"/>
      <c r="J321" s="60"/>
      <c r="K321" s="85"/>
      <c r="L321" s="85"/>
      <c r="M321" s="60"/>
      <c r="N321" s="60"/>
      <c r="O321" s="33"/>
      <c r="P321" s="10"/>
      <c r="Q321" s="10"/>
      <c r="R321" s="10"/>
      <c r="S321" s="10"/>
      <c r="T321" s="10"/>
      <c r="U321" s="10"/>
      <c r="V321" s="10"/>
      <c r="W321" s="10"/>
      <c r="X321" s="10"/>
      <c r="Y321" s="10"/>
      <c r="AB321" s="10"/>
      <c r="AL321" s="10"/>
      <c r="AM321" s="10"/>
      <c r="AN321" s="10"/>
      <c r="AO321" s="10"/>
      <c r="AP321" s="10"/>
      <c r="AQ321" s="10"/>
      <c r="AR321" s="10"/>
      <c r="AS321" s="10"/>
      <c r="AT321" s="10"/>
      <c r="AU321" s="10"/>
      <c r="AV321" s="10"/>
      <c r="AW321" s="10"/>
      <c r="AX321" s="10"/>
      <c r="AY321" s="10"/>
    </row>
    <row r="322" spans="1:51" ht="15.75" x14ac:dyDescent="0.3">
      <c r="A322" s="85"/>
      <c r="B322" s="85"/>
      <c r="C322" s="85"/>
      <c r="D322" s="85"/>
      <c r="E322" s="85"/>
      <c r="F322" s="85"/>
      <c r="G322" s="85"/>
      <c r="H322" s="85"/>
      <c r="I322" s="86"/>
      <c r="J322" s="60"/>
      <c r="K322" s="85"/>
      <c r="L322" s="85"/>
      <c r="M322" s="60"/>
      <c r="N322" s="60"/>
      <c r="O322" s="33"/>
      <c r="P322" s="10"/>
      <c r="Q322" s="10"/>
      <c r="R322" s="10"/>
      <c r="S322" s="10"/>
      <c r="T322" s="10"/>
      <c r="U322" s="10"/>
      <c r="V322" s="10"/>
      <c r="W322" s="10"/>
      <c r="X322" s="10"/>
      <c r="Y322" s="10"/>
      <c r="AB322" s="10"/>
      <c r="AL322" s="10"/>
      <c r="AM322" s="10"/>
      <c r="AN322" s="10"/>
      <c r="AO322" s="10"/>
      <c r="AP322" s="10"/>
      <c r="AQ322" s="10"/>
      <c r="AR322" s="10"/>
      <c r="AS322" s="10"/>
      <c r="AT322" s="10"/>
      <c r="AU322" s="10"/>
      <c r="AV322" s="10"/>
      <c r="AW322" s="10"/>
      <c r="AX322" s="10"/>
      <c r="AY322" s="10"/>
    </row>
    <row r="323" spans="1:51" ht="15.75" x14ac:dyDescent="0.3">
      <c r="A323" s="85"/>
      <c r="B323" s="85"/>
      <c r="C323" s="85"/>
      <c r="D323" s="85"/>
      <c r="E323" s="85"/>
      <c r="F323" s="85"/>
      <c r="G323" s="85"/>
      <c r="H323" s="85"/>
      <c r="I323" s="86"/>
      <c r="J323" s="60"/>
      <c r="K323" s="85"/>
      <c r="L323" s="85"/>
      <c r="M323" s="60"/>
      <c r="N323" s="60"/>
      <c r="O323" s="33"/>
      <c r="P323" s="10"/>
      <c r="Q323" s="10"/>
      <c r="R323" s="10"/>
      <c r="S323" s="10"/>
      <c r="T323" s="10"/>
      <c r="U323" s="10"/>
      <c r="V323" s="10"/>
      <c r="W323" s="10"/>
      <c r="X323" s="10"/>
      <c r="Y323" s="10"/>
      <c r="AB323" s="10"/>
      <c r="AL323" s="10"/>
      <c r="AM323" s="10"/>
      <c r="AN323" s="10"/>
      <c r="AO323" s="10"/>
      <c r="AP323" s="10"/>
      <c r="AQ323" s="10"/>
      <c r="AR323" s="10"/>
      <c r="AS323" s="10"/>
      <c r="AT323" s="10"/>
      <c r="AU323" s="10"/>
      <c r="AV323" s="10"/>
      <c r="AW323" s="10"/>
      <c r="AX323" s="10"/>
      <c r="AY323" s="10"/>
    </row>
    <row r="324" spans="1:51" ht="15.75" x14ac:dyDescent="0.3">
      <c r="A324" s="85"/>
      <c r="B324" s="85"/>
      <c r="C324" s="85"/>
      <c r="D324" s="85"/>
      <c r="E324" s="85"/>
      <c r="F324" s="85"/>
      <c r="G324" s="85"/>
      <c r="H324" s="85"/>
      <c r="I324" s="86"/>
      <c r="J324" s="60"/>
      <c r="K324" s="85"/>
      <c r="L324" s="85"/>
      <c r="M324" s="60"/>
      <c r="N324" s="60"/>
      <c r="O324" s="33"/>
      <c r="P324" s="10"/>
      <c r="Q324" s="10"/>
      <c r="R324" s="10"/>
      <c r="S324" s="10"/>
      <c r="T324" s="10"/>
      <c r="U324" s="10"/>
      <c r="V324" s="10"/>
      <c r="W324" s="10"/>
      <c r="X324" s="10"/>
      <c r="Y324" s="10"/>
      <c r="AB324" s="10"/>
      <c r="AL324" s="10"/>
      <c r="AM324" s="10"/>
      <c r="AN324" s="10"/>
      <c r="AO324" s="10"/>
      <c r="AP324" s="10"/>
      <c r="AQ324" s="10"/>
      <c r="AR324" s="10"/>
      <c r="AS324" s="10"/>
      <c r="AT324" s="10"/>
      <c r="AU324" s="10"/>
      <c r="AV324" s="10"/>
      <c r="AW324" s="10"/>
      <c r="AX324" s="10"/>
      <c r="AY324" s="10"/>
    </row>
    <row r="325" spans="1:51" ht="15.75" x14ac:dyDescent="0.3">
      <c r="A325" s="85"/>
      <c r="B325" s="85"/>
      <c r="C325" s="85"/>
      <c r="D325" s="85"/>
      <c r="E325" s="85"/>
      <c r="F325" s="85"/>
      <c r="G325" s="85"/>
      <c r="H325" s="85"/>
      <c r="I325" s="86"/>
      <c r="J325" s="60"/>
      <c r="K325" s="85"/>
      <c r="L325" s="85"/>
      <c r="M325" s="60"/>
      <c r="N325" s="60"/>
      <c r="O325" s="33"/>
      <c r="P325" s="10"/>
      <c r="Q325" s="10"/>
      <c r="R325" s="10"/>
      <c r="S325" s="10"/>
      <c r="T325" s="10"/>
      <c r="U325" s="10"/>
      <c r="V325" s="10"/>
      <c r="W325" s="10"/>
      <c r="X325" s="10"/>
      <c r="Y325" s="10"/>
      <c r="AB325" s="10"/>
      <c r="AL325" s="10"/>
      <c r="AM325" s="10"/>
      <c r="AN325" s="10"/>
      <c r="AO325" s="10"/>
      <c r="AP325" s="10"/>
      <c r="AQ325" s="10"/>
      <c r="AR325" s="10"/>
      <c r="AS325" s="10"/>
      <c r="AT325" s="10"/>
      <c r="AU325" s="10"/>
      <c r="AV325" s="10"/>
      <c r="AW325" s="10"/>
      <c r="AX325" s="10"/>
      <c r="AY325" s="10"/>
    </row>
    <row r="326" spans="1:51" ht="15.75" x14ac:dyDescent="0.3">
      <c r="A326" s="85"/>
      <c r="B326" s="85"/>
      <c r="C326" s="85"/>
      <c r="D326" s="85"/>
      <c r="E326" s="85"/>
      <c r="F326" s="85"/>
      <c r="G326" s="85"/>
      <c r="H326" s="85"/>
      <c r="I326" s="86"/>
      <c r="J326" s="60"/>
      <c r="K326" s="85"/>
      <c r="L326" s="85"/>
      <c r="M326" s="60"/>
      <c r="N326" s="60"/>
      <c r="O326" s="33"/>
      <c r="P326" s="10"/>
      <c r="Q326" s="10"/>
      <c r="R326" s="10"/>
      <c r="S326" s="10"/>
      <c r="T326" s="10"/>
      <c r="U326" s="10"/>
      <c r="V326" s="10"/>
      <c r="W326" s="10"/>
      <c r="X326" s="10"/>
      <c r="Y326" s="10"/>
      <c r="AB326" s="10"/>
      <c r="AL326" s="10"/>
      <c r="AM326" s="10"/>
      <c r="AN326" s="10"/>
      <c r="AO326" s="10"/>
      <c r="AP326" s="10"/>
      <c r="AQ326" s="10"/>
      <c r="AR326" s="10"/>
      <c r="AS326" s="10"/>
      <c r="AT326" s="10"/>
      <c r="AU326" s="10"/>
      <c r="AV326" s="10"/>
      <c r="AW326" s="10"/>
      <c r="AX326" s="10"/>
      <c r="AY326" s="10"/>
    </row>
    <row r="327" spans="1:51" ht="15.75" x14ac:dyDescent="0.3">
      <c r="A327" s="85"/>
      <c r="B327" s="85"/>
      <c r="C327" s="85"/>
      <c r="D327" s="85"/>
      <c r="E327" s="85"/>
      <c r="F327" s="85"/>
      <c r="G327" s="85"/>
      <c r="H327" s="85"/>
      <c r="I327" s="86"/>
      <c r="J327" s="60"/>
      <c r="K327" s="85"/>
      <c r="L327" s="85"/>
      <c r="M327" s="60"/>
      <c r="N327" s="60"/>
      <c r="O327" s="33"/>
      <c r="P327" s="10"/>
      <c r="Q327" s="10"/>
      <c r="R327" s="10"/>
      <c r="S327" s="10"/>
      <c r="T327" s="10"/>
      <c r="U327" s="10"/>
      <c r="V327" s="10"/>
      <c r="W327" s="10"/>
      <c r="X327" s="10"/>
      <c r="Y327" s="10"/>
      <c r="AB327" s="10"/>
      <c r="AL327" s="10"/>
      <c r="AM327" s="10"/>
      <c r="AN327" s="10"/>
      <c r="AO327" s="10"/>
      <c r="AP327" s="10"/>
      <c r="AQ327" s="10"/>
      <c r="AR327" s="10"/>
      <c r="AS327" s="10"/>
      <c r="AT327" s="10"/>
      <c r="AU327" s="10"/>
      <c r="AV327" s="10"/>
      <c r="AW327" s="10"/>
      <c r="AX327" s="10"/>
      <c r="AY327" s="10"/>
    </row>
    <row r="328" spans="1:51" ht="15.75" x14ac:dyDescent="0.3">
      <c r="A328" s="85"/>
      <c r="B328" s="85"/>
      <c r="C328" s="85"/>
      <c r="D328" s="85"/>
      <c r="E328" s="85"/>
      <c r="F328" s="85"/>
      <c r="G328" s="85"/>
      <c r="H328" s="85"/>
      <c r="I328" s="86"/>
      <c r="J328" s="60"/>
      <c r="K328" s="85"/>
      <c r="L328" s="85"/>
      <c r="M328" s="60"/>
      <c r="N328" s="60"/>
      <c r="O328" s="33"/>
      <c r="P328" s="10"/>
      <c r="Q328" s="10"/>
      <c r="R328" s="10"/>
      <c r="S328" s="10"/>
      <c r="T328" s="10"/>
      <c r="U328" s="10"/>
      <c r="V328" s="10"/>
      <c r="W328" s="10"/>
      <c r="X328" s="10"/>
      <c r="Y328" s="10"/>
      <c r="AB328" s="10"/>
      <c r="AL328" s="10"/>
      <c r="AM328" s="10"/>
      <c r="AN328" s="10"/>
      <c r="AO328" s="10"/>
      <c r="AP328" s="10"/>
      <c r="AQ328" s="10"/>
      <c r="AR328" s="10"/>
      <c r="AS328" s="10"/>
      <c r="AT328" s="10"/>
      <c r="AU328" s="10"/>
      <c r="AV328" s="10"/>
      <c r="AW328" s="10"/>
      <c r="AX328" s="10"/>
      <c r="AY328" s="10"/>
    </row>
    <row r="329" spans="1:51" ht="15.75" x14ac:dyDescent="0.3">
      <c r="A329" s="85"/>
      <c r="B329" s="85"/>
      <c r="C329" s="85"/>
      <c r="D329" s="85"/>
      <c r="E329" s="85"/>
      <c r="F329" s="85"/>
      <c r="G329" s="85"/>
      <c r="H329" s="85"/>
      <c r="I329" s="86"/>
      <c r="J329" s="60"/>
      <c r="K329" s="85"/>
      <c r="L329" s="85"/>
      <c r="M329" s="60"/>
      <c r="N329" s="60"/>
      <c r="O329" s="33"/>
      <c r="P329" s="10"/>
      <c r="Q329" s="10"/>
      <c r="R329" s="10"/>
      <c r="S329" s="10"/>
      <c r="T329" s="10"/>
      <c r="U329" s="10"/>
      <c r="V329" s="10"/>
      <c r="W329" s="10"/>
      <c r="X329" s="10"/>
      <c r="Y329" s="10"/>
      <c r="AB329" s="10"/>
      <c r="AL329" s="10"/>
      <c r="AM329" s="10"/>
      <c r="AN329" s="10"/>
      <c r="AO329" s="10"/>
      <c r="AP329" s="10"/>
      <c r="AQ329" s="10"/>
      <c r="AR329" s="10"/>
      <c r="AS329" s="10"/>
      <c r="AT329" s="10"/>
      <c r="AU329" s="10"/>
      <c r="AV329" s="10"/>
      <c r="AW329" s="10"/>
      <c r="AX329" s="10"/>
      <c r="AY329" s="10"/>
    </row>
    <row r="330" spans="1:51" ht="15.75" x14ac:dyDescent="0.3">
      <c r="A330" s="85"/>
      <c r="B330" s="85"/>
      <c r="C330" s="85"/>
      <c r="D330" s="85"/>
      <c r="E330" s="85"/>
      <c r="F330" s="85"/>
      <c r="G330" s="85"/>
      <c r="H330" s="85"/>
      <c r="I330" s="86"/>
      <c r="J330" s="60"/>
      <c r="K330" s="85"/>
      <c r="L330" s="85"/>
      <c r="M330" s="60"/>
      <c r="N330" s="60"/>
      <c r="O330" s="33"/>
      <c r="P330" s="10"/>
      <c r="Q330" s="10"/>
      <c r="R330" s="10"/>
      <c r="S330" s="10"/>
      <c r="T330" s="10"/>
      <c r="U330" s="10"/>
      <c r="V330" s="10"/>
      <c r="W330" s="10"/>
      <c r="X330" s="10"/>
      <c r="Y330" s="10"/>
      <c r="AB330" s="10"/>
      <c r="AL330" s="10"/>
      <c r="AM330" s="10"/>
      <c r="AN330" s="10"/>
      <c r="AO330" s="10"/>
      <c r="AP330" s="10"/>
      <c r="AQ330" s="10"/>
      <c r="AR330" s="10"/>
      <c r="AS330" s="10"/>
      <c r="AT330" s="10"/>
      <c r="AU330" s="10"/>
      <c r="AV330" s="10"/>
      <c r="AW330" s="10"/>
      <c r="AX330" s="10"/>
      <c r="AY330" s="10"/>
    </row>
    <row r="331" spans="1:51" ht="15.75" x14ac:dyDescent="0.3">
      <c r="A331" s="85"/>
      <c r="B331" s="85"/>
      <c r="C331" s="85"/>
      <c r="D331" s="85"/>
      <c r="E331" s="85"/>
      <c r="F331" s="85"/>
      <c r="G331" s="85"/>
      <c r="H331" s="85"/>
      <c r="I331" s="86"/>
      <c r="J331" s="60"/>
      <c r="K331" s="85"/>
      <c r="L331" s="85"/>
      <c r="M331" s="60"/>
      <c r="N331" s="60"/>
      <c r="O331" s="33"/>
      <c r="P331" s="10"/>
      <c r="Q331" s="10"/>
      <c r="R331" s="10"/>
      <c r="S331" s="10"/>
      <c r="T331" s="10"/>
      <c r="U331" s="10"/>
      <c r="V331" s="10"/>
      <c r="W331" s="10"/>
      <c r="X331" s="10"/>
      <c r="Y331" s="10"/>
      <c r="AB331" s="10"/>
      <c r="AL331" s="10"/>
      <c r="AM331" s="10"/>
      <c r="AN331" s="10"/>
      <c r="AO331" s="10"/>
      <c r="AP331" s="10"/>
      <c r="AQ331" s="10"/>
      <c r="AR331" s="10"/>
      <c r="AS331" s="10"/>
      <c r="AT331" s="10"/>
      <c r="AU331" s="10"/>
      <c r="AV331" s="10"/>
      <c r="AW331" s="10"/>
      <c r="AX331" s="10"/>
      <c r="AY331" s="10"/>
    </row>
    <row r="332" spans="1:51" ht="15.75" x14ac:dyDescent="0.3">
      <c r="A332" s="85"/>
      <c r="B332" s="85"/>
      <c r="C332" s="85"/>
      <c r="D332" s="85"/>
      <c r="E332" s="85"/>
      <c r="F332" s="85"/>
      <c r="G332" s="85"/>
      <c r="H332" s="85"/>
      <c r="I332" s="86"/>
      <c r="J332" s="60"/>
      <c r="K332" s="85"/>
      <c r="L332" s="85"/>
      <c r="M332" s="60"/>
      <c r="N332" s="60"/>
      <c r="O332" s="33"/>
      <c r="P332" s="10"/>
      <c r="Q332" s="10"/>
      <c r="R332" s="10"/>
      <c r="S332" s="10"/>
      <c r="T332" s="10"/>
      <c r="U332" s="10"/>
      <c r="V332" s="10"/>
      <c r="W332" s="10"/>
      <c r="X332" s="10"/>
      <c r="Y332" s="10"/>
      <c r="AB332" s="10"/>
      <c r="AL332" s="10"/>
      <c r="AM332" s="10"/>
      <c r="AN332" s="10"/>
      <c r="AO332" s="10"/>
      <c r="AP332" s="10"/>
      <c r="AQ332" s="10"/>
      <c r="AR332" s="10"/>
      <c r="AS332" s="10"/>
      <c r="AT332" s="10"/>
      <c r="AU332" s="10"/>
      <c r="AV332" s="10"/>
      <c r="AW332" s="10"/>
      <c r="AX332" s="10"/>
      <c r="AY332" s="10"/>
    </row>
    <row r="333" spans="1:51" ht="15.75" x14ac:dyDescent="0.3">
      <c r="A333" s="85"/>
      <c r="B333" s="85"/>
      <c r="C333" s="85"/>
      <c r="D333" s="85"/>
      <c r="E333" s="85"/>
      <c r="F333" s="85"/>
      <c r="G333" s="85"/>
      <c r="H333" s="85"/>
      <c r="I333" s="86"/>
      <c r="J333" s="60"/>
      <c r="K333" s="85"/>
      <c r="L333" s="85"/>
      <c r="M333" s="60"/>
      <c r="N333" s="60"/>
      <c r="O333" s="33"/>
      <c r="P333" s="10"/>
      <c r="Q333" s="10"/>
      <c r="R333" s="10"/>
      <c r="S333" s="10"/>
      <c r="T333" s="10"/>
      <c r="U333" s="10"/>
      <c r="V333" s="10"/>
      <c r="W333" s="10"/>
      <c r="X333" s="10"/>
      <c r="Y333" s="10"/>
      <c r="AB333" s="10"/>
      <c r="AL333" s="10"/>
      <c r="AM333" s="10"/>
      <c r="AN333" s="10"/>
      <c r="AO333" s="10"/>
      <c r="AP333" s="10"/>
      <c r="AQ333" s="10"/>
      <c r="AR333" s="10"/>
      <c r="AS333" s="10"/>
      <c r="AT333" s="10"/>
      <c r="AU333" s="10"/>
      <c r="AV333" s="10"/>
      <c r="AW333" s="10"/>
      <c r="AX333" s="10"/>
      <c r="AY333" s="10"/>
    </row>
    <row r="334" spans="1:51" x14ac:dyDescent="0.3">
      <c r="A334" s="85"/>
      <c r="B334" s="85"/>
      <c r="C334" s="85"/>
      <c r="D334" s="85"/>
      <c r="E334" s="85"/>
      <c r="F334" s="85"/>
      <c r="G334" s="85"/>
      <c r="H334" s="85"/>
      <c r="I334" s="86"/>
      <c r="J334" s="60"/>
      <c r="K334" s="85"/>
      <c r="L334" s="85"/>
      <c r="M334" s="60"/>
      <c r="N334" s="60"/>
      <c r="O334" s="33"/>
      <c r="AL334" s="10"/>
      <c r="AM334" s="10"/>
      <c r="AN334" s="10"/>
      <c r="AO334" s="10"/>
      <c r="AP334" s="10"/>
      <c r="AQ334" s="10"/>
      <c r="AR334" s="10"/>
      <c r="AS334" s="10"/>
      <c r="AT334" s="10"/>
      <c r="AU334" s="10"/>
      <c r="AV334" s="10"/>
      <c r="AW334" s="10"/>
      <c r="AX334" s="10"/>
      <c r="AY334" s="10"/>
    </row>
    <row r="335" spans="1:51" x14ac:dyDescent="0.3">
      <c r="A335" s="85"/>
      <c r="B335" s="85"/>
      <c r="C335" s="85"/>
      <c r="D335" s="85"/>
      <c r="E335" s="85"/>
      <c r="F335" s="85"/>
      <c r="G335" s="85"/>
      <c r="H335" s="85"/>
      <c r="I335" s="86"/>
      <c r="J335" s="60"/>
      <c r="K335" s="85"/>
      <c r="L335" s="85"/>
      <c r="M335" s="60"/>
      <c r="N335" s="60"/>
      <c r="O335" s="33"/>
      <c r="AL335" s="10"/>
      <c r="AM335" s="10"/>
      <c r="AN335" s="10"/>
      <c r="AO335" s="10"/>
      <c r="AP335" s="10"/>
      <c r="AQ335" s="10"/>
      <c r="AR335" s="10"/>
      <c r="AS335" s="10"/>
      <c r="AT335" s="10"/>
      <c r="AU335" s="10"/>
      <c r="AV335" s="10"/>
      <c r="AW335" s="10"/>
      <c r="AX335" s="10"/>
      <c r="AY335" s="10"/>
    </row>
    <row r="336" spans="1:51" x14ac:dyDescent="0.3">
      <c r="A336" s="88"/>
      <c r="B336" s="88"/>
      <c r="C336" s="88"/>
      <c r="D336" s="88"/>
      <c r="E336" s="88"/>
      <c r="F336" s="88"/>
      <c r="G336" s="88"/>
      <c r="H336" s="88"/>
      <c r="I336" s="89"/>
      <c r="J336" s="60"/>
      <c r="K336" s="90"/>
      <c r="L336" s="90"/>
      <c r="M336" s="91"/>
      <c r="N336" s="91"/>
      <c r="O336" s="92"/>
      <c r="AD336" s="14"/>
      <c r="AL336" s="10"/>
      <c r="AM336" s="10"/>
      <c r="AN336" s="10"/>
      <c r="AO336" s="10"/>
      <c r="AP336" s="10"/>
      <c r="AQ336" s="10"/>
      <c r="AR336" s="10"/>
      <c r="AS336" s="10"/>
      <c r="AT336" s="10"/>
      <c r="AU336" s="10"/>
      <c r="AV336" s="10"/>
      <c r="AW336" s="10"/>
      <c r="AX336" s="10"/>
      <c r="AY336" s="10"/>
    </row>
    <row r="337" spans="1:51" x14ac:dyDescent="0.3">
      <c r="A337" s="93"/>
      <c r="B337" s="93"/>
      <c r="C337" s="93"/>
      <c r="D337" s="93"/>
      <c r="E337" s="93"/>
      <c r="F337" s="93"/>
      <c r="G337" s="93"/>
      <c r="H337" s="93"/>
      <c r="I337" s="94"/>
      <c r="J337" s="60"/>
      <c r="K337" s="85"/>
      <c r="L337" s="85"/>
      <c r="M337" s="60"/>
      <c r="N337" s="60"/>
      <c r="O337" s="33"/>
      <c r="AA337" s="11"/>
      <c r="AD337" s="14"/>
      <c r="AL337" s="10"/>
      <c r="AM337" s="10"/>
      <c r="AN337" s="10"/>
      <c r="AO337" s="10"/>
      <c r="AP337" s="10"/>
      <c r="AQ337" s="10"/>
      <c r="AR337" s="10"/>
      <c r="AS337" s="10"/>
      <c r="AT337" s="10"/>
      <c r="AU337" s="10"/>
      <c r="AV337" s="10"/>
      <c r="AW337" s="10"/>
      <c r="AX337" s="10"/>
      <c r="AY337" s="10"/>
    </row>
    <row r="338" spans="1:51" x14ac:dyDescent="0.3">
      <c r="A338" s="837"/>
      <c r="B338" s="837"/>
      <c r="C338" s="837"/>
      <c r="D338" s="837"/>
      <c r="E338" s="837"/>
      <c r="F338" s="837"/>
      <c r="G338" s="837"/>
      <c r="H338" s="837"/>
      <c r="I338" s="837"/>
      <c r="J338" s="837"/>
      <c r="K338" s="837"/>
      <c r="L338" s="837"/>
      <c r="M338" s="837"/>
      <c r="N338" s="837"/>
      <c r="O338" s="837"/>
      <c r="Y338" s="18"/>
      <c r="Z338" s="19"/>
      <c r="AA338" s="19"/>
      <c r="AB338" s="19"/>
      <c r="AD338" s="14"/>
      <c r="AG338" s="820"/>
      <c r="AH338" s="820"/>
      <c r="AL338" s="10"/>
      <c r="AM338" s="10"/>
      <c r="AN338" s="10"/>
      <c r="AO338" s="10"/>
      <c r="AP338" s="10"/>
      <c r="AQ338" s="10"/>
      <c r="AR338" s="10"/>
      <c r="AS338" s="10"/>
      <c r="AT338" s="10"/>
      <c r="AU338" s="10"/>
      <c r="AV338" s="10"/>
      <c r="AW338" s="10"/>
      <c r="AX338" s="10"/>
      <c r="AY338" s="10"/>
    </row>
    <row r="339" spans="1:51" x14ac:dyDescent="0.3">
      <c r="A339" s="826"/>
      <c r="B339" s="826"/>
      <c r="C339" s="826"/>
      <c r="D339" s="826"/>
      <c r="E339" s="826"/>
      <c r="F339" s="826"/>
      <c r="G339" s="826"/>
      <c r="H339" s="826"/>
      <c r="I339" s="826"/>
      <c r="J339" s="826"/>
      <c r="K339" s="826"/>
      <c r="L339" s="826"/>
      <c r="M339" s="826"/>
      <c r="N339" s="826"/>
      <c r="O339" s="826"/>
      <c r="Y339" s="18"/>
      <c r="Z339" s="19"/>
      <c r="AA339" s="19"/>
      <c r="AB339" s="19"/>
      <c r="AD339" s="14"/>
      <c r="AL339" s="10"/>
      <c r="AM339" s="10"/>
      <c r="AN339" s="10"/>
      <c r="AO339" s="10"/>
      <c r="AP339" s="10"/>
      <c r="AQ339" s="10"/>
      <c r="AR339" s="10"/>
      <c r="AS339" s="10"/>
      <c r="AT339" s="10"/>
      <c r="AU339" s="10"/>
      <c r="AV339" s="10"/>
      <c r="AW339" s="10"/>
      <c r="AX339" s="10"/>
      <c r="AY339" s="10"/>
    </row>
    <row r="340" spans="1:51" x14ac:dyDescent="0.3">
      <c r="A340" s="85"/>
      <c r="B340" s="85"/>
      <c r="C340" s="85"/>
      <c r="D340" s="85"/>
      <c r="E340" s="85"/>
      <c r="F340" s="85"/>
      <c r="G340" s="85"/>
      <c r="H340" s="85"/>
      <c r="I340" s="86"/>
      <c r="J340" s="60"/>
      <c r="K340" s="85"/>
      <c r="L340" s="85"/>
      <c r="M340" s="60"/>
      <c r="N340" s="60"/>
      <c r="O340" s="33"/>
      <c r="Y340" s="18"/>
      <c r="Z340" s="19"/>
      <c r="AA340" s="19"/>
      <c r="AB340" s="19"/>
      <c r="AL340" s="10"/>
      <c r="AM340" s="10"/>
      <c r="AN340" s="10"/>
      <c r="AO340" s="10"/>
      <c r="AP340" s="10"/>
      <c r="AQ340" s="10"/>
      <c r="AR340" s="10"/>
      <c r="AS340" s="10"/>
      <c r="AT340" s="10"/>
      <c r="AU340" s="10"/>
      <c r="AV340" s="10"/>
      <c r="AW340" s="10"/>
      <c r="AX340" s="10"/>
      <c r="AY340" s="10"/>
    </row>
    <row r="341" spans="1:51" x14ac:dyDescent="0.3">
      <c r="A341" s="95"/>
      <c r="B341" s="95"/>
      <c r="C341" s="95"/>
      <c r="D341" s="95"/>
      <c r="E341" s="95"/>
      <c r="F341" s="95"/>
      <c r="G341" s="95"/>
      <c r="H341" s="95"/>
      <c r="I341" s="96"/>
      <c r="J341" s="97"/>
      <c r="K341" s="98"/>
      <c r="L341" s="98"/>
      <c r="M341" s="93"/>
      <c r="N341" s="60"/>
      <c r="O341" s="23"/>
      <c r="Y341" s="18"/>
      <c r="Z341" s="19"/>
      <c r="AA341" s="19"/>
      <c r="AB341" s="19"/>
      <c r="AL341" s="10"/>
      <c r="AM341" s="10"/>
      <c r="AN341" s="10"/>
      <c r="AO341" s="10"/>
      <c r="AP341" s="10"/>
      <c r="AQ341" s="10"/>
      <c r="AR341" s="10"/>
      <c r="AS341" s="10"/>
      <c r="AT341" s="10"/>
      <c r="AU341" s="10"/>
      <c r="AV341" s="10"/>
      <c r="AW341" s="10"/>
      <c r="AX341" s="10"/>
      <c r="AY341" s="10"/>
    </row>
    <row r="342" spans="1:51" x14ac:dyDescent="0.3">
      <c r="A342" s="838"/>
      <c r="B342" s="838"/>
      <c r="C342" s="838"/>
      <c r="D342" s="838"/>
      <c r="E342" s="838"/>
      <c r="F342" s="838"/>
      <c r="G342" s="838"/>
      <c r="H342" s="838"/>
      <c r="I342" s="838"/>
      <c r="J342" s="838"/>
      <c r="K342" s="838"/>
      <c r="L342" s="838"/>
      <c r="M342" s="99"/>
      <c r="N342" s="60"/>
      <c r="O342" s="23"/>
      <c r="Y342" s="7"/>
      <c r="Z342" s="27"/>
      <c r="AA342" s="27"/>
      <c r="AB342" s="27"/>
      <c r="AG342" s="820"/>
      <c r="AH342" s="820"/>
      <c r="AL342" s="10"/>
      <c r="AM342" s="10"/>
      <c r="AN342" s="10"/>
      <c r="AO342" s="10"/>
      <c r="AP342" s="10"/>
      <c r="AQ342" s="10"/>
      <c r="AR342" s="10"/>
      <c r="AS342" s="10"/>
      <c r="AT342" s="10"/>
      <c r="AU342" s="10"/>
      <c r="AV342" s="10"/>
      <c r="AW342" s="10"/>
      <c r="AX342" s="10"/>
      <c r="AY342" s="10"/>
    </row>
    <row r="343" spans="1:51" x14ac:dyDescent="0.3">
      <c r="A343" s="95"/>
      <c r="B343" s="95"/>
      <c r="C343" s="95"/>
      <c r="D343" s="95"/>
      <c r="E343" s="95"/>
      <c r="F343" s="95"/>
      <c r="G343" s="95"/>
      <c r="H343" s="95"/>
      <c r="I343" s="96"/>
      <c r="J343" s="839"/>
      <c r="K343" s="839"/>
      <c r="L343" s="839"/>
      <c r="M343" s="99"/>
      <c r="N343" s="60"/>
      <c r="O343" s="23"/>
      <c r="Y343" s="18"/>
      <c r="Z343" s="28"/>
      <c r="AA343" s="28"/>
      <c r="AB343" s="28"/>
      <c r="AL343" s="10"/>
      <c r="AM343" s="10"/>
      <c r="AN343" s="10"/>
      <c r="AO343" s="10"/>
      <c r="AP343" s="10"/>
      <c r="AQ343" s="10"/>
      <c r="AR343" s="10"/>
      <c r="AS343" s="10"/>
      <c r="AT343" s="10"/>
      <c r="AU343" s="10"/>
      <c r="AV343" s="10"/>
      <c r="AW343" s="10"/>
      <c r="AX343" s="10"/>
      <c r="AY343" s="10"/>
    </row>
    <row r="344" spans="1:51" x14ac:dyDescent="0.3">
      <c r="A344" s="95"/>
      <c r="B344" s="95"/>
      <c r="C344" s="95"/>
      <c r="D344" s="95"/>
      <c r="E344" s="95"/>
      <c r="F344" s="95"/>
      <c r="G344" s="95"/>
      <c r="H344" s="95"/>
      <c r="I344" s="96"/>
      <c r="J344" s="839"/>
      <c r="K344" s="839"/>
      <c r="L344" s="839"/>
      <c r="M344" s="99"/>
      <c r="N344" s="60"/>
      <c r="O344" s="23"/>
      <c r="Y344" s="18"/>
      <c r="Z344" s="28"/>
      <c r="AA344" s="28"/>
      <c r="AB344" s="28"/>
      <c r="AL344" s="10"/>
      <c r="AM344" s="10"/>
      <c r="AN344" s="10"/>
      <c r="AO344" s="10"/>
      <c r="AP344" s="10"/>
      <c r="AQ344" s="10"/>
      <c r="AR344" s="10"/>
      <c r="AS344" s="10"/>
      <c r="AT344" s="10"/>
      <c r="AU344" s="10"/>
      <c r="AV344" s="10"/>
      <c r="AW344" s="10"/>
      <c r="AX344" s="10"/>
      <c r="AY344" s="10"/>
    </row>
    <row r="345" spans="1:51" x14ac:dyDescent="0.3">
      <c r="A345" s="97"/>
      <c r="B345" s="97"/>
      <c r="C345" s="97"/>
      <c r="D345" s="97"/>
      <c r="E345" s="97"/>
      <c r="F345" s="97"/>
      <c r="G345" s="97"/>
      <c r="H345" s="97"/>
      <c r="I345" s="100"/>
      <c r="J345" s="839"/>
      <c r="K345" s="839"/>
      <c r="L345" s="839"/>
      <c r="M345" s="99"/>
      <c r="N345" s="60"/>
      <c r="O345" s="23"/>
      <c r="Y345" s="7"/>
      <c r="Z345" s="75"/>
      <c r="AA345" s="101"/>
      <c r="AB345" s="31"/>
      <c r="AL345" s="10"/>
      <c r="AM345" s="10"/>
      <c r="AN345" s="10"/>
      <c r="AO345" s="10"/>
      <c r="AP345" s="10"/>
      <c r="AQ345" s="10"/>
      <c r="AR345" s="10"/>
      <c r="AS345" s="10"/>
      <c r="AT345" s="10"/>
      <c r="AU345" s="10"/>
      <c r="AV345" s="10"/>
      <c r="AW345" s="10"/>
      <c r="AX345" s="10"/>
      <c r="AY345" s="10"/>
    </row>
    <row r="346" spans="1:51" x14ac:dyDescent="0.3">
      <c r="A346" s="97"/>
      <c r="B346" s="97"/>
      <c r="C346" s="97"/>
      <c r="D346" s="97"/>
      <c r="E346" s="97"/>
      <c r="F346" s="97"/>
      <c r="G346" s="97"/>
      <c r="H346" s="97"/>
      <c r="I346" s="100"/>
      <c r="J346" s="839"/>
      <c r="K346" s="839"/>
      <c r="L346" s="839"/>
      <c r="M346" s="99"/>
      <c r="N346" s="60"/>
      <c r="O346" s="23"/>
      <c r="AG346" s="820"/>
      <c r="AH346" s="820"/>
      <c r="AL346" s="10"/>
      <c r="AM346" s="10"/>
      <c r="AN346" s="10"/>
      <c r="AO346" s="10"/>
      <c r="AP346" s="10"/>
      <c r="AQ346" s="10"/>
      <c r="AR346" s="10"/>
      <c r="AS346" s="10"/>
      <c r="AT346" s="10"/>
      <c r="AU346" s="10"/>
      <c r="AV346" s="10"/>
      <c r="AW346" s="10"/>
      <c r="AX346" s="10"/>
      <c r="AY346" s="10"/>
    </row>
    <row r="347" spans="1:51" x14ac:dyDescent="0.3">
      <c r="A347" s="97"/>
      <c r="B347" s="97"/>
      <c r="C347" s="97"/>
      <c r="D347" s="97"/>
      <c r="E347" s="97"/>
      <c r="F347" s="97"/>
      <c r="G347" s="97"/>
      <c r="H347" s="97"/>
      <c r="I347" s="100"/>
      <c r="J347" s="97"/>
      <c r="K347" s="102"/>
      <c r="L347" s="102"/>
      <c r="M347" s="95"/>
      <c r="N347" s="60"/>
      <c r="O347" s="33"/>
      <c r="AI347" s="34"/>
      <c r="AL347" s="10"/>
      <c r="AM347" s="10"/>
      <c r="AN347" s="10"/>
      <c r="AO347" s="10"/>
      <c r="AP347" s="10"/>
      <c r="AQ347" s="10"/>
      <c r="AR347" s="10"/>
      <c r="AS347" s="10"/>
      <c r="AT347" s="10"/>
      <c r="AU347" s="10"/>
      <c r="AV347" s="10"/>
      <c r="AW347" s="10"/>
      <c r="AX347" s="10"/>
      <c r="AY347" s="10"/>
    </row>
    <row r="348" spans="1:51" x14ac:dyDescent="0.3">
      <c r="A348" s="843"/>
      <c r="B348" s="843"/>
      <c r="C348" s="843"/>
      <c r="D348" s="843"/>
      <c r="E348" s="843"/>
      <c r="F348" s="843"/>
      <c r="G348" s="843"/>
      <c r="H348" s="843"/>
      <c r="I348" s="843"/>
      <c r="J348" s="843"/>
      <c r="K348" s="843"/>
      <c r="L348" s="843"/>
      <c r="M348" s="843"/>
      <c r="N348" s="843"/>
      <c r="O348" s="843"/>
      <c r="P348" s="44"/>
      <c r="Q348" s="44"/>
      <c r="R348" s="44"/>
      <c r="S348" s="45"/>
      <c r="T348" s="46"/>
      <c r="U348" s="46"/>
      <c r="V348" s="46"/>
      <c r="W348" s="46"/>
      <c r="AA348" s="11"/>
      <c r="AI348" s="34"/>
      <c r="AL348" s="10"/>
      <c r="AM348" s="10"/>
      <c r="AN348" s="10"/>
      <c r="AO348" s="10"/>
      <c r="AP348" s="10"/>
      <c r="AQ348" s="10"/>
      <c r="AR348" s="10"/>
      <c r="AS348" s="10"/>
      <c r="AT348" s="10"/>
      <c r="AU348" s="10"/>
      <c r="AV348" s="10"/>
      <c r="AW348" s="10"/>
      <c r="AX348" s="10"/>
      <c r="AY348" s="10"/>
    </row>
    <row r="349" spans="1:51" x14ac:dyDescent="0.3">
      <c r="A349" s="85"/>
      <c r="B349" s="85"/>
      <c r="C349" s="85"/>
      <c r="D349" s="85"/>
      <c r="E349" s="85"/>
      <c r="F349" s="85"/>
      <c r="G349" s="85"/>
      <c r="H349" s="85"/>
      <c r="I349" s="86"/>
      <c r="J349" s="60"/>
      <c r="K349" s="85"/>
      <c r="L349" s="85"/>
      <c r="M349" s="91"/>
      <c r="N349" s="91"/>
      <c r="O349" s="92"/>
      <c r="Z349" s="818"/>
      <c r="AA349" s="818"/>
      <c r="AC349" s="819"/>
      <c r="AD349" s="819"/>
      <c r="AG349" s="820"/>
      <c r="AH349" s="820"/>
      <c r="AL349" s="10"/>
      <c r="AM349" s="10"/>
      <c r="AN349" s="10"/>
      <c r="AO349" s="10"/>
      <c r="AP349" s="10"/>
      <c r="AQ349" s="10"/>
      <c r="AR349" s="10"/>
      <c r="AS349" s="10"/>
      <c r="AT349" s="10"/>
      <c r="AU349" s="10"/>
      <c r="AV349" s="10"/>
      <c r="AW349" s="10"/>
      <c r="AX349" s="10"/>
      <c r="AY349" s="10"/>
    </row>
    <row r="350" spans="1:51" x14ac:dyDescent="0.3">
      <c r="A350" s="103"/>
      <c r="B350" s="103"/>
      <c r="C350" s="103"/>
      <c r="D350" s="103"/>
      <c r="E350" s="103"/>
      <c r="F350" s="103"/>
      <c r="G350" s="103"/>
      <c r="H350" s="103"/>
      <c r="I350" s="104"/>
      <c r="J350" s="105"/>
      <c r="K350" s="90"/>
      <c r="L350" s="90"/>
      <c r="M350" s="103"/>
      <c r="N350" s="103"/>
      <c r="O350" s="106"/>
      <c r="Z350" s="51"/>
      <c r="AA350" s="51"/>
      <c r="AC350" s="51"/>
      <c r="AD350" s="51"/>
      <c r="AL350" s="10"/>
      <c r="AM350" s="10"/>
      <c r="AN350" s="10"/>
      <c r="AO350" s="10"/>
      <c r="AP350" s="10"/>
      <c r="AQ350" s="10"/>
      <c r="AR350" s="10"/>
      <c r="AS350" s="10"/>
      <c r="AT350" s="10"/>
      <c r="AU350" s="10"/>
      <c r="AV350" s="10"/>
      <c r="AW350" s="10"/>
      <c r="AX350" s="10"/>
      <c r="AY350" s="10"/>
    </row>
    <row r="351" spans="1:51" x14ac:dyDescent="0.3">
      <c r="A351" s="90"/>
      <c r="B351" s="90"/>
      <c r="C351" s="90"/>
      <c r="D351" s="90"/>
      <c r="E351" s="90"/>
      <c r="F351" s="90"/>
      <c r="G351" s="90"/>
      <c r="H351" s="90"/>
      <c r="I351" s="107"/>
      <c r="J351" s="91"/>
      <c r="K351" s="90"/>
      <c r="L351" s="90"/>
      <c r="M351" s="90"/>
      <c r="N351" s="90"/>
      <c r="O351" s="108"/>
      <c r="Z351" s="53"/>
      <c r="AA351" s="53"/>
      <c r="AC351" s="53"/>
      <c r="AD351" s="53"/>
      <c r="AL351" s="10"/>
      <c r="AM351" s="10"/>
      <c r="AN351" s="10"/>
      <c r="AO351" s="10"/>
      <c r="AP351" s="10"/>
      <c r="AQ351" s="10"/>
      <c r="AR351" s="10"/>
      <c r="AS351" s="10"/>
      <c r="AT351" s="10"/>
      <c r="AU351" s="10"/>
      <c r="AV351" s="10"/>
      <c r="AW351" s="10"/>
      <c r="AX351" s="10"/>
      <c r="AY351" s="10"/>
    </row>
    <row r="352" spans="1:51" x14ac:dyDescent="0.3">
      <c r="A352" s="109"/>
      <c r="B352" s="109"/>
      <c r="C352" s="109"/>
      <c r="D352" s="109"/>
      <c r="E352" s="109"/>
      <c r="F352" s="109"/>
      <c r="G352" s="109"/>
      <c r="H352" s="109"/>
      <c r="I352" s="110"/>
      <c r="J352" s="111"/>
      <c r="K352" s="112"/>
      <c r="L352" s="112"/>
      <c r="M352" s="113"/>
      <c r="N352" s="114"/>
      <c r="O352" s="33"/>
      <c r="Z352" s="53"/>
      <c r="AA352" s="115"/>
      <c r="AC352" s="53"/>
      <c r="AD352" s="115"/>
      <c r="AL352" s="10"/>
      <c r="AM352" s="10"/>
      <c r="AN352" s="10"/>
      <c r="AO352" s="10"/>
      <c r="AP352" s="10"/>
      <c r="AQ352" s="10"/>
      <c r="AR352" s="10"/>
      <c r="AS352" s="10"/>
      <c r="AT352" s="10"/>
      <c r="AU352" s="10"/>
      <c r="AV352" s="10"/>
      <c r="AW352" s="10"/>
      <c r="AX352" s="10"/>
      <c r="AY352" s="10"/>
    </row>
    <row r="353" spans="1:51" x14ac:dyDescent="0.3">
      <c r="A353" s="116"/>
      <c r="B353" s="116"/>
      <c r="C353" s="116"/>
      <c r="D353" s="116"/>
      <c r="E353" s="116"/>
      <c r="F353" s="116"/>
      <c r="G353" s="116"/>
      <c r="H353" s="116"/>
      <c r="I353" s="117"/>
      <c r="J353" s="118"/>
      <c r="K353" s="112"/>
      <c r="L353" s="112"/>
      <c r="M353" s="119"/>
      <c r="N353" s="120"/>
      <c r="O353" s="121"/>
      <c r="Z353" s="122"/>
      <c r="AA353" s="123"/>
      <c r="AC353" s="122"/>
      <c r="AD353" s="123"/>
      <c r="AG353" s="820"/>
      <c r="AH353" s="820"/>
      <c r="AL353" s="10"/>
      <c r="AM353" s="10"/>
      <c r="AN353" s="10"/>
      <c r="AO353" s="10"/>
      <c r="AP353" s="10"/>
      <c r="AQ353" s="10"/>
      <c r="AR353" s="10"/>
      <c r="AS353" s="10"/>
      <c r="AT353" s="10"/>
      <c r="AU353" s="10"/>
      <c r="AV353" s="10"/>
      <c r="AW353" s="10"/>
      <c r="AX353" s="10"/>
      <c r="AY353" s="10"/>
    </row>
    <row r="354" spans="1:51" x14ac:dyDescent="0.3">
      <c r="A354" s="116"/>
      <c r="B354" s="116"/>
      <c r="C354" s="116"/>
      <c r="D354" s="116"/>
      <c r="E354" s="116"/>
      <c r="F354" s="116"/>
      <c r="G354" s="116"/>
      <c r="H354" s="116"/>
      <c r="I354" s="117"/>
      <c r="J354" s="124"/>
      <c r="K354" s="112"/>
      <c r="L354" s="112"/>
      <c r="M354" s="125"/>
      <c r="N354" s="126"/>
      <c r="O354" s="33"/>
      <c r="Z354" s="17"/>
      <c r="AA354" s="127"/>
      <c r="AC354" s="17"/>
      <c r="AD354" s="127"/>
      <c r="AL354" s="10"/>
      <c r="AM354" s="10"/>
      <c r="AN354" s="10"/>
      <c r="AO354" s="10"/>
      <c r="AP354" s="10"/>
      <c r="AQ354" s="10"/>
      <c r="AR354" s="10"/>
      <c r="AS354" s="10"/>
      <c r="AT354" s="10"/>
      <c r="AU354" s="10"/>
      <c r="AV354" s="10"/>
      <c r="AW354" s="10"/>
      <c r="AX354" s="10"/>
      <c r="AY354" s="10"/>
    </row>
    <row r="355" spans="1:51" x14ac:dyDescent="0.3">
      <c r="A355" s="128"/>
      <c r="B355" s="128"/>
      <c r="C355" s="128"/>
      <c r="D355" s="128"/>
      <c r="E355" s="128"/>
      <c r="F355" s="128"/>
      <c r="G355" s="128"/>
      <c r="H355" s="128"/>
      <c r="I355" s="117"/>
      <c r="J355" s="118"/>
      <c r="K355" s="112"/>
      <c r="L355" s="112"/>
      <c r="M355" s="113"/>
      <c r="N355" s="114"/>
      <c r="O355" s="33"/>
      <c r="Z355" s="17"/>
      <c r="AA355" s="127"/>
      <c r="AC355" s="17"/>
      <c r="AD355" s="127"/>
      <c r="AF355" s="11"/>
      <c r="AL355" s="10"/>
      <c r="AM355" s="10"/>
      <c r="AN355" s="10"/>
      <c r="AO355" s="10"/>
      <c r="AP355" s="10"/>
      <c r="AQ355" s="10"/>
      <c r="AR355" s="10"/>
      <c r="AS355" s="10"/>
      <c r="AT355" s="10"/>
      <c r="AU355" s="10"/>
      <c r="AV355" s="10"/>
      <c r="AW355" s="10"/>
      <c r="AX355" s="10"/>
      <c r="AY355" s="10"/>
    </row>
    <row r="356" spans="1:51" x14ac:dyDescent="0.3">
      <c r="A356" s="128"/>
      <c r="B356" s="128"/>
      <c r="C356" s="128"/>
      <c r="D356" s="128"/>
      <c r="E356" s="128"/>
      <c r="F356" s="128"/>
      <c r="G356" s="128"/>
      <c r="H356" s="128"/>
      <c r="I356" s="117"/>
      <c r="J356" s="118"/>
      <c r="K356" s="112"/>
      <c r="L356" s="112"/>
      <c r="M356" s="113"/>
      <c r="N356" s="114"/>
      <c r="O356" s="33"/>
      <c r="Z356" s="17"/>
      <c r="AA356" s="127"/>
      <c r="AC356" s="17"/>
      <c r="AD356" s="127"/>
      <c r="AF356" s="11"/>
      <c r="AL356" s="10"/>
      <c r="AM356" s="10"/>
      <c r="AN356" s="10"/>
      <c r="AO356" s="10"/>
      <c r="AP356" s="10"/>
      <c r="AQ356" s="10"/>
      <c r="AR356" s="10"/>
      <c r="AS356" s="10"/>
      <c r="AT356" s="10"/>
      <c r="AU356" s="10"/>
      <c r="AV356" s="10"/>
      <c r="AW356" s="10"/>
      <c r="AX356" s="10"/>
      <c r="AY356" s="10"/>
    </row>
    <row r="357" spans="1:51" x14ac:dyDescent="0.3">
      <c r="A357" s="116"/>
      <c r="B357" s="116"/>
      <c r="C357" s="116"/>
      <c r="D357" s="116"/>
      <c r="E357" s="116"/>
      <c r="F357" s="116"/>
      <c r="G357" s="116"/>
      <c r="H357" s="116"/>
      <c r="I357" s="117"/>
      <c r="J357" s="118"/>
      <c r="K357" s="112"/>
      <c r="L357" s="112"/>
      <c r="M357" s="113"/>
      <c r="N357" s="114"/>
      <c r="O357" s="33"/>
      <c r="Z357" s="17"/>
      <c r="AA357" s="127"/>
      <c r="AC357" s="17"/>
      <c r="AD357" s="127"/>
      <c r="AF357" s="11"/>
      <c r="AG357" s="820"/>
      <c r="AH357" s="820"/>
      <c r="AL357" s="10"/>
      <c r="AM357" s="10"/>
      <c r="AN357" s="10"/>
      <c r="AO357" s="10"/>
      <c r="AP357" s="10"/>
      <c r="AQ357" s="10"/>
      <c r="AR357" s="10"/>
      <c r="AS357" s="10"/>
      <c r="AT357" s="10"/>
      <c r="AU357" s="10"/>
      <c r="AV357" s="10"/>
      <c r="AW357" s="10"/>
      <c r="AX357" s="10"/>
      <c r="AY357" s="10"/>
    </row>
    <row r="358" spans="1:51" x14ac:dyDescent="0.3">
      <c r="A358" s="116"/>
      <c r="B358" s="116"/>
      <c r="C358" s="116"/>
      <c r="D358" s="116"/>
      <c r="E358" s="116"/>
      <c r="F358" s="116"/>
      <c r="G358" s="116"/>
      <c r="H358" s="116"/>
      <c r="I358" s="117"/>
      <c r="J358" s="124"/>
      <c r="K358" s="112"/>
      <c r="L358" s="112"/>
      <c r="M358" s="113"/>
      <c r="N358" s="114"/>
      <c r="O358" s="121"/>
      <c r="Z358" s="17"/>
      <c r="AA358" s="127"/>
      <c r="AC358" s="17"/>
      <c r="AD358" s="127"/>
      <c r="AF358" s="11"/>
      <c r="AL358" s="10"/>
      <c r="AM358" s="10"/>
      <c r="AN358" s="10"/>
      <c r="AO358" s="10"/>
      <c r="AP358" s="10"/>
      <c r="AQ358" s="10"/>
      <c r="AR358" s="10"/>
      <c r="AS358" s="10"/>
      <c r="AT358" s="10"/>
      <c r="AU358" s="10"/>
      <c r="AV358" s="10"/>
      <c r="AW358" s="10"/>
      <c r="AX358" s="10"/>
      <c r="AY358" s="10"/>
    </row>
    <row r="359" spans="1:51" x14ac:dyDescent="0.3">
      <c r="A359" s="116"/>
      <c r="B359" s="116"/>
      <c r="C359" s="116"/>
      <c r="D359" s="116"/>
      <c r="E359" s="116"/>
      <c r="F359" s="116"/>
      <c r="G359" s="116"/>
      <c r="H359" s="116"/>
      <c r="I359" s="117"/>
      <c r="J359" s="118"/>
      <c r="K359" s="112"/>
      <c r="L359" s="112"/>
      <c r="M359" s="113"/>
      <c r="N359" s="114"/>
      <c r="O359" s="33"/>
      <c r="Z359" s="17"/>
      <c r="AA359" s="127"/>
      <c r="AC359" s="17"/>
      <c r="AD359" s="127"/>
      <c r="AF359" s="11"/>
      <c r="AL359" s="10"/>
      <c r="AM359" s="10"/>
      <c r="AN359" s="10"/>
      <c r="AO359" s="10"/>
      <c r="AP359" s="10"/>
      <c r="AQ359" s="10"/>
      <c r="AR359" s="10"/>
      <c r="AS359" s="10"/>
      <c r="AT359" s="10"/>
      <c r="AU359" s="10"/>
      <c r="AV359" s="10"/>
      <c r="AW359" s="10"/>
      <c r="AX359" s="10"/>
      <c r="AY359" s="10"/>
    </row>
    <row r="360" spans="1:51" x14ac:dyDescent="0.3">
      <c r="A360" s="116"/>
      <c r="B360" s="116"/>
      <c r="C360" s="116"/>
      <c r="D360" s="116"/>
      <c r="E360" s="116"/>
      <c r="F360" s="116"/>
      <c r="G360" s="116"/>
      <c r="H360" s="116"/>
      <c r="I360" s="117"/>
      <c r="J360" s="118"/>
      <c r="K360" s="112"/>
      <c r="L360" s="112"/>
      <c r="M360" s="113"/>
      <c r="N360" s="114"/>
      <c r="O360" s="33"/>
      <c r="Z360" s="17"/>
      <c r="AA360" s="127"/>
      <c r="AC360" s="17"/>
      <c r="AD360" s="127"/>
      <c r="AF360" s="11"/>
      <c r="AL360" s="10"/>
      <c r="AM360" s="10"/>
      <c r="AN360" s="10"/>
      <c r="AO360" s="10"/>
      <c r="AP360" s="10"/>
      <c r="AQ360" s="10"/>
      <c r="AR360" s="10"/>
      <c r="AS360" s="10"/>
      <c r="AT360" s="10"/>
      <c r="AU360" s="10"/>
      <c r="AV360" s="10"/>
      <c r="AW360" s="10"/>
      <c r="AX360" s="10"/>
      <c r="AY360" s="10"/>
    </row>
    <row r="361" spans="1:51" x14ac:dyDescent="0.3">
      <c r="A361" s="116"/>
      <c r="B361" s="116"/>
      <c r="C361" s="116"/>
      <c r="D361" s="116"/>
      <c r="E361" s="116"/>
      <c r="F361" s="116"/>
      <c r="G361" s="116"/>
      <c r="H361" s="116"/>
      <c r="I361" s="117"/>
      <c r="J361" s="118"/>
      <c r="K361" s="112"/>
      <c r="L361" s="112"/>
      <c r="M361" s="113"/>
      <c r="N361" s="114"/>
      <c r="O361" s="121"/>
      <c r="Z361" s="17"/>
      <c r="AA361" s="127"/>
      <c r="AC361" s="17"/>
      <c r="AD361" s="127"/>
      <c r="AF361" s="11"/>
      <c r="AL361" s="10"/>
      <c r="AM361" s="10"/>
      <c r="AN361" s="10"/>
      <c r="AO361" s="10"/>
      <c r="AP361" s="10"/>
      <c r="AQ361" s="10"/>
      <c r="AR361" s="10"/>
      <c r="AS361" s="10"/>
      <c r="AT361" s="10"/>
      <c r="AU361" s="10"/>
      <c r="AV361" s="10"/>
      <c r="AW361" s="10"/>
      <c r="AX361" s="10"/>
      <c r="AY361" s="10"/>
    </row>
    <row r="362" spans="1:51" x14ac:dyDescent="0.3">
      <c r="A362" s="116"/>
      <c r="B362" s="116"/>
      <c r="C362" s="116"/>
      <c r="D362" s="116"/>
      <c r="E362" s="116"/>
      <c r="F362" s="116"/>
      <c r="G362" s="116"/>
      <c r="H362" s="116"/>
      <c r="I362" s="117"/>
      <c r="J362" s="124"/>
      <c r="K362" s="112"/>
      <c r="L362" s="112"/>
      <c r="M362" s="129"/>
      <c r="N362" s="114"/>
      <c r="O362" s="130"/>
      <c r="Z362" s="17"/>
      <c r="AA362" s="127"/>
      <c r="AC362" s="17"/>
      <c r="AD362" s="127"/>
      <c r="AF362" s="11"/>
      <c r="AL362" s="10"/>
      <c r="AM362" s="10"/>
      <c r="AN362" s="10"/>
      <c r="AO362" s="10"/>
      <c r="AP362" s="10"/>
      <c r="AQ362" s="10"/>
      <c r="AR362" s="10"/>
      <c r="AS362" s="10"/>
      <c r="AT362" s="10"/>
      <c r="AU362" s="10"/>
      <c r="AV362" s="10"/>
      <c r="AW362" s="10"/>
      <c r="AX362" s="10"/>
      <c r="AY362" s="10"/>
    </row>
    <row r="363" spans="1:51" x14ac:dyDescent="0.3">
      <c r="A363" s="128"/>
      <c r="B363" s="128"/>
      <c r="C363" s="128"/>
      <c r="D363" s="128"/>
      <c r="E363" s="128"/>
      <c r="F363" s="128"/>
      <c r="G363" s="128"/>
      <c r="H363" s="128"/>
      <c r="I363" s="117"/>
      <c r="J363" s="131"/>
      <c r="K363" s="112"/>
      <c r="L363" s="112"/>
      <c r="M363" s="113"/>
      <c r="N363" s="114"/>
      <c r="O363" s="33"/>
      <c r="X363" s="18"/>
      <c r="Z363" s="17"/>
      <c r="AA363" s="127"/>
      <c r="AC363" s="17"/>
      <c r="AD363" s="127"/>
      <c r="AF363" s="11"/>
      <c r="AL363" s="10"/>
      <c r="AM363" s="10"/>
      <c r="AN363" s="10"/>
      <c r="AO363" s="10"/>
      <c r="AP363" s="10"/>
      <c r="AQ363" s="10"/>
      <c r="AR363" s="10"/>
      <c r="AS363" s="10"/>
      <c r="AT363" s="10"/>
      <c r="AU363" s="10"/>
      <c r="AV363" s="10"/>
      <c r="AW363" s="10"/>
      <c r="AX363" s="10"/>
      <c r="AY363" s="10"/>
    </row>
    <row r="364" spans="1:51" x14ac:dyDescent="0.3">
      <c r="A364" s="128"/>
      <c r="B364" s="128"/>
      <c r="C364" s="128"/>
      <c r="D364" s="128"/>
      <c r="E364" s="128"/>
      <c r="F364" s="128"/>
      <c r="G364" s="128"/>
      <c r="H364" s="128"/>
      <c r="I364" s="117"/>
      <c r="J364" s="132"/>
      <c r="K364" s="112"/>
      <c r="L364" s="112"/>
      <c r="M364" s="129"/>
      <c r="N364" s="114"/>
      <c r="O364" s="33"/>
      <c r="X364" s="18"/>
      <c r="Z364" s="17"/>
      <c r="AA364" s="127"/>
      <c r="AC364" s="17"/>
      <c r="AD364" s="127"/>
      <c r="AF364" s="11"/>
      <c r="AL364" s="10"/>
      <c r="AM364" s="10"/>
      <c r="AN364" s="10"/>
      <c r="AO364" s="10"/>
      <c r="AP364" s="10"/>
      <c r="AQ364" s="10"/>
      <c r="AR364" s="10"/>
      <c r="AS364" s="10"/>
      <c r="AT364" s="10"/>
      <c r="AU364" s="10"/>
      <c r="AV364" s="10"/>
      <c r="AW364" s="10"/>
      <c r="AX364" s="10"/>
      <c r="AY364" s="10"/>
    </row>
    <row r="365" spans="1:51" x14ac:dyDescent="0.3">
      <c r="A365" s="128"/>
      <c r="B365" s="128"/>
      <c r="C365" s="128"/>
      <c r="D365" s="128"/>
      <c r="E365" s="128"/>
      <c r="F365" s="128"/>
      <c r="G365" s="128"/>
      <c r="H365" s="128"/>
      <c r="I365" s="117"/>
      <c r="J365" s="132"/>
      <c r="K365" s="112"/>
      <c r="L365" s="112"/>
      <c r="M365" s="129"/>
      <c r="N365" s="114"/>
      <c r="O365" s="33"/>
      <c r="X365" s="18"/>
      <c r="Z365" s="17"/>
      <c r="AA365" s="127"/>
      <c r="AC365" s="17"/>
      <c r="AD365" s="127"/>
      <c r="AF365" s="11"/>
      <c r="AL365" s="10"/>
      <c r="AM365" s="10"/>
      <c r="AN365" s="10"/>
      <c r="AO365" s="10"/>
      <c r="AP365" s="10"/>
      <c r="AQ365" s="10"/>
      <c r="AR365" s="10"/>
      <c r="AS365" s="10"/>
      <c r="AT365" s="10"/>
      <c r="AU365" s="10"/>
      <c r="AV365" s="10"/>
      <c r="AW365" s="10"/>
      <c r="AX365" s="10"/>
      <c r="AY365" s="10"/>
    </row>
    <row r="366" spans="1:51" x14ac:dyDescent="0.3">
      <c r="A366" s="109"/>
      <c r="B366" s="109"/>
      <c r="C366" s="109"/>
      <c r="D366" s="109"/>
      <c r="E366" s="109"/>
      <c r="F366" s="109"/>
      <c r="G366" s="109"/>
      <c r="H366" s="109"/>
      <c r="I366" s="110"/>
      <c r="J366" s="133"/>
      <c r="K366" s="112"/>
      <c r="L366" s="112"/>
      <c r="M366" s="113"/>
      <c r="N366" s="114"/>
      <c r="O366" s="33"/>
      <c r="Z366" s="17"/>
      <c r="AA366" s="127"/>
      <c r="AC366" s="17"/>
      <c r="AD366" s="127"/>
      <c r="AF366" s="11"/>
      <c r="AL366" s="10"/>
      <c r="AM366" s="10"/>
      <c r="AN366" s="10"/>
      <c r="AO366" s="10"/>
      <c r="AP366" s="10"/>
      <c r="AQ366" s="10"/>
      <c r="AR366" s="10"/>
      <c r="AS366" s="10"/>
      <c r="AT366" s="10"/>
      <c r="AU366" s="10"/>
      <c r="AV366" s="10"/>
      <c r="AW366" s="10"/>
      <c r="AX366" s="10"/>
      <c r="AY366" s="10"/>
    </row>
    <row r="367" spans="1:51" x14ac:dyDescent="0.3">
      <c r="A367" s="128"/>
      <c r="B367" s="128"/>
      <c r="C367" s="128"/>
      <c r="D367" s="128"/>
      <c r="E367" s="128"/>
      <c r="F367" s="128"/>
      <c r="G367" s="128"/>
      <c r="H367" s="128"/>
      <c r="I367" s="117"/>
      <c r="J367" s="134"/>
      <c r="K367" s="112"/>
      <c r="L367" s="112"/>
      <c r="M367" s="113"/>
      <c r="N367" s="114"/>
      <c r="O367" s="33"/>
      <c r="Z367" s="17"/>
      <c r="AA367" s="127"/>
      <c r="AC367" s="17"/>
      <c r="AD367" s="127"/>
      <c r="AF367" s="11"/>
      <c r="AL367" s="10"/>
      <c r="AM367" s="10"/>
      <c r="AN367" s="10"/>
      <c r="AO367" s="10"/>
      <c r="AP367" s="10"/>
      <c r="AQ367" s="10"/>
      <c r="AR367" s="10"/>
      <c r="AS367" s="10"/>
      <c r="AT367" s="10"/>
      <c r="AU367" s="10"/>
      <c r="AV367" s="10"/>
      <c r="AW367" s="10"/>
      <c r="AX367" s="10"/>
      <c r="AY367" s="10"/>
    </row>
    <row r="368" spans="1:51" x14ac:dyDescent="0.3">
      <c r="A368" s="116"/>
      <c r="B368" s="116"/>
      <c r="C368" s="116"/>
      <c r="D368" s="116"/>
      <c r="E368" s="116"/>
      <c r="F368" s="116"/>
      <c r="G368" s="116"/>
      <c r="H368" s="116"/>
      <c r="I368" s="117"/>
      <c r="J368" s="118"/>
      <c r="K368" s="112"/>
      <c r="L368" s="112"/>
      <c r="M368" s="113"/>
      <c r="N368" s="114"/>
      <c r="O368" s="33"/>
      <c r="Z368" s="17"/>
      <c r="AA368" s="127"/>
      <c r="AC368" s="17"/>
      <c r="AD368" s="127"/>
      <c r="AF368" s="11"/>
      <c r="AL368" s="10"/>
      <c r="AM368" s="10"/>
      <c r="AN368" s="10"/>
      <c r="AO368" s="10"/>
      <c r="AP368" s="10"/>
      <c r="AQ368" s="10"/>
      <c r="AR368" s="10"/>
      <c r="AS368" s="10"/>
      <c r="AT368" s="10"/>
      <c r="AU368" s="10"/>
      <c r="AV368" s="10"/>
      <c r="AW368" s="10"/>
      <c r="AX368" s="10"/>
      <c r="AY368" s="10"/>
    </row>
    <row r="369" spans="1:51" x14ac:dyDescent="0.3">
      <c r="A369" s="128"/>
      <c r="B369" s="128"/>
      <c r="C369" s="128"/>
      <c r="D369" s="128"/>
      <c r="E369" s="128"/>
      <c r="F369" s="128"/>
      <c r="G369" s="128"/>
      <c r="H369" s="128"/>
      <c r="I369" s="117"/>
      <c r="J369" s="132"/>
      <c r="K369" s="112"/>
      <c r="L369" s="112"/>
      <c r="M369" s="129"/>
      <c r="N369" s="114"/>
      <c r="O369" s="33"/>
      <c r="Z369" s="17"/>
      <c r="AA369" s="127"/>
      <c r="AC369" s="17"/>
      <c r="AD369" s="127"/>
      <c r="AF369" s="11"/>
      <c r="AL369" s="10"/>
      <c r="AM369" s="10"/>
      <c r="AN369" s="10"/>
      <c r="AO369" s="10"/>
      <c r="AP369" s="10"/>
      <c r="AQ369" s="10"/>
      <c r="AR369" s="10"/>
      <c r="AS369" s="10"/>
      <c r="AT369" s="10"/>
      <c r="AU369" s="10"/>
      <c r="AV369" s="10"/>
      <c r="AW369" s="10"/>
      <c r="AX369" s="10"/>
      <c r="AY369" s="10"/>
    </row>
    <row r="370" spans="1:51" x14ac:dyDescent="0.3">
      <c r="A370" s="109"/>
      <c r="B370" s="109"/>
      <c r="C370" s="109"/>
      <c r="D370" s="109"/>
      <c r="E370" s="109"/>
      <c r="F370" s="109"/>
      <c r="G370" s="109"/>
      <c r="H370" s="109"/>
      <c r="I370" s="110"/>
      <c r="J370" s="111"/>
      <c r="K370" s="112"/>
      <c r="L370" s="112"/>
      <c r="M370" s="113"/>
      <c r="N370" s="114"/>
      <c r="O370" s="33"/>
      <c r="Z370" s="17"/>
      <c r="AA370" s="135"/>
      <c r="AC370" s="17"/>
      <c r="AD370" s="135"/>
      <c r="AF370" s="11"/>
      <c r="AL370" s="10"/>
      <c r="AM370" s="10"/>
      <c r="AN370" s="10"/>
      <c r="AO370" s="10"/>
      <c r="AP370" s="10"/>
      <c r="AQ370" s="10"/>
      <c r="AR370" s="10"/>
      <c r="AS370" s="10"/>
      <c r="AT370" s="10"/>
      <c r="AU370" s="10"/>
      <c r="AV370" s="10"/>
      <c r="AW370" s="10"/>
      <c r="AX370" s="10"/>
      <c r="AY370" s="10"/>
    </row>
    <row r="371" spans="1:51" x14ac:dyDescent="0.3">
      <c r="A371" s="116"/>
      <c r="B371" s="116"/>
      <c r="C371" s="116"/>
      <c r="D371" s="116"/>
      <c r="E371" s="116"/>
      <c r="F371" s="116"/>
      <c r="G371" s="116"/>
      <c r="H371" s="116"/>
      <c r="I371" s="117"/>
      <c r="J371" s="118"/>
      <c r="K371" s="112"/>
      <c r="L371" s="112"/>
      <c r="M371" s="129"/>
      <c r="N371" s="114"/>
      <c r="O371" s="130"/>
      <c r="Z371" s="17"/>
      <c r="AA371" s="135"/>
      <c r="AC371" s="17"/>
      <c r="AD371" s="135"/>
      <c r="AF371" s="11"/>
      <c r="AL371" s="10"/>
      <c r="AM371" s="10"/>
      <c r="AN371" s="10"/>
      <c r="AO371" s="10"/>
      <c r="AP371" s="10"/>
      <c r="AQ371" s="10"/>
      <c r="AR371" s="10"/>
      <c r="AS371" s="10"/>
      <c r="AT371" s="10"/>
      <c r="AU371" s="10"/>
      <c r="AV371" s="10"/>
      <c r="AW371" s="10"/>
      <c r="AX371" s="10"/>
      <c r="AY371" s="10"/>
    </row>
    <row r="372" spans="1:51" x14ac:dyDescent="0.3">
      <c r="A372" s="116"/>
      <c r="B372" s="116"/>
      <c r="C372" s="116"/>
      <c r="D372" s="116"/>
      <c r="E372" s="116"/>
      <c r="F372" s="116"/>
      <c r="G372" s="116"/>
      <c r="H372" s="116"/>
      <c r="I372" s="117"/>
      <c r="J372" s="118"/>
      <c r="K372" s="128"/>
      <c r="L372" s="112"/>
      <c r="M372" s="129"/>
      <c r="N372" s="114"/>
      <c r="O372" s="33"/>
      <c r="Z372" s="17"/>
      <c r="AA372" s="127"/>
      <c r="AC372" s="17"/>
      <c r="AD372" s="127"/>
      <c r="AF372" s="11"/>
      <c r="AL372" s="10"/>
      <c r="AM372" s="10"/>
      <c r="AN372" s="10"/>
      <c r="AO372" s="10"/>
      <c r="AP372" s="10"/>
      <c r="AQ372" s="10"/>
      <c r="AR372" s="10"/>
      <c r="AS372" s="10"/>
      <c r="AT372" s="10"/>
      <c r="AU372" s="10"/>
      <c r="AV372" s="10"/>
      <c r="AW372" s="10"/>
      <c r="AX372" s="10"/>
      <c r="AY372" s="10"/>
    </row>
    <row r="373" spans="1:51" x14ac:dyDescent="0.3">
      <c r="A373" s="128"/>
      <c r="B373" s="128"/>
      <c r="C373" s="128"/>
      <c r="D373" s="128"/>
      <c r="E373" s="128"/>
      <c r="F373" s="128"/>
      <c r="G373" s="128"/>
      <c r="H373" s="128"/>
      <c r="I373" s="117"/>
      <c r="J373" s="118"/>
      <c r="K373" s="128"/>
      <c r="L373" s="112"/>
      <c r="M373" s="129"/>
      <c r="N373" s="114"/>
      <c r="O373" s="33"/>
      <c r="Z373" s="17"/>
      <c r="AA373" s="127"/>
      <c r="AC373" s="17"/>
      <c r="AD373" s="127"/>
      <c r="AF373" s="11"/>
      <c r="AL373" s="10"/>
      <c r="AM373" s="10"/>
      <c r="AN373" s="10"/>
      <c r="AO373" s="10"/>
      <c r="AP373" s="10"/>
      <c r="AQ373" s="10"/>
      <c r="AR373" s="10"/>
      <c r="AS373" s="10"/>
      <c r="AT373" s="10"/>
      <c r="AU373" s="10"/>
      <c r="AV373" s="10"/>
      <c r="AW373" s="10"/>
      <c r="AX373" s="10"/>
      <c r="AY373" s="10"/>
    </row>
    <row r="374" spans="1:51" x14ac:dyDescent="0.3">
      <c r="A374" s="128"/>
      <c r="B374" s="128"/>
      <c r="C374" s="128"/>
      <c r="D374" s="128"/>
      <c r="E374" s="128"/>
      <c r="F374" s="128"/>
      <c r="G374" s="128"/>
      <c r="H374" s="128"/>
      <c r="I374" s="117"/>
      <c r="J374" s="118"/>
      <c r="K374" s="128"/>
      <c r="L374" s="112"/>
      <c r="M374" s="129"/>
      <c r="N374" s="114"/>
      <c r="O374" s="33"/>
      <c r="Z374" s="17"/>
      <c r="AA374" s="127"/>
      <c r="AC374" s="17"/>
      <c r="AD374" s="127"/>
      <c r="AF374" s="11"/>
      <c r="AL374" s="10"/>
      <c r="AM374" s="10"/>
      <c r="AN374" s="10"/>
      <c r="AO374" s="10"/>
      <c r="AP374" s="10"/>
      <c r="AQ374" s="10"/>
      <c r="AR374" s="10"/>
      <c r="AS374" s="10"/>
      <c r="AT374" s="10"/>
      <c r="AU374" s="10"/>
      <c r="AV374" s="10"/>
      <c r="AW374" s="10"/>
      <c r="AX374" s="10"/>
      <c r="AY374" s="10"/>
    </row>
    <row r="375" spans="1:51" x14ac:dyDescent="0.3">
      <c r="A375" s="128"/>
      <c r="B375" s="128"/>
      <c r="C375" s="128"/>
      <c r="D375" s="128"/>
      <c r="E375" s="128"/>
      <c r="F375" s="128"/>
      <c r="G375" s="128"/>
      <c r="H375" s="128"/>
      <c r="I375" s="117"/>
      <c r="J375" s="118"/>
      <c r="K375" s="128"/>
      <c r="L375" s="112"/>
      <c r="M375" s="129"/>
      <c r="N375" s="114"/>
      <c r="O375" s="33"/>
      <c r="Z375" s="17"/>
      <c r="AA375" s="127"/>
      <c r="AC375" s="17"/>
      <c r="AD375" s="127"/>
      <c r="AF375" s="11"/>
      <c r="AL375" s="10"/>
      <c r="AM375" s="10"/>
      <c r="AN375" s="10"/>
      <c r="AO375" s="10"/>
      <c r="AP375" s="10"/>
      <c r="AQ375" s="10"/>
      <c r="AR375" s="10"/>
      <c r="AS375" s="10"/>
      <c r="AT375" s="10"/>
      <c r="AU375" s="10"/>
      <c r="AV375" s="10"/>
      <c r="AW375" s="10"/>
      <c r="AX375" s="10"/>
      <c r="AY375" s="10"/>
    </row>
    <row r="376" spans="1:51" x14ac:dyDescent="0.3">
      <c r="A376" s="128"/>
      <c r="B376" s="128"/>
      <c r="C376" s="128"/>
      <c r="D376" s="128"/>
      <c r="E376" s="128"/>
      <c r="F376" s="128"/>
      <c r="G376" s="128"/>
      <c r="H376" s="128"/>
      <c r="I376" s="117"/>
      <c r="J376" s="118"/>
      <c r="K376" s="128"/>
      <c r="L376" s="112"/>
      <c r="M376" s="129"/>
      <c r="N376" s="114"/>
      <c r="O376" s="33"/>
      <c r="Z376" s="17"/>
      <c r="AA376" s="127"/>
      <c r="AC376" s="17"/>
      <c r="AD376" s="127"/>
      <c r="AF376" s="11"/>
      <c r="AL376" s="10"/>
      <c r="AM376" s="10"/>
      <c r="AN376" s="10"/>
      <c r="AO376" s="10"/>
      <c r="AP376" s="10"/>
      <c r="AQ376" s="10"/>
      <c r="AR376" s="10"/>
      <c r="AS376" s="10"/>
      <c r="AT376" s="10"/>
      <c r="AU376" s="10"/>
      <c r="AV376" s="10"/>
      <c r="AW376" s="10"/>
      <c r="AX376" s="10"/>
      <c r="AY376" s="10"/>
    </row>
    <row r="377" spans="1:51" x14ac:dyDescent="0.3">
      <c r="A377" s="128"/>
      <c r="B377" s="128"/>
      <c r="C377" s="128"/>
      <c r="D377" s="128"/>
      <c r="E377" s="128"/>
      <c r="F377" s="128"/>
      <c r="G377" s="128"/>
      <c r="H377" s="128"/>
      <c r="I377" s="117"/>
      <c r="J377" s="118"/>
      <c r="K377" s="128"/>
      <c r="L377" s="112"/>
      <c r="M377" s="129"/>
      <c r="N377" s="114"/>
      <c r="O377" s="33"/>
      <c r="Z377" s="17"/>
      <c r="AA377" s="127"/>
      <c r="AC377" s="17"/>
      <c r="AD377" s="127"/>
      <c r="AF377" s="11"/>
      <c r="AL377" s="10"/>
      <c r="AM377" s="10"/>
      <c r="AN377" s="10"/>
      <c r="AO377" s="10"/>
      <c r="AP377" s="10"/>
      <c r="AQ377" s="10"/>
      <c r="AR377" s="10"/>
      <c r="AS377" s="10"/>
      <c r="AT377" s="10"/>
      <c r="AU377" s="10"/>
      <c r="AV377" s="10"/>
      <c r="AW377" s="10"/>
      <c r="AX377" s="10"/>
      <c r="AY377" s="10"/>
    </row>
    <row r="378" spans="1:51" x14ac:dyDescent="0.3">
      <c r="A378" s="128"/>
      <c r="B378" s="128"/>
      <c r="C378" s="128"/>
      <c r="D378" s="128"/>
      <c r="E378" s="128"/>
      <c r="F378" s="128"/>
      <c r="G378" s="128"/>
      <c r="H378" s="128"/>
      <c r="I378" s="117"/>
      <c r="J378" s="118"/>
      <c r="K378" s="128"/>
      <c r="L378" s="112"/>
      <c r="M378" s="129"/>
      <c r="N378" s="114"/>
      <c r="O378" s="33"/>
      <c r="Z378" s="17"/>
      <c r="AA378" s="127"/>
      <c r="AC378" s="17"/>
      <c r="AD378" s="127"/>
      <c r="AF378" s="11"/>
      <c r="AL378" s="10"/>
      <c r="AM378" s="10"/>
      <c r="AN378" s="10"/>
      <c r="AO378" s="10"/>
      <c r="AP378" s="10"/>
      <c r="AQ378" s="10"/>
      <c r="AR378" s="10"/>
      <c r="AS378" s="10"/>
      <c r="AT378" s="10"/>
      <c r="AU378" s="10"/>
      <c r="AV378" s="10"/>
      <c r="AW378" s="10"/>
      <c r="AX378" s="10"/>
      <c r="AY378" s="10"/>
    </row>
    <row r="379" spans="1:51" x14ac:dyDescent="0.3">
      <c r="A379" s="109"/>
      <c r="B379" s="109"/>
      <c r="C379" s="109"/>
      <c r="D379" s="109"/>
      <c r="E379" s="109"/>
      <c r="F379" s="109"/>
      <c r="G379" s="109"/>
      <c r="H379" s="109"/>
      <c r="I379" s="110"/>
      <c r="J379" s="111"/>
      <c r="K379" s="112"/>
      <c r="L379" s="112"/>
      <c r="M379" s="113"/>
      <c r="N379" s="114"/>
      <c r="O379" s="33"/>
      <c r="Z379" s="17"/>
      <c r="AA379" s="135"/>
      <c r="AC379" s="17"/>
      <c r="AD379" s="135"/>
      <c r="AF379" s="11"/>
      <c r="AL379" s="10"/>
      <c r="AM379" s="10"/>
      <c r="AN379" s="10"/>
      <c r="AO379" s="10"/>
      <c r="AP379" s="10"/>
      <c r="AQ379" s="10"/>
      <c r="AR379" s="10"/>
      <c r="AS379" s="10"/>
      <c r="AT379" s="10"/>
      <c r="AU379" s="10"/>
      <c r="AV379" s="10"/>
      <c r="AW379" s="10"/>
      <c r="AX379" s="10"/>
      <c r="AY379" s="10"/>
    </row>
    <row r="380" spans="1:51" x14ac:dyDescent="0.3">
      <c r="A380" s="116"/>
      <c r="B380" s="116"/>
      <c r="C380" s="116"/>
      <c r="D380" s="116"/>
      <c r="E380" s="116"/>
      <c r="F380" s="116"/>
      <c r="G380" s="116"/>
      <c r="H380" s="116"/>
      <c r="I380" s="117"/>
      <c r="J380" s="136"/>
      <c r="K380" s="112"/>
      <c r="L380" s="112"/>
      <c r="M380" s="129"/>
      <c r="N380" s="114"/>
      <c r="O380" s="130"/>
      <c r="Z380" s="17"/>
      <c r="AA380" s="135"/>
      <c r="AC380" s="17"/>
      <c r="AD380" s="135"/>
      <c r="AF380" s="11"/>
      <c r="AL380" s="10"/>
      <c r="AM380" s="10"/>
      <c r="AN380" s="10"/>
      <c r="AO380" s="10"/>
      <c r="AP380" s="10"/>
      <c r="AQ380" s="10"/>
      <c r="AR380" s="10"/>
      <c r="AS380" s="10"/>
      <c r="AT380" s="10"/>
      <c r="AU380" s="10"/>
      <c r="AV380" s="10"/>
      <c r="AW380" s="10"/>
      <c r="AX380" s="10"/>
      <c r="AY380" s="10"/>
    </row>
    <row r="381" spans="1:51" x14ac:dyDescent="0.3">
      <c r="A381" s="116"/>
      <c r="B381" s="116"/>
      <c r="C381" s="116"/>
      <c r="D381" s="116"/>
      <c r="E381" s="116"/>
      <c r="F381" s="116"/>
      <c r="G381" s="116"/>
      <c r="H381" s="116"/>
      <c r="I381" s="117"/>
      <c r="J381" s="118"/>
      <c r="K381" s="128"/>
      <c r="L381" s="112"/>
      <c r="M381" s="129"/>
      <c r="N381" s="114"/>
      <c r="O381" s="33"/>
      <c r="Z381" s="17"/>
      <c r="AA381" s="127"/>
      <c r="AC381" s="17"/>
      <c r="AD381" s="127"/>
      <c r="AF381" s="11"/>
      <c r="AL381" s="10"/>
      <c r="AM381" s="10"/>
      <c r="AN381" s="10"/>
      <c r="AO381" s="10"/>
      <c r="AP381" s="10"/>
      <c r="AQ381" s="10"/>
      <c r="AR381" s="10"/>
      <c r="AS381" s="10"/>
      <c r="AT381" s="10"/>
      <c r="AU381" s="10"/>
      <c r="AV381" s="10"/>
      <c r="AW381" s="10"/>
      <c r="AX381" s="10"/>
      <c r="AY381" s="10"/>
    </row>
    <row r="382" spans="1:51" x14ac:dyDescent="0.3">
      <c r="A382" s="116"/>
      <c r="B382" s="116"/>
      <c r="C382" s="116"/>
      <c r="D382" s="116"/>
      <c r="E382" s="116"/>
      <c r="F382" s="116"/>
      <c r="G382" s="116"/>
      <c r="H382" s="116"/>
      <c r="I382" s="117"/>
      <c r="J382" s="111"/>
      <c r="K382" s="112"/>
      <c r="L382" s="112"/>
      <c r="M382" s="113"/>
      <c r="N382" s="114"/>
      <c r="O382" s="33"/>
      <c r="Z382" s="17"/>
      <c r="AA382" s="127"/>
      <c r="AC382" s="17"/>
      <c r="AD382" s="127"/>
      <c r="AF382" s="11"/>
      <c r="AL382" s="10"/>
      <c r="AM382" s="10"/>
      <c r="AN382" s="10"/>
      <c r="AO382" s="10"/>
      <c r="AP382" s="10"/>
      <c r="AQ382" s="10"/>
      <c r="AR382" s="10"/>
      <c r="AS382" s="10"/>
      <c r="AT382" s="10"/>
      <c r="AU382" s="10"/>
      <c r="AV382" s="10"/>
      <c r="AW382" s="10"/>
      <c r="AX382" s="10"/>
      <c r="AY382" s="10"/>
    </row>
    <row r="383" spans="1:51" x14ac:dyDescent="0.3">
      <c r="A383" s="109"/>
      <c r="B383" s="109"/>
      <c r="C383" s="109"/>
      <c r="D383" s="109"/>
      <c r="E383" s="109"/>
      <c r="F383" s="109"/>
      <c r="G383" s="109"/>
      <c r="H383" s="109"/>
      <c r="I383" s="110"/>
      <c r="J383" s="137"/>
      <c r="K383" s="128"/>
      <c r="L383" s="112"/>
      <c r="M383" s="114"/>
      <c r="N383" s="114"/>
      <c r="O383" s="33"/>
      <c r="Z383" s="17"/>
      <c r="AA383" s="127"/>
      <c r="AC383" s="17"/>
      <c r="AD383" s="127"/>
      <c r="AF383" s="11"/>
      <c r="AL383" s="10"/>
      <c r="AM383" s="10"/>
      <c r="AN383" s="10"/>
      <c r="AO383" s="10"/>
      <c r="AP383" s="10"/>
      <c r="AQ383" s="10"/>
      <c r="AR383" s="10"/>
      <c r="AS383" s="10"/>
      <c r="AT383" s="10"/>
      <c r="AU383" s="10"/>
      <c r="AV383" s="10"/>
      <c r="AW383" s="10"/>
      <c r="AX383" s="10"/>
      <c r="AY383" s="10"/>
    </row>
    <row r="384" spans="1:51" x14ac:dyDescent="0.3">
      <c r="A384" s="109"/>
      <c r="B384" s="109"/>
      <c r="C384" s="109"/>
      <c r="D384" s="109"/>
      <c r="E384" s="109"/>
      <c r="F384" s="109"/>
      <c r="G384" s="109"/>
      <c r="H384" s="109"/>
      <c r="I384" s="110"/>
      <c r="J384" s="137"/>
      <c r="K384" s="128"/>
      <c r="L384" s="112"/>
      <c r="M384" s="113"/>
      <c r="N384" s="114"/>
      <c r="O384" s="33"/>
      <c r="Z384" s="17"/>
      <c r="AA384" s="127"/>
      <c r="AC384" s="17"/>
      <c r="AD384" s="127"/>
      <c r="AF384" s="11"/>
      <c r="AL384" s="10"/>
      <c r="AM384" s="10"/>
      <c r="AN384" s="10"/>
      <c r="AO384" s="10"/>
      <c r="AP384" s="10"/>
      <c r="AQ384" s="10"/>
      <c r="AR384" s="10"/>
      <c r="AS384" s="10"/>
      <c r="AT384" s="10"/>
      <c r="AU384" s="10"/>
      <c r="AV384" s="10"/>
      <c r="AW384" s="10"/>
      <c r="AX384" s="10"/>
      <c r="AY384" s="10"/>
    </row>
    <row r="385" spans="1:51" x14ac:dyDescent="0.3">
      <c r="A385" s="109"/>
      <c r="B385" s="109"/>
      <c r="C385" s="109"/>
      <c r="D385" s="109"/>
      <c r="E385" s="109"/>
      <c r="F385" s="109"/>
      <c r="G385" s="109"/>
      <c r="H385" s="109"/>
      <c r="I385" s="110"/>
      <c r="J385" s="137"/>
      <c r="K385" s="128"/>
      <c r="L385" s="112"/>
      <c r="M385" s="114"/>
      <c r="N385" s="114"/>
      <c r="O385" s="33"/>
      <c r="Z385" s="17"/>
      <c r="AA385" s="127"/>
      <c r="AC385" s="17"/>
      <c r="AD385" s="127"/>
      <c r="AF385" s="11"/>
      <c r="AL385" s="10"/>
      <c r="AM385" s="10"/>
      <c r="AN385" s="10"/>
      <c r="AO385" s="10"/>
      <c r="AP385" s="10"/>
      <c r="AQ385" s="10"/>
      <c r="AR385" s="10"/>
      <c r="AS385" s="10"/>
      <c r="AT385" s="10"/>
      <c r="AU385" s="10"/>
      <c r="AV385" s="10"/>
      <c r="AW385" s="10"/>
      <c r="AX385" s="10"/>
      <c r="AY385" s="10"/>
    </row>
    <row r="386" spans="1:51" x14ac:dyDescent="0.3">
      <c r="A386" s="109"/>
      <c r="B386" s="109"/>
      <c r="C386" s="109"/>
      <c r="D386" s="109"/>
      <c r="E386" s="109"/>
      <c r="F386" s="109"/>
      <c r="G386" s="109"/>
      <c r="H386" s="109"/>
      <c r="I386" s="110"/>
      <c r="J386" s="137"/>
      <c r="K386" s="128"/>
      <c r="L386" s="112"/>
      <c r="M386" s="114"/>
      <c r="N386" s="114"/>
      <c r="O386" s="33"/>
      <c r="Z386" s="17"/>
      <c r="AA386" s="127"/>
      <c r="AC386" s="17"/>
      <c r="AD386" s="127"/>
      <c r="AF386" s="11"/>
      <c r="AL386" s="10"/>
      <c r="AM386" s="10"/>
      <c r="AN386" s="10"/>
      <c r="AO386" s="10"/>
      <c r="AP386" s="10"/>
      <c r="AQ386" s="10"/>
      <c r="AR386" s="10"/>
      <c r="AS386" s="10"/>
      <c r="AT386" s="10"/>
      <c r="AU386" s="10"/>
      <c r="AV386" s="10"/>
      <c r="AW386" s="10"/>
      <c r="AX386" s="10"/>
      <c r="AY386" s="10"/>
    </row>
    <row r="387" spans="1:51" x14ac:dyDescent="0.3">
      <c r="A387" s="109"/>
      <c r="B387" s="109"/>
      <c r="C387" s="109"/>
      <c r="D387" s="109"/>
      <c r="E387" s="109"/>
      <c r="F387" s="109"/>
      <c r="G387" s="109"/>
      <c r="H387" s="109"/>
      <c r="I387" s="110"/>
      <c r="J387" s="118"/>
      <c r="K387" s="128"/>
      <c r="L387" s="112"/>
      <c r="M387" s="114"/>
      <c r="N387" s="114"/>
      <c r="O387" s="33"/>
      <c r="Z387" s="17"/>
      <c r="AA387" s="127"/>
      <c r="AC387" s="17"/>
      <c r="AD387" s="127"/>
      <c r="AF387" s="11"/>
      <c r="AL387" s="10"/>
      <c r="AM387" s="10"/>
      <c r="AN387" s="10"/>
      <c r="AO387" s="10"/>
      <c r="AP387" s="10"/>
      <c r="AQ387" s="10"/>
      <c r="AR387" s="10"/>
      <c r="AS387" s="10"/>
      <c r="AT387" s="10"/>
      <c r="AU387" s="10"/>
      <c r="AV387" s="10"/>
      <c r="AW387" s="10"/>
      <c r="AX387" s="10"/>
      <c r="AY387" s="10"/>
    </row>
    <row r="388" spans="1:51" x14ac:dyDescent="0.3">
      <c r="A388" s="109"/>
      <c r="B388" s="109"/>
      <c r="C388" s="109"/>
      <c r="D388" s="109"/>
      <c r="E388" s="109"/>
      <c r="F388" s="109"/>
      <c r="G388" s="109"/>
      <c r="H388" s="109"/>
      <c r="I388" s="110"/>
      <c r="J388" s="118"/>
      <c r="K388" s="128"/>
      <c r="L388" s="112"/>
      <c r="M388" s="114"/>
      <c r="N388" s="114"/>
      <c r="O388" s="33"/>
      <c r="Z388" s="17"/>
      <c r="AA388" s="127"/>
      <c r="AC388" s="17"/>
      <c r="AD388" s="127"/>
      <c r="AF388" s="11"/>
      <c r="AL388" s="10"/>
      <c r="AM388" s="10"/>
      <c r="AN388" s="10"/>
      <c r="AO388" s="10"/>
      <c r="AP388" s="10"/>
      <c r="AQ388" s="10"/>
      <c r="AR388" s="10"/>
      <c r="AS388" s="10"/>
      <c r="AT388" s="10"/>
      <c r="AU388" s="10"/>
      <c r="AV388" s="10"/>
      <c r="AW388" s="10"/>
      <c r="AX388" s="10"/>
      <c r="AY388" s="10"/>
    </row>
    <row r="389" spans="1:51" x14ac:dyDescent="0.3">
      <c r="A389" s="109"/>
      <c r="B389" s="109"/>
      <c r="C389" s="109"/>
      <c r="D389" s="109"/>
      <c r="E389" s="109"/>
      <c r="F389" s="109"/>
      <c r="G389" s="109"/>
      <c r="H389" s="109"/>
      <c r="I389" s="110"/>
      <c r="J389" s="111"/>
      <c r="K389" s="112"/>
      <c r="L389" s="112"/>
      <c r="M389" s="113"/>
      <c r="N389" s="114"/>
      <c r="O389" s="33"/>
      <c r="Z389" s="17"/>
      <c r="AA389" s="127"/>
      <c r="AC389" s="17"/>
      <c r="AD389" s="127"/>
      <c r="AF389" s="11"/>
      <c r="AL389" s="10"/>
      <c r="AM389" s="10"/>
      <c r="AN389" s="10"/>
      <c r="AO389" s="10"/>
      <c r="AP389" s="10"/>
      <c r="AQ389" s="10"/>
      <c r="AR389" s="10"/>
      <c r="AS389" s="10"/>
      <c r="AT389" s="10"/>
      <c r="AU389" s="10"/>
      <c r="AV389" s="10"/>
      <c r="AW389" s="10"/>
      <c r="AX389" s="10"/>
      <c r="AY389" s="10"/>
    </row>
    <row r="390" spans="1:51" x14ac:dyDescent="0.3">
      <c r="A390" s="116"/>
      <c r="B390" s="116"/>
      <c r="C390" s="116"/>
      <c r="D390" s="116"/>
      <c r="E390" s="116"/>
      <c r="F390" s="116"/>
      <c r="G390" s="116"/>
      <c r="H390" s="116"/>
      <c r="I390" s="117"/>
      <c r="J390" s="137"/>
      <c r="K390" s="128"/>
      <c r="L390" s="128"/>
      <c r="M390" s="114"/>
      <c r="N390" s="114"/>
      <c r="O390" s="33"/>
      <c r="Z390" s="17"/>
      <c r="AA390" s="127"/>
      <c r="AC390" s="17"/>
      <c r="AD390" s="127"/>
      <c r="AF390" s="11"/>
      <c r="AL390" s="10"/>
      <c r="AM390" s="10"/>
      <c r="AN390" s="10"/>
      <c r="AO390" s="10"/>
      <c r="AP390" s="10"/>
      <c r="AQ390" s="10"/>
      <c r="AR390" s="10"/>
      <c r="AS390" s="10"/>
      <c r="AT390" s="10"/>
      <c r="AU390" s="10"/>
      <c r="AV390" s="10"/>
      <c r="AW390" s="10"/>
      <c r="AX390" s="10"/>
      <c r="AY390" s="10"/>
    </row>
    <row r="391" spans="1:51" x14ac:dyDescent="0.3">
      <c r="A391" s="116"/>
      <c r="B391" s="116"/>
      <c r="C391" s="116"/>
      <c r="D391" s="116"/>
      <c r="E391" s="116"/>
      <c r="F391" s="116"/>
      <c r="G391" s="116"/>
      <c r="H391" s="116"/>
      <c r="I391" s="117"/>
      <c r="J391" s="137"/>
      <c r="K391" s="128"/>
      <c r="L391" s="128"/>
      <c r="M391" s="114"/>
      <c r="N391" s="114"/>
      <c r="O391" s="33"/>
      <c r="Z391" s="17"/>
      <c r="AA391" s="127"/>
      <c r="AC391" s="17"/>
      <c r="AD391" s="127"/>
      <c r="AF391" s="11"/>
      <c r="AL391" s="10"/>
      <c r="AM391" s="10"/>
      <c r="AN391" s="10"/>
      <c r="AO391" s="10"/>
      <c r="AP391" s="10"/>
      <c r="AQ391" s="10"/>
      <c r="AR391" s="10"/>
      <c r="AS391" s="10"/>
      <c r="AT391" s="10"/>
      <c r="AU391" s="10"/>
      <c r="AV391" s="10"/>
      <c r="AW391" s="10"/>
      <c r="AX391" s="10"/>
      <c r="AY391" s="10"/>
    </row>
    <row r="392" spans="1:51" x14ac:dyDescent="0.3">
      <c r="A392" s="116"/>
      <c r="B392" s="116"/>
      <c r="C392" s="116"/>
      <c r="D392" s="116"/>
      <c r="E392" s="116"/>
      <c r="F392" s="116"/>
      <c r="G392" s="116"/>
      <c r="H392" s="116"/>
      <c r="I392" s="117"/>
      <c r="J392" s="137"/>
      <c r="K392" s="128"/>
      <c r="L392" s="128"/>
      <c r="M392" s="114"/>
      <c r="N392" s="114"/>
      <c r="O392" s="33"/>
      <c r="Z392" s="17"/>
      <c r="AA392" s="127"/>
      <c r="AC392" s="17"/>
      <c r="AD392" s="127"/>
      <c r="AF392" s="11"/>
      <c r="AL392" s="10"/>
      <c r="AM392" s="10"/>
      <c r="AN392" s="10"/>
      <c r="AO392" s="10"/>
      <c r="AP392" s="10"/>
      <c r="AQ392" s="10"/>
      <c r="AR392" s="10"/>
      <c r="AS392" s="10"/>
      <c r="AT392" s="10"/>
      <c r="AU392" s="10"/>
      <c r="AV392" s="10"/>
      <c r="AW392" s="10"/>
      <c r="AX392" s="10"/>
      <c r="AY392" s="10"/>
    </row>
    <row r="393" spans="1:51" x14ac:dyDescent="0.3">
      <c r="A393" s="116"/>
      <c r="B393" s="116"/>
      <c r="C393" s="116"/>
      <c r="D393" s="116"/>
      <c r="E393" s="116"/>
      <c r="F393" s="116"/>
      <c r="G393" s="116"/>
      <c r="H393" s="116"/>
      <c r="I393" s="117"/>
      <c r="J393" s="137"/>
      <c r="K393" s="128"/>
      <c r="L393" s="128"/>
      <c r="M393" s="114"/>
      <c r="N393" s="114"/>
      <c r="O393" s="33"/>
      <c r="Z393" s="17"/>
      <c r="AA393" s="127"/>
      <c r="AC393" s="17"/>
      <c r="AD393" s="127"/>
      <c r="AF393" s="11"/>
      <c r="AL393" s="10"/>
      <c r="AM393" s="10"/>
      <c r="AN393" s="10"/>
      <c r="AO393" s="10"/>
      <c r="AP393" s="10"/>
      <c r="AQ393" s="10"/>
      <c r="AR393" s="10"/>
      <c r="AS393" s="10"/>
      <c r="AT393" s="10"/>
      <c r="AU393" s="10"/>
      <c r="AV393" s="10"/>
      <c r="AW393" s="10"/>
      <c r="AX393" s="10"/>
      <c r="AY393" s="10"/>
    </row>
    <row r="394" spans="1:51" x14ac:dyDescent="0.3">
      <c r="A394" s="138"/>
      <c r="B394" s="138"/>
      <c r="C394" s="138"/>
      <c r="D394" s="138"/>
      <c r="E394" s="138"/>
      <c r="F394" s="138"/>
      <c r="G394" s="138"/>
      <c r="H394" s="138"/>
      <c r="I394" s="110"/>
      <c r="J394" s="111"/>
      <c r="K394" s="112"/>
      <c r="L394" s="112"/>
      <c r="M394" s="113"/>
      <c r="N394" s="114"/>
      <c r="O394" s="33"/>
      <c r="Z394" s="17"/>
      <c r="AA394" s="127"/>
      <c r="AC394" s="17"/>
      <c r="AD394" s="127"/>
      <c r="AF394" s="11"/>
      <c r="AL394" s="10"/>
      <c r="AM394" s="10"/>
      <c r="AN394" s="10"/>
      <c r="AO394" s="10"/>
      <c r="AP394" s="10"/>
      <c r="AQ394" s="10"/>
      <c r="AR394" s="10"/>
      <c r="AS394" s="10"/>
      <c r="AT394" s="10"/>
      <c r="AU394" s="10"/>
      <c r="AV394" s="10"/>
      <c r="AW394" s="10"/>
      <c r="AX394" s="10"/>
      <c r="AY394" s="10"/>
    </row>
    <row r="395" spans="1:51" x14ac:dyDescent="0.3">
      <c r="A395" s="139"/>
      <c r="B395" s="139"/>
      <c r="C395" s="139"/>
      <c r="D395" s="139"/>
      <c r="E395" s="139"/>
      <c r="F395" s="139"/>
      <c r="G395" s="139"/>
      <c r="H395" s="139"/>
      <c r="I395" s="140"/>
      <c r="J395" s="137"/>
      <c r="K395" s="139"/>
      <c r="L395" s="139"/>
      <c r="M395" s="114"/>
      <c r="N395" s="114"/>
      <c r="O395" s="33"/>
      <c r="Z395" s="17"/>
      <c r="AA395" s="127"/>
      <c r="AC395" s="17"/>
      <c r="AD395" s="127"/>
      <c r="AF395" s="11"/>
      <c r="AL395" s="10"/>
      <c r="AM395" s="10"/>
      <c r="AN395" s="10"/>
      <c r="AO395" s="10"/>
      <c r="AP395" s="10"/>
      <c r="AQ395" s="10"/>
      <c r="AR395" s="10"/>
      <c r="AS395" s="10"/>
      <c r="AT395" s="10"/>
      <c r="AU395" s="10"/>
      <c r="AV395" s="10"/>
      <c r="AW395" s="10"/>
      <c r="AX395" s="10"/>
      <c r="AY395" s="10"/>
    </row>
    <row r="396" spans="1:51" x14ac:dyDescent="0.3">
      <c r="A396" s="139"/>
      <c r="B396" s="139"/>
      <c r="C396" s="139"/>
      <c r="D396" s="139"/>
      <c r="E396" s="139"/>
      <c r="F396" s="139"/>
      <c r="G396" s="139"/>
      <c r="H396" s="139"/>
      <c r="I396" s="140"/>
      <c r="J396" s="137"/>
      <c r="K396" s="139"/>
      <c r="L396" s="139"/>
      <c r="M396" s="114"/>
      <c r="N396" s="114"/>
      <c r="O396" s="33"/>
      <c r="Z396" s="17"/>
      <c r="AA396" s="127"/>
      <c r="AC396" s="17"/>
      <c r="AD396" s="127"/>
      <c r="AF396" s="11"/>
      <c r="AL396" s="10"/>
      <c r="AM396" s="10"/>
      <c r="AN396" s="10"/>
      <c r="AO396" s="10"/>
      <c r="AP396" s="10"/>
      <c r="AQ396" s="10"/>
      <c r="AR396" s="10"/>
      <c r="AS396" s="10"/>
      <c r="AT396" s="10"/>
      <c r="AU396" s="10"/>
      <c r="AV396" s="10"/>
      <c r="AW396" s="10"/>
      <c r="AX396" s="10"/>
      <c r="AY396" s="10"/>
    </row>
    <row r="397" spans="1:51" x14ac:dyDescent="0.3">
      <c r="A397" s="139"/>
      <c r="B397" s="139"/>
      <c r="C397" s="139"/>
      <c r="D397" s="139"/>
      <c r="E397" s="139"/>
      <c r="F397" s="139"/>
      <c r="G397" s="139"/>
      <c r="H397" s="139"/>
      <c r="I397" s="140"/>
      <c r="J397" s="137"/>
      <c r="K397" s="139"/>
      <c r="L397" s="139"/>
      <c r="M397" s="114"/>
      <c r="N397" s="114"/>
      <c r="O397" s="33"/>
      <c r="Z397" s="17"/>
      <c r="AA397" s="127"/>
      <c r="AC397" s="17"/>
      <c r="AD397" s="127"/>
      <c r="AF397" s="11"/>
      <c r="AL397" s="10"/>
      <c r="AM397" s="10"/>
      <c r="AN397" s="10"/>
      <c r="AO397" s="10"/>
      <c r="AP397" s="10"/>
      <c r="AQ397" s="10"/>
      <c r="AR397" s="10"/>
      <c r="AS397" s="10"/>
      <c r="AT397" s="10"/>
      <c r="AU397" s="10"/>
      <c r="AV397" s="10"/>
      <c r="AW397" s="10"/>
      <c r="AX397" s="10"/>
      <c r="AY397" s="10"/>
    </row>
    <row r="398" spans="1:51" x14ac:dyDescent="0.3">
      <c r="A398" s="139"/>
      <c r="B398" s="139"/>
      <c r="C398" s="139"/>
      <c r="D398" s="139"/>
      <c r="E398" s="139"/>
      <c r="F398" s="139"/>
      <c r="G398" s="139"/>
      <c r="H398" s="139"/>
      <c r="I398" s="140"/>
      <c r="J398" s="137"/>
      <c r="K398" s="139"/>
      <c r="L398" s="139"/>
      <c r="M398" s="114"/>
      <c r="N398" s="114"/>
      <c r="O398" s="33"/>
      <c r="Z398" s="17"/>
      <c r="AA398" s="127"/>
      <c r="AC398" s="17"/>
      <c r="AD398" s="127"/>
      <c r="AF398" s="11"/>
      <c r="AL398" s="10"/>
      <c r="AM398" s="10"/>
      <c r="AN398" s="10"/>
      <c r="AO398" s="10"/>
      <c r="AP398" s="10"/>
      <c r="AQ398" s="10"/>
      <c r="AR398" s="10"/>
      <c r="AS398" s="10"/>
      <c r="AT398" s="10"/>
      <c r="AU398" s="10"/>
      <c r="AV398" s="10"/>
      <c r="AW398" s="10"/>
      <c r="AX398" s="10"/>
      <c r="AY398" s="10"/>
    </row>
    <row r="399" spans="1:51" x14ac:dyDescent="0.3">
      <c r="A399" s="139"/>
      <c r="B399" s="139"/>
      <c r="C399" s="139"/>
      <c r="D399" s="139"/>
      <c r="E399" s="139"/>
      <c r="F399" s="139"/>
      <c r="G399" s="139"/>
      <c r="H399" s="139"/>
      <c r="I399" s="140"/>
      <c r="J399" s="137"/>
      <c r="K399" s="139"/>
      <c r="L399" s="139"/>
      <c r="M399" s="114"/>
      <c r="N399" s="114"/>
      <c r="O399" s="33"/>
      <c r="Z399" s="17"/>
      <c r="AA399" s="127"/>
      <c r="AC399" s="17"/>
      <c r="AD399" s="127"/>
      <c r="AF399" s="11"/>
      <c r="AL399" s="10"/>
      <c r="AM399" s="10"/>
      <c r="AN399" s="10"/>
      <c r="AO399" s="10"/>
      <c r="AP399" s="10"/>
      <c r="AQ399" s="10"/>
      <c r="AR399" s="10"/>
      <c r="AS399" s="10"/>
      <c r="AT399" s="10"/>
      <c r="AU399" s="10"/>
      <c r="AV399" s="10"/>
      <c r="AW399" s="10"/>
      <c r="AX399" s="10"/>
      <c r="AY399" s="10"/>
    </row>
    <row r="400" spans="1:51" x14ac:dyDescent="0.3">
      <c r="A400" s="128"/>
      <c r="B400" s="128"/>
      <c r="C400" s="128"/>
      <c r="D400" s="128"/>
      <c r="E400" s="128"/>
      <c r="F400" s="128"/>
      <c r="G400" s="128"/>
      <c r="H400" s="128"/>
      <c r="I400" s="117"/>
      <c r="J400" s="840"/>
      <c r="K400" s="840"/>
      <c r="L400" s="840"/>
      <c r="M400" s="114"/>
      <c r="N400" s="114"/>
      <c r="O400" s="33"/>
      <c r="Z400" s="108"/>
      <c r="AA400" s="127"/>
      <c r="AC400" s="108"/>
      <c r="AD400" s="127"/>
      <c r="AF400" s="11"/>
      <c r="AL400" s="10"/>
      <c r="AM400" s="10"/>
      <c r="AN400" s="10"/>
      <c r="AO400" s="10"/>
      <c r="AP400" s="10"/>
      <c r="AQ400" s="10"/>
      <c r="AR400" s="10"/>
      <c r="AS400" s="10"/>
      <c r="AT400" s="10"/>
      <c r="AU400" s="10"/>
      <c r="AV400" s="10"/>
      <c r="AW400" s="10"/>
      <c r="AX400" s="10"/>
      <c r="AY400" s="10"/>
    </row>
    <row r="401" spans="1:51" x14ac:dyDescent="0.3">
      <c r="A401" s="139"/>
      <c r="B401" s="139"/>
      <c r="C401" s="139"/>
      <c r="D401" s="139"/>
      <c r="E401" s="139"/>
      <c r="F401" s="139"/>
      <c r="G401" s="139"/>
      <c r="H401" s="139"/>
      <c r="I401" s="140"/>
      <c r="J401" s="841"/>
      <c r="K401" s="841"/>
      <c r="L401" s="841"/>
      <c r="M401" s="114"/>
      <c r="N401" s="114"/>
      <c r="O401" s="33"/>
      <c r="Z401" s="108"/>
      <c r="AA401" s="127"/>
      <c r="AC401" s="108"/>
      <c r="AD401" s="127"/>
      <c r="AL401" s="10"/>
      <c r="AM401" s="10"/>
      <c r="AN401" s="10"/>
      <c r="AO401" s="10"/>
      <c r="AP401" s="10"/>
      <c r="AQ401" s="10"/>
      <c r="AR401" s="10"/>
      <c r="AS401" s="10"/>
      <c r="AT401" s="10"/>
      <c r="AU401" s="10"/>
      <c r="AV401" s="10"/>
      <c r="AW401" s="10"/>
      <c r="AX401" s="10"/>
      <c r="AY401" s="10"/>
    </row>
    <row r="402" spans="1:51" x14ac:dyDescent="0.3">
      <c r="A402" s="139"/>
      <c r="B402" s="139"/>
      <c r="C402" s="139"/>
      <c r="D402" s="139"/>
      <c r="E402" s="139"/>
      <c r="F402" s="139"/>
      <c r="G402" s="139"/>
      <c r="H402" s="139"/>
      <c r="I402" s="140"/>
      <c r="J402" s="842"/>
      <c r="K402" s="842"/>
      <c r="L402" s="842"/>
      <c r="M402" s="114"/>
      <c r="N402" s="114"/>
      <c r="O402" s="33"/>
      <c r="Z402" s="108"/>
      <c r="AA402" s="127"/>
      <c r="AC402" s="108"/>
      <c r="AD402" s="127"/>
      <c r="AF402" s="77"/>
      <c r="AL402" s="10"/>
      <c r="AM402" s="10"/>
      <c r="AN402" s="10"/>
      <c r="AO402" s="10"/>
      <c r="AP402" s="10"/>
      <c r="AQ402" s="10"/>
      <c r="AR402" s="10"/>
      <c r="AS402" s="10"/>
      <c r="AT402" s="10"/>
      <c r="AU402" s="10"/>
      <c r="AV402" s="10"/>
      <c r="AW402" s="10"/>
      <c r="AX402" s="10"/>
      <c r="AY402" s="10"/>
    </row>
    <row r="403" spans="1:51" x14ac:dyDescent="0.3">
      <c r="A403" s="85"/>
      <c r="B403" s="85"/>
      <c r="C403" s="85"/>
      <c r="D403" s="85"/>
      <c r="E403" s="85"/>
      <c r="F403" s="85"/>
      <c r="G403" s="85"/>
      <c r="H403" s="85"/>
      <c r="I403" s="86"/>
      <c r="J403" s="60"/>
      <c r="K403" s="85"/>
      <c r="L403" s="85"/>
      <c r="M403" s="60"/>
      <c r="N403" s="60"/>
      <c r="O403" s="33"/>
      <c r="AL403" s="10"/>
      <c r="AM403" s="10"/>
      <c r="AN403" s="10"/>
      <c r="AO403" s="10"/>
      <c r="AP403" s="10"/>
      <c r="AQ403" s="10"/>
      <c r="AR403" s="10"/>
      <c r="AS403" s="10"/>
      <c r="AT403" s="10"/>
      <c r="AU403" s="10"/>
      <c r="AV403" s="10"/>
      <c r="AW403" s="10"/>
      <c r="AX403" s="10"/>
      <c r="AY403" s="10"/>
    </row>
    <row r="404" spans="1:51" x14ac:dyDescent="0.3">
      <c r="A404" s="85"/>
      <c r="B404" s="85"/>
      <c r="C404" s="85"/>
      <c r="D404" s="85"/>
      <c r="E404" s="85"/>
      <c r="F404" s="85"/>
      <c r="G404" s="85"/>
      <c r="H404" s="85"/>
      <c r="I404" s="86"/>
      <c r="J404" s="60"/>
      <c r="K404" s="85"/>
      <c r="L404" s="85"/>
      <c r="M404" s="60"/>
      <c r="N404" s="60"/>
      <c r="O404" s="33"/>
      <c r="AL404" s="10"/>
      <c r="AM404" s="10"/>
      <c r="AN404" s="10"/>
      <c r="AO404" s="10"/>
      <c r="AP404" s="10"/>
      <c r="AQ404" s="10"/>
      <c r="AR404" s="10"/>
      <c r="AS404" s="10"/>
      <c r="AT404" s="10"/>
      <c r="AU404" s="10"/>
      <c r="AV404" s="10"/>
      <c r="AW404" s="10"/>
      <c r="AX404" s="10"/>
      <c r="AY404" s="10"/>
    </row>
    <row r="405" spans="1:51" x14ac:dyDescent="0.3">
      <c r="A405" s="85"/>
      <c r="B405" s="85"/>
      <c r="C405" s="85"/>
      <c r="D405" s="85"/>
      <c r="E405" s="85"/>
      <c r="F405" s="85"/>
      <c r="G405" s="85"/>
      <c r="H405" s="85"/>
      <c r="I405" s="86"/>
      <c r="J405" s="60"/>
      <c r="K405" s="85"/>
      <c r="L405" s="85"/>
      <c r="M405" s="60"/>
      <c r="N405" s="60"/>
      <c r="O405" s="33"/>
      <c r="AL405" s="10"/>
      <c r="AM405" s="10"/>
      <c r="AN405" s="10"/>
      <c r="AO405" s="10"/>
      <c r="AP405" s="10"/>
      <c r="AQ405" s="10"/>
      <c r="AR405" s="10"/>
      <c r="AS405" s="10"/>
      <c r="AT405" s="10"/>
      <c r="AU405" s="10"/>
      <c r="AV405" s="10"/>
      <c r="AW405" s="10"/>
      <c r="AX405" s="10"/>
      <c r="AY405" s="10"/>
    </row>
    <row r="406" spans="1:51" x14ac:dyDescent="0.3">
      <c r="A406" s="85"/>
      <c r="B406" s="85"/>
      <c r="C406" s="85"/>
      <c r="D406" s="85"/>
      <c r="E406" s="85"/>
      <c r="F406" s="85"/>
      <c r="G406" s="85"/>
      <c r="H406" s="85"/>
      <c r="I406" s="86"/>
      <c r="J406" s="60"/>
      <c r="K406" s="85"/>
      <c r="L406" s="85"/>
      <c r="M406" s="60"/>
      <c r="N406" s="60"/>
      <c r="O406" s="33"/>
      <c r="AL406" s="10"/>
      <c r="AM406" s="10"/>
      <c r="AN406" s="10"/>
      <c r="AO406" s="10"/>
      <c r="AP406" s="10"/>
      <c r="AQ406" s="10"/>
      <c r="AR406" s="10"/>
      <c r="AS406" s="10"/>
      <c r="AT406" s="10"/>
      <c r="AU406" s="10"/>
      <c r="AV406" s="10"/>
      <c r="AW406" s="10"/>
      <c r="AX406" s="10"/>
      <c r="AY406" s="10"/>
    </row>
    <row r="407" spans="1:51" x14ac:dyDescent="0.3">
      <c r="A407" s="85"/>
      <c r="B407" s="85"/>
      <c r="C407" s="85"/>
      <c r="D407" s="85"/>
      <c r="E407" s="85"/>
      <c r="F407" s="85"/>
      <c r="G407" s="85"/>
      <c r="H407" s="85"/>
      <c r="I407" s="86"/>
      <c r="J407" s="60"/>
      <c r="K407" s="85"/>
      <c r="L407" s="85"/>
      <c r="M407" s="60"/>
      <c r="N407" s="60"/>
      <c r="O407" s="33"/>
      <c r="AL407" s="10"/>
      <c r="AM407" s="10"/>
      <c r="AN407" s="10"/>
      <c r="AO407" s="10"/>
      <c r="AP407" s="10"/>
      <c r="AQ407" s="10"/>
      <c r="AR407" s="10"/>
      <c r="AS407" s="10"/>
      <c r="AT407" s="10"/>
      <c r="AU407" s="10"/>
      <c r="AV407" s="10"/>
      <c r="AW407" s="10"/>
      <c r="AX407" s="10"/>
      <c r="AY407" s="10"/>
    </row>
    <row r="408" spans="1:51" x14ac:dyDescent="0.3">
      <c r="A408" s="85"/>
      <c r="B408" s="85"/>
      <c r="C408" s="85"/>
      <c r="D408" s="85"/>
      <c r="E408" s="85"/>
      <c r="F408" s="85"/>
      <c r="G408" s="85"/>
      <c r="H408" s="85"/>
      <c r="I408" s="86"/>
      <c r="J408" s="60"/>
      <c r="K408" s="85"/>
      <c r="L408" s="85"/>
      <c r="M408" s="60"/>
      <c r="N408" s="60"/>
      <c r="O408" s="33"/>
      <c r="AL408" s="10"/>
      <c r="AM408" s="10"/>
      <c r="AN408" s="10"/>
      <c r="AO408" s="10"/>
      <c r="AP408" s="10"/>
      <c r="AQ408" s="10"/>
      <c r="AR408" s="10"/>
      <c r="AS408" s="10"/>
      <c r="AT408" s="10"/>
      <c r="AU408" s="10"/>
      <c r="AV408" s="10"/>
      <c r="AW408" s="10"/>
      <c r="AX408" s="10"/>
      <c r="AY408" s="10"/>
    </row>
    <row r="409" spans="1:51" x14ac:dyDescent="0.3">
      <c r="A409" s="85"/>
      <c r="B409" s="85"/>
      <c r="C409" s="85"/>
      <c r="D409" s="85"/>
      <c r="E409" s="85"/>
      <c r="F409" s="85"/>
      <c r="G409" s="85"/>
      <c r="H409" s="85"/>
      <c r="I409" s="86"/>
      <c r="J409" s="60"/>
      <c r="K409" s="85"/>
      <c r="L409" s="85"/>
      <c r="M409" s="60"/>
      <c r="N409" s="60"/>
      <c r="O409" s="33"/>
      <c r="AL409" s="10"/>
      <c r="AM409" s="10"/>
      <c r="AN409" s="10"/>
      <c r="AO409" s="10"/>
      <c r="AP409" s="10"/>
      <c r="AQ409" s="10"/>
      <c r="AR409" s="10"/>
      <c r="AS409" s="10"/>
      <c r="AT409" s="10"/>
      <c r="AU409" s="10"/>
      <c r="AV409" s="10"/>
      <c r="AW409" s="10"/>
      <c r="AX409" s="10"/>
      <c r="AY409" s="10"/>
    </row>
    <row r="410" spans="1:51" x14ac:dyDescent="0.3">
      <c r="A410" s="85"/>
      <c r="B410" s="85"/>
      <c r="C410" s="85"/>
      <c r="D410" s="85"/>
      <c r="E410" s="85"/>
      <c r="F410" s="85"/>
      <c r="G410" s="85"/>
      <c r="H410" s="85"/>
      <c r="I410" s="86"/>
      <c r="J410" s="60"/>
      <c r="K410" s="85"/>
      <c r="L410" s="85"/>
      <c r="M410" s="60"/>
      <c r="N410" s="60"/>
      <c r="O410" s="33"/>
      <c r="AL410" s="10"/>
      <c r="AM410" s="10"/>
      <c r="AN410" s="10"/>
      <c r="AO410" s="10"/>
      <c r="AP410" s="10"/>
      <c r="AQ410" s="10"/>
      <c r="AR410" s="10"/>
      <c r="AS410" s="10"/>
      <c r="AT410" s="10"/>
      <c r="AU410" s="10"/>
      <c r="AV410" s="10"/>
      <c r="AW410" s="10"/>
      <c r="AX410" s="10"/>
      <c r="AY410" s="10"/>
    </row>
  </sheetData>
  <sheetProtection algorithmName="SHA-512" hashValue="NKp7nm0W/fNaDjyG9EPfvpEw/F7OmJdgyLafuPFjjFmbCp7aBkliAW3oKFBSsVuTI3NacRfk8PMwQu2oLjZ/kg==" saltValue="5lDfDfunx6sJKqY3zYkU4w==" spinCount="100000" sheet="1" formatColumns="0" formatRows="0" selectLockedCells="1"/>
  <customSheetViews>
    <customSheetView guid="{F980561B-46B1-45C3-9626-B209029A92CB}" scale="85" fitToPage="1" printArea="1" hiddenColumns="1" view="pageBreakPreview" topLeftCell="A9">
      <selection activeCell="M28" sqref="M28"/>
      <pageMargins left="0" right="0" top="0" bottom="0" header="0" footer="0"/>
      <printOptions horizontalCentered="1"/>
      <pageSetup paperSize="9" scale="54" fitToHeight="0" orientation="landscape" r:id="rId1"/>
      <headerFooter alignWithMargins="0">
        <oddFooter>&amp;R&amp;"Book Antiqua,Bold"&amp;10Schedule-1/ Page &amp;P of &amp;N</oddFooter>
      </headerFooter>
    </customSheetView>
    <customSheetView guid="{C6A7FFED-91EB-41DF-A944-2BFB2D792481}" scale="85" fitToPage="1" printArea="1" showAutoFilter="1" hiddenColumns="1" view="pageBreakPreview">
      <selection activeCell="M19" sqref="M19:M20"/>
      <pageMargins left="0" right="0" top="0" bottom="0" header="0" footer="0"/>
      <printOptions horizontalCentered="1"/>
      <pageSetup paperSize="9" scale="54" fitToHeight="0" orientation="landscape" r:id="rId2"/>
      <headerFooter alignWithMargins="0">
        <oddFooter>&amp;R&amp;"Book Antiqua,Bold"&amp;10Schedule-1/ Page &amp;P of &amp;N</oddFooter>
      </headerFooter>
      <autoFilter ref="A18:AY177" xr:uid="{939830D0-83E6-4E77-8154-C7728D4B3008}"/>
    </customSheetView>
    <customSheetView guid="{302D9D75-0757-45DA-AFBF-614F08F1401B}" scale="85" fitToPage="1" printArea="1" hiddenColumns="1" view="pageBreakPreview" topLeftCell="A9">
      <selection activeCell="M28" sqref="M28"/>
      <pageMargins left="0" right="0" top="0" bottom="0" header="0" footer="0"/>
      <printOptions horizontalCentered="1"/>
      <pageSetup paperSize="9" scale="54" fitToHeight="0" orientation="landscape" r:id="rId3"/>
      <headerFooter alignWithMargins="0">
        <oddFooter>&amp;R&amp;"Book Antiqua,Bold"&amp;10Schedule-1/ Page &amp;P of &amp;N</oddFooter>
      </headerFooter>
    </customSheetView>
  </customSheetViews>
  <mergeCells count="42">
    <mergeCell ref="J346:L346"/>
    <mergeCell ref="AG346:AH346"/>
    <mergeCell ref="J400:L400"/>
    <mergeCell ref="J401:L401"/>
    <mergeCell ref="J402:L402"/>
    <mergeCell ref="A348:O348"/>
    <mergeCell ref="Z349:AA349"/>
    <mergeCell ref="A342:L342"/>
    <mergeCell ref="AG342:AH342"/>
    <mergeCell ref="J343:L343"/>
    <mergeCell ref="J344:L344"/>
    <mergeCell ref="J345:L345"/>
    <mergeCell ref="AG338:AH338"/>
    <mergeCell ref="AC349:AD349"/>
    <mergeCell ref="AG349:AH349"/>
    <mergeCell ref="AG353:AH353"/>
    <mergeCell ref="AG357:AH357"/>
    <mergeCell ref="A339:O339"/>
    <mergeCell ref="A299:O299"/>
    <mergeCell ref="H300:M300"/>
    <mergeCell ref="H301:M301"/>
    <mergeCell ref="H302:M302"/>
    <mergeCell ref="H303:M303"/>
    <mergeCell ref="A304:O304"/>
    <mergeCell ref="B305:O305"/>
    <mergeCell ref="B306:O306"/>
    <mergeCell ref="F307:O307"/>
    <mergeCell ref="A338:O338"/>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s>
  <conditionalFormatting sqref="G19:G43 I19:I43 G45:G69 I45:I69 G71:G95 I71:I95 G97:G121 I97:I121 G123:G147 I123:I147 G149:G173 I149:I173 G175:G199 I175:I199 G201:G246 I201:I246 G248:G272 I248:I272 G274:G298 I274:I298">
    <cfRule type="expression" dxfId="45" priority="4" stopIfTrue="1">
      <formula>F19&gt;0</formula>
    </cfRule>
  </conditionalFormatting>
  <conditionalFormatting sqref="M19:M43 M45:M69 M71:M95 M97:M121 M123:M147 M149:M173 M175:M199 M201:M246 M248:M272 M274:M298">
    <cfRule type="expression" dxfId="44" priority="1" stopIfTrue="1">
      <formula>L19&gt;0</formula>
    </cfRule>
    <cfRule type="cellIs" dxfId="43" priority="2" stopIfTrue="1" operator="equal">
      <formula>"a"</formula>
    </cfRule>
  </conditionalFormatting>
  <conditionalFormatting sqref="M362 O362 M369 AA370:AA371 AD370:AD371 O371 M371:M378 AA379:AA380 AD379:AD380 O380 M380:M381">
    <cfRule type="cellIs" dxfId="42" priority="36" stopIfTrue="1" operator="equal">
      <formula>"a"</formula>
    </cfRule>
  </conditionalFormatting>
  <conditionalFormatting sqref="O355:O356 O359:O360 O363:O365 O368:O369 O372:O378 O381 O383:O388 O390:O393 O395:O399">
    <cfRule type="expression" dxfId="41" priority="35" stopIfTrue="1">
      <formula>M355=""</formula>
    </cfRule>
  </conditionalFormatting>
  <dataValidations count="4">
    <dataValidation type="list" operator="greaterThan" allowBlank="1" showInputMessage="1" showErrorMessage="1" sqref="I274:I298 I45:I69 I71:I95 I97:I121 I123:I147 I149:I173 I175:I199 I201:I246 I248:I272 I19:I43" xr:uid="{00000000-0002-0000-0400-000000000000}">
      <formula1>"0%,5%,12%,18%,28%"</formula1>
    </dataValidation>
    <dataValidation type="whole" operator="greaterThan" allowBlank="1" showInputMessage="1" showErrorMessage="1" sqref="G19:G43 G45:G69 G71:G95 G97:G121 G123:G147 G149:G173 G175:G199 G201:G246 G248:G272 G274:G298" xr:uid="{00000000-0002-0000-0400-000001000000}">
      <formula1>1</formula1>
    </dataValidation>
    <dataValidation type="decimal" operator="greaterThan" allowBlank="1" showInputMessage="1" showErrorMessage="1" sqref="M19:M43 M45:M69 M71:M95 M97:M121 M123:M147 M149:M173 M175:M199 M201:M246 M248:M272 M274:M298" xr:uid="{00000000-0002-0000-0400-000002000000}">
      <formula1>0</formula1>
    </dataValidation>
    <dataValidation allowBlank="1" showInputMessage="1" showErrorMessage="1" error="Enter Direct or Bought-out only" sqref="O307:O65657 O300:O304 N1 M15 O2:O14 O16:O298" xr:uid="{00000000-0002-0000-0400-000003000000}"/>
  </dataValidations>
  <printOptions horizontalCentered="1"/>
  <pageMargins left="0.25" right="0.25" top="0.75" bottom="0.75" header="0.3" footer="0.3"/>
  <pageSetup paperSize="9" scale="51" fitToHeight="0" orientation="landscape" r:id="rId4"/>
  <headerFooter alignWithMargins="0">
    <oddFooter>&amp;R&amp;"Book Antiqua,Bold"&amp;10Schedule-1/ Page &amp;P of &amp;N</oddFooter>
  </headerFooter>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J386"/>
  <sheetViews>
    <sheetView view="pageBreakPreview" zoomScale="85" zoomScaleNormal="100" zoomScaleSheetLayoutView="85" workbookViewId="0">
      <selection activeCell="I19" sqref="I19"/>
    </sheetView>
  </sheetViews>
  <sheetFormatPr defaultColWidth="9" defaultRowHeight="16.5" x14ac:dyDescent="0.3"/>
  <cols>
    <col min="1" max="1" width="10.75" style="217" customWidth="1"/>
    <col min="2" max="2" width="12.625" style="217" customWidth="1"/>
    <col min="3" max="3" width="8.75" style="217" customWidth="1"/>
    <col min="4" max="4" width="24.875" style="217" customWidth="1"/>
    <col min="5" max="5" width="13.875" style="217" customWidth="1"/>
    <col min="6" max="6" width="74.75" style="218" customWidth="1"/>
    <col min="7" max="7" width="6.75" style="217" customWidth="1"/>
    <col min="8" max="8" width="9.5" style="217" customWidth="1"/>
    <col min="9" max="9" width="17.375" style="219" customWidth="1"/>
    <col min="10" max="10" width="20.5" style="219" customWidth="1"/>
    <col min="11" max="11" width="9" style="208" hidden="1" customWidth="1"/>
    <col min="12" max="13" width="9" style="209" hidden="1" customWidth="1"/>
    <col min="14" max="14" width="9" style="208" hidden="1" customWidth="1"/>
    <col min="15" max="20" width="9" style="208" customWidth="1"/>
    <col min="21" max="32" width="9" style="208"/>
    <col min="33" max="16384" width="9" style="209"/>
  </cols>
  <sheetData>
    <row r="1" spans="1:36" ht="18" customHeight="1" x14ac:dyDescent="0.3">
      <c r="A1" s="203" t="str">
        <f>Cover!B3</f>
        <v>CC/NT/W-TELE/DOM/A10/24/09318</v>
      </c>
      <c r="B1" s="203"/>
      <c r="C1" s="203"/>
      <c r="D1" s="203"/>
      <c r="E1" s="203"/>
      <c r="F1" s="204"/>
      <c r="G1" s="205"/>
      <c r="H1" s="205"/>
      <c r="I1" s="206"/>
      <c r="J1" s="207" t="s">
        <v>115</v>
      </c>
    </row>
    <row r="2" spans="1:36" ht="6.75" customHeight="1" x14ac:dyDescent="0.3">
      <c r="A2" s="210"/>
      <c r="B2" s="210"/>
      <c r="C2" s="210"/>
      <c r="D2" s="210"/>
      <c r="E2" s="210"/>
      <c r="F2" s="211"/>
      <c r="G2" s="210"/>
      <c r="H2" s="210"/>
      <c r="I2" s="209"/>
      <c r="J2" s="209"/>
    </row>
    <row r="3" spans="1:36" ht="45" customHeight="1" x14ac:dyDescent="0.3">
      <c r="A3" s="821" t="str">
        <f>Cover!$B$2</f>
        <v>Package: Wi-Fi Deployment in Switchyard &amp; Control Room of POWERGRID Substations</v>
      </c>
      <c r="B3" s="821"/>
      <c r="C3" s="821"/>
      <c r="D3" s="821"/>
      <c r="E3" s="821"/>
      <c r="F3" s="821"/>
      <c r="G3" s="821"/>
      <c r="H3" s="821"/>
      <c r="I3" s="821"/>
      <c r="J3" s="821"/>
      <c r="K3" s="212"/>
      <c r="L3" s="213"/>
      <c r="M3" s="214"/>
      <c r="O3" s="215"/>
      <c r="R3" s="844"/>
      <c r="S3" s="844"/>
      <c r="AG3" s="208"/>
      <c r="AH3" s="208"/>
      <c r="AI3" s="208"/>
      <c r="AJ3" s="208"/>
    </row>
    <row r="4" spans="1:36" ht="21.95" customHeight="1" x14ac:dyDescent="0.3">
      <c r="A4" s="845" t="s">
        <v>75</v>
      </c>
      <c r="B4" s="845"/>
      <c r="C4" s="845"/>
      <c r="D4" s="845"/>
      <c r="E4" s="845"/>
      <c r="F4" s="845"/>
      <c r="G4" s="845"/>
      <c r="H4" s="845"/>
      <c r="I4" s="845"/>
      <c r="J4" s="845"/>
      <c r="K4" s="216"/>
    </row>
    <row r="5" spans="1:36" ht="15" customHeight="1" x14ac:dyDescent="0.3">
      <c r="J5" s="209"/>
    </row>
    <row r="6" spans="1:36" ht="18" customHeight="1" x14ac:dyDescent="0.3">
      <c r="A6" s="220" t="str">
        <f>+'[1]Sch-1'!A6</f>
        <v>Bidder’s Name and Address (Sole Bidder) :</v>
      </c>
      <c r="B6" s="220"/>
      <c r="C6" s="220"/>
      <c r="D6" s="220"/>
      <c r="E6" s="221"/>
      <c r="F6" s="222"/>
      <c r="G6" s="223"/>
      <c r="H6" s="223"/>
      <c r="I6" s="224" t="s">
        <v>76</v>
      </c>
      <c r="J6" s="209"/>
      <c r="K6" s="225"/>
    </row>
    <row r="7" spans="1:36" x14ac:dyDescent="0.3">
      <c r="A7" s="846" t="str">
        <f>'[1]Sch-1'!A7</f>
        <v/>
      </c>
      <c r="B7" s="846"/>
      <c r="C7" s="846"/>
      <c r="D7" s="846"/>
      <c r="E7" s="846"/>
      <c r="F7" s="846"/>
      <c r="G7" s="846"/>
      <c r="H7" s="846"/>
      <c r="I7" s="226" t="str">
        <f>'[1]Sch-1'!M7</f>
        <v>Contracts Services, 3rd Floor</v>
      </c>
      <c r="J7" s="209"/>
      <c r="K7" s="225"/>
    </row>
    <row r="8" spans="1:36" ht="18" customHeight="1" x14ac:dyDescent="0.3">
      <c r="A8" s="847" t="s">
        <v>78</v>
      </c>
      <c r="B8" s="847"/>
      <c r="C8" s="848" t="str">
        <f>IF('[1]Sch-1'!C8=0, "", '[1]Sch-1'!C8)</f>
        <v/>
      </c>
      <c r="D8" s="848"/>
      <c r="E8" s="848"/>
      <c r="I8" s="226" t="str">
        <f>'[1]Sch-1'!M8</f>
        <v>Power Grid Corporation of India Ltd.,</v>
      </c>
      <c r="J8" s="209"/>
      <c r="K8" s="225"/>
    </row>
    <row r="9" spans="1:36" ht="18" customHeight="1" x14ac:dyDescent="0.3">
      <c r="A9" s="847" t="s">
        <v>80</v>
      </c>
      <c r="B9" s="847"/>
      <c r="C9" s="848" t="str">
        <f>'Sch-1'!C8:E8</f>
        <v/>
      </c>
      <c r="D9" s="848"/>
      <c r="E9" s="848"/>
      <c r="I9" s="226" t="str">
        <f>'[1]Sch-1'!M9</f>
        <v>"Saudamini", Plot No.-2</v>
      </c>
      <c r="J9" s="209"/>
      <c r="K9" s="225"/>
    </row>
    <row r="10" spans="1:36" ht="18" customHeight="1" x14ac:dyDescent="0.3">
      <c r="A10" s="223"/>
      <c r="B10" s="223"/>
      <c r="C10" s="848" t="str">
        <f>'Sch-1'!C9:E9</f>
        <v/>
      </c>
      <c r="D10" s="848"/>
      <c r="E10" s="848"/>
      <c r="I10" s="226" t="str">
        <f>'[1]Sch-1'!M10</f>
        <v xml:space="preserve">Sector-29, </v>
      </c>
      <c r="J10" s="209"/>
      <c r="K10" s="225"/>
    </row>
    <row r="11" spans="1:36" ht="18" customHeight="1" x14ac:dyDescent="0.3">
      <c r="A11" s="223"/>
      <c r="B11" s="223"/>
      <c r="C11" s="848" t="str">
        <f>'Sch-1'!C10:E10</f>
        <v/>
      </c>
      <c r="D11" s="848"/>
      <c r="E11" s="848"/>
      <c r="I11" s="226" t="str">
        <f>'[1]Sch-1'!M11</f>
        <v>Gurugram (Haryana) - 122001</v>
      </c>
      <c r="J11" s="209"/>
      <c r="K11" s="225"/>
    </row>
    <row r="12" spans="1:36" ht="18" customHeight="1" x14ac:dyDescent="0.3">
      <c r="A12" s="223"/>
      <c r="B12" s="223"/>
      <c r="C12" s="227" t="str">
        <f>'Sch-1'!C11:E11</f>
        <v/>
      </c>
      <c r="D12" s="227"/>
      <c r="E12" s="227"/>
      <c r="I12" s="226"/>
      <c r="J12" s="209"/>
      <c r="K12" s="225"/>
    </row>
    <row r="13" spans="1:36" ht="18" customHeight="1" x14ac:dyDescent="0.3">
      <c r="A13" s="223"/>
      <c r="B13" s="223"/>
      <c r="C13" s="223"/>
      <c r="D13" s="223"/>
      <c r="E13" s="223"/>
      <c r="F13" s="227"/>
      <c r="G13" s="227"/>
      <c r="H13" s="227"/>
      <c r="I13" s="226"/>
      <c r="J13" s="209"/>
      <c r="K13" s="225"/>
    </row>
    <row r="14" spans="1:36" s="229" customFormat="1" ht="25.5" customHeight="1" x14ac:dyDescent="0.3">
      <c r="A14" s="853" t="s">
        <v>116</v>
      </c>
      <c r="B14" s="853"/>
      <c r="C14" s="853"/>
      <c r="D14" s="853"/>
      <c r="E14" s="853"/>
      <c r="F14" s="853"/>
      <c r="G14" s="853"/>
      <c r="H14" s="853"/>
      <c r="I14" s="853"/>
      <c r="J14" s="853"/>
      <c r="K14" s="228"/>
      <c r="N14" s="230"/>
      <c r="O14" s="230"/>
      <c r="P14" s="230"/>
      <c r="Q14" s="230"/>
      <c r="R14" s="230"/>
      <c r="S14" s="230"/>
      <c r="T14" s="230"/>
      <c r="U14" s="230"/>
      <c r="V14" s="230"/>
      <c r="W14" s="230"/>
      <c r="X14" s="230"/>
      <c r="Y14" s="230"/>
      <c r="Z14" s="230"/>
      <c r="AA14" s="230"/>
      <c r="AB14" s="230"/>
      <c r="AC14" s="230"/>
      <c r="AD14" s="230"/>
      <c r="AE14" s="230"/>
      <c r="AF14" s="230"/>
    </row>
    <row r="15" spans="1:36" x14ac:dyDescent="0.3">
      <c r="A15" s="223"/>
      <c r="B15" s="223"/>
      <c r="C15" s="223"/>
      <c r="D15" s="223"/>
      <c r="E15" s="223"/>
      <c r="F15" s="231"/>
      <c r="G15" s="221"/>
      <c r="H15" s="221"/>
      <c r="I15" s="854" t="s">
        <v>86</v>
      </c>
      <c r="J15" s="854"/>
      <c r="K15" s="232"/>
    </row>
    <row r="16" spans="1:36" ht="82.5" x14ac:dyDescent="0.3">
      <c r="A16" s="679" t="s">
        <v>329</v>
      </c>
      <c r="B16" s="679" t="s">
        <v>330</v>
      </c>
      <c r="C16" s="679" t="s">
        <v>89</v>
      </c>
      <c r="D16" s="679" t="s">
        <v>90</v>
      </c>
      <c r="E16" s="679" t="s">
        <v>91</v>
      </c>
      <c r="F16" s="761" t="s">
        <v>117</v>
      </c>
      <c r="G16" s="683" t="s">
        <v>97</v>
      </c>
      <c r="H16" s="683" t="s">
        <v>118</v>
      </c>
      <c r="I16" s="679" t="s">
        <v>119</v>
      </c>
      <c r="J16" s="679" t="s">
        <v>120</v>
      </c>
    </row>
    <row r="17" spans="1:32" x14ac:dyDescent="0.3">
      <c r="A17" s="692">
        <v>1</v>
      </c>
      <c r="B17" s="692">
        <v>2</v>
      </c>
      <c r="C17" s="692">
        <v>3</v>
      </c>
      <c r="D17" s="692">
        <v>4</v>
      </c>
      <c r="E17" s="692">
        <v>5</v>
      </c>
      <c r="F17" s="692">
        <v>4</v>
      </c>
      <c r="G17" s="692">
        <v>5</v>
      </c>
      <c r="H17" s="692">
        <v>6</v>
      </c>
      <c r="I17" s="692">
        <v>7</v>
      </c>
      <c r="J17" s="692" t="s">
        <v>121</v>
      </c>
      <c r="K17" s="233"/>
    </row>
    <row r="18" spans="1:32" s="715" customFormat="1" ht="30" customHeight="1" x14ac:dyDescent="0.3">
      <c r="A18" s="695" t="str">
        <f>'Sch-1'!A18</f>
        <v>I</v>
      </c>
      <c r="B18" s="698" t="str">
        <f>'Sch-1'!B18</f>
        <v xml:space="preserve">Wi-Fi Deployment in SR1 L4              </v>
      </c>
      <c r="C18" s="720"/>
      <c r="D18" s="720"/>
      <c r="E18" s="720"/>
      <c r="F18" s="720"/>
      <c r="G18" s="720"/>
      <c r="H18" s="720"/>
      <c r="I18" s="720"/>
      <c r="J18" s="720"/>
      <c r="K18" s="714"/>
      <c r="N18" s="716"/>
      <c r="O18" s="716"/>
      <c r="P18" s="716"/>
      <c r="Q18" s="716"/>
      <c r="R18" s="716"/>
      <c r="S18" s="716"/>
      <c r="T18" s="716"/>
      <c r="U18" s="716"/>
      <c r="V18" s="716"/>
      <c r="W18" s="716"/>
      <c r="X18" s="716"/>
      <c r="Y18" s="716"/>
      <c r="Z18" s="716"/>
      <c r="AA18" s="716"/>
      <c r="AB18" s="716"/>
      <c r="AC18" s="716"/>
      <c r="AD18" s="716"/>
      <c r="AE18" s="716"/>
      <c r="AF18" s="716"/>
    </row>
    <row r="19" spans="1:32" s="719" customFormat="1" ht="31.5" x14ac:dyDescent="0.3">
      <c r="A19" s="234">
        <v>1</v>
      </c>
      <c r="B19" s="55">
        <v>7000027974</v>
      </c>
      <c r="C19" s="55">
        <v>2900</v>
      </c>
      <c r="D19" s="56" t="s">
        <v>332</v>
      </c>
      <c r="E19" s="55">
        <v>1000074896</v>
      </c>
      <c r="F19" s="235" t="s">
        <v>458</v>
      </c>
      <c r="G19" s="234" t="s">
        <v>364</v>
      </c>
      <c r="H19" s="234">
        <v>86</v>
      </c>
      <c r="I19" s="702"/>
      <c r="J19" s="717" t="str">
        <f>IF(I19=0, "Included",IF(ISERROR(H19*I19), I19, H19*I19))</f>
        <v>Included</v>
      </c>
      <c r="K19" s="718">
        <f>+H19*I19</f>
        <v>0</v>
      </c>
      <c r="M19" s="715"/>
    </row>
    <row r="20" spans="1:32" s="719" customFormat="1" x14ac:dyDescent="0.3">
      <c r="A20" s="234">
        <v>2</v>
      </c>
      <c r="B20" s="55">
        <v>7000027974</v>
      </c>
      <c r="C20" s="55">
        <v>2920</v>
      </c>
      <c r="D20" s="56" t="s">
        <v>333</v>
      </c>
      <c r="E20" s="55">
        <v>1000074895</v>
      </c>
      <c r="F20" s="235" t="s">
        <v>459</v>
      </c>
      <c r="G20" s="234" t="s">
        <v>364</v>
      </c>
      <c r="H20" s="234">
        <v>10</v>
      </c>
      <c r="I20" s="702"/>
      <c r="J20" s="717" t="str">
        <f t="shared" ref="J20:J69" si="0">IF(I20=0, "Included",IF(ISERROR(H20*I20), I20, H20*I20))</f>
        <v>Included</v>
      </c>
      <c r="K20" s="718">
        <f>+H20*I20</f>
        <v>0</v>
      </c>
      <c r="M20" s="715"/>
    </row>
    <row r="21" spans="1:32" s="719" customFormat="1" ht="33" x14ac:dyDescent="0.3">
      <c r="A21" s="234">
        <v>3</v>
      </c>
      <c r="B21" s="55">
        <v>7000027974</v>
      </c>
      <c r="C21" s="55">
        <v>2930</v>
      </c>
      <c r="D21" s="56" t="s">
        <v>334</v>
      </c>
      <c r="E21" s="55">
        <v>1000074918</v>
      </c>
      <c r="F21" s="235" t="s">
        <v>460</v>
      </c>
      <c r="G21" s="234" t="s">
        <v>364</v>
      </c>
      <c r="H21" s="234">
        <v>25</v>
      </c>
      <c r="I21" s="702"/>
      <c r="J21" s="717" t="str">
        <f t="shared" si="0"/>
        <v>Included</v>
      </c>
      <c r="K21" s="718"/>
      <c r="M21" s="715"/>
    </row>
    <row r="22" spans="1:32" s="719" customFormat="1" ht="31.5" x14ac:dyDescent="0.3">
      <c r="A22" s="234">
        <v>4</v>
      </c>
      <c r="B22" s="55">
        <v>7000027974</v>
      </c>
      <c r="C22" s="55">
        <v>2910</v>
      </c>
      <c r="D22" s="56" t="s">
        <v>335</v>
      </c>
      <c r="E22" s="55">
        <v>1000074909</v>
      </c>
      <c r="F22" s="235" t="s">
        <v>461</v>
      </c>
      <c r="G22" s="234" t="s">
        <v>364</v>
      </c>
      <c r="H22" s="234">
        <v>5</v>
      </c>
      <c r="I22" s="702"/>
      <c r="J22" s="717" t="str">
        <f t="shared" si="0"/>
        <v>Included</v>
      </c>
      <c r="K22" s="718"/>
      <c r="M22" s="715"/>
    </row>
    <row r="23" spans="1:32" s="719" customFormat="1" ht="33" x14ac:dyDescent="0.3">
      <c r="A23" s="234">
        <v>5</v>
      </c>
      <c r="B23" s="55">
        <v>7000027974</v>
      </c>
      <c r="C23" s="55">
        <v>2940</v>
      </c>
      <c r="D23" s="56" t="s">
        <v>336</v>
      </c>
      <c r="E23" s="55">
        <v>1000074889</v>
      </c>
      <c r="F23" s="235" t="s">
        <v>462</v>
      </c>
      <c r="G23" s="234" t="s">
        <v>364</v>
      </c>
      <c r="H23" s="234">
        <v>29</v>
      </c>
      <c r="I23" s="702"/>
      <c r="J23" s="717" t="str">
        <f t="shared" si="0"/>
        <v>Included</v>
      </c>
      <c r="K23" s="718"/>
      <c r="M23" s="715"/>
    </row>
    <row r="24" spans="1:32" s="719" customFormat="1" ht="31.5" x14ac:dyDescent="0.3">
      <c r="A24" s="234">
        <v>6</v>
      </c>
      <c r="B24" s="55">
        <v>7000027974</v>
      </c>
      <c r="C24" s="55">
        <v>2950</v>
      </c>
      <c r="D24" s="56" t="s">
        <v>337</v>
      </c>
      <c r="E24" s="55">
        <v>1000074927</v>
      </c>
      <c r="F24" s="235" t="s">
        <v>463</v>
      </c>
      <c r="G24" s="234" t="s">
        <v>364</v>
      </c>
      <c r="H24" s="234">
        <v>2</v>
      </c>
      <c r="I24" s="702"/>
      <c r="J24" s="717" t="str">
        <f t="shared" si="0"/>
        <v>Included</v>
      </c>
      <c r="K24" s="718"/>
      <c r="M24" s="715"/>
    </row>
    <row r="25" spans="1:32" s="719" customFormat="1" ht="33" x14ac:dyDescent="0.3">
      <c r="A25" s="234">
        <v>7</v>
      </c>
      <c r="B25" s="55">
        <v>7000027974</v>
      </c>
      <c r="C25" s="55">
        <v>2960</v>
      </c>
      <c r="D25" s="56" t="s">
        <v>338</v>
      </c>
      <c r="E25" s="55">
        <v>1000074897</v>
      </c>
      <c r="F25" s="235" t="s">
        <v>464</v>
      </c>
      <c r="G25" s="234" t="s">
        <v>365</v>
      </c>
      <c r="H25" s="234">
        <v>80</v>
      </c>
      <c r="I25" s="702"/>
      <c r="J25" s="717" t="str">
        <f t="shared" si="0"/>
        <v>Included</v>
      </c>
      <c r="K25" s="718"/>
      <c r="M25" s="715"/>
    </row>
    <row r="26" spans="1:32" s="719" customFormat="1" ht="31.5" x14ac:dyDescent="0.3">
      <c r="A26" s="234">
        <v>8</v>
      </c>
      <c r="B26" s="55">
        <v>7000027974</v>
      </c>
      <c r="C26" s="55">
        <v>2970</v>
      </c>
      <c r="D26" s="56" t="s">
        <v>339</v>
      </c>
      <c r="E26" s="55">
        <v>1000074898</v>
      </c>
      <c r="F26" s="235" t="s">
        <v>465</v>
      </c>
      <c r="G26" s="234" t="s">
        <v>365</v>
      </c>
      <c r="H26" s="234">
        <v>400</v>
      </c>
      <c r="I26" s="702"/>
      <c r="J26" s="717" t="str">
        <f t="shared" si="0"/>
        <v>Included</v>
      </c>
      <c r="K26" s="718"/>
      <c r="M26" s="715"/>
    </row>
    <row r="27" spans="1:32" s="719" customFormat="1" ht="31.5" x14ac:dyDescent="0.3">
      <c r="A27" s="234">
        <v>9</v>
      </c>
      <c r="B27" s="55">
        <v>7000027974</v>
      </c>
      <c r="C27" s="55">
        <v>2980</v>
      </c>
      <c r="D27" s="56" t="s">
        <v>340</v>
      </c>
      <c r="E27" s="55">
        <v>1000074892</v>
      </c>
      <c r="F27" s="235" t="s">
        <v>466</v>
      </c>
      <c r="G27" s="234" t="s">
        <v>365</v>
      </c>
      <c r="H27" s="234">
        <v>11000</v>
      </c>
      <c r="I27" s="702"/>
      <c r="J27" s="717" t="str">
        <f t="shared" si="0"/>
        <v>Included</v>
      </c>
      <c r="K27" s="718"/>
      <c r="M27" s="715"/>
    </row>
    <row r="28" spans="1:32" s="719" customFormat="1" ht="31.5" x14ac:dyDescent="0.3">
      <c r="A28" s="234">
        <v>10</v>
      </c>
      <c r="B28" s="55">
        <v>7000027974</v>
      </c>
      <c r="C28" s="55">
        <v>2990</v>
      </c>
      <c r="D28" s="56" t="s">
        <v>341</v>
      </c>
      <c r="E28" s="55">
        <v>1000074893</v>
      </c>
      <c r="F28" s="235" t="s">
        <v>467</v>
      </c>
      <c r="G28" s="234" t="s">
        <v>365</v>
      </c>
      <c r="H28" s="234">
        <v>7900</v>
      </c>
      <c r="I28" s="702"/>
      <c r="J28" s="717" t="str">
        <f t="shared" si="0"/>
        <v>Included</v>
      </c>
      <c r="K28" s="718"/>
      <c r="M28" s="715"/>
    </row>
    <row r="29" spans="1:32" s="719" customFormat="1" x14ac:dyDescent="0.3">
      <c r="A29" s="234">
        <v>11</v>
      </c>
      <c r="B29" s="55">
        <v>7000027974</v>
      </c>
      <c r="C29" s="55">
        <v>3000</v>
      </c>
      <c r="D29" s="56" t="s">
        <v>342</v>
      </c>
      <c r="E29" s="55">
        <v>1000074906</v>
      </c>
      <c r="F29" s="235" t="s">
        <v>468</v>
      </c>
      <c r="G29" s="234" t="s">
        <v>365</v>
      </c>
      <c r="H29" s="234">
        <v>9900</v>
      </c>
      <c r="I29" s="702"/>
      <c r="J29" s="717" t="str">
        <f t="shared" si="0"/>
        <v>Included</v>
      </c>
      <c r="K29" s="718"/>
      <c r="M29" s="715"/>
    </row>
    <row r="30" spans="1:32" s="719" customFormat="1" x14ac:dyDescent="0.3">
      <c r="A30" s="234">
        <v>12</v>
      </c>
      <c r="B30" s="55">
        <v>7000027974</v>
      </c>
      <c r="C30" s="55">
        <v>3010</v>
      </c>
      <c r="D30" s="56" t="s">
        <v>343</v>
      </c>
      <c r="E30" s="55">
        <v>1000074905</v>
      </c>
      <c r="F30" s="235" t="s">
        <v>469</v>
      </c>
      <c r="G30" s="234" t="s">
        <v>365</v>
      </c>
      <c r="H30" s="234">
        <v>7110</v>
      </c>
      <c r="I30" s="702"/>
      <c r="J30" s="717" t="str">
        <f t="shared" si="0"/>
        <v>Included</v>
      </c>
      <c r="K30" s="718"/>
      <c r="M30" s="715"/>
    </row>
    <row r="31" spans="1:32" s="719" customFormat="1" ht="31.5" x14ac:dyDescent="0.3">
      <c r="A31" s="234">
        <v>13</v>
      </c>
      <c r="B31" s="55">
        <v>7000027974</v>
      </c>
      <c r="C31" s="55">
        <v>3020</v>
      </c>
      <c r="D31" s="56" t="s">
        <v>344</v>
      </c>
      <c r="E31" s="55">
        <v>1000074916</v>
      </c>
      <c r="F31" s="235" t="s">
        <v>470</v>
      </c>
      <c r="G31" s="234" t="s">
        <v>364</v>
      </c>
      <c r="H31" s="234">
        <v>80</v>
      </c>
      <c r="I31" s="702"/>
      <c r="J31" s="717" t="str">
        <f t="shared" si="0"/>
        <v>Included</v>
      </c>
      <c r="K31" s="718"/>
      <c r="M31" s="715"/>
    </row>
    <row r="32" spans="1:32" s="719" customFormat="1" ht="31.5" x14ac:dyDescent="0.3">
      <c r="A32" s="234">
        <v>14</v>
      </c>
      <c r="B32" s="55">
        <v>7000027974</v>
      </c>
      <c r="C32" s="55">
        <v>3030</v>
      </c>
      <c r="D32" s="56" t="s">
        <v>345</v>
      </c>
      <c r="E32" s="55">
        <v>1000074917</v>
      </c>
      <c r="F32" s="235" t="s">
        <v>471</v>
      </c>
      <c r="G32" s="234" t="s">
        <v>364</v>
      </c>
      <c r="H32" s="234">
        <v>58</v>
      </c>
      <c r="I32" s="702"/>
      <c r="J32" s="717" t="str">
        <f t="shared" si="0"/>
        <v>Included</v>
      </c>
      <c r="K32" s="718"/>
      <c r="M32" s="715"/>
    </row>
    <row r="33" spans="1:32" s="719" customFormat="1" ht="31.5" x14ac:dyDescent="0.3">
      <c r="A33" s="234">
        <v>15</v>
      </c>
      <c r="B33" s="55">
        <v>7000027974</v>
      </c>
      <c r="C33" s="55">
        <v>3040</v>
      </c>
      <c r="D33" s="56" t="s">
        <v>346</v>
      </c>
      <c r="E33" s="55">
        <v>1000074899</v>
      </c>
      <c r="F33" s="235" t="s">
        <v>472</v>
      </c>
      <c r="G33" s="234" t="s">
        <v>365</v>
      </c>
      <c r="H33" s="234">
        <v>3440</v>
      </c>
      <c r="I33" s="702"/>
      <c r="J33" s="717" t="str">
        <f t="shared" si="0"/>
        <v>Included</v>
      </c>
      <c r="K33" s="718"/>
      <c r="M33" s="715"/>
    </row>
    <row r="34" spans="1:32" s="719" customFormat="1" x14ac:dyDescent="0.3">
      <c r="A34" s="234">
        <v>16</v>
      </c>
      <c r="B34" s="55">
        <v>7000027974</v>
      </c>
      <c r="C34" s="55">
        <v>3050</v>
      </c>
      <c r="D34" s="56" t="s">
        <v>347</v>
      </c>
      <c r="E34" s="55">
        <v>1000074900</v>
      </c>
      <c r="F34" s="235" t="s">
        <v>473</v>
      </c>
      <c r="G34" s="234" t="s">
        <v>365</v>
      </c>
      <c r="H34" s="234">
        <v>400</v>
      </c>
      <c r="I34" s="702"/>
      <c r="J34" s="717" t="str">
        <f t="shared" si="0"/>
        <v>Included</v>
      </c>
      <c r="K34" s="718"/>
      <c r="M34" s="715"/>
    </row>
    <row r="35" spans="1:32" s="719" customFormat="1" ht="31.5" x14ac:dyDescent="0.3">
      <c r="A35" s="234">
        <v>17</v>
      </c>
      <c r="B35" s="55">
        <v>7000027974</v>
      </c>
      <c r="C35" s="55">
        <v>3060</v>
      </c>
      <c r="D35" s="56" t="s">
        <v>348</v>
      </c>
      <c r="E35" s="55">
        <v>1000074910</v>
      </c>
      <c r="F35" s="235" t="s">
        <v>474</v>
      </c>
      <c r="G35" s="234" t="s">
        <v>364</v>
      </c>
      <c r="H35" s="234">
        <v>10</v>
      </c>
      <c r="I35" s="702"/>
      <c r="J35" s="717" t="str">
        <f t="shared" si="0"/>
        <v>Included</v>
      </c>
      <c r="K35" s="718"/>
      <c r="M35" s="715"/>
    </row>
    <row r="36" spans="1:32" s="719" customFormat="1" ht="31.5" x14ac:dyDescent="0.3">
      <c r="A36" s="234">
        <v>18</v>
      </c>
      <c r="B36" s="55">
        <v>7000027974</v>
      </c>
      <c r="C36" s="55">
        <v>3070</v>
      </c>
      <c r="D36" s="56" t="s">
        <v>349</v>
      </c>
      <c r="E36" s="55">
        <v>1000074911</v>
      </c>
      <c r="F36" s="235" t="s">
        <v>475</v>
      </c>
      <c r="G36" s="234" t="s">
        <v>364</v>
      </c>
      <c r="H36" s="234">
        <v>30</v>
      </c>
      <c r="I36" s="702"/>
      <c r="J36" s="717" t="str">
        <f t="shared" si="0"/>
        <v>Included</v>
      </c>
      <c r="K36" s="718"/>
      <c r="M36" s="715"/>
    </row>
    <row r="37" spans="1:32" s="719" customFormat="1" ht="31.5" x14ac:dyDescent="0.3">
      <c r="A37" s="234">
        <v>19</v>
      </c>
      <c r="B37" s="55">
        <v>7000027974</v>
      </c>
      <c r="C37" s="55">
        <v>3080</v>
      </c>
      <c r="D37" s="56" t="s">
        <v>350</v>
      </c>
      <c r="E37" s="55">
        <v>1000074921</v>
      </c>
      <c r="F37" s="235" t="s">
        <v>476</v>
      </c>
      <c r="G37" s="234" t="s">
        <v>364</v>
      </c>
      <c r="H37" s="234">
        <v>2</v>
      </c>
      <c r="I37" s="702"/>
      <c r="J37" s="717" t="str">
        <f t="shared" si="0"/>
        <v>Included</v>
      </c>
      <c r="K37" s="718"/>
      <c r="M37" s="715"/>
    </row>
    <row r="38" spans="1:32" s="719" customFormat="1" x14ac:dyDescent="0.3">
      <c r="A38" s="234">
        <v>20</v>
      </c>
      <c r="B38" s="55">
        <v>7000027974</v>
      </c>
      <c r="C38" s="55">
        <v>3090</v>
      </c>
      <c r="D38" s="56" t="s">
        <v>351</v>
      </c>
      <c r="E38" s="55">
        <v>1000074894</v>
      </c>
      <c r="F38" s="235" t="s">
        <v>477</v>
      </c>
      <c r="G38" s="234" t="s">
        <v>364</v>
      </c>
      <c r="H38" s="234">
        <v>25</v>
      </c>
      <c r="I38" s="702"/>
      <c r="J38" s="717" t="str">
        <f t="shared" si="0"/>
        <v>Included</v>
      </c>
      <c r="K38" s="718"/>
      <c r="M38" s="715"/>
    </row>
    <row r="39" spans="1:32" s="719" customFormat="1" x14ac:dyDescent="0.3">
      <c r="A39" s="234">
        <v>21</v>
      </c>
      <c r="B39" s="55">
        <v>7000027974</v>
      </c>
      <c r="C39" s="55">
        <v>3100</v>
      </c>
      <c r="D39" s="56" t="s">
        <v>352</v>
      </c>
      <c r="E39" s="55">
        <v>1000074912</v>
      </c>
      <c r="F39" s="235" t="s">
        <v>478</v>
      </c>
      <c r="G39" s="234" t="s">
        <v>364</v>
      </c>
      <c r="H39" s="234">
        <v>14</v>
      </c>
      <c r="I39" s="702"/>
      <c r="J39" s="717" t="str">
        <f t="shared" si="0"/>
        <v>Included</v>
      </c>
      <c r="K39" s="718"/>
      <c r="M39" s="715"/>
    </row>
    <row r="40" spans="1:32" s="719" customFormat="1" ht="31.5" x14ac:dyDescent="0.3">
      <c r="A40" s="234">
        <v>22</v>
      </c>
      <c r="B40" s="55">
        <v>7000027974</v>
      </c>
      <c r="C40" s="55">
        <v>3110</v>
      </c>
      <c r="D40" s="56" t="s">
        <v>353</v>
      </c>
      <c r="E40" s="55">
        <v>1000074907</v>
      </c>
      <c r="F40" s="235" t="s">
        <v>479</v>
      </c>
      <c r="G40" s="234" t="s">
        <v>364</v>
      </c>
      <c r="H40" s="234">
        <v>14</v>
      </c>
      <c r="I40" s="702"/>
      <c r="J40" s="717" t="str">
        <f t="shared" si="0"/>
        <v>Included</v>
      </c>
      <c r="K40" s="718"/>
      <c r="M40" s="715"/>
    </row>
    <row r="41" spans="1:32" s="719" customFormat="1" x14ac:dyDescent="0.3">
      <c r="A41" s="234">
        <v>23</v>
      </c>
      <c r="B41" s="55">
        <v>7000027974</v>
      </c>
      <c r="C41" s="55">
        <v>3120</v>
      </c>
      <c r="D41" s="56" t="s">
        <v>354</v>
      </c>
      <c r="E41" s="55">
        <v>1000074919</v>
      </c>
      <c r="F41" s="235" t="s">
        <v>480</v>
      </c>
      <c r="G41" s="234" t="s">
        <v>365</v>
      </c>
      <c r="H41" s="234">
        <v>1920</v>
      </c>
      <c r="I41" s="702"/>
      <c r="J41" s="717" t="str">
        <f t="shared" si="0"/>
        <v>Included</v>
      </c>
      <c r="K41" s="718"/>
      <c r="M41" s="715"/>
    </row>
    <row r="42" spans="1:32" s="719" customFormat="1" x14ac:dyDescent="0.3">
      <c r="A42" s="234">
        <v>24</v>
      </c>
      <c r="B42" s="55">
        <v>7000027974</v>
      </c>
      <c r="C42" s="55">
        <v>3130</v>
      </c>
      <c r="D42" s="56" t="s">
        <v>355</v>
      </c>
      <c r="E42" s="55">
        <v>1000074922</v>
      </c>
      <c r="F42" s="235" t="s">
        <v>481</v>
      </c>
      <c r="G42" s="234" t="s">
        <v>364</v>
      </c>
      <c r="H42" s="234">
        <v>192</v>
      </c>
      <c r="I42" s="702"/>
      <c r="J42" s="717" t="str">
        <f t="shared" si="0"/>
        <v>Included</v>
      </c>
      <c r="K42" s="718"/>
      <c r="M42" s="715"/>
    </row>
    <row r="43" spans="1:32" s="719" customFormat="1" ht="49.5" x14ac:dyDescent="0.3">
      <c r="A43" s="234">
        <v>25</v>
      </c>
      <c r="B43" s="55">
        <v>7000027974</v>
      </c>
      <c r="C43" s="55">
        <v>3140</v>
      </c>
      <c r="D43" s="56" t="s">
        <v>356</v>
      </c>
      <c r="E43" s="55">
        <v>1000074913</v>
      </c>
      <c r="F43" s="235" t="s">
        <v>482</v>
      </c>
      <c r="G43" s="234" t="s">
        <v>366</v>
      </c>
      <c r="H43" s="234">
        <v>1</v>
      </c>
      <c r="I43" s="702"/>
      <c r="J43" s="717" t="str">
        <f t="shared" si="0"/>
        <v>Included</v>
      </c>
      <c r="K43" s="718"/>
      <c r="M43" s="715"/>
    </row>
    <row r="44" spans="1:32" s="715" customFormat="1" ht="30" customHeight="1" x14ac:dyDescent="0.3">
      <c r="A44" s="695" t="str">
        <f>'Sch-1'!A44</f>
        <v>II</v>
      </c>
      <c r="B44" s="698" t="str">
        <f>'Sch-1'!B44</f>
        <v xml:space="preserve">Wi-Fi Deployment in SR2 L4                 </v>
      </c>
      <c r="C44" s="720"/>
      <c r="D44" s="720"/>
      <c r="E44" s="720"/>
      <c r="F44" s="720"/>
      <c r="G44" s="720"/>
      <c r="H44" s="720"/>
      <c r="I44" s="720"/>
      <c r="J44" s="720"/>
      <c r="K44" s="714"/>
      <c r="N44" s="716"/>
      <c r="O44" s="716"/>
      <c r="P44" s="716"/>
      <c r="Q44" s="716"/>
      <c r="R44" s="716"/>
      <c r="S44" s="716"/>
      <c r="T44" s="716"/>
      <c r="U44" s="716"/>
      <c r="V44" s="716"/>
      <c r="W44" s="716"/>
      <c r="X44" s="716"/>
      <c r="Y44" s="716"/>
      <c r="Z44" s="716"/>
      <c r="AA44" s="716"/>
      <c r="AB44" s="716"/>
      <c r="AC44" s="716"/>
      <c r="AD44" s="716"/>
      <c r="AE44" s="716"/>
      <c r="AF44" s="716"/>
    </row>
    <row r="45" spans="1:32" s="719" customFormat="1" ht="31.5" x14ac:dyDescent="0.3">
      <c r="A45" s="234">
        <v>1</v>
      </c>
      <c r="B45" s="55">
        <v>7000027974</v>
      </c>
      <c r="C45" s="55">
        <v>3150</v>
      </c>
      <c r="D45" s="56" t="s">
        <v>332</v>
      </c>
      <c r="E45" s="55">
        <v>1000074896</v>
      </c>
      <c r="F45" s="235" t="s">
        <v>458</v>
      </c>
      <c r="G45" s="234" t="s">
        <v>364</v>
      </c>
      <c r="H45" s="234">
        <v>235</v>
      </c>
      <c r="I45" s="702"/>
      <c r="J45" s="717" t="str">
        <f t="shared" si="0"/>
        <v>Included</v>
      </c>
      <c r="K45" s="718"/>
      <c r="M45" s="715"/>
    </row>
    <row r="46" spans="1:32" s="719" customFormat="1" x14ac:dyDescent="0.3">
      <c r="A46" s="234">
        <v>2</v>
      </c>
      <c r="B46" s="55">
        <v>7000027974</v>
      </c>
      <c r="C46" s="55">
        <v>3160</v>
      </c>
      <c r="D46" s="56" t="s">
        <v>333</v>
      </c>
      <c r="E46" s="55">
        <v>1000074895</v>
      </c>
      <c r="F46" s="235" t="s">
        <v>459</v>
      </c>
      <c r="G46" s="234" t="s">
        <v>364</v>
      </c>
      <c r="H46" s="234">
        <v>10</v>
      </c>
      <c r="I46" s="702"/>
      <c r="J46" s="717" t="str">
        <f t="shared" si="0"/>
        <v>Included</v>
      </c>
      <c r="K46" s="718"/>
      <c r="M46" s="715"/>
    </row>
    <row r="47" spans="1:32" s="719" customFormat="1" ht="33" x14ac:dyDescent="0.3">
      <c r="A47" s="234">
        <v>3</v>
      </c>
      <c r="B47" s="55">
        <v>7000027974</v>
      </c>
      <c r="C47" s="55">
        <v>3170</v>
      </c>
      <c r="D47" s="56" t="s">
        <v>334</v>
      </c>
      <c r="E47" s="55">
        <v>1000074918</v>
      </c>
      <c r="F47" s="235" t="s">
        <v>460</v>
      </c>
      <c r="G47" s="234" t="s">
        <v>364</v>
      </c>
      <c r="H47" s="234">
        <v>53</v>
      </c>
      <c r="I47" s="702"/>
      <c r="J47" s="717" t="str">
        <f t="shared" si="0"/>
        <v>Included</v>
      </c>
      <c r="K47" s="718"/>
      <c r="M47" s="715"/>
    </row>
    <row r="48" spans="1:32" s="719" customFormat="1" ht="31.5" x14ac:dyDescent="0.3">
      <c r="A48" s="234">
        <v>4</v>
      </c>
      <c r="B48" s="55">
        <v>7000027974</v>
      </c>
      <c r="C48" s="55">
        <v>3180</v>
      </c>
      <c r="D48" s="56" t="s">
        <v>335</v>
      </c>
      <c r="E48" s="55">
        <v>1000074909</v>
      </c>
      <c r="F48" s="235" t="s">
        <v>461</v>
      </c>
      <c r="G48" s="234" t="s">
        <v>364</v>
      </c>
      <c r="H48" s="234">
        <v>5</v>
      </c>
      <c r="I48" s="702"/>
      <c r="J48" s="717" t="str">
        <f t="shared" si="0"/>
        <v>Included</v>
      </c>
      <c r="K48" s="718"/>
      <c r="M48" s="715"/>
    </row>
    <row r="49" spans="1:13" s="719" customFormat="1" ht="33" x14ac:dyDescent="0.3">
      <c r="A49" s="234">
        <v>5</v>
      </c>
      <c r="B49" s="55">
        <v>7000027974</v>
      </c>
      <c r="C49" s="55">
        <v>3190</v>
      </c>
      <c r="D49" s="56" t="s">
        <v>336</v>
      </c>
      <c r="E49" s="55">
        <v>1000074889</v>
      </c>
      <c r="F49" s="235" t="s">
        <v>462</v>
      </c>
      <c r="G49" s="234" t="s">
        <v>364</v>
      </c>
      <c r="H49" s="234">
        <v>41</v>
      </c>
      <c r="I49" s="702"/>
      <c r="J49" s="717" t="str">
        <f t="shared" si="0"/>
        <v>Included</v>
      </c>
      <c r="K49" s="718"/>
      <c r="M49" s="715"/>
    </row>
    <row r="50" spans="1:13" s="719" customFormat="1" ht="31.5" x14ac:dyDescent="0.3">
      <c r="A50" s="234">
        <v>6</v>
      </c>
      <c r="B50" s="55">
        <v>7000027974</v>
      </c>
      <c r="C50" s="55">
        <v>3200</v>
      </c>
      <c r="D50" s="56" t="s">
        <v>337</v>
      </c>
      <c r="E50" s="55">
        <v>1000074927</v>
      </c>
      <c r="F50" s="235" t="s">
        <v>463</v>
      </c>
      <c r="G50" s="234" t="s">
        <v>364</v>
      </c>
      <c r="H50" s="234">
        <v>3</v>
      </c>
      <c r="I50" s="702"/>
      <c r="J50" s="717" t="str">
        <f t="shared" si="0"/>
        <v>Included</v>
      </c>
      <c r="K50" s="718"/>
      <c r="M50" s="715"/>
    </row>
    <row r="51" spans="1:13" s="719" customFormat="1" ht="33" x14ac:dyDescent="0.3">
      <c r="A51" s="234">
        <v>7</v>
      </c>
      <c r="B51" s="55">
        <v>7000027974</v>
      </c>
      <c r="C51" s="55">
        <v>3210</v>
      </c>
      <c r="D51" s="56" t="s">
        <v>338</v>
      </c>
      <c r="E51" s="55">
        <v>1000074897</v>
      </c>
      <c r="F51" s="235" t="s">
        <v>464</v>
      </c>
      <c r="G51" s="234" t="s">
        <v>365</v>
      </c>
      <c r="H51" s="234">
        <v>192</v>
      </c>
      <c r="I51" s="702"/>
      <c r="J51" s="717" t="str">
        <f t="shared" si="0"/>
        <v>Included</v>
      </c>
      <c r="K51" s="718"/>
      <c r="M51" s="715"/>
    </row>
    <row r="52" spans="1:13" s="719" customFormat="1" ht="31.5" x14ac:dyDescent="0.3">
      <c r="A52" s="234">
        <v>8</v>
      </c>
      <c r="B52" s="55">
        <v>7000027974</v>
      </c>
      <c r="C52" s="55">
        <v>3220</v>
      </c>
      <c r="D52" s="56" t="s">
        <v>339</v>
      </c>
      <c r="E52" s="55">
        <v>1000074898</v>
      </c>
      <c r="F52" s="235" t="s">
        <v>465</v>
      </c>
      <c r="G52" s="234" t="s">
        <v>365</v>
      </c>
      <c r="H52" s="234">
        <v>960</v>
      </c>
      <c r="I52" s="702"/>
      <c r="J52" s="717" t="str">
        <f t="shared" si="0"/>
        <v>Included</v>
      </c>
      <c r="K52" s="718"/>
      <c r="M52" s="715"/>
    </row>
    <row r="53" spans="1:13" s="719" customFormat="1" ht="31.5" x14ac:dyDescent="0.3">
      <c r="A53" s="234">
        <v>9</v>
      </c>
      <c r="B53" s="55">
        <v>7000027974</v>
      </c>
      <c r="C53" s="55">
        <v>3230</v>
      </c>
      <c r="D53" s="56" t="s">
        <v>340</v>
      </c>
      <c r="E53" s="55">
        <v>1000074892</v>
      </c>
      <c r="F53" s="235" t="s">
        <v>466</v>
      </c>
      <c r="G53" s="234" t="s">
        <v>365</v>
      </c>
      <c r="H53" s="234">
        <v>16550</v>
      </c>
      <c r="I53" s="702"/>
      <c r="J53" s="717" t="str">
        <f t="shared" si="0"/>
        <v>Included</v>
      </c>
      <c r="K53" s="718"/>
      <c r="M53" s="715"/>
    </row>
    <row r="54" spans="1:13" s="719" customFormat="1" ht="31.5" x14ac:dyDescent="0.3">
      <c r="A54" s="234">
        <v>10</v>
      </c>
      <c r="B54" s="55">
        <v>7000027974</v>
      </c>
      <c r="C54" s="55">
        <v>3240</v>
      </c>
      <c r="D54" s="56" t="s">
        <v>341</v>
      </c>
      <c r="E54" s="55">
        <v>1000074893</v>
      </c>
      <c r="F54" s="235" t="s">
        <v>467</v>
      </c>
      <c r="G54" s="234" t="s">
        <v>365</v>
      </c>
      <c r="H54" s="234">
        <v>14816</v>
      </c>
      <c r="I54" s="702"/>
      <c r="J54" s="717" t="str">
        <f t="shared" si="0"/>
        <v>Included</v>
      </c>
      <c r="K54" s="718"/>
      <c r="M54" s="715"/>
    </row>
    <row r="55" spans="1:13" s="719" customFormat="1" x14ac:dyDescent="0.3">
      <c r="A55" s="234">
        <v>11</v>
      </c>
      <c r="B55" s="55">
        <v>7000027974</v>
      </c>
      <c r="C55" s="55">
        <v>3250</v>
      </c>
      <c r="D55" s="56" t="s">
        <v>342</v>
      </c>
      <c r="E55" s="55">
        <v>1000074906</v>
      </c>
      <c r="F55" s="235" t="s">
        <v>468</v>
      </c>
      <c r="G55" s="234" t="s">
        <v>365</v>
      </c>
      <c r="H55" s="234">
        <v>14895</v>
      </c>
      <c r="I55" s="702"/>
      <c r="J55" s="717" t="str">
        <f t="shared" si="0"/>
        <v>Included</v>
      </c>
      <c r="K55" s="718"/>
      <c r="M55" s="715"/>
    </row>
    <row r="56" spans="1:13" s="719" customFormat="1" x14ac:dyDescent="0.3">
      <c r="A56" s="234">
        <v>12</v>
      </c>
      <c r="B56" s="55">
        <v>7000027974</v>
      </c>
      <c r="C56" s="55">
        <v>3260</v>
      </c>
      <c r="D56" s="56" t="s">
        <v>343</v>
      </c>
      <c r="E56" s="55">
        <v>1000074905</v>
      </c>
      <c r="F56" s="235" t="s">
        <v>469</v>
      </c>
      <c r="G56" s="234" t="s">
        <v>365</v>
      </c>
      <c r="H56" s="234">
        <v>13334</v>
      </c>
      <c r="I56" s="702"/>
      <c r="J56" s="717" t="str">
        <f t="shared" si="0"/>
        <v>Included</v>
      </c>
      <c r="K56" s="718"/>
      <c r="M56" s="715"/>
    </row>
    <row r="57" spans="1:13" s="719" customFormat="1" ht="31.5" x14ac:dyDescent="0.3">
      <c r="A57" s="234">
        <v>13</v>
      </c>
      <c r="B57" s="55">
        <v>7000027974</v>
      </c>
      <c r="C57" s="55">
        <v>3270</v>
      </c>
      <c r="D57" s="56" t="s">
        <v>344</v>
      </c>
      <c r="E57" s="55">
        <v>1000074916</v>
      </c>
      <c r="F57" s="235" t="s">
        <v>470</v>
      </c>
      <c r="G57" s="234" t="s">
        <v>364</v>
      </c>
      <c r="H57" s="234">
        <v>192</v>
      </c>
      <c r="I57" s="702"/>
      <c r="J57" s="717" t="str">
        <f t="shared" si="0"/>
        <v>Included</v>
      </c>
      <c r="K57" s="718"/>
      <c r="M57" s="715"/>
    </row>
    <row r="58" spans="1:13" s="719" customFormat="1" ht="31.5" x14ac:dyDescent="0.3">
      <c r="A58" s="234">
        <v>14</v>
      </c>
      <c r="B58" s="55">
        <v>7000027974</v>
      </c>
      <c r="C58" s="55">
        <v>3280</v>
      </c>
      <c r="D58" s="56" t="s">
        <v>345</v>
      </c>
      <c r="E58" s="55">
        <v>1000074917</v>
      </c>
      <c r="F58" s="235" t="s">
        <v>471</v>
      </c>
      <c r="G58" s="234" t="s">
        <v>364</v>
      </c>
      <c r="H58" s="234">
        <v>82</v>
      </c>
      <c r="I58" s="702"/>
      <c r="J58" s="717" t="str">
        <f t="shared" si="0"/>
        <v>Included</v>
      </c>
      <c r="K58" s="718"/>
      <c r="M58" s="715"/>
    </row>
    <row r="59" spans="1:13" s="719" customFormat="1" ht="31.5" x14ac:dyDescent="0.3">
      <c r="A59" s="234">
        <v>15</v>
      </c>
      <c r="B59" s="55">
        <v>7000027974</v>
      </c>
      <c r="C59" s="55">
        <v>3290</v>
      </c>
      <c r="D59" s="56" t="s">
        <v>346</v>
      </c>
      <c r="E59" s="55">
        <v>1000074899</v>
      </c>
      <c r="F59" s="235" t="s">
        <v>472</v>
      </c>
      <c r="G59" s="234" t="s">
        <v>365</v>
      </c>
      <c r="H59" s="234">
        <v>9400</v>
      </c>
      <c r="I59" s="702"/>
      <c r="J59" s="717" t="str">
        <f t="shared" si="0"/>
        <v>Included</v>
      </c>
      <c r="K59" s="718"/>
      <c r="M59" s="715"/>
    </row>
    <row r="60" spans="1:13" s="719" customFormat="1" x14ac:dyDescent="0.3">
      <c r="A60" s="234">
        <v>16</v>
      </c>
      <c r="B60" s="55">
        <v>7000027974</v>
      </c>
      <c r="C60" s="55">
        <v>3300</v>
      </c>
      <c r="D60" s="56" t="s">
        <v>347</v>
      </c>
      <c r="E60" s="55">
        <v>1000074900</v>
      </c>
      <c r="F60" s="235" t="s">
        <v>473</v>
      </c>
      <c r="G60" s="234" t="s">
        <v>365</v>
      </c>
      <c r="H60" s="234">
        <v>400</v>
      </c>
      <c r="I60" s="702"/>
      <c r="J60" s="717" t="str">
        <f t="shared" si="0"/>
        <v>Included</v>
      </c>
      <c r="K60" s="718"/>
      <c r="M60" s="715"/>
    </row>
    <row r="61" spans="1:13" s="719" customFormat="1" ht="31.5" x14ac:dyDescent="0.3">
      <c r="A61" s="234">
        <v>17</v>
      </c>
      <c r="B61" s="55">
        <v>7000027974</v>
      </c>
      <c r="C61" s="55">
        <v>3310</v>
      </c>
      <c r="D61" s="56" t="s">
        <v>348</v>
      </c>
      <c r="E61" s="55">
        <v>1000074910</v>
      </c>
      <c r="F61" s="235" t="s">
        <v>474</v>
      </c>
      <c r="G61" s="234" t="s">
        <v>364</v>
      </c>
      <c r="H61" s="234">
        <v>10</v>
      </c>
      <c r="I61" s="702"/>
      <c r="J61" s="717" t="str">
        <f t="shared" si="0"/>
        <v>Included</v>
      </c>
      <c r="K61" s="718"/>
      <c r="M61" s="715"/>
    </row>
    <row r="62" spans="1:13" s="719" customFormat="1" ht="31.5" x14ac:dyDescent="0.3">
      <c r="A62" s="234">
        <v>18</v>
      </c>
      <c r="B62" s="55">
        <v>7000027974</v>
      </c>
      <c r="C62" s="55">
        <v>3320</v>
      </c>
      <c r="D62" s="56" t="s">
        <v>349</v>
      </c>
      <c r="E62" s="55">
        <v>1000074911</v>
      </c>
      <c r="F62" s="235" t="s">
        <v>475</v>
      </c>
      <c r="G62" s="234" t="s">
        <v>364</v>
      </c>
      <c r="H62" s="234">
        <v>58</v>
      </c>
      <c r="I62" s="702"/>
      <c r="J62" s="717" t="str">
        <f t="shared" si="0"/>
        <v>Included</v>
      </c>
      <c r="K62" s="718">
        <f t="shared" ref="K62:K69" si="1">+H62*I62</f>
        <v>0</v>
      </c>
      <c r="M62" s="715"/>
    </row>
    <row r="63" spans="1:13" s="719" customFormat="1" ht="31.5" x14ac:dyDescent="0.3">
      <c r="A63" s="234">
        <v>19</v>
      </c>
      <c r="B63" s="55">
        <v>7000027974</v>
      </c>
      <c r="C63" s="55">
        <v>3330</v>
      </c>
      <c r="D63" s="56" t="s">
        <v>350</v>
      </c>
      <c r="E63" s="55">
        <v>1000074921</v>
      </c>
      <c r="F63" s="235" t="s">
        <v>476</v>
      </c>
      <c r="G63" s="234" t="s">
        <v>364</v>
      </c>
      <c r="H63" s="234">
        <v>4</v>
      </c>
      <c r="I63" s="702"/>
      <c r="J63" s="717" t="str">
        <f t="shared" si="0"/>
        <v>Included</v>
      </c>
      <c r="K63" s="718">
        <f t="shared" si="1"/>
        <v>0</v>
      </c>
      <c r="M63" s="715"/>
    </row>
    <row r="64" spans="1:13" s="719" customFormat="1" x14ac:dyDescent="0.3">
      <c r="A64" s="234">
        <v>20</v>
      </c>
      <c r="B64" s="55">
        <v>7000027974</v>
      </c>
      <c r="C64" s="55">
        <v>3340</v>
      </c>
      <c r="D64" s="56" t="s">
        <v>351</v>
      </c>
      <c r="E64" s="55">
        <v>1000074894</v>
      </c>
      <c r="F64" s="235" t="s">
        <v>477</v>
      </c>
      <c r="G64" s="234" t="s">
        <v>364</v>
      </c>
      <c r="H64" s="234">
        <v>53</v>
      </c>
      <c r="I64" s="702"/>
      <c r="J64" s="717" t="str">
        <f t="shared" si="0"/>
        <v>Included</v>
      </c>
      <c r="K64" s="718">
        <f t="shared" si="1"/>
        <v>0</v>
      </c>
      <c r="M64" s="715"/>
    </row>
    <row r="65" spans="1:32" s="719" customFormat="1" x14ac:dyDescent="0.3">
      <c r="A65" s="234">
        <v>21</v>
      </c>
      <c r="B65" s="55">
        <v>7000027974</v>
      </c>
      <c r="C65" s="55">
        <v>3350</v>
      </c>
      <c r="D65" s="56" t="s">
        <v>352</v>
      </c>
      <c r="E65" s="55">
        <v>1000074912</v>
      </c>
      <c r="F65" s="235" t="s">
        <v>478</v>
      </c>
      <c r="G65" s="234" t="s">
        <v>364</v>
      </c>
      <c r="H65" s="234">
        <v>26</v>
      </c>
      <c r="I65" s="702"/>
      <c r="J65" s="717" t="str">
        <f t="shared" si="0"/>
        <v>Included</v>
      </c>
      <c r="K65" s="718">
        <f t="shared" si="1"/>
        <v>0</v>
      </c>
      <c r="M65" s="715"/>
    </row>
    <row r="66" spans="1:32" s="719" customFormat="1" ht="31.5" x14ac:dyDescent="0.3">
      <c r="A66" s="234">
        <v>22</v>
      </c>
      <c r="B66" s="55">
        <v>7000027974</v>
      </c>
      <c r="C66" s="55">
        <v>3360</v>
      </c>
      <c r="D66" s="56" t="s">
        <v>353</v>
      </c>
      <c r="E66" s="55">
        <v>1000074907</v>
      </c>
      <c r="F66" s="235" t="s">
        <v>479</v>
      </c>
      <c r="G66" s="234" t="s">
        <v>364</v>
      </c>
      <c r="H66" s="234">
        <v>26</v>
      </c>
      <c r="I66" s="702"/>
      <c r="J66" s="717" t="str">
        <f t="shared" si="0"/>
        <v>Included</v>
      </c>
      <c r="K66" s="718">
        <f t="shared" si="1"/>
        <v>0</v>
      </c>
      <c r="M66" s="715"/>
    </row>
    <row r="67" spans="1:32" s="719" customFormat="1" x14ac:dyDescent="0.3">
      <c r="A67" s="234">
        <v>23</v>
      </c>
      <c r="B67" s="55">
        <v>7000027974</v>
      </c>
      <c r="C67" s="55">
        <v>3370</v>
      </c>
      <c r="D67" s="56" t="s">
        <v>354</v>
      </c>
      <c r="E67" s="55">
        <v>1000074919</v>
      </c>
      <c r="F67" s="235" t="s">
        <v>480</v>
      </c>
      <c r="G67" s="234" t="s">
        <v>365</v>
      </c>
      <c r="H67" s="234">
        <v>4900</v>
      </c>
      <c r="I67" s="702"/>
      <c r="J67" s="717" t="str">
        <f t="shared" si="0"/>
        <v>Included</v>
      </c>
      <c r="K67" s="718">
        <f t="shared" si="1"/>
        <v>0</v>
      </c>
      <c r="M67" s="715"/>
    </row>
    <row r="68" spans="1:32" s="719" customFormat="1" x14ac:dyDescent="0.3">
      <c r="A68" s="234">
        <v>24</v>
      </c>
      <c r="B68" s="55">
        <v>7000027974</v>
      </c>
      <c r="C68" s="55">
        <v>3380</v>
      </c>
      <c r="D68" s="56" t="s">
        <v>355</v>
      </c>
      <c r="E68" s="55">
        <v>1000074922</v>
      </c>
      <c r="F68" s="235" t="s">
        <v>481</v>
      </c>
      <c r="G68" s="234" t="s">
        <v>364</v>
      </c>
      <c r="H68" s="234">
        <v>490</v>
      </c>
      <c r="I68" s="702"/>
      <c r="J68" s="717" t="str">
        <f t="shared" si="0"/>
        <v>Included</v>
      </c>
      <c r="K68" s="718">
        <f t="shared" si="1"/>
        <v>0</v>
      </c>
      <c r="M68" s="715"/>
    </row>
    <row r="69" spans="1:32" s="719" customFormat="1" ht="49.5" x14ac:dyDescent="0.3">
      <c r="A69" s="234">
        <v>25</v>
      </c>
      <c r="B69" s="55">
        <v>7000027974</v>
      </c>
      <c r="C69" s="55">
        <v>3390</v>
      </c>
      <c r="D69" s="56" t="s">
        <v>356</v>
      </c>
      <c r="E69" s="55">
        <v>1000074913</v>
      </c>
      <c r="F69" s="235" t="s">
        <v>482</v>
      </c>
      <c r="G69" s="234" t="s">
        <v>366</v>
      </c>
      <c r="H69" s="234">
        <v>1</v>
      </c>
      <c r="I69" s="702"/>
      <c r="J69" s="717" t="str">
        <f t="shared" si="0"/>
        <v>Included</v>
      </c>
      <c r="K69" s="718">
        <f t="shared" si="1"/>
        <v>0</v>
      </c>
      <c r="M69" s="715"/>
    </row>
    <row r="70" spans="1:32" s="715" customFormat="1" ht="30" customHeight="1" x14ac:dyDescent="0.3">
      <c r="A70" s="695" t="str">
        <f>'Sch-1'!A70</f>
        <v>III</v>
      </c>
      <c r="B70" s="698" t="str">
        <f>'Sch-1'!B70</f>
        <v xml:space="preserve">Wi-Fi Deployment in ER1 L4              </v>
      </c>
      <c r="C70" s="720"/>
      <c r="D70" s="720"/>
      <c r="E70" s="720"/>
      <c r="F70" s="720"/>
      <c r="G70" s="720"/>
      <c r="H70" s="720"/>
      <c r="I70" s="720"/>
      <c r="J70" s="720"/>
      <c r="K70" s="714"/>
      <c r="N70" s="716"/>
      <c r="O70" s="716"/>
      <c r="P70" s="716"/>
      <c r="Q70" s="716"/>
      <c r="R70" s="716"/>
      <c r="S70" s="716"/>
      <c r="T70" s="716"/>
      <c r="U70" s="716"/>
      <c r="V70" s="716"/>
      <c r="W70" s="716"/>
      <c r="X70" s="716"/>
      <c r="Y70" s="716"/>
      <c r="Z70" s="716"/>
      <c r="AA70" s="716"/>
      <c r="AB70" s="716"/>
      <c r="AC70" s="716"/>
      <c r="AD70" s="716"/>
      <c r="AE70" s="716"/>
      <c r="AF70" s="716"/>
    </row>
    <row r="71" spans="1:32" s="719" customFormat="1" ht="31.5" x14ac:dyDescent="0.3">
      <c r="A71" s="234">
        <v>1</v>
      </c>
      <c r="B71" s="55">
        <v>7000027974</v>
      </c>
      <c r="C71" s="55">
        <v>3400</v>
      </c>
      <c r="D71" s="56" t="s">
        <v>332</v>
      </c>
      <c r="E71" s="55">
        <v>1000074896</v>
      </c>
      <c r="F71" s="235" t="s">
        <v>458</v>
      </c>
      <c r="G71" s="234" t="s">
        <v>364</v>
      </c>
      <c r="H71" s="234">
        <v>169</v>
      </c>
      <c r="I71" s="702"/>
      <c r="J71" s="717" t="str">
        <f>IF(I71=0, "Included",IF(ISERROR(H71*I71), I71, H71*I71))</f>
        <v>Included</v>
      </c>
      <c r="K71" s="718">
        <f>+H71*I71</f>
        <v>0</v>
      </c>
      <c r="M71" s="715"/>
    </row>
    <row r="72" spans="1:32" s="719" customFormat="1" x14ac:dyDescent="0.3">
      <c r="A72" s="234">
        <v>2</v>
      </c>
      <c r="B72" s="55">
        <v>7000027974</v>
      </c>
      <c r="C72" s="55">
        <v>3410</v>
      </c>
      <c r="D72" s="56" t="s">
        <v>333</v>
      </c>
      <c r="E72" s="55">
        <v>1000074895</v>
      </c>
      <c r="F72" s="235" t="s">
        <v>459</v>
      </c>
      <c r="G72" s="234" t="s">
        <v>364</v>
      </c>
      <c r="H72" s="234">
        <v>10</v>
      </c>
      <c r="I72" s="702"/>
      <c r="J72" s="717" t="str">
        <f t="shared" ref="J72:J170" si="2">IF(I72=0, "Included",IF(ISERROR(H72*I72), I72, H72*I72))</f>
        <v>Included</v>
      </c>
      <c r="K72" s="718">
        <f>+H72*I72</f>
        <v>0</v>
      </c>
      <c r="M72" s="715"/>
    </row>
    <row r="73" spans="1:32" s="719" customFormat="1" ht="33" x14ac:dyDescent="0.3">
      <c r="A73" s="234">
        <v>3</v>
      </c>
      <c r="B73" s="55">
        <v>7000027974</v>
      </c>
      <c r="C73" s="55">
        <v>3420</v>
      </c>
      <c r="D73" s="56" t="s">
        <v>334</v>
      </c>
      <c r="E73" s="55">
        <v>1000074918</v>
      </c>
      <c r="F73" s="235" t="s">
        <v>460</v>
      </c>
      <c r="G73" s="234" t="s">
        <v>364</v>
      </c>
      <c r="H73" s="234">
        <v>41</v>
      </c>
      <c r="I73" s="702"/>
      <c r="J73" s="717" t="str">
        <f t="shared" si="2"/>
        <v>Included</v>
      </c>
      <c r="K73" s="718"/>
      <c r="M73" s="715"/>
    </row>
    <row r="74" spans="1:32" s="719" customFormat="1" ht="31.5" x14ac:dyDescent="0.3">
      <c r="A74" s="234">
        <v>4</v>
      </c>
      <c r="B74" s="55">
        <v>7000027974</v>
      </c>
      <c r="C74" s="55">
        <v>3430</v>
      </c>
      <c r="D74" s="56" t="s">
        <v>335</v>
      </c>
      <c r="E74" s="55">
        <v>1000074909</v>
      </c>
      <c r="F74" s="235" t="s">
        <v>461</v>
      </c>
      <c r="G74" s="234" t="s">
        <v>364</v>
      </c>
      <c r="H74" s="234">
        <v>5</v>
      </c>
      <c r="I74" s="702"/>
      <c r="J74" s="717" t="str">
        <f t="shared" si="2"/>
        <v>Included</v>
      </c>
      <c r="K74" s="718"/>
      <c r="M74" s="715"/>
    </row>
    <row r="75" spans="1:32" s="719" customFormat="1" ht="33" x14ac:dyDescent="0.3">
      <c r="A75" s="234">
        <v>5</v>
      </c>
      <c r="B75" s="55">
        <v>7000027974</v>
      </c>
      <c r="C75" s="55">
        <v>3440</v>
      </c>
      <c r="D75" s="56" t="s">
        <v>336</v>
      </c>
      <c r="E75" s="55">
        <v>1000074889</v>
      </c>
      <c r="F75" s="235" t="s">
        <v>462</v>
      </c>
      <c r="G75" s="234" t="s">
        <v>364</v>
      </c>
      <c r="H75" s="234">
        <v>37</v>
      </c>
      <c r="I75" s="702"/>
      <c r="J75" s="717" t="str">
        <f t="shared" si="2"/>
        <v>Included</v>
      </c>
      <c r="K75" s="718"/>
      <c r="M75" s="715"/>
    </row>
    <row r="76" spans="1:32" s="719" customFormat="1" ht="31.5" x14ac:dyDescent="0.3">
      <c r="A76" s="234">
        <v>6</v>
      </c>
      <c r="B76" s="55">
        <v>7000027974</v>
      </c>
      <c r="C76" s="55">
        <v>3450</v>
      </c>
      <c r="D76" s="56" t="s">
        <v>337</v>
      </c>
      <c r="E76" s="55">
        <v>1000074927</v>
      </c>
      <c r="F76" s="235" t="s">
        <v>463</v>
      </c>
      <c r="G76" s="234" t="s">
        <v>364</v>
      </c>
      <c r="H76" s="234">
        <v>2</v>
      </c>
      <c r="I76" s="702"/>
      <c r="J76" s="717" t="str">
        <f t="shared" si="2"/>
        <v>Included</v>
      </c>
      <c r="K76" s="718"/>
      <c r="M76" s="715"/>
    </row>
    <row r="77" spans="1:32" s="719" customFormat="1" ht="33" x14ac:dyDescent="0.3">
      <c r="A77" s="234">
        <v>7</v>
      </c>
      <c r="B77" s="55">
        <v>7000027974</v>
      </c>
      <c r="C77" s="55">
        <v>3460</v>
      </c>
      <c r="D77" s="56" t="s">
        <v>338</v>
      </c>
      <c r="E77" s="55">
        <v>1000074897</v>
      </c>
      <c r="F77" s="235" t="s">
        <v>464</v>
      </c>
      <c r="G77" s="234" t="s">
        <v>365</v>
      </c>
      <c r="H77" s="234">
        <v>144</v>
      </c>
      <c r="I77" s="702"/>
      <c r="J77" s="717" t="str">
        <f t="shared" si="2"/>
        <v>Included</v>
      </c>
      <c r="K77" s="718"/>
      <c r="M77" s="715"/>
    </row>
    <row r="78" spans="1:32" s="719" customFormat="1" ht="31.5" x14ac:dyDescent="0.3">
      <c r="A78" s="234">
        <v>8</v>
      </c>
      <c r="B78" s="55">
        <v>7000027974</v>
      </c>
      <c r="C78" s="55">
        <v>3470</v>
      </c>
      <c r="D78" s="56" t="s">
        <v>339</v>
      </c>
      <c r="E78" s="55">
        <v>1000074898</v>
      </c>
      <c r="F78" s="235" t="s">
        <v>465</v>
      </c>
      <c r="G78" s="234" t="s">
        <v>365</v>
      </c>
      <c r="H78" s="234">
        <v>720</v>
      </c>
      <c r="I78" s="702"/>
      <c r="J78" s="717" t="str">
        <f t="shared" si="2"/>
        <v>Included</v>
      </c>
      <c r="K78" s="718"/>
      <c r="M78" s="715"/>
    </row>
    <row r="79" spans="1:32" s="719" customFormat="1" ht="31.5" x14ac:dyDescent="0.3">
      <c r="A79" s="234">
        <v>9</v>
      </c>
      <c r="B79" s="55">
        <v>7000027974</v>
      </c>
      <c r="C79" s="55">
        <v>3480</v>
      </c>
      <c r="D79" s="56" t="s">
        <v>340</v>
      </c>
      <c r="E79" s="55">
        <v>1000074892</v>
      </c>
      <c r="F79" s="235" t="s">
        <v>466</v>
      </c>
      <c r="G79" s="234" t="s">
        <v>365</v>
      </c>
      <c r="H79" s="234">
        <v>12780</v>
      </c>
      <c r="I79" s="702"/>
      <c r="J79" s="717" t="str">
        <f t="shared" si="2"/>
        <v>Included</v>
      </c>
      <c r="K79" s="718"/>
      <c r="M79" s="715"/>
    </row>
    <row r="80" spans="1:32" s="719" customFormat="1" ht="31.5" x14ac:dyDescent="0.3">
      <c r="A80" s="234">
        <v>10</v>
      </c>
      <c r="B80" s="55">
        <v>7000027974</v>
      </c>
      <c r="C80" s="55">
        <v>3490</v>
      </c>
      <c r="D80" s="56" t="s">
        <v>341</v>
      </c>
      <c r="E80" s="55">
        <v>1000074893</v>
      </c>
      <c r="F80" s="235" t="s">
        <v>467</v>
      </c>
      <c r="G80" s="234" t="s">
        <v>365</v>
      </c>
      <c r="H80" s="234">
        <v>14970</v>
      </c>
      <c r="I80" s="702"/>
      <c r="J80" s="717" t="str">
        <f t="shared" si="2"/>
        <v>Included</v>
      </c>
      <c r="K80" s="718"/>
      <c r="M80" s="715"/>
    </row>
    <row r="81" spans="1:32" s="719" customFormat="1" x14ac:dyDescent="0.3">
      <c r="A81" s="234">
        <v>11</v>
      </c>
      <c r="B81" s="55">
        <v>7000027974</v>
      </c>
      <c r="C81" s="55">
        <v>3500</v>
      </c>
      <c r="D81" s="56" t="s">
        <v>342</v>
      </c>
      <c r="E81" s="55">
        <v>1000074906</v>
      </c>
      <c r="F81" s="235" t="s">
        <v>468</v>
      </c>
      <c r="G81" s="234" t="s">
        <v>365</v>
      </c>
      <c r="H81" s="234">
        <v>11502</v>
      </c>
      <c r="I81" s="702"/>
      <c r="J81" s="717" t="str">
        <f t="shared" si="2"/>
        <v>Included</v>
      </c>
      <c r="K81" s="718"/>
      <c r="M81" s="715"/>
    </row>
    <row r="82" spans="1:32" s="719" customFormat="1" x14ac:dyDescent="0.3">
      <c r="A82" s="234">
        <v>12</v>
      </c>
      <c r="B82" s="55">
        <v>7000027974</v>
      </c>
      <c r="C82" s="55">
        <v>3510</v>
      </c>
      <c r="D82" s="56" t="s">
        <v>343</v>
      </c>
      <c r="E82" s="55">
        <v>1000074905</v>
      </c>
      <c r="F82" s="235" t="s">
        <v>469</v>
      </c>
      <c r="G82" s="234" t="s">
        <v>365</v>
      </c>
      <c r="H82" s="234">
        <v>13473</v>
      </c>
      <c r="I82" s="702"/>
      <c r="J82" s="717" t="str">
        <f t="shared" si="2"/>
        <v>Included</v>
      </c>
      <c r="K82" s="718"/>
      <c r="M82" s="715"/>
    </row>
    <row r="83" spans="1:32" s="719" customFormat="1" ht="31.5" x14ac:dyDescent="0.3">
      <c r="A83" s="234">
        <v>13</v>
      </c>
      <c r="B83" s="55">
        <v>7000027974</v>
      </c>
      <c r="C83" s="55">
        <v>3520</v>
      </c>
      <c r="D83" s="56" t="s">
        <v>344</v>
      </c>
      <c r="E83" s="55">
        <v>1000074916</v>
      </c>
      <c r="F83" s="235" t="s">
        <v>470</v>
      </c>
      <c r="G83" s="234" t="s">
        <v>364</v>
      </c>
      <c r="H83" s="234">
        <v>144</v>
      </c>
      <c r="I83" s="702"/>
      <c r="J83" s="717" t="str">
        <f t="shared" si="2"/>
        <v>Included</v>
      </c>
      <c r="K83" s="718"/>
      <c r="M83" s="715"/>
    </row>
    <row r="84" spans="1:32" s="719" customFormat="1" ht="31.5" x14ac:dyDescent="0.3">
      <c r="A84" s="234">
        <v>14</v>
      </c>
      <c r="B84" s="55">
        <v>7000027974</v>
      </c>
      <c r="C84" s="55">
        <v>3530</v>
      </c>
      <c r="D84" s="56" t="s">
        <v>345</v>
      </c>
      <c r="E84" s="55">
        <v>1000074917</v>
      </c>
      <c r="F84" s="235" t="s">
        <v>471</v>
      </c>
      <c r="G84" s="234" t="s">
        <v>364</v>
      </c>
      <c r="H84" s="234">
        <v>74</v>
      </c>
      <c r="I84" s="702"/>
      <c r="J84" s="717" t="str">
        <f t="shared" si="2"/>
        <v>Included</v>
      </c>
      <c r="K84" s="718"/>
      <c r="M84" s="715"/>
    </row>
    <row r="85" spans="1:32" s="719" customFormat="1" ht="31.5" x14ac:dyDescent="0.3">
      <c r="A85" s="234">
        <v>15</v>
      </c>
      <c r="B85" s="55">
        <v>7000027974</v>
      </c>
      <c r="C85" s="55">
        <v>3540</v>
      </c>
      <c r="D85" s="56" t="s">
        <v>346</v>
      </c>
      <c r="E85" s="55">
        <v>1000074899</v>
      </c>
      <c r="F85" s="235" t="s">
        <v>472</v>
      </c>
      <c r="G85" s="234" t="s">
        <v>365</v>
      </c>
      <c r="H85" s="234">
        <v>6760</v>
      </c>
      <c r="I85" s="702"/>
      <c r="J85" s="717" t="str">
        <f t="shared" si="2"/>
        <v>Included</v>
      </c>
      <c r="K85" s="718"/>
      <c r="M85" s="715"/>
    </row>
    <row r="86" spans="1:32" s="719" customFormat="1" x14ac:dyDescent="0.3">
      <c r="A86" s="234">
        <v>16</v>
      </c>
      <c r="B86" s="55">
        <v>7000027974</v>
      </c>
      <c r="C86" s="55">
        <v>3550</v>
      </c>
      <c r="D86" s="56" t="s">
        <v>347</v>
      </c>
      <c r="E86" s="55">
        <v>1000074900</v>
      </c>
      <c r="F86" s="235" t="s">
        <v>473</v>
      </c>
      <c r="G86" s="234" t="s">
        <v>365</v>
      </c>
      <c r="H86" s="234">
        <v>400</v>
      </c>
      <c r="I86" s="702"/>
      <c r="J86" s="717" t="str">
        <f t="shared" si="2"/>
        <v>Included</v>
      </c>
      <c r="K86" s="718"/>
      <c r="M86" s="715"/>
    </row>
    <row r="87" spans="1:32" s="719" customFormat="1" ht="31.5" x14ac:dyDescent="0.3">
      <c r="A87" s="234">
        <v>17</v>
      </c>
      <c r="B87" s="55">
        <v>7000027974</v>
      </c>
      <c r="C87" s="55">
        <v>3560</v>
      </c>
      <c r="D87" s="56" t="s">
        <v>348</v>
      </c>
      <c r="E87" s="55">
        <v>1000074910</v>
      </c>
      <c r="F87" s="235" t="s">
        <v>474</v>
      </c>
      <c r="G87" s="234" t="s">
        <v>364</v>
      </c>
      <c r="H87" s="234">
        <v>10</v>
      </c>
      <c r="I87" s="702"/>
      <c r="J87" s="717" t="str">
        <f t="shared" si="2"/>
        <v>Included</v>
      </c>
      <c r="K87" s="718"/>
      <c r="M87" s="715"/>
    </row>
    <row r="88" spans="1:32" s="719" customFormat="1" ht="31.5" x14ac:dyDescent="0.3">
      <c r="A88" s="234">
        <v>18</v>
      </c>
      <c r="B88" s="55">
        <v>7000027974</v>
      </c>
      <c r="C88" s="55">
        <v>3570</v>
      </c>
      <c r="D88" s="56" t="s">
        <v>349</v>
      </c>
      <c r="E88" s="55">
        <v>1000074911</v>
      </c>
      <c r="F88" s="235" t="s">
        <v>475</v>
      </c>
      <c r="G88" s="234" t="s">
        <v>364</v>
      </c>
      <c r="H88" s="234">
        <v>46</v>
      </c>
      <c r="I88" s="702"/>
      <c r="J88" s="717" t="str">
        <f t="shared" si="2"/>
        <v>Included</v>
      </c>
      <c r="K88" s="718"/>
      <c r="M88" s="715"/>
    </row>
    <row r="89" spans="1:32" s="719" customFormat="1" ht="31.5" x14ac:dyDescent="0.3">
      <c r="A89" s="234">
        <v>19</v>
      </c>
      <c r="B89" s="55">
        <v>7000027974</v>
      </c>
      <c r="C89" s="55">
        <v>3580</v>
      </c>
      <c r="D89" s="56" t="s">
        <v>350</v>
      </c>
      <c r="E89" s="55">
        <v>1000074921</v>
      </c>
      <c r="F89" s="235" t="s">
        <v>476</v>
      </c>
      <c r="G89" s="234" t="s">
        <v>364</v>
      </c>
      <c r="H89" s="234">
        <v>3</v>
      </c>
      <c r="I89" s="702"/>
      <c r="J89" s="717" t="str">
        <f t="shared" si="2"/>
        <v>Included</v>
      </c>
      <c r="K89" s="718"/>
      <c r="M89" s="715"/>
    </row>
    <row r="90" spans="1:32" s="719" customFormat="1" x14ac:dyDescent="0.3">
      <c r="A90" s="234">
        <v>20</v>
      </c>
      <c r="B90" s="55">
        <v>7000027974</v>
      </c>
      <c r="C90" s="55">
        <v>3590</v>
      </c>
      <c r="D90" s="56" t="s">
        <v>351</v>
      </c>
      <c r="E90" s="55">
        <v>1000074894</v>
      </c>
      <c r="F90" s="235" t="s">
        <v>477</v>
      </c>
      <c r="G90" s="234" t="s">
        <v>364</v>
      </c>
      <c r="H90" s="234">
        <v>41</v>
      </c>
      <c r="I90" s="702"/>
      <c r="J90" s="717" t="str">
        <f t="shared" si="2"/>
        <v>Included</v>
      </c>
      <c r="K90" s="718"/>
      <c r="M90" s="715"/>
    </row>
    <row r="91" spans="1:32" s="719" customFormat="1" x14ac:dyDescent="0.3">
      <c r="A91" s="234">
        <v>21</v>
      </c>
      <c r="B91" s="55">
        <v>7000027974</v>
      </c>
      <c r="C91" s="55">
        <v>3600</v>
      </c>
      <c r="D91" s="56" t="s">
        <v>352</v>
      </c>
      <c r="E91" s="55">
        <v>1000074912</v>
      </c>
      <c r="F91" s="235" t="s">
        <v>478</v>
      </c>
      <c r="G91" s="234" t="s">
        <v>364</v>
      </c>
      <c r="H91" s="234">
        <v>22</v>
      </c>
      <c r="I91" s="702"/>
      <c r="J91" s="717" t="str">
        <f t="shared" si="2"/>
        <v>Included</v>
      </c>
      <c r="K91" s="718"/>
      <c r="M91" s="715"/>
    </row>
    <row r="92" spans="1:32" s="719" customFormat="1" ht="31.5" x14ac:dyDescent="0.3">
      <c r="A92" s="234">
        <v>22</v>
      </c>
      <c r="B92" s="55">
        <v>7000027974</v>
      </c>
      <c r="C92" s="55">
        <v>3610</v>
      </c>
      <c r="D92" s="56" t="s">
        <v>353</v>
      </c>
      <c r="E92" s="55">
        <v>1000074907</v>
      </c>
      <c r="F92" s="235" t="s">
        <v>479</v>
      </c>
      <c r="G92" s="234" t="s">
        <v>364</v>
      </c>
      <c r="H92" s="234">
        <v>22</v>
      </c>
      <c r="I92" s="702"/>
      <c r="J92" s="717" t="str">
        <f t="shared" si="2"/>
        <v>Included</v>
      </c>
      <c r="K92" s="718"/>
      <c r="M92" s="715"/>
    </row>
    <row r="93" spans="1:32" s="719" customFormat="1" x14ac:dyDescent="0.3">
      <c r="A93" s="234">
        <v>23</v>
      </c>
      <c r="B93" s="55">
        <v>7000027974</v>
      </c>
      <c r="C93" s="55">
        <v>3620</v>
      </c>
      <c r="D93" s="56" t="s">
        <v>354</v>
      </c>
      <c r="E93" s="55">
        <v>1000074919</v>
      </c>
      <c r="F93" s="235" t="s">
        <v>480</v>
      </c>
      <c r="G93" s="234" t="s">
        <v>365</v>
      </c>
      <c r="H93" s="234">
        <v>3580</v>
      </c>
      <c r="I93" s="702"/>
      <c r="J93" s="717" t="str">
        <f t="shared" si="2"/>
        <v>Included</v>
      </c>
      <c r="K93" s="718"/>
      <c r="M93" s="715"/>
    </row>
    <row r="94" spans="1:32" s="719" customFormat="1" x14ac:dyDescent="0.3">
      <c r="A94" s="234">
        <v>24</v>
      </c>
      <c r="B94" s="55">
        <v>7000027974</v>
      </c>
      <c r="C94" s="55">
        <v>3630</v>
      </c>
      <c r="D94" s="56" t="s">
        <v>355</v>
      </c>
      <c r="E94" s="55">
        <v>1000074922</v>
      </c>
      <c r="F94" s="235" t="s">
        <v>481</v>
      </c>
      <c r="G94" s="234" t="s">
        <v>364</v>
      </c>
      <c r="H94" s="234">
        <v>358</v>
      </c>
      <c r="I94" s="702"/>
      <c r="J94" s="717" t="str">
        <f t="shared" si="2"/>
        <v>Included</v>
      </c>
      <c r="K94" s="718"/>
      <c r="M94" s="715"/>
    </row>
    <row r="95" spans="1:32" s="719" customFormat="1" ht="49.5" x14ac:dyDescent="0.3">
      <c r="A95" s="234">
        <v>25</v>
      </c>
      <c r="B95" s="55">
        <v>7000027974</v>
      </c>
      <c r="C95" s="55">
        <v>3640</v>
      </c>
      <c r="D95" s="56" t="s">
        <v>356</v>
      </c>
      <c r="E95" s="55">
        <v>1000074913</v>
      </c>
      <c r="F95" s="235" t="s">
        <v>482</v>
      </c>
      <c r="G95" s="234" t="s">
        <v>366</v>
      </c>
      <c r="H95" s="234">
        <v>1</v>
      </c>
      <c r="I95" s="702"/>
      <c r="J95" s="717" t="str">
        <f t="shared" si="2"/>
        <v>Included</v>
      </c>
      <c r="K95" s="718"/>
      <c r="M95" s="715"/>
    </row>
    <row r="96" spans="1:32" s="715" customFormat="1" ht="30" customHeight="1" x14ac:dyDescent="0.3">
      <c r="A96" s="695" t="str">
        <f>'Sch-1'!A96</f>
        <v>IV</v>
      </c>
      <c r="B96" s="698" t="str">
        <f>'Sch-1'!B96</f>
        <v xml:space="preserve">Wi-Fi Deployment in ER2 L4              </v>
      </c>
      <c r="C96" s="720"/>
      <c r="D96" s="720"/>
      <c r="E96" s="720"/>
      <c r="F96" s="720"/>
      <c r="G96" s="720"/>
      <c r="H96" s="720"/>
      <c r="I96" s="720"/>
      <c r="J96" s="720"/>
      <c r="K96" s="714"/>
      <c r="N96" s="716"/>
      <c r="O96" s="716"/>
      <c r="P96" s="716"/>
      <c r="Q96" s="716"/>
      <c r="R96" s="716"/>
      <c r="S96" s="716"/>
      <c r="T96" s="716"/>
      <c r="U96" s="716"/>
      <c r="V96" s="716"/>
      <c r="W96" s="716"/>
      <c r="X96" s="716"/>
      <c r="Y96" s="716"/>
      <c r="Z96" s="716"/>
      <c r="AA96" s="716"/>
      <c r="AB96" s="716"/>
      <c r="AC96" s="716"/>
      <c r="AD96" s="716"/>
      <c r="AE96" s="716"/>
      <c r="AF96" s="716"/>
    </row>
    <row r="97" spans="1:13" s="719" customFormat="1" ht="31.5" x14ac:dyDescent="0.3">
      <c r="A97" s="234">
        <v>1</v>
      </c>
      <c r="B97" s="55">
        <v>7000027974</v>
      </c>
      <c r="C97" s="55">
        <v>3650</v>
      </c>
      <c r="D97" s="56" t="s">
        <v>332</v>
      </c>
      <c r="E97" s="55">
        <v>1000074896</v>
      </c>
      <c r="F97" s="235" t="s">
        <v>458</v>
      </c>
      <c r="G97" s="234" t="s">
        <v>364</v>
      </c>
      <c r="H97" s="234">
        <v>341</v>
      </c>
      <c r="I97" s="702"/>
      <c r="J97" s="717" t="str">
        <f t="shared" si="2"/>
        <v>Included</v>
      </c>
      <c r="K97" s="718"/>
      <c r="M97" s="715"/>
    </row>
    <row r="98" spans="1:13" s="719" customFormat="1" x14ac:dyDescent="0.3">
      <c r="A98" s="234">
        <v>2</v>
      </c>
      <c r="B98" s="55">
        <v>7000027974</v>
      </c>
      <c r="C98" s="55">
        <v>3660</v>
      </c>
      <c r="D98" s="56" t="s">
        <v>333</v>
      </c>
      <c r="E98" s="55">
        <v>1000074895</v>
      </c>
      <c r="F98" s="235" t="s">
        <v>459</v>
      </c>
      <c r="G98" s="234" t="s">
        <v>364</v>
      </c>
      <c r="H98" s="234">
        <v>20</v>
      </c>
      <c r="I98" s="702"/>
      <c r="J98" s="717" t="str">
        <f t="shared" si="2"/>
        <v>Included</v>
      </c>
      <c r="K98" s="718"/>
      <c r="M98" s="715"/>
    </row>
    <row r="99" spans="1:13" s="719" customFormat="1" ht="33" x14ac:dyDescent="0.3">
      <c r="A99" s="234">
        <v>3</v>
      </c>
      <c r="B99" s="55">
        <v>7000027974</v>
      </c>
      <c r="C99" s="55">
        <v>3670</v>
      </c>
      <c r="D99" s="56" t="s">
        <v>334</v>
      </c>
      <c r="E99" s="55">
        <v>1000074918</v>
      </c>
      <c r="F99" s="235" t="s">
        <v>460</v>
      </c>
      <c r="G99" s="234" t="s">
        <v>364</v>
      </c>
      <c r="H99" s="234">
        <v>82</v>
      </c>
      <c r="I99" s="702"/>
      <c r="J99" s="717" t="str">
        <f t="shared" si="2"/>
        <v>Included</v>
      </c>
      <c r="K99" s="718"/>
      <c r="M99" s="715"/>
    </row>
    <row r="100" spans="1:13" s="719" customFormat="1" ht="31.5" x14ac:dyDescent="0.3">
      <c r="A100" s="234">
        <v>4</v>
      </c>
      <c r="B100" s="55">
        <v>7000027974</v>
      </c>
      <c r="C100" s="55">
        <v>3680</v>
      </c>
      <c r="D100" s="56" t="s">
        <v>335</v>
      </c>
      <c r="E100" s="55">
        <v>1000074909</v>
      </c>
      <c r="F100" s="235" t="s">
        <v>461</v>
      </c>
      <c r="G100" s="234" t="s">
        <v>364</v>
      </c>
      <c r="H100" s="234">
        <v>10</v>
      </c>
      <c r="I100" s="702"/>
      <c r="J100" s="717" t="str">
        <f t="shared" si="2"/>
        <v>Included</v>
      </c>
      <c r="K100" s="718"/>
      <c r="M100" s="715"/>
    </row>
    <row r="101" spans="1:13" s="719" customFormat="1" ht="33" x14ac:dyDescent="0.3">
      <c r="A101" s="234">
        <v>5</v>
      </c>
      <c r="B101" s="55">
        <v>7000027974</v>
      </c>
      <c r="C101" s="55">
        <v>3690</v>
      </c>
      <c r="D101" s="56" t="s">
        <v>336</v>
      </c>
      <c r="E101" s="55">
        <v>1000074889</v>
      </c>
      <c r="F101" s="235" t="s">
        <v>462</v>
      </c>
      <c r="G101" s="234" t="s">
        <v>364</v>
      </c>
      <c r="H101" s="234">
        <v>72</v>
      </c>
      <c r="I101" s="702"/>
      <c r="J101" s="717" t="str">
        <f t="shared" si="2"/>
        <v>Included</v>
      </c>
      <c r="K101" s="718"/>
      <c r="M101" s="715"/>
    </row>
    <row r="102" spans="1:13" s="719" customFormat="1" ht="31.5" x14ac:dyDescent="0.3">
      <c r="A102" s="234">
        <v>6</v>
      </c>
      <c r="B102" s="55">
        <v>7000027974</v>
      </c>
      <c r="C102" s="55">
        <v>3700</v>
      </c>
      <c r="D102" s="56" t="s">
        <v>337</v>
      </c>
      <c r="E102" s="55">
        <v>1000074927</v>
      </c>
      <c r="F102" s="235" t="s">
        <v>463</v>
      </c>
      <c r="G102" s="234" t="s">
        <v>364</v>
      </c>
      <c r="H102" s="234">
        <v>5</v>
      </c>
      <c r="I102" s="702"/>
      <c r="J102" s="717" t="str">
        <f t="shared" si="2"/>
        <v>Included</v>
      </c>
      <c r="K102" s="718"/>
      <c r="M102" s="715"/>
    </row>
    <row r="103" spans="1:13" s="719" customFormat="1" ht="33" x14ac:dyDescent="0.3">
      <c r="A103" s="234">
        <v>7</v>
      </c>
      <c r="B103" s="55">
        <v>7000027974</v>
      </c>
      <c r="C103" s="55">
        <v>3710</v>
      </c>
      <c r="D103" s="56" t="s">
        <v>338</v>
      </c>
      <c r="E103" s="55">
        <v>1000074897</v>
      </c>
      <c r="F103" s="235" t="s">
        <v>464</v>
      </c>
      <c r="G103" s="234" t="s">
        <v>365</v>
      </c>
      <c r="H103" s="234">
        <v>288</v>
      </c>
      <c r="I103" s="702"/>
      <c r="J103" s="717" t="str">
        <f t="shared" si="2"/>
        <v>Included</v>
      </c>
      <c r="K103" s="718"/>
      <c r="M103" s="715"/>
    </row>
    <row r="104" spans="1:13" s="719" customFormat="1" ht="31.5" x14ac:dyDescent="0.3">
      <c r="A104" s="234">
        <v>8</v>
      </c>
      <c r="B104" s="55">
        <v>7000027974</v>
      </c>
      <c r="C104" s="55">
        <v>3720</v>
      </c>
      <c r="D104" s="56" t="s">
        <v>339</v>
      </c>
      <c r="E104" s="55">
        <v>1000074898</v>
      </c>
      <c r="F104" s="235" t="s">
        <v>465</v>
      </c>
      <c r="G104" s="234" t="s">
        <v>365</v>
      </c>
      <c r="H104" s="234">
        <v>1440</v>
      </c>
      <c r="I104" s="702"/>
      <c r="J104" s="717" t="str">
        <f t="shared" si="2"/>
        <v>Included</v>
      </c>
      <c r="K104" s="718"/>
      <c r="M104" s="715"/>
    </row>
    <row r="105" spans="1:13" s="719" customFormat="1" ht="31.5" x14ac:dyDescent="0.3">
      <c r="A105" s="234">
        <v>9</v>
      </c>
      <c r="B105" s="55">
        <v>7000027974</v>
      </c>
      <c r="C105" s="55">
        <v>3730</v>
      </c>
      <c r="D105" s="56" t="s">
        <v>340</v>
      </c>
      <c r="E105" s="55">
        <v>1000074892</v>
      </c>
      <c r="F105" s="235" t="s">
        <v>466</v>
      </c>
      <c r="G105" s="234" t="s">
        <v>365</v>
      </c>
      <c r="H105" s="234">
        <v>29640</v>
      </c>
      <c r="I105" s="702"/>
      <c r="J105" s="717" t="str">
        <f t="shared" si="2"/>
        <v>Included</v>
      </c>
      <c r="K105" s="718"/>
      <c r="M105" s="715"/>
    </row>
    <row r="106" spans="1:13" s="719" customFormat="1" ht="31.5" x14ac:dyDescent="0.3">
      <c r="A106" s="234">
        <v>10</v>
      </c>
      <c r="B106" s="55">
        <v>7000027974</v>
      </c>
      <c r="C106" s="55">
        <v>3740</v>
      </c>
      <c r="D106" s="56" t="s">
        <v>341</v>
      </c>
      <c r="E106" s="55">
        <v>1000074893</v>
      </c>
      <c r="F106" s="235" t="s">
        <v>467</v>
      </c>
      <c r="G106" s="234" t="s">
        <v>365</v>
      </c>
      <c r="H106" s="234">
        <v>30512</v>
      </c>
      <c r="I106" s="702"/>
      <c r="J106" s="717" t="str">
        <f t="shared" si="2"/>
        <v>Included</v>
      </c>
      <c r="K106" s="718"/>
      <c r="M106" s="715"/>
    </row>
    <row r="107" spans="1:13" s="719" customFormat="1" x14ac:dyDescent="0.3">
      <c r="A107" s="234">
        <v>11</v>
      </c>
      <c r="B107" s="55">
        <v>7000027974</v>
      </c>
      <c r="C107" s="55">
        <v>3750</v>
      </c>
      <c r="D107" s="56" t="s">
        <v>342</v>
      </c>
      <c r="E107" s="55">
        <v>1000074906</v>
      </c>
      <c r="F107" s="235" t="s">
        <v>468</v>
      </c>
      <c r="G107" s="234" t="s">
        <v>365</v>
      </c>
      <c r="H107" s="234">
        <v>26676</v>
      </c>
      <c r="I107" s="702"/>
      <c r="J107" s="717" t="str">
        <f t="shared" si="2"/>
        <v>Included</v>
      </c>
      <c r="K107" s="718"/>
      <c r="M107" s="715"/>
    </row>
    <row r="108" spans="1:13" s="719" customFormat="1" x14ac:dyDescent="0.3">
      <c r="A108" s="234">
        <v>12</v>
      </c>
      <c r="B108" s="55">
        <v>7000027974</v>
      </c>
      <c r="C108" s="55">
        <v>3760</v>
      </c>
      <c r="D108" s="56" t="s">
        <v>343</v>
      </c>
      <c r="E108" s="55">
        <v>1000074905</v>
      </c>
      <c r="F108" s="235" t="s">
        <v>469</v>
      </c>
      <c r="G108" s="234" t="s">
        <v>365</v>
      </c>
      <c r="H108" s="234">
        <v>27461</v>
      </c>
      <c r="I108" s="702"/>
      <c r="J108" s="717" t="str">
        <f t="shared" si="2"/>
        <v>Included</v>
      </c>
      <c r="K108" s="718"/>
      <c r="M108" s="715"/>
    </row>
    <row r="109" spans="1:13" s="719" customFormat="1" ht="31.5" x14ac:dyDescent="0.3">
      <c r="A109" s="234">
        <v>13</v>
      </c>
      <c r="B109" s="55">
        <v>7000027974</v>
      </c>
      <c r="C109" s="55">
        <v>3770</v>
      </c>
      <c r="D109" s="56" t="s">
        <v>344</v>
      </c>
      <c r="E109" s="55">
        <v>1000074916</v>
      </c>
      <c r="F109" s="235" t="s">
        <v>470</v>
      </c>
      <c r="G109" s="234" t="s">
        <v>364</v>
      </c>
      <c r="H109" s="234">
        <v>288</v>
      </c>
      <c r="I109" s="702"/>
      <c r="J109" s="717" t="str">
        <f t="shared" si="2"/>
        <v>Included</v>
      </c>
      <c r="K109" s="718"/>
      <c r="M109" s="715"/>
    </row>
    <row r="110" spans="1:13" s="719" customFormat="1" ht="31.5" x14ac:dyDescent="0.3">
      <c r="A110" s="234">
        <v>14</v>
      </c>
      <c r="B110" s="55">
        <v>7000027974</v>
      </c>
      <c r="C110" s="55">
        <v>3780</v>
      </c>
      <c r="D110" s="56" t="s">
        <v>362</v>
      </c>
      <c r="E110" s="55">
        <v>1000074917</v>
      </c>
      <c r="F110" s="235" t="s">
        <v>471</v>
      </c>
      <c r="G110" s="234" t="s">
        <v>364</v>
      </c>
      <c r="H110" s="234">
        <v>144</v>
      </c>
      <c r="I110" s="702"/>
      <c r="J110" s="717" t="str">
        <f t="shared" si="2"/>
        <v>Included</v>
      </c>
      <c r="K110" s="718"/>
      <c r="M110" s="715"/>
    </row>
    <row r="111" spans="1:13" s="719" customFormat="1" ht="31.5" x14ac:dyDescent="0.3">
      <c r="A111" s="234">
        <v>15</v>
      </c>
      <c r="B111" s="55">
        <v>7000027974</v>
      </c>
      <c r="C111" s="55">
        <v>3790</v>
      </c>
      <c r="D111" s="56" t="s">
        <v>346</v>
      </c>
      <c r="E111" s="55">
        <v>1000074899</v>
      </c>
      <c r="F111" s="235" t="s">
        <v>472</v>
      </c>
      <c r="G111" s="234" t="s">
        <v>365</v>
      </c>
      <c r="H111" s="234">
        <v>13640</v>
      </c>
      <c r="I111" s="702"/>
      <c r="J111" s="717" t="str">
        <f t="shared" si="2"/>
        <v>Included</v>
      </c>
      <c r="K111" s="718"/>
      <c r="M111" s="715"/>
    </row>
    <row r="112" spans="1:13" s="719" customFormat="1" x14ac:dyDescent="0.3">
      <c r="A112" s="234">
        <v>16</v>
      </c>
      <c r="B112" s="55">
        <v>7000027974</v>
      </c>
      <c r="C112" s="55">
        <v>3800</v>
      </c>
      <c r="D112" s="56" t="s">
        <v>347</v>
      </c>
      <c r="E112" s="55">
        <v>1000074900</v>
      </c>
      <c r="F112" s="235" t="s">
        <v>473</v>
      </c>
      <c r="G112" s="234" t="s">
        <v>365</v>
      </c>
      <c r="H112" s="234">
        <v>800</v>
      </c>
      <c r="I112" s="702"/>
      <c r="J112" s="717" t="str">
        <f t="shared" si="2"/>
        <v>Included</v>
      </c>
      <c r="K112" s="718"/>
      <c r="M112" s="715"/>
    </row>
    <row r="113" spans="1:32" s="719" customFormat="1" ht="31.5" x14ac:dyDescent="0.3">
      <c r="A113" s="234">
        <v>17</v>
      </c>
      <c r="B113" s="55">
        <v>7000027974</v>
      </c>
      <c r="C113" s="55">
        <v>3810</v>
      </c>
      <c r="D113" s="56" t="s">
        <v>348</v>
      </c>
      <c r="E113" s="55">
        <v>1000074910</v>
      </c>
      <c r="F113" s="235" t="s">
        <v>474</v>
      </c>
      <c r="G113" s="234" t="s">
        <v>364</v>
      </c>
      <c r="H113" s="234">
        <v>20</v>
      </c>
      <c r="I113" s="702"/>
      <c r="J113" s="717" t="str">
        <f t="shared" si="2"/>
        <v>Included</v>
      </c>
      <c r="K113" s="718"/>
      <c r="M113" s="715"/>
    </row>
    <row r="114" spans="1:32" s="719" customFormat="1" ht="31.5" x14ac:dyDescent="0.3">
      <c r="A114" s="234">
        <v>18</v>
      </c>
      <c r="B114" s="55">
        <v>7000027974</v>
      </c>
      <c r="C114" s="55">
        <v>3820</v>
      </c>
      <c r="D114" s="56" t="s">
        <v>349</v>
      </c>
      <c r="E114" s="55">
        <v>1000074911</v>
      </c>
      <c r="F114" s="235" t="s">
        <v>475</v>
      </c>
      <c r="G114" s="234" t="s">
        <v>364</v>
      </c>
      <c r="H114" s="234">
        <v>92</v>
      </c>
      <c r="I114" s="702"/>
      <c r="J114" s="717" t="str">
        <f t="shared" si="2"/>
        <v>Included</v>
      </c>
      <c r="K114" s="718">
        <f t="shared" ref="K114:K119" si="3">+H114*I114</f>
        <v>0</v>
      </c>
      <c r="M114" s="715"/>
    </row>
    <row r="115" spans="1:32" s="719" customFormat="1" ht="31.5" x14ac:dyDescent="0.3">
      <c r="A115" s="234">
        <v>19</v>
      </c>
      <c r="B115" s="55">
        <v>7000027974</v>
      </c>
      <c r="C115" s="55">
        <v>3830</v>
      </c>
      <c r="D115" s="56" t="s">
        <v>350</v>
      </c>
      <c r="E115" s="55">
        <v>1000074921</v>
      </c>
      <c r="F115" s="235" t="s">
        <v>476</v>
      </c>
      <c r="G115" s="234" t="s">
        <v>364</v>
      </c>
      <c r="H115" s="234">
        <v>9</v>
      </c>
      <c r="I115" s="702"/>
      <c r="J115" s="717" t="str">
        <f t="shared" si="2"/>
        <v>Included</v>
      </c>
      <c r="K115" s="718">
        <f t="shared" si="3"/>
        <v>0</v>
      </c>
      <c r="M115" s="715"/>
    </row>
    <row r="116" spans="1:32" s="719" customFormat="1" x14ac:dyDescent="0.3">
      <c r="A116" s="234">
        <v>20</v>
      </c>
      <c r="B116" s="55">
        <v>7000027974</v>
      </c>
      <c r="C116" s="55">
        <v>3840</v>
      </c>
      <c r="D116" s="56" t="s">
        <v>351</v>
      </c>
      <c r="E116" s="55">
        <v>1000074894</v>
      </c>
      <c r="F116" s="235" t="s">
        <v>477</v>
      </c>
      <c r="G116" s="234" t="s">
        <v>364</v>
      </c>
      <c r="H116" s="234">
        <v>82</v>
      </c>
      <c r="I116" s="702"/>
      <c r="J116" s="717" t="str">
        <f t="shared" si="2"/>
        <v>Included</v>
      </c>
      <c r="K116" s="718">
        <f t="shared" si="3"/>
        <v>0</v>
      </c>
      <c r="M116" s="715"/>
    </row>
    <row r="117" spans="1:32" s="719" customFormat="1" x14ac:dyDescent="0.3">
      <c r="A117" s="234">
        <v>21</v>
      </c>
      <c r="B117" s="55">
        <v>7000027974</v>
      </c>
      <c r="C117" s="55">
        <v>3850</v>
      </c>
      <c r="D117" s="56" t="s">
        <v>352</v>
      </c>
      <c r="E117" s="55">
        <v>1000074912</v>
      </c>
      <c r="F117" s="235" t="s">
        <v>478</v>
      </c>
      <c r="G117" s="234" t="s">
        <v>364</v>
      </c>
      <c r="H117" s="234">
        <v>42</v>
      </c>
      <c r="I117" s="702"/>
      <c r="J117" s="717" t="str">
        <f t="shared" si="2"/>
        <v>Included</v>
      </c>
      <c r="K117" s="718">
        <f t="shared" si="3"/>
        <v>0</v>
      </c>
      <c r="M117" s="715"/>
    </row>
    <row r="118" spans="1:32" s="719" customFormat="1" ht="31.5" x14ac:dyDescent="0.3">
      <c r="A118" s="234">
        <v>22</v>
      </c>
      <c r="B118" s="55">
        <v>7000027974</v>
      </c>
      <c r="C118" s="55">
        <v>3860</v>
      </c>
      <c r="D118" s="56" t="s">
        <v>353</v>
      </c>
      <c r="E118" s="55">
        <v>1000074907</v>
      </c>
      <c r="F118" s="235" t="s">
        <v>479</v>
      </c>
      <c r="G118" s="234" t="s">
        <v>364</v>
      </c>
      <c r="H118" s="234">
        <v>42</v>
      </c>
      <c r="I118" s="702"/>
      <c r="J118" s="717" t="str">
        <f t="shared" si="2"/>
        <v>Included</v>
      </c>
      <c r="K118" s="718">
        <f t="shared" si="3"/>
        <v>0</v>
      </c>
      <c r="M118" s="715"/>
    </row>
    <row r="119" spans="1:32" s="719" customFormat="1" x14ac:dyDescent="0.3">
      <c r="A119" s="234">
        <v>23</v>
      </c>
      <c r="B119" s="55">
        <v>7000027974</v>
      </c>
      <c r="C119" s="55">
        <v>3870</v>
      </c>
      <c r="D119" s="56" t="s">
        <v>354</v>
      </c>
      <c r="E119" s="55">
        <v>1000074919</v>
      </c>
      <c r="F119" s="235" t="s">
        <v>480</v>
      </c>
      <c r="G119" s="234" t="s">
        <v>365</v>
      </c>
      <c r="H119" s="234">
        <v>7220</v>
      </c>
      <c r="I119" s="702"/>
      <c r="J119" s="717" t="str">
        <f t="shared" si="2"/>
        <v>Included</v>
      </c>
      <c r="K119" s="718">
        <f t="shared" si="3"/>
        <v>0</v>
      </c>
      <c r="M119" s="715"/>
    </row>
    <row r="120" spans="1:32" s="719" customFormat="1" x14ac:dyDescent="0.3">
      <c r="A120" s="234">
        <v>24</v>
      </c>
      <c r="B120" s="55">
        <v>7000027974</v>
      </c>
      <c r="C120" s="55">
        <v>3880</v>
      </c>
      <c r="D120" s="56" t="s">
        <v>355</v>
      </c>
      <c r="E120" s="55">
        <v>1000074922</v>
      </c>
      <c r="F120" s="235" t="s">
        <v>481</v>
      </c>
      <c r="G120" s="234" t="s">
        <v>364</v>
      </c>
      <c r="H120" s="234">
        <v>722</v>
      </c>
      <c r="I120" s="702"/>
      <c r="J120" s="717" t="str">
        <f t="shared" si="2"/>
        <v>Included</v>
      </c>
      <c r="K120" s="718">
        <f>+H120*I120</f>
        <v>0</v>
      </c>
      <c r="M120" s="715"/>
    </row>
    <row r="121" spans="1:32" s="719" customFormat="1" ht="49.5" x14ac:dyDescent="0.3">
      <c r="A121" s="234">
        <v>25</v>
      </c>
      <c r="B121" s="55">
        <v>7000027974</v>
      </c>
      <c r="C121" s="55">
        <v>3890</v>
      </c>
      <c r="D121" s="56" t="s">
        <v>356</v>
      </c>
      <c r="E121" s="55">
        <v>1000074913</v>
      </c>
      <c r="F121" s="235" t="s">
        <v>482</v>
      </c>
      <c r="G121" s="234" t="s">
        <v>366</v>
      </c>
      <c r="H121" s="234">
        <v>1</v>
      </c>
      <c r="I121" s="702"/>
      <c r="J121" s="717" t="str">
        <f t="shared" si="2"/>
        <v>Included</v>
      </c>
      <c r="K121" s="718"/>
      <c r="M121" s="715"/>
    </row>
    <row r="122" spans="1:32" s="715" customFormat="1" ht="30" customHeight="1" x14ac:dyDescent="0.3">
      <c r="A122" s="695" t="str">
        <f>'Sch-1'!A122</f>
        <v>V</v>
      </c>
      <c r="B122" s="698" t="str">
        <f>'Sch-1'!B122</f>
        <v xml:space="preserve">Wi-Fi Deployment in WR1 L4                </v>
      </c>
      <c r="C122" s="720"/>
      <c r="D122" s="720"/>
      <c r="E122" s="720"/>
      <c r="F122" s="720"/>
      <c r="G122" s="720"/>
      <c r="H122" s="720"/>
      <c r="I122" s="720"/>
      <c r="J122" s="720"/>
      <c r="K122" s="714"/>
      <c r="N122" s="716"/>
      <c r="O122" s="716"/>
      <c r="P122" s="716"/>
      <c r="Q122" s="716"/>
      <c r="R122" s="716"/>
      <c r="S122" s="716"/>
      <c r="T122" s="716"/>
      <c r="U122" s="716"/>
      <c r="V122" s="716"/>
      <c r="W122" s="716"/>
      <c r="X122" s="716"/>
      <c r="Y122" s="716"/>
      <c r="Z122" s="716"/>
      <c r="AA122" s="716"/>
      <c r="AB122" s="716"/>
      <c r="AC122" s="716"/>
      <c r="AD122" s="716"/>
      <c r="AE122" s="716"/>
      <c r="AF122" s="716"/>
    </row>
    <row r="123" spans="1:32" s="719" customFormat="1" ht="31.5" x14ac:dyDescent="0.3">
      <c r="A123" s="234">
        <v>1</v>
      </c>
      <c r="B123" s="55">
        <v>7000027974</v>
      </c>
      <c r="C123" s="55">
        <v>3900</v>
      </c>
      <c r="D123" s="56" t="s">
        <v>332</v>
      </c>
      <c r="E123" s="55">
        <v>1000074896</v>
      </c>
      <c r="F123" s="235" t="s">
        <v>458</v>
      </c>
      <c r="G123" s="234" t="s">
        <v>364</v>
      </c>
      <c r="H123" s="234">
        <v>240</v>
      </c>
      <c r="I123" s="702"/>
      <c r="J123" s="717" t="str">
        <f t="shared" si="2"/>
        <v>Included</v>
      </c>
      <c r="K123" s="718"/>
      <c r="M123" s="715"/>
    </row>
    <row r="124" spans="1:32" s="719" customFormat="1" x14ac:dyDescent="0.3">
      <c r="A124" s="234">
        <v>2</v>
      </c>
      <c r="B124" s="55">
        <v>7000027974</v>
      </c>
      <c r="C124" s="55">
        <v>3910</v>
      </c>
      <c r="D124" s="56" t="s">
        <v>333</v>
      </c>
      <c r="E124" s="55">
        <v>1000074895</v>
      </c>
      <c r="F124" s="235" t="s">
        <v>459</v>
      </c>
      <c r="G124" s="234" t="s">
        <v>364</v>
      </c>
      <c r="H124" s="234">
        <v>10</v>
      </c>
      <c r="I124" s="702"/>
      <c r="J124" s="717" t="str">
        <f t="shared" si="2"/>
        <v>Included</v>
      </c>
      <c r="K124" s="718"/>
      <c r="M124" s="715"/>
    </row>
    <row r="125" spans="1:32" s="719" customFormat="1" ht="33" x14ac:dyDescent="0.3">
      <c r="A125" s="234">
        <v>3</v>
      </c>
      <c r="B125" s="55">
        <v>7000027974</v>
      </c>
      <c r="C125" s="55">
        <v>3920</v>
      </c>
      <c r="D125" s="56" t="s">
        <v>334</v>
      </c>
      <c r="E125" s="55">
        <v>1000074918</v>
      </c>
      <c r="F125" s="235" t="s">
        <v>460</v>
      </c>
      <c r="G125" s="234" t="s">
        <v>364</v>
      </c>
      <c r="H125" s="234">
        <v>55</v>
      </c>
      <c r="I125" s="702"/>
      <c r="J125" s="717" t="str">
        <f t="shared" si="2"/>
        <v>Included</v>
      </c>
      <c r="K125" s="718"/>
      <c r="M125" s="715"/>
    </row>
    <row r="126" spans="1:32" s="719" customFormat="1" ht="31.5" x14ac:dyDescent="0.3">
      <c r="A126" s="234">
        <v>4</v>
      </c>
      <c r="B126" s="55">
        <v>7000027974</v>
      </c>
      <c r="C126" s="55">
        <v>3930</v>
      </c>
      <c r="D126" s="56" t="s">
        <v>335</v>
      </c>
      <c r="E126" s="55">
        <v>1000074909</v>
      </c>
      <c r="F126" s="235" t="s">
        <v>461</v>
      </c>
      <c r="G126" s="234" t="s">
        <v>364</v>
      </c>
      <c r="H126" s="234">
        <v>5</v>
      </c>
      <c r="I126" s="702"/>
      <c r="J126" s="717" t="str">
        <f t="shared" si="2"/>
        <v>Included</v>
      </c>
      <c r="K126" s="718"/>
      <c r="M126" s="715"/>
    </row>
    <row r="127" spans="1:32" s="719" customFormat="1" ht="33" x14ac:dyDescent="0.3">
      <c r="A127" s="234">
        <v>5</v>
      </c>
      <c r="B127" s="55">
        <v>7000027974</v>
      </c>
      <c r="C127" s="55">
        <v>3940</v>
      </c>
      <c r="D127" s="56" t="s">
        <v>336</v>
      </c>
      <c r="E127" s="55">
        <v>1000074889</v>
      </c>
      <c r="F127" s="235" t="s">
        <v>462</v>
      </c>
      <c r="G127" s="234" t="s">
        <v>364</v>
      </c>
      <c r="H127" s="234">
        <v>45</v>
      </c>
      <c r="I127" s="702"/>
      <c r="J127" s="717" t="str">
        <f t="shared" si="2"/>
        <v>Included</v>
      </c>
      <c r="K127" s="718"/>
      <c r="M127" s="715"/>
    </row>
    <row r="128" spans="1:32" s="719" customFormat="1" ht="31.5" x14ac:dyDescent="0.3">
      <c r="A128" s="234">
        <v>6</v>
      </c>
      <c r="B128" s="55">
        <v>7000027974</v>
      </c>
      <c r="C128" s="55">
        <v>3950</v>
      </c>
      <c r="D128" s="56" t="s">
        <v>337</v>
      </c>
      <c r="E128" s="55">
        <v>1000074927</v>
      </c>
      <c r="F128" s="235" t="s">
        <v>463</v>
      </c>
      <c r="G128" s="234" t="s">
        <v>364</v>
      </c>
      <c r="H128" s="234">
        <v>4</v>
      </c>
      <c r="I128" s="702"/>
      <c r="J128" s="717" t="str">
        <f t="shared" si="2"/>
        <v>Included</v>
      </c>
      <c r="K128" s="718"/>
      <c r="M128" s="715"/>
    </row>
    <row r="129" spans="1:13" s="719" customFormat="1" ht="33" x14ac:dyDescent="0.3">
      <c r="A129" s="234">
        <v>7</v>
      </c>
      <c r="B129" s="55">
        <v>7000027974</v>
      </c>
      <c r="C129" s="55">
        <v>3960</v>
      </c>
      <c r="D129" s="56" t="s">
        <v>338</v>
      </c>
      <c r="E129" s="55">
        <v>1000074897</v>
      </c>
      <c r="F129" s="235" t="s">
        <v>464</v>
      </c>
      <c r="G129" s="234" t="s">
        <v>365</v>
      </c>
      <c r="H129" s="234">
        <v>200</v>
      </c>
      <c r="I129" s="702"/>
      <c r="J129" s="717" t="str">
        <f t="shared" si="2"/>
        <v>Included</v>
      </c>
      <c r="K129" s="718"/>
      <c r="M129" s="715"/>
    </row>
    <row r="130" spans="1:13" s="719" customFormat="1" ht="31.5" x14ac:dyDescent="0.3">
      <c r="A130" s="234">
        <v>8</v>
      </c>
      <c r="B130" s="55">
        <v>7000027974</v>
      </c>
      <c r="C130" s="55">
        <v>3970</v>
      </c>
      <c r="D130" s="56" t="s">
        <v>339</v>
      </c>
      <c r="E130" s="55">
        <v>1000074898</v>
      </c>
      <c r="F130" s="235" t="s">
        <v>465</v>
      </c>
      <c r="G130" s="234" t="s">
        <v>365</v>
      </c>
      <c r="H130" s="234">
        <v>1000</v>
      </c>
      <c r="I130" s="702"/>
      <c r="J130" s="717" t="str">
        <f t="shared" si="2"/>
        <v>Included</v>
      </c>
      <c r="K130" s="718"/>
      <c r="M130" s="715"/>
    </row>
    <row r="131" spans="1:13" s="719" customFormat="1" ht="31.5" x14ac:dyDescent="0.3">
      <c r="A131" s="234">
        <v>9</v>
      </c>
      <c r="B131" s="55">
        <v>7000027974</v>
      </c>
      <c r="C131" s="55">
        <v>3980</v>
      </c>
      <c r="D131" s="56" t="s">
        <v>340</v>
      </c>
      <c r="E131" s="55">
        <v>1000074892</v>
      </c>
      <c r="F131" s="235" t="s">
        <v>466</v>
      </c>
      <c r="G131" s="234" t="s">
        <v>365</v>
      </c>
      <c r="H131" s="234">
        <v>16630</v>
      </c>
      <c r="I131" s="702"/>
      <c r="J131" s="717" t="str">
        <f t="shared" si="2"/>
        <v>Included</v>
      </c>
      <c r="K131" s="718"/>
      <c r="M131" s="715"/>
    </row>
    <row r="132" spans="1:13" s="719" customFormat="1" ht="31.5" x14ac:dyDescent="0.3">
      <c r="A132" s="234">
        <v>10</v>
      </c>
      <c r="B132" s="55">
        <v>7000027974</v>
      </c>
      <c r="C132" s="55">
        <v>3990</v>
      </c>
      <c r="D132" s="56" t="s">
        <v>341</v>
      </c>
      <c r="E132" s="55">
        <v>1000074893</v>
      </c>
      <c r="F132" s="235" t="s">
        <v>467</v>
      </c>
      <c r="G132" s="234" t="s">
        <v>365</v>
      </c>
      <c r="H132" s="234">
        <v>18560</v>
      </c>
      <c r="I132" s="702"/>
      <c r="J132" s="717" t="str">
        <f t="shared" si="2"/>
        <v>Included</v>
      </c>
      <c r="K132" s="718"/>
      <c r="M132" s="715"/>
    </row>
    <row r="133" spans="1:13" s="719" customFormat="1" x14ac:dyDescent="0.3">
      <c r="A133" s="234">
        <v>11</v>
      </c>
      <c r="B133" s="55">
        <v>7000027974</v>
      </c>
      <c r="C133" s="55">
        <v>4000</v>
      </c>
      <c r="D133" s="56" t="s">
        <v>342</v>
      </c>
      <c r="E133" s="55">
        <v>1000074906</v>
      </c>
      <c r="F133" s="235" t="s">
        <v>468</v>
      </c>
      <c r="G133" s="234" t="s">
        <v>365</v>
      </c>
      <c r="H133" s="234">
        <v>14967</v>
      </c>
      <c r="I133" s="702"/>
      <c r="J133" s="717" t="str">
        <f t="shared" si="2"/>
        <v>Included</v>
      </c>
      <c r="K133" s="718"/>
      <c r="M133" s="715"/>
    </row>
    <row r="134" spans="1:13" s="719" customFormat="1" x14ac:dyDescent="0.3">
      <c r="A134" s="234">
        <v>12</v>
      </c>
      <c r="B134" s="55">
        <v>7000027974</v>
      </c>
      <c r="C134" s="55">
        <v>4010</v>
      </c>
      <c r="D134" s="56" t="s">
        <v>343</v>
      </c>
      <c r="E134" s="55">
        <v>1000074905</v>
      </c>
      <c r="F134" s="235" t="s">
        <v>469</v>
      </c>
      <c r="G134" s="234" t="s">
        <v>365</v>
      </c>
      <c r="H134" s="234">
        <v>16704</v>
      </c>
      <c r="I134" s="702"/>
      <c r="J134" s="717" t="str">
        <f t="shared" si="2"/>
        <v>Included</v>
      </c>
      <c r="K134" s="718"/>
      <c r="M134" s="715"/>
    </row>
    <row r="135" spans="1:13" s="719" customFormat="1" ht="31.5" x14ac:dyDescent="0.3">
      <c r="A135" s="234">
        <v>13</v>
      </c>
      <c r="B135" s="55">
        <v>7000027974</v>
      </c>
      <c r="C135" s="55">
        <v>4020</v>
      </c>
      <c r="D135" s="56" t="s">
        <v>344</v>
      </c>
      <c r="E135" s="55">
        <v>1000074916</v>
      </c>
      <c r="F135" s="235" t="s">
        <v>470</v>
      </c>
      <c r="G135" s="234" t="s">
        <v>364</v>
      </c>
      <c r="H135" s="234">
        <v>200</v>
      </c>
      <c r="I135" s="702"/>
      <c r="J135" s="717" t="str">
        <f t="shared" si="2"/>
        <v>Included</v>
      </c>
      <c r="K135" s="718"/>
      <c r="M135" s="715"/>
    </row>
    <row r="136" spans="1:13" s="719" customFormat="1" ht="31.5" x14ac:dyDescent="0.3">
      <c r="A136" s="234">
        <v>14</v>
      </c>
      <c r="B136" s="55">
        <v>7000027974</v>
      </c>
      <c r="C136" s="55">
        <v>4030</v>
      </c>
      <c r="D136" s="56" t="s">
        <v>345</v>
      </c>
      <c r="E136" s="55">
        <v>1000074917</v>
      </c>
      <c r="F136" s="235" t="s">
        <v>471</v>
      </c>
      <c r="G136" s="234" t="s">
        <v>364</v>
      </c>
      <c r="H136" s="234">
        <v>90</v>
      </c>
      <c r="I136" s="702"/>
      <c r="J136" s="717" t="str">
        <f t="shared" si="2"/>
        <v>Included</v>
      </c>
      <c r="K136" s="718"/>
      <c r="M136" s="715"/>
    </row>
    <row r="137" spans="1:13" s="719" customFormat="1" ht="31.5" x14ac:dyDescent="0.3">
      <c r="A137" s="234">
        <v>15</v>
      </c>
      <c r="B137" s="55">
        <v>7000027974</v>
      </c>
      <c r="C137" s="55">
        <v>4040</v>
      </c>
      <c r="D137" s="56" t="s">
        <v>346</v>
      </c>
      <c r="E137" s="55">
        <v>1000074899</v>
      </c>
      <c r="F137" s="235" t="s">
        <v>472</v>
      </c>
      <c r="G137" s="234" t="s">
        <v>365</v>
      </c>
      <c r="H137" s="234">
        <v>9600</v>
      </c>
      <c r="I137" s="702"/>
      <c r="J137" s="717" t="str">
        <f t="shared" si="2"/>
        <v>Included</v>
      </c>
      <c r="K137" s="718"/>
      <c r="M137" s="715"/>
    </row>
    <row r="138" spans="1:13" s="719" customFormat="1" x14ac:dyDescent="0.3">
      <c r="A138" s="234">
        <v>16</v>
      </c>
      <c r="B138" s="55">
        <v>7000027974</v>
      </c>
      <c r="C138" s="55">
        <v>4050</v>
      </c>
      <c r="D138" s="56" t="s">
        <v>347</v>
      </c>
      <c r="E138" s="55">
        <v>1000074900</v>
      </c>
      <c r="F138" s="235" t="s">
        <v>473</v>
      </c>
      <c r="G138" s="234" t="s">
        <v>365</v>
      </c>
      <c r="H138" s="234">
        <v>400</v>
      </c>
      <c r="I138" s="702"/>
      <c r="J138" s="717" t="str">
        <f t="shared" si="2"/>
        <v>Included</v>
      </c>
      <c r="K138" s="718"/>
      <c r="M138" s="715"/>
    </row>
    <row r="139" spans="1:13" s="719" customFormat="1" ht="31.5" x14ac:dyDescent="0.3">
      <c r="A139" s="234">
        <v>17</v>
      </c>
      <c r="B139" s="55">
        <v>7000027974</v>
      </c>
      <c r="C139" s="55">
        <v>4060</v>
      </c>
      <c r="D139" s="56" t="s">
        <v>348</v>
      </c>
      <c r="E139" s="55">
        <v>1000074910</v>
      </c>
      <c r="F139" s="235" t="s">
        <v>474</v>
      </c>
      <c r="G139" s="234" t="s">
        <v>364</v>
      </c>
      <c r="H139" s="234">
        <v>10</v>
      </c>
      <c r="I139" s="702"/>
      <c r="J139" s="717" t="str">
        <f t="shared" si="2"/>
        <v>Included</v>
      </c>
      <c r="K139" s="718"/>
      <c r="M139" s="715"/>
    </row>
    <row r="140" spans="1:13" s="719" customFormat="1" ht="31.5" x14ac:dyDescent="0.3">
      <c r="A140" s="234">
        <v>18</v>
      </c>
      <c r="B140" s="55">
        <v>7000027974</v>
      </c>
      <c r="C140" s="55">
        <v>4070</v>
      </c>
      <c r="D140" s="56" t="s">
        <v>349</v>
      </c>
      <c r="E140" s="55">
        <v>1000074911</v>
      </c>
      <c r="F140" s="235" t="s">
        <v>475</v>
      </c>
      <c r="G140" s="234" t="s">
        <v>364</v>
      </c>
      <c r="H140" s="234">
        <v>60</v>
      </c>
      <c r="I140" s="702"/>
      <c r="J140" s="717" t="str">
        <f t="shared" si="2"/>
        <v>Included</v>
      </c>
      <c r="K140" s="718"/>
      <c r="M140" s="715"/>
    </row>
    <row r="141" spans="1:13" s="719" customFormat="1" ht="31.5" x14ac:dyDescent="0.3">
      <c r="A141" s="234">
        <v>19</v>
      </c>
      <c r="B141" s="55">
        <v>7000027974</v>
      </c>
      <c r="C141" s="55">
        <v>4080</v>
      </c>
      <c r="D141" s="56" t="s">
        <v>350</v>
      </c>
      <c r="E141" s="55">
        <v>1000074921</v>
      </c>
      <c r="F141" s="235" t="s">
        <v>476</v>
      </c>
      <c r="G141" s="234" t="s">
        <v>364</v>
      </c>
      <c r="H141" s="234">
        <v>4</v>
      </c>
      <c r="I141" s="702"/>
      <c r="J141" s="717" t="str">
        <f t="shared" si="2"/>
        <v>Included</v>
      </c>
      <c r="K141" s="718"/>
      <c r="M141" s="715"/>
    </row>
    <row r="142" spans="1:13" s="719" customFormat="1" x14ac:dyDescent="0.3">
      <c r="A142" s="234">
        <v>20</v>
      </c>
      <c r="B142" s="55">
        <v>7000027974</v>
      </c>
      <c r="C142" s="55">
        <v>4090</v>
      </c>
      <c r="D142" s="56" t="s">
        <v>351</v>
      </c>
      <c r="E142" s="55">
        <v>1000074894</v>
      </c>
      <c r="F142" s="235" t="s">
        <v>477</v>
      </c>
      <c r="G142" s="234" t="s">
        <v>364</v>
      </c>
      <c r="H142" s="234">
        <v>55</v>
      </c>
      <c r="I142" s="702"/>
      <c r="J142" s="717" t="str">
        <f t="shared" si="2"/>
        <v>Included</v>
      </c>
      <c r="K142" s="718"/>
      <c r="M142" s="715"/>
    </row>
    <row r="143" spans="1:13" s="719" customFormat="1" x14ac:dyDescent="0.3">
      <c r="A143" s="234">
        <v>21</v>
      </c>
      <c r="B143" s="55">
        <v>7000027974</v>
      </c>
      <c r="C143" s="55">
        <v>4100</v>
      </c>
      <c r="D143" s="56" t="s">
        <v>352</v>
      </c>
      <c r="E143" s="55">
        <v>1000074912</v>
      </c>
      <c r="F143" s="235" t="s">
        <v>478</v>
      </c>
      <c r="G143" s="234" t="s">
        <v>364</v>
      </c>
      <c r="H143" s="234">
        <v>30</v>
      </c>
      <c r="I143" s="702"/>
      <c r="J143" s="717" t="str">
        <f t="shared" si="2"/>
        <v>Included</v>
      </c>
      <c r="K143" s="718"/>
      <c r="M143" s="715"/>
    </row>
    <row r="144" spans="1:13" s="719" customFormat="1" ht="31.5" x14ac:dyDescent="0.3">
      <c r="A144" s="234">
        <v>22</v>
      </c>
      <c r="B144" s="55">
        <v>7000027974</v>
      </c>
      <c r="C144" s="55">
        <v>4110</v>
      </c>
      <c r="D144" s="56" t="s">
        <v>353</v>
      </c>
      <c r="E144" s="55">
        <v>1000074907</v>
      </c>
      <c r="F144" s="235" t="s">
        <v>479</v>
      </c>
      <c r="G144" s="234" t="s">
        <v>364</v>
      </c>
      <c r="H144" s="234">
        <v>30</v>
      </c>
      <c r="I144" s="702"/>
      <c r="J144" s="717" t="str">
        <f t="shared" si="2"/>
        <v>Included</v>
      </c>
      <c r="K144" s="718"/>
      <c r="M144" s="715"/>
    </row>
    <row r="145" spans="1:32" s="719" customFormat="1" x14ac:dyDescent="0.3">
      <c r="A145" s="234">
        <v>23</v>
      </c>
      <c r="B145" s="55">
        <v>7000027974</v>
      </c>
      <c r="C145" s="55">
        <v>4120</v>
      </c>
      <c r="D145" s="56" t="s">
        <v>354</v>
      </c>
      <c r="E145" s="55">
        <v>1000074919</v>
      </c>
      <c r="F145" s="235" t="s">
        <v>480</v>
      </c>
      <c r="G145" s="234" t="s">
        <v>365</v>
      </c>
      <c r="H145" s="234">
        <v>5000</v>
      </c>
      <c r="I145" s="702"/>
      <c r="J145" s="717" t="str">
        <f t="shared" si="2"/>
        <v>Included</v>
      </c>
      <c r="K145" s="718"/>
      <c r="M145" s="715"/>
    </row>
    <row r="146" spans="1:32" s="719" customFormat="1" x14ac:dyDescent="0.3">
      <c r="A146" s="234">
        <v>24</v>
      </c>
      <c r="B146" s="55">
        <v>7000027974</v>
      </c>
      <c r="C146" s="55">
        <v>4130</v>
      </c>
      <c r="D146" s="56" t="s">
        <v>355</v>
      </c>
      <c r="E146" s="55">
        <v>1000074922</v>
      </c>
      <c r="F146" s="235" t="s">
        <v>481</v>
      </c>
      <c r="G146" s="234" t="s">
        <v>364</v>
      </c>
      <c r="H146" s="234">
        <v>500</v>
      </c>
      <c r="I146" s="702"/>
      <c r="J146" s="717" t="str">
        <f t="shared" si="2"/>
        <v>Included</v>
      </c>
      <c r="K146" s="718"/>
      <c r="M146" s="715"/>
    </row>
    <row r="147" spans="1:32" s="719" customFormat="1" ht="49.5" x14ac:dyDescent="0.3">
      <c r="A147" s="234">
        <v>25</v>
      </c>
      <c r="B147" s="55">
        <v>7000027974</v>
      </c>
      <c r="C147" s="55">
        <v>4140</v>
      </c>
      <c r="D147" s="56" t="s">
        <v>356</v>
      </c>
      <c r="E147" s="55">
        <v>1000074913</v>
      </c>
      <c r="F147" s="235" t="s">
        <v>482</v>
      </c>
      <c r="G147" s="234" t="s">
        <v>366</v>
      </c>
      <c r="H147" s="234">
        <v>1</v>
      </c>
      <c r="I147" s="702"/>
      <c r="J147" s="717" t="str">
        <f t="shared" si="2"/>
        <v>Included</v>
      </c>
      <c r="K147" s="718"/>
      <c r="M147" s="715"/>
    </row>
    <row r="148" spans="1:32" s="715" customFormat="1" ht="30" customHeight="1" x14ac:dyDescent="0.3">
      <c r="A148" s="695" t="str">
        <f>'Sch-1'!A148</f>
        <v>VI</v>
      </c>
      <c r="B148" s="698" t="str">
        <f>'Sch-1'!B148</f>
        <v xml:space="preserve">Wi-Fi Deployment in WR2 L4             </v>
      </c>
      <c r="C148" s="720"/>
      <c r="D148" s="720"/>
      <c r="E148" s="720"/>
      <c r="F148" s="720"/>
      <c r="G148" s="720"/>
      <c r="H148" s="720"/>
      <c r="I148" s="720"/>
      <c r="J148" s="720"/>
      <c r="K148" s="714"/>
      <c r="N148" s="716"/>
      <c r="O148" s="716"/>
      <c r="P148" s="716"/>
      <c r="Q148" s="716"/>
      <c r="R148" s="716"/>
      <c r="S148" s="716"/>
      <c r="T148" s="716"/>
      <c r="U148" s="716"/>
      <c r="V148" s="716"/>
      <c r="W148" s="716"/>
      <c r="X148" s="716"/>
      <c r="Y148" s="716"/>
      <c r="Z148" s="716"/>
      <c r="AA148" s="716"/>
      <c r="AB148" s="716"/>
      <c r="AC148" s="716"/>
      <c r="AD148" s="716"/>
      <c r="AE148" s="716"/>
      <c r="AF148" s="716"/>
    </row>
    <row r="149" spans="1:32" s="719" customFormat="1" ht="31.5" x14ac:dyDescent="0.3">
      <c r="A149" s="234">
        <v>1</v>
      </c>
      <c r="B149" s="55">
        <v>7000027974</v>
      </c>
      <c r="C149" s="55">
        <v>4150</v>
      </c>
      <c r="D149" s="56" t="s">
        <v>332</v>
      </c>
      <c r="E149" s="55">
        <v>1000074896</v>
      </c>
      <c r="F149" s="235" t="s">
        <v>458</v>
      </c>
      <c r="G149" s="234" t="s">
        <v>364</v>
      </c>
      <c r="H149" s="234">
        <v>208</v>
      </c>
      <c r="I149" s="702"/>
      <c r="J149" s="717" t="str">
        <f t="shared" si="2"/>
        <v>Included</v>
      </c>
      <c r="K149" s="718"/>
      <c r="M149" s="715"/>
    </row>
    <row r="150" spans="1:32" s="719" customFormat="1" x14ac:dyDescent="0.3">
      <c r="A150" s="234">
        <v>2</v>
      </c>
      <c r="B150" s="55">
        <v>7000027974</v>
      </c>
      <c r="C150" s="55">
        <v>4160</v>
      </c>
      <c r="D150" s="56" t="s">
        <v>333</v>
      </c>
      <c r="E150" s="55">
        <v>1000074895</v>
      </c>
      <c r="F150" s="235" t="s">
        <v>459</v>
      </c>
      <c r="G150" s="234" t="s">
        <v>364</v>
      </c>
      <c r="H150" s="234">
        <v>10</v>
      </c>
      <c r="I150" s="702"/>
      <c r="J150" s="717" t="str">
        <f t="shared" si="2"/>
        <v>Included</v>
      </c>
      <c r="K150" s="718"/>
      <c r="M150" s="715"/>
    </row>
    <row r="151" spans="1:32" s="719" customFormat="1" ht="33" x14ac:dyDescent="0.3">
      <c r="A151" s="234">
        <v>3</v>
      </c>
      <c r="B151" s="55">
        <v>7000027974</v>
      </c>
      <c r="C151" s="55">
        <v>4170</v>
      </c>
      <c r="D151" s="56" t="s">
        <v>334</v>
      </c>
      <c r="E151" s="55">
        <v>1000074918</v>
      </c>
      <c r="F151" s="235" t="s">
        <v>460</v>
      </c>
      <c r="G151" s="234" t="s">
        <v>364</v>
      </c>
      <c r="H151" s="234">
        <v>47</v>
      </c>
      <c r="I151" s="702"/>
      <c r="J151" s="717" t="str">
        <f t="shared" si="2"/>
        <v>Included</v>
      </c>
      <c r="K151" s="718"/>
      <c r="M151" s="715"/>
    </row>
    <row r="152" spans="1:32" s="719" customFormat="1" ht="31.5" x14ac:dyDescent="0.3">
      <c r="A152" s="234">
        <v>4</v>
      </c>
      <c r="B152" s="55">
        <v>7000027974</v>
      </c>
      <c r="C152" s="55">
        <v>4180</v>
      </c>
      <c r="D152" s="56" t="s">
        <v>335</v>
      </c>
      <c r="E152" s="55">
        <v>1000074909</v>
      </c>
      <c r="F152" s="235" t="s">
        <v>461</v>
      </c>
      <c r="G152" s="234" t="s">
        <v>364</v>
      </c>
      <c r="H152" s="234">
        <v>5</v>
      </c>
      <c r="I152" s="702"/>
      <c r="J152" s="717" t="str">
        <f t="shared" si="2"/>
        <v>Included</v>
      </c>
      <c r="K152" s="718"/>
      <c r="M152" s="715"/>
    </row>
    <row r="153" spans="1:32" s="719" customFormat="1" ht="33" x14ac:dyDescent="0.3">
      <c r="A153" s="234">
        <v>5</v>
      </c>
      <c r="B153" s="55">
        <v>7000027974</v>
      </c>
      <c r="C153" s="55">
        <v>4190</v>
      </c>
      <c r="D153" s="56" t="s">
        <v>336</v>
      </c>
      <c r="E153" s="55">
        <v>1000074889</v>
      </c>
      <c r="F153" s="235" t="s">
        <v>462</v>
      </c>
      <c r="G153" s="234" t="s">
        <v>364</v>
      </c>
      <c r="H153" s="234">
        <v>39</v>
      </c>
      <c r="I153" s="702"/>
      <c r="J153" s="717" t="str">
        <f t="shared" si="2"/>
        <v>Included</v>
      </c>
      <c r="K153" s="718"/>
      <c r="M153" s="715"/>
    </row>
    <row r="154" spans="1:32" s="719" customFormat="1" ht="31.5" x14ac:dyDescent="0.3">
      <c r="A154" s="234">
        <v>6</v>
      </c>
      <c r="B154" s="55">
        <v>7000027974</v>
      </c>
      <c r="C154" s="55">
        <v>4200</v>
      </c>
      <c r="D154" s="56" t="s">
        <v>337</v>
      </c>
      <c r="E154" s="55">
        <v>1000074927</v>
      </c>
      <c r="F154" s="235" t="s">
        <v>463</v>
      </c>
      <c r="G154" s="234" t="s">
        <v>364</v>
      </c>
      <c r="H154" s="234">
        <v>3</v>
      </c>
      <c r="I154" s="702"/>
      <c r="J154" s="717" t="str">
        <f t="shared" si="2"/>
        <v>Included</v>
      </c>
      <c r="K154" s="718"/>
      <c r="M154" s="715"/>
    </row>
    <row r="155" spans="1:32" s="719" customFormat="1" ht="33" x14ac:dyDescent="0.3">
      <c r="A155" s="234">
        <v>7</v>
      </c>
      <c r="B155" s="55">
        <v>7000027974</v>
      </c>
      <c r="C155" s="55">
        <v>4210</v>
      </c>
      <c r="D155" s="56" t="s">
        <v>338</v>
      </c>
      <c r="E155" s="55">
        <v>1000074897</v>
      </c>
      <c r="F155" s="235" t="s">
        <v>464</v>
      </c>
      <c r="G155" s="234" t="s">
        <v>365</v>
      </c>
      <c r="H155" s="234">
        <v>168</v>
      </c>
      <c r="I155" s="702"/>
      <c r="J155" s="717" t="str">
        <f t="shared" si="2"/>
        <v>Included</v>
      </c>
      <c r="K155" s="718"/>
      <c r="M155" s="715"/>
    </row>
    <row r="156" spans="1:32" s="719" customFormat="1" ht="31.5" x14ac:dyDescent="0.3">
      <c r="A156" s="234">
        <v>8</v>
      </c>
      <c r="B156" s="55">
        <v>7000027974</v>
      </c>
      <c r="C156" s="55">
        <v>4220</v>
      </c>
      <c r="D156" s="56" t="s">
        <v>339</v>
      </c>
      <c r="E156" s="55">
        <v>1000074898</v>
      </c>
      <c r="F156" s="235" t="s">
        <v>465</v>
      </c>
      <c r="G156" s="234" t="s">
        <v>365</v>
      </c>
      <c r="H156" s="234">
        <v>840</v>
      </c>
      <c r="I156" s="702"/>
      <c r="J156" s="717" t="str">
        <f t="shared" si="2"/>
        <v>Included</v>
      </c>
      <c r="K156" s="718"/>
      <c r="M156" s="715"/>
    </row>
    <row r="157" spans="1:32" s="719" customFormat="1" ht="31.5" x14ac:dyDescent="0.3">
      <c r="A157" s="234">
        <v>9</v>
      </c>
      <c r="B157" s="55">
        <v>7000027974</v>
      </c>
      <c r="C157" s="55">
        <v>4230</v>
      </c>
      <c r="D157" s="56" t="s">
        <v>340</v>
      </c>
      <c r="E157" s="55">
        <v>1000074892</v>
      </c>
      <c r="F157" s="235" t="s">
        <v>466</v>
      </c>
      <c r="G157" s="234" t="s">
        <v>365</v>
      </c>
      <c r="H157" s="234">
        <v>11240</v>
      </c>
      <c r="I157" s="702"/>
      <c r="J157" s="717" t="str">
        <f t="shared" si="2"/>
        <v>Included</v>
      </c>
      <c r="K157" s="718"/>
      <c r="M157" s="715"/>
    </row>
    <row r="158" spans="1:32" s="719" customFormat="1" ht="31.5" x14ac:dyDescent="0.3">
      <c r="A158" s="234">
        <v>10</v>
      </c>
      <c r="B158" s="55">
        <v>7000027974</v>
      </c>
      <c r="C158" s="55">
        <v>4240</v>
      </c>
      <c r="D158" s="56" t="s">
        <v>341</v>
      </c>
      <c r="E158" s="55">
        <v>1000074893</v>
      </c>
      <c r="F158" s="235" t="s">
        <v>467</v>
      </c>
      <c r="G158" s="234" t="s">
        <v>365</v>
      </c>
      <c r="H158" s="234">
        <v>13885</v>
      </c>
      <c r="I158" s="702"/>
      <c r="J158" s="717" t="str">
        <f t="shared" si="2"/>
        <v>Included</v>
      </c>
      <c r="K158" s="718"/>
      <c r="M158" s="715"/>
    </row>
    <row r="159" spans="1:32" s="719" customFormat="1" x14ac:dyDescent="0.3">
      <c r="A159" s="234">
        <v>11</v>
      </c>
      <c r="B159" s="55">
        <v>7000027974</v>
      </c>
      <c r="C159" s="55">
        <v>4250</v>
      </c>
      <c r="D159" s="56" t="s">
        <v>342</v>
      </c>
      <c r="E159" s="55">
        <v>1000074906</v>
      </c>
      <c r="F159" s="235" t="s">
        <v>468</v>
      </c>
      <c r="G159" s="234" t="s">
        <v>365</v>
      </c>
      <c r="H159" s="234">
        <v>10116</v>
      </c>
      <c r="I159" s="702"/>
      <c r="J159" s="717" t="str">
        <f t="shared" si="2"/>
        <v>Included</v>
      </c>
      <c r="K159" s="718"/>
      <c r="M159" s="715"/>
    </row>
    <row r="160" spans="1:32" s="719" customFormat="1" x14ac:dyDescent="0.3">
      <c r="A160" s="234">
        <v>12</v>
      </c>
      <c r="B160" s="55">
        <v>7000027974</v>
      </c>
      <c r="C160" s="55">
        <v>4260</v>
      </c>
      <c r="D160" s="56" t="s">
        <v>343</v>
      </c>
      <c r="E160" s="55">
        <v>1000074905</v>
      </c>
      <c r="F160" s="235" t="s">
        <v>469</v>
      </c>
      <c r="G160" s="234" t="s">
        <v>365</v>
      </c>
      <c r="H160" s="234">
        <v>12497</v>
      </c>
      <c r="I160" s="702"/>
      <c r="J160" s="717" t="str">
        <f t="shared" si="2"/>
        <v>Included</v>
      </c>
      <c r="K160" s="718"/>
      <c r="M160" s="715"/>
    </row>
    <row r="161" spans="1:32" s="719" customFormat="1" ht="31.5" x14ac:dyDescent="0.3">
      <c r="A161" s="234">
        <v>13</v>
      </c>
      <c r="B161" s="55">
        <v>7000027974</v>
      </c>
      <c r="C161" s="55">
        <v>4270</v>
      </c>
      <c r="D161" s="56" t="s">
        <v>344</v>
      </c>
      <c r="E161" s="55">
        <v>1000074916</v>
      </c>
      <c r="F161" s="235" t="s">
        <v>470</v>
      </c>
      <c r="G161" s="234" t="s">
        <v>364</v>
      </c>
      <c r="H161" s="234">
        <v>168</v>
      </c>
      <c r="I161" s="702"/>
      <c r="J161" s="717" t="str">
        <f t="shared" si="2"/>
        <v>Included</v>
      </c>
      <c r="K161" s="718"/>
      <c r="M161" s="715"/>
    </row>
    <row r="162" spans="1:32" s="719" customFormat="1" ht="31.5" x14ac:dyDescent="0.3">
      <c r="A162" s="234">
        <v>14</v>
      </c>
      <c r="B162" s="55">
        <v>7000027974</v>
      </c>
      <c r="C162" s="55">
        <v>4280</v>
      </c>
      <c r="D162" s="56" t="s">
        <v>345</v>
      </c>
      <c r="E162" s="55">
        <v>1000074917</v>
      </c>
      <c r="F162" s="235" t="s">
        <v>471</v>
      </c>
      <c r="G162" s="234" t="s">
        <v>364</v>
      </c>
      <c r="H162" s="234">
        <v>78</v>
      </c>
      <c r="I162" s="702"/>
      <c r="J162" s="717" t="str">
        <f t="shared" si="2"/>
        <v>Included</v>
      </c>
      <c r="K162" s="718"/>
      <c r="M162" s="715"/>
    </row>
    <row r="163" spans="1:32" s="719" customFormat="1" ht="31.5" x14ac:dyDescent="0.3">
      <c r="A163" s="234">
        <v>15</v>
      </c>
      <c r="B163" s="55">
        <v>7000027974</v>
      </c>
      <c r="C163" s="55">
        <v>4290</v>
      </c>
      <c r="D163" s="56" t="s">
        <v>346</v>
      </c>
      <c r="E163" s="55">
        <v>1000074899</v>
      </c>
      <c r="F163" s="235" t="s">
        <v>472</v>
      </c>
      <c r="G163" s="234" t="s">
        <v>365</v>
      </c>
      <c r="H163" s="234">
        <v>8320</v>
      </c>
      <c r="I163" s="702"/>
      <c r="J163" s="717" t="str">
        <f t="shared" si="2"/>
        <v>Included</v>
      </c>
      <c r="K163" s="718">
        <f t="shared" ref="K163:K170" si="4">+H163*I163</f>
        <v>0</v>
      </c>
      <c r="M163" s="715"/>
    </row>
    <row r="164" spans="1:32" s="719" customFormat="1" x14ac:dyDescent="0.3">
      <c r="A164" s="234">
        <v>16</v>
      </c>
      <c r="B164" s="55">
        <v>7000027974</v>
      </c>
      <c r="C164" s="55">
        <v>4300</v>
      </c>
      <c r="D164" s="56" t="s">
        <v>347</v>
      </c>
      <c r="E164" s="55">
        <v>1000074900</v>
      </c>
      <c r="F164" s="235" t="s">
        <v>473</v>
      </c>
      <c r="G164" s="234" t="s">
        <v>365</v>
      </c>
      <c r="H164" s="234">
        <v>400</v>
      </c>
      <c r="I164" s="702"/>
      <c r="J164" s="717" t="str">
        <f t="shared" si="2"/>
        <v>Included</v>
      </c>
      <c r="K164" s="718">
        <f t="shared" si="4"/>
        <v>0</v>
      </c>
      <c r="M164" s="715"/>
    </row>
    <row r="165" spans="1:32" s="719" customFormat="1" ht="31.5" x14ac:dyDescent="0.3">
      <c r="A165" s="234">
        <v>17</v>
      </c>
      <c r="B165" s="55">
        <v>7000027974</v>
      </c>
      <c r="C165" s="55">
        <v>4310</v>
      </c>
      <c r="D165" s="56" t="s">
        <v>348</v>
      </c>
      <c r="E165" s="55">
        <v>1000074910</v>
      </c>
      <c r="F165" s="235" t="s">
        <v>474</v>
      </c>
      <c r="G165" s="234" t="s">
        <v>364</v>
      </c>
      <c r="H165" s="234">
        <v>10</v>
      </c>
      <c r="I165" s="702"/>
      <c r="J165" s="717" t="str">
        <f t="shared" si="2"/>
        <v>Included</v>
      </c>
      <c r="K165" s="718">
        <f t="shared" si="4"/>
        <v>0</v>
      </c>
      <c r="M165" s="715"/>
    </row>
    <row r="166" spans="1:32" s="719" customFormat="1" ht="31.5" x14ac:dyDescent="0.3">
      <c r="A166" s="234">
        <v>18</v>
      </c>
      <c r="B166" s="55">
        <v>7000027974</v>
      </c>
      <c r="C166" s="55">
        <v>4320</v>
      </c>
      <c r="D166" s="56" t="s">
        <v>349</v>
      </c>
      <c r="E166" s="55">
        <v>1000074911</v>
      </c>
      <c r="F166" s="235" t="s">
        <v>475</v>
      </c>
      <c r="G166" s="234" t="s">
        <v>364</v>
      </c>
      <c r="H166" s="234">
        <v>52</v>
      </c>
      <c r="I166" s="702"/>
      <c r="J166" s="717" t="str">
        <f t="shared" si="2"/>
        <v>Included</v>
      </c>
      <c r="K166" s="718">
        <f t="shared" si="4"/>
        <v>0</v>
      </c>
      <c r="M166" s="715"/>
    </row>
    <row r="167" spans="1:32" s="719" customFormat="1" ht="31.5" x14ac:dyDescent="0.3">
      <c r="A167" s="234">
        <v>19</v>
      </c>
      <c r="B167" s="55">
        <v>7000027974</v>
      </c>
      <c r="C167" s="55">
        <v>4330</v>
      </c>
      <c r="D167" s="56" t="s">
        <v>350</v>
      </c>
      <c r="E167" s="55">
        <v>1000074921</v>
      </c>
      <c r="F167" s="235" t="s">
        <v>476</v>
      </c>
      <c r="G167" s="234" t="s">
        <v>364</v>
      </c>
      <c r="H167" s="234">
        <v>2</v>
      </c>
      <c r="I167" s="702"/>
      <c r="J167" s="717" t="str">
        <f t="shared" si="2"/>
        <v>Included</v>
      </c>
      <c r="K167" s="718">
        <f t="shared" si="4"/>
        <v>0</v>
      </c>
      <c r="M167" s="715"/>
    </row>
    <row r="168" spans="1:32" s="719" customFormat="1" x14ac:dyDescent="0.3">
      <c r="A168" s="234">
        <v>20</v>
      </c>
      <c r="B168" s="55">
        <v>7000027974</v>
      </c>
      <c r="C168" s="55">
        <v>4340</v>
      </c>
      <c r="D168" s="56" t="s">
        <v>351</v>
      </c>
      <c r="E168" s="55">
        <v>1000074894</v>
      </c>
      <c r="F168" s="235" t="s">
        <v>477</v>
      </c>
      <c r="G168" s="234" t="s">
        <v>364</v>
      </c>
      <c r="H168" s="234">
        <v>47</v>
      </c>
      <c r="I168" s="702"/>
      <c r="J168" s="717" t="str">
        <f t="shared" si="2"/>
        <v>Included</v>
      </c>
      <c r="K168" s="718">
        <f t="shared" si="4"/>
        <v>0</v>
      </c>
      <c r="M168" s="715"/>
    </row>
    <row r="169" spans="1:32" s="719" customFormat="1" x14ac:dyDescent="0.3">
      <c r="A169" s="234">
        <v>21</v>
      </c>
      <c r="B169" s="55">
        <v>7000027974</v>
      </c>
      <c r="C169" s="55">
        <v>4350</v>
      </c>
      <c r="D169" s="56" t="s">
        <v>352</v>
      </c>
      <c r="E169" s="55">
        <v>1000074912</v>
      </c>
      <c r="F169" s="235" t="s">
        <v>478</v>
      </c>
      <c r="G169" s="234" t="s">
        <v>364</v>
      </c>
      <c r="H169" s="234">
        <v>24</v>
      </c>
      <c r="I169" s="702"/>
      <c r="J169" s="717" t="str">
        <f t="shared" si="2"/>
        <v>Included</v>
      </c>
      <c r="K169" s="718">
        <f t="shared" si="4"/>
        <v>0</v>
      </c>
      <c r="M169" s="715"/>
    </row>
    <row r="170" spans="1:32" s="719" customFormat="1" ht="31.5" x14ac:dyDescent="0.3">
      <c r="A170" s="234">
        <v>22</v>
      </c>
      <c r="B170" s="55">
        <v>7000027974</v>
      </c>
      <c r="C170" s="55">
        <v>4360</v>
      </c>
      <c r="D170" s="56" t="s">
        <v>353</v>
      </c>
      <c r="E170" s="55">
        <v>1000074907</v>
      </c>
      <c r="F170" s="235" t="s">
        <v>479</v>
      </c>
      <c r="G170" s="234" t="s">
        <v>364</v>
      </c>
      <c r="H170" s="234">
        <v>24</v>
      </c>
      <c r="I170" s="702"/>
      <c r="J170" s="717" t="str">
        <f t="shared" si="2"/>
        <v>Included</v>
      </c>
      <c r="K170" s="718">
        <f t="shared" si="4"/>
        <v>0</v>
      </c>
      <c r="M170" s="715"/>
    </row>
    <row r="171" spans="1:32" s="719" customFormat="1" x14ac:dyDescent="0.3">
      <c r="A171" s="234">
        <v>23</v>
      </c>
      <c r="B171" s="55">
        <v>7000027974</v>
      </c>
      <c r="C171" s="55">
        <v>4370</v>
      </c>
      <c r="D171" s="56" t="s">
        <v>354</v>
      </c>
      <c r="E171" s="55">
        <v>1000074919</v>
      </c>
      <c r="F171" s="235" t="s">
        <v>480</v>
      </c>
      <c r="G171" s="234" t="s">
        <v>365</v>
      </c>
      <c r="H171" s="234">
        <v>4360</v>
      </c>
      <c r="I171" s="702"/>
      <c r="J171" s="717" t="str">
        <f>IF(I171=0, "Included",IF(ISERROR(H171*I171), I171, H171*I171))</f>
        <v>Included</v>
      </c>
      <c r="K171" s="718">
        <f>+H171*I171</f>
        <v>0</v>
      </c>
      <c r="M171" s="715"/>
    </row>
    <row r="172" spans="1:32" s="719" customFormat="1" x14ac:dyDescent="0.3">
      <c r="A172" s="234">
        <v>24</v>
      </c>
      <c r="B172" s="55">
        <v>7000027974</v>
      </c>
      <c r="C172" s="55">
        <v>4380</v>
      </c>
      <c r="D172" s="56" t="s">
        <v>355</v>
      </c>
      <c r="E172" s="55">
        <v>1000074922</v>
      </c>
      <c r="F172" s="235" t="s">
        <v>481</v>
      </c>
      <c r="G172" s="234" t="s">
        <v>364</v>
      </c>
      <c r="H172" s="234">
        <v>436</v>
      </c>
      <c r="I172" s="702"/>
      <c r="J172" s="717" t="str">
        <f t="shared" ref="J172:J256" si="5">IF(I172=0, "Included",IF(ISERROR(H172*I172), I172, H172*I172))</f>
        <v>Included</v>
      </c>
      <c r="K172" s="718">
        <f>+H172*I172</f>
        <v>0</v>
      </c>
      <c r="M172" s="715"/>
    </row>
    <row r="173" spans="1:32" s="719" customFormat="1" ht="49.5" x14ac:dyDescent="0.3">
      <c r="A173" s="234">
        <v>25</v>
      </c>
      <c r="B173" s="55">
        <v>7000027974</v>
      </c>
      <c r="C173" s="55">
        <v>4390</v>
      </c>
      <c r="D173" s="56" t="s">
        <v>356</v>
      </c>
      <c r="E173" s="55">
        <v>1000074913</v>
      </c>
      <c r="F173" s="235" t="s">
        <v>482</v>
      </c>
      <c r="G173" s="234" t="s">
        <v>366</v>
      </c>
      <c r="H173" s="234">
        <v>1</v>
      </c>
      <c r="I173" s="702"/>
      <c r="J173" s="717" t="str">
        <f t="shared" si="5"/>
        <v>Included</v>
      </c>
      <c r="K173" s="718"/>
      <c r="M173" s="715"/>
    </row>
    <row r="174" spans="1:32" s="715" customFormat="1" ht="30" customHeight="1" x14ac:dyDescent="0.3">
      <c r="A174" s="695" t="str">
        <f>'Sch-1'!A174</f>
        <v>VII</v>
      </c>
      <c r="B174" s="698" t="str">
        <f>'Sch-1'!B174</f>
        <v xml:space="preserve">Wi-Fi Deployment in NER L4              </v>
      </c>
      <c r="C174" s="720"/>
      <c r="D174" s="720"/>
      <c r="E174" s="720"/>
      <c r="F174" s="720"/>
      <c r="G174" s="720"/>
      <c r="H174" s="720"/>
      <c r="I174" s="720"/>
      <c r="J174" s="720"/>
      <c r="K174" s="714"/>
      <c r="N174" s="716"/>
      <c r="O174" s="716"/>
      <c r="P174" s="716"/>
      <c r="Q174" s="716"/>
      <c r="R174" s="716"/>
      <c r="S174" s="716"/>
      <c r="T174" s="716"/>
      <c r="U174" s="716"/>
      <c r="V174" s="716"/>
      <c r="W174" s="716"/>
      <c r="X174" s="716"/>
      <c r="Y174" s="716"/>
      <c r="Z174" s="716"/>
      <c r="AA174" s="716"/>
      <c r="AB174" s="716"/>
      <c r="AC174" s="716"/>
      <c r="AD174" s="716"/>
      <c r="AE174" s="716"/>
      <c r="AF174" s="716"/>
    </row>
    <row r="175" spans="1:32" s="719" customFormat="1" ht="31.5" x14ac:dyDescent="0.3">
      <c r="A175" s="234">
        <v>1</v>
      </c>
      <c r="B175" s="55">
        <v>7000027974</v>
      </c>
      <c r="C175" s="55">
        <v>4400</v>
      </c>
      <c r="D175" s="56" t="s">
        <v>332</v>
      </c>
      <c r="E175" s="55">
        <v>1000074896</v>
      </c>
      <c r="F175" s="235" t="s">
        <v>458</v>
      </c>
      <c r="G175" s="234" t="s">
        <v>364</v>
      </c>
      <c r="H175" s="234">
        <v>118</v>
      </c>
      <c r="I175" s="702"/>
      <c r="J175" s="717" t="str">
        <f t="shared" si="5"/>
        <v>Included</v>
      </c>
      <c r="K175" s="718"/>
      <c r="M175" s="715"/>
    </row>
    <row r="176" spans="1:32" s="719" customFormat="1" x14ac:dyDescent="0.3">
      <c r="A176" s="234">
        <v>2</v>
      </c>
      <c r="B176" s="55">
        <v>7000027974</v>
      </c>
      <c r="C176" s="55">
        <v>4410</v>
      </c>
      <c r="D176" s="56" t="s">
        <v>333</v>
      </c>
      <c r="E176" s="55">
        <v>1000074895</v>
      </c>
      <c r="F176" s="235" t="s">
        <v>459</v>
      </c>
      <c r="G176" s="234" t="s">
        <v>364</v>
      </c>
      <c r="H176" s="234">
        <v>10</v>
      </c>
      <c r="I176" s="702"/>
      <c r="J176" s="717" t="str">
        <f t="shared" si="5"/>
        <v>Included</v>
      </c>
      <c r="K176" s="718"/>
      <c r="M176" s="715"/>
    </row>
    <row r="177" spans="1:13" s="719" customFormat="1" ht="33" x14ac:dyDescent="0.3">
      <c r="A177" s="234">
        <v>3</v>
      </c>
      <c r="B177" s="55">
        <v>7000027974</v>
      </c>
      <c r="C177" s="55">
        <v>4420</v>
      </c>
      <c r="D177" s="56" t="s">
        <v>334</v>
      </c>
      <c r="E177" s="55">
        <v>1000074918</v>
      </c>
      <c r="F177" s="235" t="s">
        <v>460</v>
      </c>
      <c r="G177" s="234" t="s">
        <v>364</v>
      </c>
      <c r="H177" s="234">
        <v>31</v>
      </c>
      <c r="I177" s="702"/>
      <c r="J177" s="717" t="str">
        <f t="shared" si="5"/>
        <v>Included</v>
      </c>
      <c r="K177" s="718"/>
      <c r="M177" s="715"/>
    </row>
    <row r="178" spans="1:13" s="719" customFormat="1" ht="31.5" x14ac:dyDescent="0.3">
      <c r="A178" s="234">
        <v>4</v>
      </c>
      <c r="B178" s="55">
        <v>7000027974</v>
      </c>
      <c r="C178" s="55">
        <v>4430</v>
      </c>
      <c r="D178" s="56" t="s">
        <v>335</v>
      </c>
      <c r="E178" s="55">
        <v>1000074909</v>
      </c>
      <c r="F178" s="235" t="s">
        <v>461</v>
      </c>
      <c r="G178" s="234" t="s">
        <v>364</v>
      </c>
      <c r="H178" s="234">
        <v>5</v>
      </c>
      <c r="I178" s="702"/>
      <c r="J178" s="717" t="str">
        <f t="shared" si="5"/>
        <v>Included</v>
      </c>
      <c r="K178" s="718"/>
      <c r="M178" s="715"/>
    </row>
    <row r="179" spans="1:13" s="719" customFormat="1" ht="33" x14ac:dyDescent="0.3">
      <c r="A179" s="234">
        <v>5</v>
      </c>
      <c r="B179" s="55">
        <v>7000027974</v>
      </c>
      <c r="C179" s="55">
        <v>4440</v>
      </c>
      <c r="D179" s="56" t="s">
        <v>336</v>
      </c>
      <c r="E179" s="55">
        <v>1000074889</v>
      </c>
      <c r="F179" s="235" t="s">
        <v>462</v>
      </c>
      <c r="G179" s="234" t="s">
        <v>364</v>
      </c>
      <c r="H179" s="234">
        <v>31</v>
      </c>
      <c r="I179" s="702"/>
      <c r="J179" s="717" t="str">
        <f t="shared" si="5"/>
        <v>Included</v>
      </c>
      <c r="K179" s="718"/>
      <c r="M179" s="715"/>
    </row>
    <row r="180" spans="1:13" s="719" customFormat="1" ht="31.5" x14ac:dyDescent="0.3">
      <c r="A180" s="234">
        <v>6</v>
      </c>
      <c r="B180" s="55">
        <v>7000027974</v>
      </c>
      <c r="C180" s="55">
        <v>4450</v>
      </c>
      <c r="D180" s="56" t="s">
        <v>337</v>
      </c>
      <c r="E180" s="55">
        <v>1000074927</v>
      </c>
      <c r="F180" s="235" t="s">
        <v>463</v>
      </c>
      <c r="G180" s="234" t="s">
        <v>364</v>
      </c>
      <c r="H180" s="234">
        <v>2</v>
      </c>
      <c r="I180" s="702"/>
      <c r="J180" s="717" t="str">
        <f t="shared" si="5"/>
        <v>Included</v>
      </c>
      <c r="K180" s="718"/>
      <c r="M180" s="715"/>
    </row>
    <row r="181" spans="1:13" s="719" customFormat="1" ht="33" x14ac:dyDescent="0.3">
      <c r="A181" s="234">
        <v>7</v>
      </c>
      <c r="B181" s="55">
        <v>7000027974</v>
      </c>
      <c r="C181" s="55">
        <v>4460</v>
      </c>
      <c r="D181" s="56" t="s">
        <v>338</v>
      </c>
      <c r="E181" s="55">
        <v>1000074897</v>
      </c>
      <c r="F181" s="235" t="s">
        <v>464</v>
      </c>
      <c r="G181" s="234" t="s">
        <v>365</v>
      </c>
      <c r="H181" s="234">
        <v>104</v>
      </c>
      <c r="I181" s="702"/>
      <c r="J181" s="717" t="str">
        <f t="shared" si="5"/>
        <v>Included</v>
      </c>
      <c r="K181" s="718"/>
      <c r="M181" s="715"/>
    </row>
    <row r="182" spans="1:13" s="719" customFormat="1" ht="31.5" x14ac:dyDescent="0.3">
      <c r="A182" s="234">
        <v>8</v>
      </c>
      <c r="B182" s="55">
        <v>7000027974</v>
      </c>
      <c r="C182" s="55">
        <v>4470</v>
      </c>
      <c r="D182" s="56" t="s">
        <v>339</v>
      </c>
      <c r="E182" s="55">
        <v>1000074898</v>
      </c>
      <c r="F182" s="235" t="s">
        <v>465</v>
      </c>
      <c r="G182" s="234" t="s">
        <v>365</v>
      </c>
      <c r="H182" s="234">
        <v>520</v>
      </c>
      <c r="I182" s="702"/>
      <c r="J182" s="717" t="str">
        <f t="shared" si="5"/>
        <v>Included</v>
      </c>
      <c r="K182" s="718"/>
      <c r="M182" s="715"/>
    </row>
    <row r="183" spans="1:13" s="719" customFormat="1" ht="31.5" x14ac:dyDescent="0.3">
      <c r="A183" s="234">
        <v>9</v>
      </c>
      <c r="B183" s="55">
        <v>7000027974</v>
      </c>
      <c r="C183" s="55">
        <v>4480</v>
      </c>
      <c r="D183" s="56" t="s">
        <v>340</v>
      </c>
      <c r="E183" s="55">
        <v>1000074892</v>
      </c>
      <c r="F183" s="235" t="s">
        <v>466</v>
      </c>
      <c r="G183" s="234" t="s">
        <v>365</v>
      </c>
      <c r="H183" s="234">
        <v>10572</v>
      </c>
      <c r="I183" s="702"/>
      <c r="J183" s="717" t="str">
        <f t="shared" si="5"/>
        <v>Included</v>
      </c>
      <c r="K183" s="718"/>
      <c r="M183" s="715"/>
    </row>
    <row r="184" spans="1:13" s="719" customFormat="1" ht="31.5" x14ac:dyDescent="0.3">
      <c r="A184" s="234">
        <v>10</v>
      </c>
      <c r="B184" s="55">
        <v>7000027974</v>
      </c>
      <c r="C184" s="55">
        <v>4490</v>
      </c>
      <c r="D184" s="56" t="s">
        <v>341</v>
      </c>
      <c r="E184" s="55">
        <v>1000074893</v>
      </c>
      <c r="F184" s="235" t="s">
        <v>467</v>
      </c>
      <c r="G184" s="234" t="s">
        <v>365</v>
      </c>
      <c r="H184" s="234">
        <v>4720</v>
      </c>
      <c r="I184" s="702"/>
      <c r="J184" s="717" t="str">
        <f t="shared" si="5"/>
        <v>Included</v>
      </c>
      <c r="K184" s="718"/>
      <c r="M184" s="715"/>
    </row>
    <row r="185" spans="1:13" s="719" customFormat="1" x14ac:dyDescent="0.3">
      <c r="A185" s="234">
        <v>11</v>
      </c>
      <c r="B185" s="55">
        <v>7000027974</v>
      </c>
      <c r="C185" s="55">
        <v>4500</v>
      </c>
      <c r="D185" s="56" t="s">
        <v>342</v>
      </c>
      <c r="E185" s="55">
        <v>1000074906</v>
      </c>
      <c r="F185" s="235" t="s">
        <v>468</v>
      </c>
      <c r="G185" s="234" t="s">
        <v>365</v>
      </c>
      <c r="H185" s="234">
        <v>9515</v>
      </c>
      <c r="I185" s="702"/>
      <c r="J185" s="717" t="str">
        <f t="shared" si="5"/>
        <v>Included</v>
      </c>
      <c r="K185" s="718"/>
      <c r="M185" s="715"/>
    </row>
    <row r="186" spans="1:13" s="719" customFormat="1" x14ac:dyDescent="0.3">
      <c r="A186" s="234">
        <v>12</v>
      </c>
      <c r="B186" s="55">
        <v>7000027974</v>
      </c>
      <c r="C186" s="55">
        <v>4510</v>
      </c>
      <c r="D186" s="56" t="s">
        <v>343</v>
      </c>
      <c r="E186" s="55">
        <v>1000074905</v>
      </c>
      <c r="F186" s="235" t="s">
        <v>469</v>
      </c>
      <c r="G186" s="234" t="s">
        <v>365</v>
      </c>
      <c r="H186" s="234">
        <v>4248</v>
      </c>
      <c r="I186" s="702"/>
      <c r="J186" s="717" t="str">
        <f t="shared" si="5"/>
        <v>Included</v>
      </c>
      <c r="K186" s="718"/>
      <c r="M186" s="715"/>
    </row>
    <row r="187" spans="1:13" s="719" customFormat="1" ht="31.5" x14ac:dyDescent="0.3">
      <c r="A187" s="234">
        <v>13</v>
      </c>
      <c r="B187" s="55">
        <v>7000027974</v>
      </c>
      <c r="C187" s="55">
        <v>4520</v>
      </c>
      <c r="D187" s="56" t="s">
        <v>344</v>
      </c>
      <c r="E187" s="55">
        <v>1000074916</v>
      </c>
      <c r="F187" s="235" t="s">
        <v>470</v>
      </c>
      <c r="G187" s="234" t="s">
        <v>364</v>
      </c>
      <c r="H187" s="234">
        <v>104</v>
      </c>
      <c r="I187" s="702"/>
      <c r="J187" s="717" t="str">
        <f t="shared" si="5"/>
        <v>Included</v>
      </c>
      <c r="K187" s="718"/>
      <c r="M187" s="715"/>
    </row>
    <row r="188" spans="1:13" s="719" customFormat="1" ht="31.5" x14ac:dyDescent="0.3">
      <c r="A188" s="234">
        <v>14</v>
      </c>
      <c r="B188" s="55">
        <v>7000027974</v>
      </c>
      <c r="C188" s="55">
        <v>4530</v>
      </c>
      <c r="D188" s="56" t="s">
        <v>345</v>
      </c>
      <c r="E188" s="55">
        <v>1000074917</v>
      </c>
      <c r="F188" s="235" t="s">
        <v>471</v>
      </c>
      <c r="G188" s="234" t="s">
        <v>364</v>
      </c>
      <c r="H188" s="234">
        <v>62</v>
      </c>
      <c r="I188" s="702"/>
      <c r="J188" s="717" t="str">
        <f t="shared" si="5"/>
        <v>Included</v>
      </c>
      <c r="K188" s="718"/>
      <c r="M188" s="715"/>
    </row>
    <row r="189" spans="1:13" s="719" customFormat="1" ht="31.5" x14ac:dyDescent="0.3">
      <c r="A189" s="234">
        <v>15</v>
      </c>
      <c r="B189" s="55">
        <v>7000027974</v>
      </c>
      <c r="C189" s="55">
        <v>4540</v>
      </c>
      <c r="D189" s="56" t="s">
        <v>346</v>
      </c>
      <c r="E189" s="55">
        <v>1000074899</v>
      </c>
      <c r="F189" s="235" t="s">
        <v>472</v>
      </c>
      <c r="G189" s="234" t="s">
        <v>365</v>
      </c>
      <c r="H189" s="234">
        <v>4720</v>
      </c>
      <c r="I189" s="702"/>
      <c r="J189" s="717" t="str">
        <f t="shared" si="5"/>
        <v>Included</v>
      </c>
      <c r="K189" s="718"/>
      <c r="M189" s="715"/>
    </row>
    <row r="190" spans="1:13" s="719" customFormat="1" x14ac:dyDescent="0.3">
      <c r="A190" s="234">
        <v>16</v>
      </c>
      <c r="B190" s="55">
        <v>7000027974</v>
      </c>
      <c r="C190" s="55">
        <v>4550</v>
      </c>
      <c r="D190" s="56" t="s">
        <v>347</v>
      </c>
      <c r="E190" s="55">
        <v>1000074900</v>
      </c>
      <c r="F190" s="235" t="s">
        <v>473</v>
      </c>
      <c r="G190" s="234" t="s">
        <v>365</v>
      </c>
      <c r="H190" s="234">
        <v>400</v>
      </c>
      <c r="I190" s="702"/>
      <c r="J190" s="717" t="str">
        <f t="shared" si="5"/>
        <v>Included</v>
      </c>
      <c r="K190" s="718"/>
      <c r="M190" s="715"/>
    </row>
    <row r="191" spans="1:13" s="719" customFormat="1" ht="31.5" x14ac:dyDescent="0.3">
      <c r="A191" s="234">
        <v>17</v>
      </c>
      <c r="B191" s="55">
        <v>7000027974</v>
      </c>
      <c r="C191" s="55">
        <v>4560</v>
      </c>
      <c r="D191" s="56" t="s">
        <v>348</v>
      </c>
      <c r="E191" s="55">
        <v>1000074910</v>
      </c>
      <c r="F191" s="235" t="s">
        <v>474</v>
      </c>
      <c r="G191" s="234" t="s">
        <v>364</v>
      </c>
      <c r="H191" s="234">
        <v>10</v>
      </c>
      <c r="I191" s="702"/>
      <c r="J191" s="717" t="str">
        <f t="shared" si="5"/>
        <v>Included</v>
      </c>
      <c r="K191" s="718"/>
      <c r="M191" s="715"/>
    </row>
    <row r="192" spans="1:13" s="719" customFormat="1" ht="31.5" x14ac:dyDescent="0.3">
      <c r="A192" s="234">
        <v>18</v>
      </c>
      <c r="B192" s="55">
        <v>7000027974</v>
      </c>
      <c r="C192" s="55">
        <v>4570</v>
      </c>
      <c r="D192" s="56" t="s">
        <v>349</v>
      </c>
      <c r="E192" s="55">
        <v>1000074911</v>
      </c>
      <c r="F192" s="235" t="s">
        <v>475</v>
      </c>
      <c r="G192" s="234" t="s">
        <v>364</v>
      </c>
      <c r="H192" s="234">
        <v>36</v>
      </c>
      <c r="I192" s="702"/>
      <c r="J192" s="717" t="str">
        <f t="shared" si="5"/>
        <v>Included</v>
      </c>
      <c r="K192" s="718"/>
      <c r="M192" s="715"/>
    </row>
    <row r="193" spans="1:32" s="719" customFormat="1" ht="31.5" x14ac:dyDescent="0.3">
      <c r="A193" s="234">
        <v>19</v>
      </c>
      <c r="B193" s="55">
        <v>7000027974</v>
      </c>
      <c r="C193" s="55">
        <v>4580</v>
      </c>
      <c r="D193" s="56" t="s">
        <v>350</v>
      </c>
      <c r="E193" s="55">
        <v>1000074921</v>
      </c>
      <c r="F193" s="235" t="s">
        <v>476</v>
      </c>
      <c r="G193" s="234" t="s">
        <v>364</v>
      </c>
      <c r="H193" s="234">
        <v>4</v>
      </c>
      <c r="I193" s="702"/>
      <c r="J193" s="717" t="str">
        <f t="shared" si="5"/>
        <v>Included</v>
      </c>
      <c r="K193" s="718"/>
      <c r="M193" s="715"/>
    </row>
    <row r="194" spans="1:32" s="719" customFormat="1" x14ac:dyDescent="0.3">
      <c r="A194" s="234">
        <v>20</v>
      </c>
      <c r="B194" s="55">
        <v>7000027974</v>
      </c>
      <c r="C194" s="55">
        <v>4590</v>
      </c>
      <c r="D194" s="56" t="s">
        <v>351</v>
      </c>
      <c r="E194" s="55">
        <v>1000074894</v>
      </c>
      <c r="F194" s="235" t="s">
        <v>477</v>
      </c>
      <c r="G194" s="234" t="s">
        <v>364</v>
      </c>
      <c r="H194" s="234">
        <v>31</v>
      </c>
      <c r="I194" s="702"/>
      <c r="J194" s="717" t="str">
        <f t="shared" si="5"/>
        <v>Included</v>
      </c>
      <c r="K194" s="718"/>
      <c r="M194" s="715"/>
    </row>
    <row r="195" spans="1:32" s="719" customFormat="1" x14ac:dyDescent="0.3">
      <c r="A195" s="234">
        <v>21</v>
      </c>
      <c r="B195" s="55">
        <v>7000027974</v>
      </c>
      <c r="C195" s="55">
        <v>4600</v>
      </c>
      <c r="D195" s="56" t="s">
        <v>352</v>
      </c>
      <c r="E195" s="55">
        <v>1000074912</v>
      </c>
      <c r="F195" s="235" t="s">
        <v>478</v>
      </c>
      <c r="G195" s="234" t="s">
        <v>364</v>
      </c>
      <c r="H195" s="234">
        <v>16</v>
      </c>
      <c r="I195" s="702"/>
      <c r="J195" s="717" t="str">
        <f t="shared" si="5"/>
        <v>Included</v>
      </c>
      <c r="K195" s="718"/>
      <c r="M195" s="715"/>
    </row>
    <row r="196" spans="1:32" s="719" customFormat="1" ht="31.5" x14ac:dyDescent="0.3">
      <c r="A196" s="234">
        <v>22</v>
      </c>
      <c r="B196" s="55">
        <v>7000027974</v>
      </c>
      <c r="C196" s="55">
        <v>4610</v>
      </c>
      <c r="D196" s="56" t="s">
        <v>353</v>
      </c>
      <c r="E196" s="55">
        <v>1000074907</v>
      </c>
      <c r="F196" s="235" t="s">
        <v>479</v>
      </c>
      <c r="G196" s="234" t="s">
        <v>364</v>
      </c>
      <c r="H196" s="234">
        <v>16</v>
      </c>
      <c r="I196" s="702"/>
      <c r="J196" s="717" t="str">
        <f t="shared" si="5"/>
        <v>Included</v>
      </c>
      <c r="K196" s="718"/>
      <c r="M196" s="715"/>
    </row>
    <row r="197" spans="1:32" s="719" customFormat="1" x14ac:dyDescent="0.3">
      <c r="A197" s="234">
        <v>23</v>
      </c>
      <c r="B197" s="55">
        <v>7000027974</v>
      </c>
      <c r="C197" s="55">
        <v>4620</v>
      </c>
      <c r="D197" s="56" t="s">
        <v>354</v>
      </c>
      <c r="E197" s="55">
        <v>1000074919</v>
      </c>
      <c r="F197" s="235" t="s">
        <v>480</v>
      </c>
      <c r="G197" s="234" t="s">
        <v>365</v>
      </c>
      <c r="H197" s="234">
        <v>2560</v>
      </c>
      <c r="I197" s="702"/>
      <c r="J197" s="717" t="str">
        <f t="shared" si="5"/>
        <v>Included</v>
      </c>
      <c r="K197" s="718"/>
      <c r="M197" s="715"/>
    </row>
    <row r="198" spans="1:32" s="719" customFormat="1" x14ac:dyDescent="0.3">
      <c r="A198" s="234">
        <v>24</v>
      </c>
      <c r="B198" s="55">
        <v>7000027974</v>
      </c>
      <c r="C198" s="55">
        <v>4630</v>
      </c>
      <c r="D198" s="56" t="s">
        <v>355</v>
      </c>
      <c r="E198" s="55">
        <v>1000074922</v>
      </c>
      <c r="F198" s="235" t="s">
        <v>481</v>
      </c>
      <c r="G198" s="234" t="s">
        <v>364</v>
      </c>
      <c r="H198" s="234">
        <v>256</v>
      </c>
      <c r="I198" s="702"/>
      <c r="J198" s="717" t="str">
        <f t="shared" si="5"/>
        <v>Included</v>
      </c>
      <c r="K198" s="718"/>
      <c r="M198" s="715"/>
    </row>
    <row r="199" spans="1:32" s="719" customFormat="1" ht="49.5" x14ac:dyDescent="0.3">
      <c r="A199" s="234">
        <v>25</v>
      </c>
      <c r="B199" s="55">
        <v>7000027974</v>
      </c>
      <c r="C199" s="55">
        <v>4640</v>
      </c>
      <c r="D199" s="56" t="s">
        <v>356</v>
      </c>
      <c r="E199" s="55">
        <v>1000074913</v>
      </c>
      <c r="F199" s="235" t="s">
        <v>482</v>
      </c>
      <c r="G199" s="234" t="s">
        <v>366</v>
      </c>
      <c r="H199" s="234">
        <v>1</v>
      </c>
      <c r="I199" s="702"/>
      <c r="J199" s="717" t="str">
        <f t="shared" si="5"/>
        <v>Included</v>
      </c>
      <c r="K199" s="718"/>
      <c r="M199" s="715"/>
    </row>
    <row r="200" spans="1:32" s="715" customFormat="1" ht="30" customHeight="1" x14ac:dyDescent="0.3">
      <c r="A200" s="695" t="str">
        <f>'Sch-1'!A200</f>
        <v>VIII</v>
      </c>
      <c r="B200" s="698" t="str">
        <f>'Sch-1'!B200</f>
        <v xml:space="preserve">Wi-Fi Deployment in NR1 L4              </v>
      </c>
      <c r="C200" s="720"/>
      <c r="D200" s="720"/>
      <c r="E200" s="720"/>
      <c r="F200" s="720"/>
      <c r="G200" s="720"/>
      <c r="H200" s="720"/>
      <c r="I200" s="720"/>
      <c r="J200" s="720"/>
      <c r="K200" s="714"/>
      <c r="N200" s="716"/>
      <c r="O200" s="716"/>
      <c r="P200" s="716"/>
      <c r="Q200" s="716"/>
      <c r="R200" s="716"/>
      <c r="S200" s="716"/>
      <c r="T200" s="716"/>
      <c r="U200" s="716"/>
      <c r="V200" s="716"/>
      <c r="W200" s="716"/>
      <c r="X200" s="716"/>
      <c r="Y200" s="716"/>
      <c r="Z200" s="716"/>
      <c r="AA200" s="716"/>
      <c r="AB200" s="716"/>
      <c r="AC200" s="716"/>
      <c r="AD200" s="716"/>
      <c r="AE200" s="716"/>
      <c r="AF200" s="716"/>
    </row>
    <row r="201" spans="1:32" s="719" customFormat="1" ht="33" x14ac:dyDescent="0.3">
      <c r="A201" s="234">
        <v>1</v>
      </c>
      <c r="B201" s="55">
        <v>7000027974</v>
      </c>
      <c r="C201" s="55">
        <v>4650</v>
      </c>
      <c r="D201" s="56" t="s">
        <v>373</v>
      </c>
      <c r="E201" s="55">
        <v>1000074887</v>
      </c>
      <c r="F201" s="235" t="s">
        <v>483</v>
      </c>
      <c r="G201" s="234" t="s">
        <v>364</v>
      </c>
      <c r="H201" s="234">
        <v>12</v>
      </c>
      <c r="I201" s="702"/>
      <c r="J201" s="717" t="str">
        <f t="shared" si="5"/>
        <v>Included</v>
      </c>
      <c r="K201" s="718"/>
      <c r="M201" s="715"/>
    </row>
    <row r="202" spans="1:32" s="719" customFormat="1" ht="31.5" x14ac:dyDescent="0.3">
      <c r="A202" s="234">
        <v>2</v>
      </c>
      <c r="B202" s="55">
        <v>7000027974</v>
      </c>
      <c r="C202" s="55">
        <v>4660</v>
      </c>
      <c r="D202" s="56" t="s">
        <v>374</v>
      </c>
      <c r="E202" s="55">
        <v>1000074888</v>
      </c>
      <c r="F202" s="235" t="s">
        <v>484</v>
      </c>
      <c r="G202" s="234" t="s">
        <v>364</v>
      </c>
      <c r="H202" s="234">
        <v>6</v>
      </c>
      <c r="I202" s="702"/>
      <c r="J202" s="717" t="str">
        <f t="shared" si="5"/>
        <v>Included</v>
      </c>
      <c r="K202" s="718"/>
      <c r="M202" s="715"/>
    </row>
    <row r="203" spans="1:32" s="719" customFormat="1" ht="31.5" x14ac:dyDescent="0.3">
      <c r="A203" s="234">
        <v>3</v>
      </c>
      <c r="B203" s="55">
        <v>7000027974</v>
      </c>
      <c r="C203" s="55">
        <v>4670</v>
      </c>
      <c r="D203" s="56" t="s">
        <v>375</v>
      </c>
      <c r="E203" s="55">
        <v>1000074890</v>
      </c>
      <c r="F203" s="235" t="s">
        <v>485</v>
      </c>
      <c r="G203" s="234" t="s">
        <v>364</v>
      </c>
      <c r="H203" s="234">
        <v>4</v>
      </c>
      <c r="I203" s="702"/>
      <c r="J203" s="717" t="str">
        <f t="shared" si="5"/>
        <v>Included</v>
      </c>
      <c r="K203" s="718"/>
      <c r="M203" s="715"/>
    </row>
    <row r="204" spans="1:32" s="719" customFormat="1" ht="31.5" x14ac:dyDescent="0.3">
      <c r="A204" s="234">
        <v>4</v>
      </c>
      <c r="B204" s="55">
        <v>7000027974</v>
      </c>
      <c r="C204" s="55">
        <v>4680</v>
      </c>
      <c r="D204" s="56" t="s">
        <v>376</v>
      </c>
      <c r="E204" s="55">
        <v>1000074891</v>
      </c>
      <c r="F204" s="235" t="s">
        <v>486</v>
      </c>
      <c r="G204" s="234" t="s">
        <v>364</v>
      </c>
      <c r="H204" s="234">
        <v>4</v>
      </c>
      <c r="I204" s="702"/>
      <c r="J204" s="717" t="str">
        <f t="shared" si="5"/>
        <v>Included</v>
      </c>
      <c r="K204" s="718"/>
      <c r="M204" s="715"/>
    </row>
    <row r="205" spans="1:32" s="719" customFormat="1" ht="33" x14ac:dyDescent="0.3">
      <c r="A205" s="234">
        <v>5</v>
      </c>
      <c r="B205" s="55">
        <v>7000027974</v>
      </c>
      <c r="C205" s="55">
        <v>4690</v>
      </c>
      <c r="D205" s="56" t="s">
        <v>377</v>
      </c>
      <c r="E205" s="55">
        <v>1000074908</v>
      </c>
      <c r="F205" s="235" t="s">
        <v>487</v>
      </c>
      <c r="G205" s="234" t="s">
        <v>394</v>
      </c>
      <c r="H205" s="234">
        <v>1</v>
      </c>
      <c r="I205" s="702"/>
      <c r="J205" s="717" t="str">
        <f t="shared" si="5"/>
        <v>Included</v>
      </c>
      <c r="K205" s="718"/>
      <c r="M205" s="715"/>
    </row>
    <row r="206" spans="1:32" s="719" customFormat="1" ht="33" x14ac:dyDescent="0.3">
      <c r="A206" s="234">
        <v>6</v>
      </c>
      <c r="B206" s="55">
        <v>7000027974</v>
      </c>
      <c r="C206" s="55">
        <v>4700</v>
      </c>
      <c r="D206" s="56" t="s">
        <v>378</v>
      </c>
      <c r="E206" s="55">
        <v>1000074914</v>
      </c>
      <c r="F206" s="235" t="s">
        <v>488</v>
      </c>
      <c r="G206" s="234" t="s">
        <v>364</v>
      </c>
      <c r="H206" s="234">
        <v>2</v>
      </c>
      <c r="I206" s="702"/>
      <c r="J206" s="717" t="str">
        <f t="shared" si="5"/>
        <v>Included</v>
      </c>
      <c r="K206" s="718"/>
      <c r="M206" s="715"/>
    </row>
    <row r="207" spans="1:32" s="719" customFormat="1" ht="33" x14ac:dyDescent="0.3">
      <c r="A207" s="234">
        <v>7</v>
      </c>
      <c r="B207" s="55">
        <v>7000027974</v>
      </c>
      <c r="C207" s="55">
        <v>4710</v>
      </c>
      <c r="D207" s="56" t="s">
        <v>379</v>
      </c>
      <c r="E207" s="55">
        <v>1000074915</v>
      </c>
      <c r="F207" s="235" t="s">
        <v>489</v>
      </c>
      <c r="G207" s="234" t="s">
        <v>364</v>
      </c>
      <c r="H207" s="234">
        <v>4</v>
      </c>
      <c r="I207" s="702"/>
      <c r="J207" s="717" t="str">
        <f t="shared" si="5"/>
        <v>Included</v>
      </c>
      <c r="K207" s="718">
        <f>+H207*I207</f>
        <v>0</v>
      </c>
      <c r="M207" s="715"/>
    </row>
    <row r="208" spans="1:32" s="719" customFormat="1" ht="33" x14ac:dyDescent="0.3">
      <c r="A208" s="234">
        <v>8</v>
      </c>
      <c r="B208" s="55">
        <v>7000027974</v>
      </c>
      <c r="C208" s="55">
        <v>4720</v>
      </c>
      <c r="D208" s="56" t="s">
        <v>380</v>
      </c>
      <c r="E208" s="55">
        <v>1000074923</v>
      </c>
      <c r="F208" s="235" t="s">
        <v>490</v>
      </c>
      <c r="G208" s="234" t="s">
        <v>394</v>
      </c>
      <c r="H208" s="234">
        <v>1</v>
      </c>
      <c r="I208" s="702"/>
      <c r="J208" s="717" t="str">
        <f t="shared" si="5"/>
        <v>Included</v>
      </c>
      <c r="K208" s="718"/>
      <c r="M208" s="715"/>
    </row>
    <row r="209" spans="1:13" s="719" customFormat="1" ht="33" x14ac:dyDescent="0.3">
      <c r="A209" s="234">
        <v>9</v>
      </c>
      <c r="B209" s="55">
        <v>7000027974</v>
      </c>
      <c r="C209" s="55">
        <v>4730</v>
      </c>
      <c r="D209" s="56" t="s">
        <v>381</v>
      </c>
      <c r="E209" s="55">
        <v>1000074924</v>
      </c>
      <c r="F209" s="235" t="s">
        <v>491</v>
      </c>
      <c r="G209" s="234" t="s">
        <v>394</v>
      </c>
      <c r="H209" s="234">
        <v>1</v>
      </c>
      <c r="I209" s="702"/>
      <c r="J209" s="717" t="str">
        <f t="shared" si="5"/>
        <v>Included</v>
      </c>
      <c r="K209" s="718"/>
      <c r="M209" s="715"/>
    </row>
    <row r="210" spans="1:13" s="719" customFormat="1" ht="31.5" x14ac:dyDescent="0.3">
      <c r="A210" s="234">
        <v>10</v>
      </c>
      <c r="B210" s="55">
        <v>7000027974</v>
      </c>
      <c r="C210" s="55">
        <v>4740</v>
      </c>
      <c r="D210" s="56" t="s">
        <v>382</v>
      </c>
      <c r="E210" s="55">
        <v>1000074925</v>
      </c>
      <c r="F210" s="235" t="s">
        <v>492</v>
      </c>
      <c r="G210" s="234" t="s">
        <v>394</v>
      </c>
      <c r="H210" s="234">
        <v>1</v>
      </c>
      <c r="I210" s="702"/>
      <c r="J210" s="717" t="str">
        <f t="shared" si="5"/>
        <v>Included</v>
      </c>
      <c r="K210" s="718"/>
      <c r="M210" s="715"/>
    </row>
    <row r="211" spans="1:13" s="719" customFormat="1" ht="31.5" x14ac:dyDescent="0.3">
      <c r="A211" s="234">
        <v>11</v>
      </c>
      <c r="B211" s="55">
        <v>7000027974</v>
      </c>
      <c r="C211" s="55">
        <v>4750</v>
      </c>
      <c r="D211" s="56" t="s">
        <v>383</v>
      </c>
      <c r="E211" s="55">
        <v>1000074928</v>
      </c>
      <c r="F211" s="235" t="s">
        <v>493</v>
      </c>
      <c r="G211" s="234" t="s">
        <v>394</v>
      </c>
      <c r="H211" s="234">
        <v>1</v>
      </c>
      <c r="I211" s="702"/>
      <c r="J211" s="717" t="str">
        <f t="shared" si="5"/>
        <v>Included</v>
      </c>
      <c r="K211" s="718"/>
      <c r="M211" s="715"/>
    </row>
    <row r="212" spans="1:13" s="719" customFormat="1" ht="31.5" x14ac:dyDescent="0.3">
      <c r="A212" s="234">
        <v>12</v>
      </c>
      <c r="B212" s="55">
        <v>7000027974</v>
      </c>
      <c r="C212" s="55">
        <v>4760</v>
      </c>
      <c r="D212" s="56" t="s">
        <v>384</v>
      </c>
      <c r="E212" s="55">
        <v>1000074929</v>
      </c>
      <c r="F212" s="235" t="s">
        <v>494</v>
      </c>
      <c r="G212" s="234" t="s">
        <v>394</v>
      </c>
      <c r="H212" s="234">
        <v>1</v>
      </c>
      <c r="I212" s="702"/>
      <c r="J212" s="717" t="str">
        <f t="shared" si="5"/>
        <v>Included</v>
      </c>
      <c r="K212" s="718"/>
      <c r="M212" s="715"/>
    </row>
    <row r="213" spans="1:13" s="719" customFormat="1" ht="49.5" x14ac:dyDescent="0.3">
      <c r="A213" s="234">
        <v>13</v>
      </c>
      <c r="B213" s="55">
        <v>7000027974</v>
      </c>
      <c r="C213" s="55">
        <v>4770</v>
      </c>
      <c r="D213" s="56" t="s">
        <v>385</v>
      </c>
      <c r="E213" s="55">
        <v>1000074930</v>
      </c>
      <c r="F213" s="235" t="s">
        <v>495</v>
      </c>
      <c r="G213" s="234" t="s">
        <v>394</v>
      </c>
      <c r="H213" s="234">
        <v>1</v>
      </c>
      <c r="I213" s="702"/>
      <c r="J213" s="717" t="str">
        <f t="shared" si="5"/>
        <v>Included</v>
      </c>
      <c r="K213" s="718"/>
      <c r="M213" s="715"/>
    </row>
    <row r="214" spans="1:13" s="719" customFormat="1" ht="47.25" x14ac:dyDescent="0.3">
      <c r="A214" s="234">
        <v>14</v>
      </c>
      <c r="B214" s="55">
        <v>7000027974</v>
      </c>
      <c r="C214" s="55">
        <v>4780</v>
      </c>
      <c r="D214" s="56" t="s">
        <v>386</v>
      </c>
      <c r="E214" s="55">
        <v>1000074931</v>
      </c>
      <c r="F214" s="235" t="s">
        <v>496</v>
      </c>
      <c r="G214" s="234" t="s">
        <v>394</v>
      </c>
      <c r="H214" s="234">
        <v>7</v>
      </c>
      <c r="I214" s="702"/>
      <c r="J214" s="717" t="str">
        <f t="shared" si="5"/>
        <v>Included</v>
      </c>
      <c r="K214" s="718"/>
      <c r="M214" s="715"/>
    </row>
    <row r="215" spans="1:13" s="719" customFormat="1" ht="31.5" x14ac:dyDescent="0.3">
      <c r="A215" s="234">
        <v>15</v>
      </c>
      <c r="B215" s="55">
        <v>7000027974</v>
      </c>
      <c r="C215" s="55">
        <v>4790</v>
      </c>
      <c r="D215" s="56" t="s">
        <v>387</v>
      </c>
      <c r="E215" s="55">
        <v>1000074932</v>
      </c>
      <c r="F215" s="235" t="s">
        <v>497</v>
      </c>
      <c r="G215" s="234" t="s">
        <v>394</v>
      </c>
      <c r="H215" s="234">
        <v>1</v>
      </c>
      <c r="I215" s="702"/>
      <c r="J215" s="717" t="str">
        <f t="shared" si="5"/>
        <v>Included</v>
      </c>
      <c r="K215" s="718"/>
      <c r="M215" s="715"/>
    </row>
    <row r="216" spans="1:13" s="719" customFormat="1" ht="31.5" x14ac:dyDescent="0.3">
      <c r="A216" s="234">
        <v>16</v>
      </c>
      <c r="B216" s="55">
        <v>7000027974</v>
      </c>
      <c r="C216" s="55">
        <v>4800</v>
      </c>
      <c r="D216" s="56" t="s">
        <v>388</v>
      </c>
      <c r="E216" s="55">
        <v>1000074903</v>
      </c>
      <c r="F216" s="235" t="s">
        <v>498</v>
      </c>
      <c r="G216" s="234" t="s">
        <v>394</v>
      </c>
      <c r="H216" s="234">
        <v>1</v>
      </c>
      <c r="I216" s="702"/>
      <c r="J216" s="717" t="str">
        <f t="shared" si="5"/>
        <v>Included</v>
      </c>
      <c r="K216" s="718"/>
      <c r="M216" s="715"/>
    </row>
    <row r="217" spans="1:13" s="719" customFormat="1" ht="31.5" x14ac:dyDescent="0.3">
      <c r="A217" s="234">
        <v>17</v>
      </c>
      <c r="B217" s="55">
        <v>7000027974</v>
      </c>
      <c r="C217" s="55">
        <v>4810</v>
      </c>
      <c r="D217" s="56" t="s">
        <v>389</v>
      </c>
      <c r="E217" s="55">
        <v>1000074901</v>
      </c>
      <c r="F217" s="235" t="s">
        <v>499</v>
      </c>
      <c r="G217" s="234" t="s">
        <v>394</v>
      </c>
      <c r="H217" s="234">
        <v>1</v>
      </c>
      <c r="I217" s="702"/>
      <c r="J217" s="717" t="str">
        <f t="shared" si="5"/>
        <v>Included</v>
      </c>
      <c r="K217" s="718"/>
      <c r="M217" s="715"/>
    </row>
    <row r="218" spans="1:13" s="719" customFormat="1" ht="31.5" x14ac:dyDescent="0.3">
      <c r="A218" s="234">
        <v>18</v>
      </c>
      <c r="B218" s="55">
        <v>7000027974</v>
      </c>
      <c r="C218" s="55">
        <v>4820</v>
      </c>
      <c r="D218" s="56" t="s">
        <v>390</v>
      </c>
      <c r="E218" s="55">
        <v>1000074902</v>
      </c>
      <c r="F218" s="235" t="s">
        <v>500</v>
      </c>
      <c r="G218" s="234" t="s">
        <v>394</v>
      </c>
      <c r="H218" s="234">
        <v>1</v>
      </c>
      <c r="I218" s="702"/>
      <c r="J218" s="717" t="str">
        <f t="shared" si="5"/>
        <v>Included</v>
      </c>
      <c r="K218" s="718"/>
      <c r="M218" s="715"/>
    </row>
    <row r="219" spans="1:13" s="719" customFormat="1" ht="31.5" x14ac:dyDescent="0.3">
      <c r="A219" s="234">
        <v>19</v>
      </c>
      <c r="B219" s="55">
        <v>7000027974</v>
      </c>
      <c r="C219" s="55">
        <v>4830</v>
      </c>
      <c r="D219" s="56" t="s">
        <v>391</v>
      </c>
      <c r="E219" s="55">
        <v>1000074904</v>
      </c>
      <c r="F219" s="235" t="s">
        <v>501</v>
      </c>
      <c r="G219" s="234" t="s">
        <v>364</v>
      </c>
      <c r="H219" s="234">
        <v>5</v>
      </c>
      <c r="I219" s="702"/>
      <c r="J219" s="717" t="str">
        <f t="shared" si="5"/>
        <v>Included</v>
      </c>
      <c r="K219" s="718"/>
      <c r="M219" s="715"/>
    </row>
    <row r="220" spans="1:13" s="719" customFormat="1" ht="31.5" x14ac:dyDescent="0.3">
      <c r="A220" s="234">
        <v>20</v>
      </c>
      <c r="B220" s="55">
        <v>7000027974</v>
      </c>
      <c r="C220" s="55">
        <v>4840</v>
      </c>
      <c r="D220" s="56" t="s">
        <v>392</v>
      </c>
      <c r="E220" s="55">
        <v>1000074926</v>
      </c>
      <c r="F220" s="235" t="s">
        <v>502</v>
      </c>
      <c r="G220" s="234" t="s">
        <v>364</v>
      </c>
      <c r="H220" s="234">
        <v>2</v>
      </c>
      <c r="I220" s="702"/>
      <c r="J220" s="717" t="str">
        <f t="shared" si="5"/>
        <v>Included</v>
      </c>
      <c r="K220" s="718"/>
      <c r="M220" s="715"/>
    </row>
    <row r="221" spans="1:13" s="719" customFormat="1" ht="31.5" x14ac:dyDescent="0.3">
      <c r="A221" s="234">
        <v>21</v>
      </c>
      <c r="B221" s="55">
        <v>7000027974</v>
      </c>
      <c r="C221" s="55">
        <v>4850</v>
      </c>
      <c r="D221" s="56" t="s">
        <v>393</v>
      </c>
      <c r="E221" s="55">
        <v>1000074920</v>
      </c>
      <c r="F221" s="235" t="s">
        <v>503</v>
      </c>
      <c r="G221" s="234" t="s">
        <v>364</v>
      </c>
      <c r="H221" s="234">
        <v>2</v>
      </c>
      <c r="I221" s="702"/>
      <c r="J221" s="717" t="str">
        <f t="shared" si="5"/>
        <v>Included</v>
      </c>
      <c r="K221" s="718"/>
      <c r="M221" s="715"/>
    </row>
    <row r="222" spans="1:13" s="719" customFormat="1" ht="31.5" x14ac:dyDescent="0.3">
      <c r="A222" s="234">
        <v>22</v>
      </c>
      <c r="B222" s="55">
        <v>7000027974</v>
      </c>
      <c r="C222" s="55">
        <v>4860</v>
      </c>
      <c r="D222" s="56" t="s">
        <v>350</v>
      </c>
      <c r="E222" s="55">
        <v>1000074921</v>
      </c>
      <c r="F222" s="235" t="s">
        <v>476</v>
      </c>
      <c r="G222" s="234" t="s">
        <v>364</v>
      </c>
      <c r="H222" s="234">
        <v>6</v>
      </c>
      <c r="I222" s="702"/>
      <c r="J222" s="717" t="str">
        <f t="shared" si="5"/>
        <v>Included</v>
      </c>
      <c r="K222" s="718"/>
      <c r="M222" s="715"/>
    </row>
    <row r="223" spans="1:13" s="719" customFormat="1" x14ac:dyDescent="0.3">
      <c r="A223" s="234">
        <v>23</v>
      </c>
      <c r="B223" s="55">
        <v>7000027974</v>
      </c>
      <c r="C223" s="55">
        <v>4870</v>
      </c>
      <c r="D223" s="56" t="s">
        <v>351</v>
      </c>
      <c r="E223" s="55">
        <v>1000074894</v>
      </c>
      <c r="F223" s="235" t="s">
        <v>477</v>
      </c>
      <c r="G223" s="234" t="s">
        <v>364</v>
      </c>
      <c r="H223" s="234">
        <v>139</v>
      </c>
      <c r="I223" s="702"/>
      <c r="J223" s="717" t="str">
        <f t="shared" si="5"/>
        <v>Included</v>
      </c>
      <c r="K223" s="718"/>
      <c r="M223" s="715"/>
    </row>
    <row r="224" spans="1:13" s="719" customFormat="1" ht="31.5" x14ac:dyDescent="0.3">
      <c r="A224" s="234">
        <v>24</v>
      </c>
      <c r="B224" s="55">
        <v>7000027974</v>
      </c>
      <c r="C224" s="55">
        <v>4880</v>
      </c>
      <c r="D224" s="56" t="s">
        <v>349</v>
      </c>
      <c r="E224" s="55">
        <v>1000074911</v>
      </c>
      <c r="F224" s="235" t="s">
        <v>475</v>
      </c>
      <c r="G224" s="234" t="s">
        <v>364</v>
      </c>
      <c r="H224" s="234">
        <v>149</v>
      </c>
      <c r="I224" s="702"/>
      <c r="J224" s="717" t="str">
        <f t="shared" si="5"/>
        <v>Included</v>
      </c>
      <c r="K224" s="718"/>
      <c r="M224" s="715"/>
    </row>
    <row r="225" spans="1:13" s="719" customFormat="1" ht="31.5" x14ac:dyDescent="0.3">
      <c r="A225" s="234">
        <v>25</v>
      </c>
      <c r="B225" s="55">
        <v>7000027974</v>
      </c>
      <c r="C225" s="55">
        <v>4890</v>
      </c>
      <c r="D225" s="56" t="s">
        <v>348</v>
      </c>
      <c r="E225" s="55">
        <v>1000074910</v>
      </c>
      <c r="F225" s="235" t="s">
        <v>474</v>
      </c>
      <c r="G225" s="234" t="s">
        <v>364</v>
      </c>
      <c r="H225" s="234">
        <v>20</v>
      </c>
      <c r="I225" s="702"/>
      <c r="J225" s="717" t="str">
        <f t="shared" si="5"/>
        <v>Included</v>
      </c>
      <c r="K225" s="718"/>
      <c r="M225" s="715"/>
    </row>
    <row r="226" spans="1:13" s="719" customFormat="1" ht="31.5" x14ac:dyDescent="0.3">
      <c r="A226" s="234">
        <v>26</v>
      </c>
      <c r="B226" s="55">
        <v>7000027974</v>
      </c>
      <c r="C226" s="55">
        <v>4900</v>
      </c>
      <c r="D226" s="56" t="s">
        <v>332</v>
      </c>
      <c r="E226" s="55">
        <v>1000074896</v>
      </c>
      <c r="F226" s="235" t="s">
        <v>458</v>
      </c>
      <c r="G226" s="234" t="s">
        <v>364</v>
      </c>
      <c r="H226" s="234">
        <v>630</v>
      </c>
      <c r="I226" s="702"/>
      <c r="J226" s="717" t="str">
        <f t="shared" si="5"/>
        <v>Included</v>
      </c>
      <c r="K226" s="718"/>
      <c r="M226" s="715"/>
    </row>
    <row r="227" spans="1:13" s="719" customFormat="1" x14ac:dyDescent="0.3">
      <c r="A227" s="234">
        <v>27</v>
      </c>
      <c r="B227" s="55">
        <v>7000027974</v>
      </c>
      <c r="C227" s="55">
        <v>4910</v>
      </c>
      <c r="D227" s="56" t="s">
        <v>333</v>
      </c>
      <c r="E227" s="55">
        <v>1000074895</v>
      </c>
      <c r="F227" s="235" t="s">
        <v>459</v>
      </c>
      <c r="G227" s="234" t="s">
        <v>364</v>
      </c>
      <c r="H227" s="234">
        <v>20</v>
      </c>
      <c r="I227" s="702"/>
      <c r="J227" s="717" t="str">
        <f t="shared" si="5"/>
        <v>Included</v>
      </c>
      <c r="K227" s="718"/>
      <c r="M227" s="715"/>
    </row>
    <row r="228" spans="1:13" s="719" customFormat="1" ht="33" x14ac:dyDescent="0.3">
      <c r="A228" s="234">
        <v>28</v>
      </c>
      <c r="B228" s="55">
        <v>7000027974</v>
      </c>
      <c r="C228" s="55">
        <v>4920</v>
      </c>
      <c r="D228" s="56" t="s">
        <v>334</v>
      </c>
      <c r="E228" s="55">
        <v>1000074918</v>
      </c>
      <c r="F228" s="235" t="s">
        <v>460</v>
      </c>
      <c r="G228" s="234" t="s">
        <v>364</v>
      </c>
      <c r="H228" s="234">
        <v>139</v>
      </c>
      <c r="I228" s="702"/>
      <c r="J228" s="717" t="str">
        <f t="shared" si="5"/>
        <v>Included</v>
      </c>
      <c r="K228" s="718"/>
      <c r="M228" s="715"/>
    </row>
    <row r="229" spans="1:13" s="719" customFormat="1" ht="31.5" x14ac:dyDescent="0.3">
      <c r="A229" s="234">
        <v>29</v>
      </c>
      <c r="B229" s="55">
        <v>7000027974</v>
      </c>
      <c r="C229" s="55">
        <v>4930</v>
      </c>
      <c r="D229" s="56" t="s">
        <v>335</v>
      </c>
      <c r="E229" s="55">
        <v>1000074909</v>
      </c>
      <c r="F229" s="235" t="s">
        <v>461</v>
      </c>
      <c r="G229" s="234" t="s">
        <v>364</v>
      </c>
      <c r="H229" s="234">
        <v>10</v>
      </c>
      <c r="I229" s="702"/>
      <c r="J229" s="717" t="str">
        <f t="shared" si="5"/>
        <v>Included</v>
      </c>
      <c r="K229" s="718"/>
      <c r="M229" s="715"/>
    </row>
    <row r="230" spans="1:13" s="719" customFormat="1" ht="33" x14ac:dyDescent="0.3">
      <c r="A230" s="234">
        <v>30</v>
      </c>
      <c r="B230" s="55">
        <v>7000027974</v>
      </c>
      <c r="C230" s="55">
        <v>4940</v>
      </c>
      <c r="D230" s="56" t="s">
        <v>336</v>
      </c>
      <c r="E230" s="55">
        <v>1000074889</v>
      </c>
      <c r="F230" s="235" t="s">
        <v>462</v>
      </c>
      <c r="G230" s="234" t="s">
        <v>364</v>
      </c>
      <c r="H230" s="234">
        <v>106</v>
      </c>
      <c r="I230" s="702"/>
      <c r="J230" s="717" t="str">
        <f t="shared" si="5"/>
        <v>Included</v>
      </c>
      <c r="K230" s="718"/>
      <c r="M230" s="715"/>
    </row>
    <row r="231" spans="1:13" s="719" customFormat="1" ht="31.5" x14ac:dyDescent="0.3">
      <c r="A231" s="234">
        <v>31</v>
      </c>
      <c r="B231" s="55">
        <v>7000027974</v>
      </c>
      <c r="C231" s="55">
        <v>4950</v>
      </c>
      <c r="D231" s="56" t="s">
        <v>337</v>
      </c>
      <c r="E231" s="55">
        <v>1000074927</v>
      </c>
      <c r="F231" s="235" t="s">
        <v>463</v>
      </c>
      <c r="G231" s="234" t="s">
        <v>364</v>
      </c>
      <c r="H231" s="234">
        <v>7</v>
      </c>
      <c r="I231" s="702"/>
      <c r="J231" s="717" t="str">
        <f t="shared" si="5"/>
        <v>Included</v>
      </c>
      <c r="K231" s="718"/>
      <c r="M231" s="715"/>
    </row>
    <row r="232" spans="1:13" s="719" customFormat="1" ht="33" x14ac:dyDescent="0.3">
      <c r="A232" s="234">
        <v>32</v>
      </c>
      <c r="B232" s="55">
        <v>7000027974</v>
      </c>
      <c r="C232" s="55">
        <v>4960</v>
      </c>
      <c r="D232" s="56" t="s">
        <v>338</v>
      </c>
      <c r="E232" s="55">
        <v>1000074897</v>
      </c>
      <c r="F232" s="235" t="s">
        <v>464</v>
      </c>
      <c r="G232" s="234" t="s">
        <v>365</v>
      </c>
      <c r="H232" s="234">
        <v>516</v>
      </c>
      <c r="I232" s="702"/>
      <c r="J232" s="717" t="str">
        <f t="shared" si="5"/>
        <v>Included</v>
      </c>
      <c r="K232" s="718"/>
      <c r="M232" s="715"/>
    </row>
    <row r="233" spans="1:13" s="719" customFormat="1" ht="31.5" x14ac:dyDescent="0.3">
      <c r="A233" s="234">
        <v>33</v>
      </c>
      <c r="B233" s="55">
        <v>7000027974</v>
      </c>
      <c r="C233" s="55">
        <v>4970</v>
      </c>
      <c r="D233" s="56" t="s">
        <v>339</v>
      </c>
      <c r="E233" s="55">
        <v>1000074898</v>
      </c>
      <c r="F233" s="235" t="s">
        <v>465</v>
      </c>
      <c r="G233" s="234" t="s">
        <v>365</v>
      </c>
      <c r="H233" s="234">
        <v>2580</v>
      </c>
      <c r="I233" s="702"/>
      <c r="J233" s="717" t="str">
        <f t="shared" si="5"/>
        <v>Included</v>
      </c>
      <c r="K233" s="718"/>
      <c r="M233" s="715"/>
    </row>
    <row r="234" spans="1:13" s="719" customFormat="1" ht="31.5" x14ac:dyDescent="0.3">
      <c r="A234" s="234">
        <v>34</v>
      </c>
      <c r="B234" s="55">
        <v>7000027974</v>
      </c>
      <c r="C234" s="55">
        <v>4980</v>
      </c>
      <c r="D234" s="56" t="s">
        <v>340</v>
      </c>
      <c r="E234" s="55">
        <v>1000074892</v>
      </c>
      <c r="F234" s="235" t="s">
        <v>466</v>
      </c>
      <c r="G234" s="234" t="s">
        <v>365</v>
      </c>
      <c r="H234" s="234">
        <v>32000</v>
      </c>
      <c r="I234" s="702"/>
      <c r="J234" s="717" t="str">
        <f t="shared" si="5"/>
        <v>Included</v>
      </c>
      <c r="K234" s="718"/>
      <c r="M234" s="715"/>
    </row>
    <row r="235" spans="1:13" s="719" customFormat="1" ht="31.5" x14ac:dyDescent="0.3">
      <c r="A235" s="234">
        <v>35</v>
      </c>
      <c r="B235" s="55">
        <v>7000027974</v>
      </c>
      <c r="C235" s="55">
        <v>4990</v>
      </c>
      <c r="D235" s="56" t="s">
        <v>341</v>
      </c>
      <c r="E235" s="55">
        <v>1000074893</v>
      </c>
      <c r="F235" s="235" t="s">
        <v>467</v>
      </c>
      <c r="G235" s="234" t="s">
        <v>365</v>
      </c>
      <c r="H235" s="234">
        <v>32902</v>
      </c>
      <c r="I235" s="702"/>
      <c r="J235" s="717" t="str">
        <f t="shared" si="5"/>
        <v>Included</v>
      </c>
      <c r="K235" s="718"/>
      <c r="M235" s="715"/>
    </row>
    <row r="236" spans="1:13" s="719" customFormat="1" x14ac:dyDescent="0.3">
      <c r="A236" s="234">
        <v>36</v>
      </c>
      <c r="B236" s="55">
        <v>7000027974</v>
      </c>
      <c r="C236" s="55">
        <v>5000</v>
      </c>
      <c r="D236" s="56" t="s">
        <v>342</v>
      </c>
      <c r="E236" s="55">
        <v>1000074906</v>
      </c>
      <c r="F236" s="235" t="s">
        <v>468</v>
      </c>
      <c r="G236" s="234" t="s">
        <v>365</v>
      </c>
      <c r="H236" s="234">
        <v>28800</v>
      </c>
      <c r="I236" s="702"/>
      <c r="J236" s="717" t="str">
        <f t="shared" si="5"/>
        <v>Included</v>
      </c>
      <c r="K236" s="718"/>
      <c r="M236" s="715"/>
    </row>
    <row r="237" spans="1:13" s="719" customFormat="1" x14ac:dyDescent="0.3">
      <c r="A237" s="234">
        <v>37</v>
      </c>
      <c r="B237" s="55">
        <v>7000027974</v>
      </c>
      <c r="C237" s="55">
        <v>5010</v>
      </c>
      <c r="D237" s="56" t="s">
        <v>343</v>
      </c>
      <c r="E237" s="55">
        <v>1000074905</v>
      </c>
      <c r="F237" s="235" t="s">
        <v>469</v>
      </c>
      <c r="G237" s="234" t="s">
        <v>365</v>
      </c>
      <c r="H237" s="234">
        <v>29612</v>
      </c>
      <c r="I237" s="702"/>
      <c r="J237" s="717" t="str">
        <f t="shared" si="5"/>
        <v>Included</v>
      </c>
      <c r="K237" s="718"/>
      <c r="M237" s="715"/>
    </row>
    <row r="238" spans="1:13" s="719" customFormat="1" ht="31.5" x14ac:dyDescent="0.3">
      <c r="A238" s="234">
        <v>38</v>
      </c>
      <c r="B238" s="55">
        <v>7000027974</v>
      </c>
      <c r="C238" s="55">
        <v>5020</v>
      </c>
      <c r="D238" s="56" t="s">
        <v>344</v>
      </c>
      <c r="E238" s="55">
        <v>1000074916</v>
      </c>
      <c r="F238" s="235" t="s">
        <v>470</v>
      </c>
      <c r="G238" s="234" t="s">
        <v>364</v>
      </c>
      <c r="H238" s="234">
        <v>516</v>
      </c>
      <c r="I238" s="702"/>
      <c r="J238" s="717" t="str">
        <f t="shared" si="5"/>
        <v>Included</v>
      </c>
      <c r="K238" s="718"/>
      <c r="M238" s="715"/>
    </row>
    <row r="239" spans="1:13" s="719" customFormat="1" ht="31.5" x14ac:dyDescent="0.3">
      <c r="A239" s="234">
        <v>39</v>
      </c>
      <c r="B239" s="55">
        <v>7000027974</v>
      </c>
      <c r="C239" s="55">
        <v>5030</v>
      </c>
      <c r="D239" s="56" t="s">
        <v>345</v>
      </c>
      <c r="E239" s="55">
        <v>1000074917</v>
      </c>
      <c r="F239" s="235" t="s">
        <v>471</v>
      </c>
      <c r="G239" s="234" t="s">
        <v>364</v>
      </c>
      <c r="H239" s="234">
        <v>212</v>
      </c>
      <c r="I239" s="702"/>
      <c r="J239" s="717" t="str">
        <f t="shared" si="5"/>
        <v>Included</v>
      </c>
      <c r="K239" s="718"/>
      <c r="M239" s="715"/>
    </row>
    <row r="240" spans="1:13" s="719" customFormat="1" ht="31.5" x14ac:dyDescent="0.3">
      <c r="A240" s="234">
        <v>40</v>
      </c>
      <c r="B240" s="55">
        <v>7000027974</v>
      </c>
      <c r="C240" s="55">
        <v>5040</v>
      </c>
      <c r="D240" s="56" t="s">
        <v>346</v>
      </c>
      <c r="E240" s="55">
        <v>1000074899</v>
      </c>
      <c r="F240" s="235" t="s">
        <v>472</v>
      </c>
      <c r="G240" s="234" t="s">
        <v>365</v>
      </c>
      <c r="H240" s="234">
        <v>25200</v>
      </c>
      <c r="I240" s="702"/>
      <c r="J240" s="717" t="str">
        <f t="shared" si="5"/>
        <v>Included</v>
      </c>
      <c r="K240" s="718"/>
      <c r="M240" s="715"/>
    </row>
    <row r="241" spans="1:32" s="719" customFormat="1" x14ac:dyDescent="0.3">
      <c r="A241" s="234">
        <v>41</v>
      </c>
      <c r="B241" s="55">
        <v>7000027974</v>
      </c>
      <c r="C241" s="55">
        <v>5050</v>
      </c>
      <c r="D241" s="56" t="s">
        <v>347</v>
      </c>
      <c r="E241" s="55">
        <v>1000074900</v>
      </c>
      <c r="F241" s="235" t="s">
        <v>473</v>
      </c>
      <c r="G241" s="234" t="s">
        <v>365</v>
      </c>
      <c r="H241" s="234">
        <v>800</v>
      </c>
      <c r="I241" s="702"/>
      <c r="J241" s="717" t="str">
        <f t="shared" si="5"/>
        <v>Included</v>
      </c>
      <c r="K241" s="718"/>
      <c r="M241" s="715"/>
    </row>
    <row r="242" spans="1:32" s="719" customFormat="1" x14ac:dyDescent="0.3">
      <c r="A242" s="234">
        <v>42</v>
      </c>
      <c r="B242" s="55">
        <v>7000027974</v>
      </c>
      <c r="C242" s="55">
        <v>5060</v>
      </c>
      <c r="D242" s="56" t="s">
        <v>352</v>
      </c>
      <c r="E242" s="55">
        <v>1000074912</v>
      </c>
      <c r="F242" s="235" t="s">
        <v>478</v>
      </c>
      <c r="G242" s="234" t="s">
        <v>364</v>
      </c>
      <c r="H242" s="234">
        <v>76</v>
      </c>
      <c r="I242" s="702"/>
      <c r="J242" s="717" t="str">
        <f t="shared" si="5"/>
        <v>Included</v>
      </c>
      <c r="K242" s="718"/>
      <c r="M242" s="715"/>
    </row>
    <row r="243" spans="1:32" s="719" customFormat="1" ht="31.5" x14ac:dyDescent="0.3">
      <c r="A243" s="234">
        <v>43</v>
      </c>
      <c r="B243" s="55">
        <v>7000027974</v>
      </c>
      <c r="C243" s="55">
        <v>5070</v>
      </c>
      <c r="D243" s="56" t="s">
        <v>353</v>
      </c>
      <c r="E243" s="55">
        <v>1000074907</v>
      </c>
      <c r="F243" s="235" t="s">
        <v>479</v>
      </c>
      <c r="G243" s="234" t="s">
        <v>364</v>
      </c>
      <c r="H243" s="234">
        <v>76</v>
      </c>
      <c r="I243" s="702"/>
      <c r="J243" s="717" t="str">
        <f t="shared" si="5"/>
        <v>Included</v>
      </c>
      <c r="K243" s="718"/>
      <c r="M243" s="715"/>
    </row>
    <row r="244" spans="1:32" s="719" customFormat="1" x14ac:dyDescent="0.3">
      <c r="A244" s="234">
        <v>44</v>
      </c>
      <c r="B244" s="55">
        <v>7000027974</v>
      </c>
      <c r="C244" s="55">
        <v>5080</v>
      </c>
      <c r="D244" s="56" t="s">
        <v>354</v>
      </c>
      <c r="E244" s="55">
        <v>1000074919</v>
      </c>
      <c r="F244" s="235" t="s">
        <v>480</v>
      </c>
      <c r="G244" s="234" t="s">
        <v>365</v>
      </c>
      <c r="H244" s="234">
        <v>13000</v>
      </c>
      <c r="I244" s="702"/>
      <c r="J244" s="717" t="str">
        <f t="shared" si="5"/>
        <v>Included</v>
      </c>
      <c r="K244" s="718"/>
      <c r="M244" s="715"/>
    </row>
    <row r="245" spans="1:32" s="719" customFormat="1" x14ac:dyDescent="0.3">
      <c r="A245" s="234">
        <v>45</v>
      </c>
      <c r="B245" s="55">
        <v>7000027974</v>
      </c>
      <c r="C245" s="55">
        <v>5090</v>
      </c>
      <c r="D245" s="56" t="s">
        <v>355</v>
      </c>
      <c r="E245" s="55">
        <v>1000074922</v>
      </c>
      <c r="F245" s="235" t="s">
        <v>481</v>
      </c>
      <c r="G245" s="234" t="s">
        <v>364</v>
      </c>
      <c r="H245" s="234">
        <v>1366</v>
      </c>
      <c r="I245" s="702"/>
      <c r="J245" s="717" t="str">
        <f t="shared" si="5"/>
        <v>Included</v>
      </c>
      <c r="K245" s="718"/>
      <c r="M245" s="715"/>
    </row>
    <row r="246" spans="1:32" s="719" customFormat="1" ht="49.5" x14ac:dyDescent="0.3">
      <c r="A246" s="234">
        <v>46</v>
      </c>
      <c r="B246" s="55">
        <v>7000027974</v>
      </c>
      <c r="C246" s="55">
        <v>5100</v>
      </c>
      <c r="D246" s="56" t="s">
        <v>356</v>
      </c>
      <c r="E246" s="55">
        <v>1000074913</v>
      </c>
      <c r="F246" s="235" t="s">
        <v>482</v>
      </c>
      <c r="G246" s="234" t="s">
        <v>366</v>
      </c>
      <c r="H246" s="234">
        <v>1</v>
      </c>
      <c r="I246" s="702"/>
      <c r="J246" s="717" t="str">
        <f t="shared" si="5"/>
        <v>Included</v>
      </c>
      <c r="K246" s="718"/>
      <c r="M246" s="715"/>
    </row>
    <row r="247" spans="1:32" s="715" customFormat="1" ht="30" customHeight="1" x14ac:dyDescent="0.3">
      <c r="A247" s="695" t="str">
        <f>'Sch-1'!A247</f>
        <v>IX</v>
      </c>
      <c r="B247" s="698" t="str">
        <f>'Sch-1'!B247</f>
        <v xml:space="preserve">Wi-Fi Deployment in NR2 L4              </v>
      </c>
      <c r="C247" s="720"/>
      <c r="D247" s="720"/>
      <c r="E247" s="720"/>
      <c r="F247" s="720"/>
      <c r="G247" s="720"/>
      <c r="H247" s="720"/>
      <c r="I247" s="720"/>
      <c r="J247" s="720"/>
      <c r="K247" s="714"/>
      <c r="N247" s="716"/>
      <c r="O247" s="716"/>
      <c r="P247" s="716"/>
      <c r="Q247" s="716"/>
      <c r="R247" s="716"/>
      <c r="S247" s="716"/>
      <c r="T247" s="716"/>
      <c r="U247" s="716"/>
      <c r="V247" s="716"/>
      <c r="W247" s="716"/>
      <c r="X247" s="716"/>
      <c r="Y247" s="716"/>
      <c r="Z247" s="716"/>
      <c r="AA247" s="716"/>
      <c r="AB247" s="716"/>
      <c r="AC247" s="716"/>
      <c r="AD247" s="716"/>
      <c r="AE247" s="716"/>
      <c r="AF247" s="716"/>
    </row>
    <row r="248" spans="1:32" s="719" customFormat="1" ht="31.5" x14ac:dyDescent="0.3">
      <c r="A248" s="234">
        <v>1</v>
      </c>
      <c r="B248" s="55">
        <v>7000027974</v>
      </c>
      <c r="C248" s="55">
        <v>5110</v>
      </c>
      <c r="D248" s="56" t="s">
        <v>332</v>
      </c>
      <c r="E248" s="55">
        <v>1000074896</v>
      </c>
      <c r="F248" s="235" t="s">
        <v>458</v>
      </c>
      <c r="G248" s="234" t="s">
        <v>364</v>
      </c>
      <c r="H248" s="234">
        <v>136</v>
      </c>
      <c r="I248" s="702"/>
      <c r="J248" s="717" t="str">
        <f t="shared" si="5"/>
        <v>Included</v>
      </c>
      <c r="K248" s="718"/>
      <c r="M248" s="715"/>
    </row>
    <row r="249" spans="1:32" s="719" customFormat="1" x14ac:dyDescent="0.3">
      <c r="A249" s="234">
        <v>2</v>
      </c>
      <c r="B249" s="55">
        <v>7000027974</v>
      </c>
      <c r="C249" s="55">
        <v>5120</v>
      </c>
      <c r="D249" s="56" t="s">
        <v>333</v>
      </c>
      <c r="E249" s="55">
        <v>1000074895</v>
      </c>
      <c r="F249" s="235" t="s">
        <v>459</v>
      </c>
      <c r="G249" s="234" t="s">
        <v>364</v>
      </c>
      <c r="H249" s="234">
        <v>10</v>
      </c>
      <c r="I249" s="702"/>
      <c r="J249" s="717" t="str">
        <f t="shared" si="5"/>
        <v>Included</v>
      </c>
      <c r="K249" s="718">
        <f t="shared" ref="K249:K256" si="6">+H249*I249</f>
        <v>0</v>
      </c>
      <c r="M249" s="715"/>
    </row>
    <row r="250" spans="1:32" s="719" customFormat="1" ht="33" x14ac:dyDescent="0.3">
      <c r="A250" s="234">
        <v>3</v>
      </c>
      <c r="B250" s="55">
        <v>7000027974</v>
      </c>
      <c r="C250" s="55">
        <v>5130</v>
      </c>
      <c r="D250" s="56" t="s">
        <v>334</v>
      </c>
      <c r="E250" s="55">
        <v>1000074918</v>
      </c>
      <c r="F250" s="235" t="s">
        <v>460</v>
      </c>
      <c r="G250" s="234" t="s">
        <v>364</v>
      </c>
      <c r="H250" s="234">
        <v>34</v>
      </c>
      <c r="I250" s="702"/>
      <c r="J250" s="717" t="str">
        <f t="shared" si="5"/>
        <v>Included</v>
      </c>
      <c r="K250" s="718">
        <f t="shared" si="6"/>
        <v>0</v>
      </c>
      <c r="M250" s="715"/>
    </row>
    <row r="251" spans="1:32" s="719" customFormat="1" ht="31.5" x14ac:dyDescent="0.3">
      <c r="A251" s="234">
        <v>4</v>
      </c>
      <c r="B251" s="55">
        <v>7000027974</v>
      </c>
      <c r="C251" s="55">
        <v>5140</v>
      </c>
      <c r="D251" s="56" t="s">
        <v>335</v>
      </c>
      <c r="E251" s="55">
        <v>1000074909</v>
      </c>
      <c r="F251" s="235" t="s">
        <v>461</v>
      </c>
      <c r="G251" s="234" t="s">
        <v>364</v>
      </c>
      <c r="H251" s="234">
        <v>5</v>
      </c>
      <c r="I251" s="702"/>
      <c r="J251" s="717" t="str">
        <f t="shared" si="5"/>
        <v>Included</v>
      </c>
      <c r="K251" s="718">
        <f t="shared" si="6"/>
        <v>0</v>
      </c>
      <c r="M251" s="715"/>
    </row>
    <row r="252" spans="1:32" s="719" customFormat="1" ht="33" x14ac:dyDescent="0.3">
      <c r="A252" s="234">
        <v>5</v>
      </c>
      <c r="B252" s="55">
        <v>7000027974</v>
      </c>
      <c r="C252" s="55">
        <v>5150</v>
      </c>
      <c r="D252" s="56" t="s">
        <v>336</v>
      </c>
      <c r="E252" s="55">
        <v>1000074889</v>
      </c>
      <c r="F252" s="235" t="s">
        <v>462</v>
      </c>
      <c r="G252" s="234" t="s">
        <v>364</v>
      </c>
      <c r="H252" s="234">
        <v>33</v>
      </c>
      <c r="I252" s="702"/>
      <c r="J252" s="717" t="str">
        <f t="shared" si="5"/>
        <v>Included</v>
      </c>
      <c r="K252" s="718">
        <f t="shared" si="6"/>
        <v>0</v>
      </c>
      <c r="M252" s="715"/>
    </row>
    <row r="253" spans="1:32" s="719" customFormat="1" ht="31.5" x14ac:dyDescent="0.3">
      <c r="A253" s="234">
        <v>6</v>
      </c>
      <c r="B253" s="55">
        <v>7000027974</v>
      </c>
      <c r="C253" s="55">
        <v>5160</v>
      </c>
      <c r="D253" s="56" t="s">
        <v>337</v>
      </c>
      <c r="E253" s="55">
        <v>1000074927</v>
      </c>
      <c r="F253" s="235" t="s">
        <v>463</v>
      </c>
      <c r="G253" s="234" t="s">
        <v>364</v>
      </c>
      <c r="H253" s="234">
        <v>1</v>
      </c>
      <c r="I253" s="702"/>
      <c r="J253" s="717" t="str">
        <f t="shared" si="5"/>
        <v>Included</v>
      </c>
      <c r="K253" s="718">
        <f t="shared" si="6"/>
        <v>0</v>
      </c>
      <c r="M253" s="715"/>
    </row>
    <row r="254" spans="1:32" s="719" customFormat="1" ht="33" x14ac:dyDescent="0.3">
      <c r="A254" s="234">
        <v>7</v>
      </c>
      <c r="B254" s="55">
        <v>7000027974</v>
      </c>
      <c r="C254" s="55">
        <v>5170</v>
      </c>
      <c r="D254" s="56" t="s">
        <v>338</v>
      </c>
      <c r="E254" s="55">
        <v>1000074897</v>
      </c>
      <c r="F254" s="235" t="s">
        <v>464</v>
      </c>
      <c r="G254" s="234" t="s">
        <v>365</v>
      </c>
      <c r="H254" s="234">
        <v>116</v>
      </c>
      <c r="I254" s="702"/>
      <c r="J254" s="717" t="str">
        <f t="shared" si="5"/>
        <v>Included</v>
      </c>
      <c r="K254" s="718">
        <f t="shared" si="6"/>
        <v>0</v>
      </c>
      <c r="M254" s="715"/>
    </row>
    <row r="255" spans="1:32" s="719" customFormat="1" ht="31.5" x14ac:dyDescent="0.3">
      <c r="A255" s="234">
        <v>8</v>
      </c>
      <c r="B255" s="55">
        <v>7000027974</v>
      </c>
      <c r="C255" s="55">
        <v>5180</v>
      </c>
      <c r="D255" s="56" t="s">
        <v>339</v>
      </c>
      <c r="E255" s="55">
        <v>1000074898</v>
      </c>
      <c r="F255" s="235" t="s">
        <v>465</v>
      </c>
      <c r="G255" s="234" t="s">
        <v>365</v>
      </c>
      <c r="H255" s="234">
        <v>580</v>
      </c>
      <c r="I255" s="702"/>
      <c r="J255" s="717" t="str">
        <f t="shared" si="5"/>
        <v>Included</v>
      </c>
      <c r="K255" s="718">
        <f t="shared" si="6"/>
        <v>0</v>
      </c>
      <c r="M255" s="715"/>
    </row>
    <row r="256" spans="1:32" s="719" customFormat="1" ht="31.5" x14ac:dyDescent="0.3">
      <c r="A256" s="234">
        <v>9</v>
      </c>
      <c r="B256" s="55">
        <v>7000027974</v>
      </c>
      <c r="C256" s="55">
        <v>5190</v>
      </c>
      <c r="D256" s="56" t="s">
        <v>340</v>
      </c>
      <c r="E256" s="55">
        <v>1000074892</v>
      </c>
      <c r="F256" s="235" t="s">
        <v>466</v>
      </c>
      <c r="G256" s="234" t="s">
        <v>365</v>
      </c>
      <c r="H256" s="234">
        <v>12325</v>
      </c>
      <c r="I256" s="702"/>
      <c r="J256" s="717" t="str">
        <f t="shared" si="5"/>
        <v>Included</v>
      </c>
      <c r="K256" s="718">
        <f t="shared" si="6"/>
        <v>0</v>
      </c>
      <c r="M256" s="715"/>
    </row>
    <row r="257" spans="1:13" s="719" customFormat="1" ht="31.5" x14ac:dyDescent="0.3">
      <c r="A257" s="234">
        <v>10</v>
      </c>
      <c r="B257" s="55">
        <v>7000027974</v>
      </c>
      <c r="C257" s="55">
        <v>5200</v>
      </c>
      <c r="D257" s="56" t="s">
        <v>341</v>
      </c>
      <c r="E257" s="55">
        <v>1000074893</v>
      </c>
      <c r="F257" s="235" t="s">
        <v>467</v>
      </c>
      <c r="G257" s="234" t="s">
        <v>365</v>
      </c>
      <c r="H257" s="234">
        <v>13926</v>
      </c>
      <c r="I257" s="702"/>
      <c r="J257" s="717" t="str">
        <f>IF(I257=0, "Included",IF(ISERROR(H257*I257), I257, H257*I257))</f>
        <v>Included</v>
      </c>
      <c r="K257" s="718">
        <f>+H257*I257</f>
        <v>0</v>
      </c>
      <c r="M257" s="715"/>
    </row>
    <row r="258" spans="1:13" s="719" customFormat="1" x14ac:dyDescent="0.3">
      <c r="A258" s="234">
        <v>11</v>
      </c>
      <c r="B258" s="55">
        <v>7000027974</v>
      </c>
      <c r="C258" s="55">
        <v>5210</v>
      </c>
      <c r="D258" s="56" t="s">
        <v>342</v>
      </c>
      <c r="E258" s="55">
        <v>1000074906</v>
      </c>
      <c r="F258" s="235" t="s">
        <v>468</v>
      </c>
      <c r="G258" s="234" t="s">
        <v>365</v>
      </c>
      <c r="H258" s="234">
        <v>11092</v>
      </c>
      <c r="I258" s="702"/>
      <c r="J258" s="717" t="str">
        <f t="shared" ref="J258:J298" si="7">IF(I258=0, "Included",IF(ISERROR(H258*I258), I258, H258*I258))</f>
        <v>Included</v>
      </c>
      <c r="K258" s="718">
        <f>+H258*I258</f>
        <v>0</v>
      </c>
      <c r="M258" s="715"/>
    </row>
    <row r="259" spans="1:13" s="719" customFormat="1" x14ac:dyDescent="0.3">
      <c r="A259" s="234">
        <v>12</v>
      </c>
      <c r="B259" s="55">
        <v>7000027974</v>
      </c>
      <c r="C259" s="55">
        <v>5220</v>
      </c>
      <c r="D259" s="56" t="s">
        <v>343</v>
      </c>
      <c r="E259" s="55">
        <v>1000074905</v>
      </c>
      <c r="F259" s="235" t="s">
        <v>469</v>
      </c>
      <c r="G259" s="234" t="s">
        <v>365</v>
      </c>
      <c r="H259" s="234">
        <v>12533</v>
      </c>
      <c r="I259" s="702"/>
      <c r="J259" s="717" t="str">
        <f t="shared" si="7"/>
        <v>Included</v>
      </c>
      <c r="K259" s="718"/>
      <c r="M259" s="715"/>
    </row>
    <row r="260" spans="1:13" s="719" customFormat="1" ht="31.5" x14ac:dyDescent="0.3">
      <c r="A260" s="234">
        <v>13</v>
      </c>
      <c r="B260" s="55">
        <v>7000027974</v>
      </c>
      <c r="C260" s="55">
        <v>5230</v>
      </c>
      <c r="D260" s="56" t="s">
        <v>344</v>
      </c>
      <c r="E260" s="55">
        <v>1000074916</v>
      </c>
      <c r="F260" s="235" t="s">
        <v>470</v>
      </c>
      <c r="G260" s="234" t="s">
        <v>364</v>
      </c>
      <c r="H260" s="234">
        <v>116</v>
      </c>
      <c r="I260" s="702"/>
      <c r="J260" s="717" t="str">
        <f t="shared" si="7"/>
        <v>Included</v>
      </c>
      <c r="K260" s="718"/>
      <c r="M260" s="715"/>
    </row>
    <row r="261" spans="1:13" s="719" customFormat="1" ht="31.5" x14ac:dyDescent="0.3">
      <c r="A261" s="234">
        <v>14</v>
      </c>
      <c r="B261" s="55">
        <v>7000027974</v>
      </c>
      <c r="C261" s="55">
        <v>5240</v>
      </c>
      <c r="D261" s="56" t="s">
        <v>345</v>
      </c>
      <c r="E261" s="55">
        <v>1000074917</v>
      </c>
      <c r="F261" s="235" t="s">
        <v>471</v>
      </c>
      <c r="G261" s="234" t="s">
        <v>364</v>
      </c>
      <c r="H261" s="234">
        <v>66</v>
      </c>
      <c r="I261" s="702"/>
      <c r="J261" s="717" t="str">
        <f t="shared" si="7"/>
        <v>Included</v>
      </c>
      <c r="K261" s="718"/>
      <c r="M261" s="715"/>
    </row>
    <row r="262" spans="1:13" s="719" customFormat="1" ht="31.5" x14ac:dyDescent="0.3">
      <c r="A262" s="234">
        <v>15</v>
      </c>
      <c r="B262" s="55">
        <v>7000027974</v>
      </c>
      <c r="C262" s="55">
        <v>5250</v>
      </c>
      <c r="D262" s="56" t="s">
        <v>346</v>
      </c>
      <c r="E262" s="55">
        <v>1000074899</v>
      </c>
      <c r="F262" s="235" t="s">
        <v>472</v>
      </c>
      <c r="G262" s="234" t="s">
        <v>365</v>
      </c>
      <c r="H262" s="234">
        <v>5440</v>
      </c>
      <c r="I262" s="702"/>
      <c r="J262" s="717" t="str">
        <f t="shared" si="7"/>
        <v>Included</v>
      </c>
      <c r="K262" s="718"/>
      <c r="M262" s="715"/>
    </row>
    <row r="263" spans="1:13" s="719" customFormat="1" x14ac:dyDescent="0.3">
      <c r="A263" s="234">
        <v>16</v>
      </c>
      <c r="B263" s="55">
        <v>7000027974</v>
      </c>
      <c r="C263" s="55">
        <v>5260</v>
      </c>
      <c r="D263" s="56" t="s">
        <v>347</v>
      </c>
      <c r="E263" s="55">
        <v>1000074900</v>
      </c>
      <c r="F263" s="235" t="s">
        <v>473</v>
      </c>
      <c r="G263" s="234" t="s">
        <v>365</v>
      </c>
      <c r="H263" s="234">
        <v>400</v>
      </c>
      <c r="I263" s="702"/>
      <c r="J263" s="717" t="str">
        <f t="shared" si="7"/>
        <v>Included</v>
      </c>
      <c r="K263" s="718"/>
      <c r="M263" s="715"/>
    </row>
    <row r="264" spans="1:13" s="719" customFormat="1" ht="31.5" x14ac:dyDescent="0.3">
      <c r="A264" s="234">
        <v>17</v>
      </c>
      <c r="B264" s="55">
        <v>7000027974</v>
      </c>
      <c r="C264" s="55">
        <v>5270</v>
      </c>
      <c r="D264" s="56" t="s">
        <v>348</v>
      </c>
      <c r="E264" s="55">
        <v>1000074910</v>
      </c>
      <c r="F264" s="235" t="s">
        <v>474</v>
      </c>
      <c r="G264" s="234" t="s">
        <v>364</v>
      </c>
      <c r="H264" s="234">
        <v>10</v>
      </c>
      <c r="I264" s="702"/>
      <c r="J264" s="717" t="str">
        <f t="shared" si="7"/>
        <v>Included</v>
      </c>
      <c r="K264" s="718"/>
      <c r="M264" s="715"/>
    </row>
    <row r="265" spans="1:13" s="719" customFormat="1" ht="31.5" x14ac:dyDescent="0.3">
      <c r="A265" s="234">
        <v>18</v>
      </c>
      <c r="B265" s="55">
        <v>7000027974</v>
      </c>
      <c r="C265" s="55">
        <v>5280</v>
      </c>
      <c r="D265" s="56" t="s">
        <v>349</v>
      </c>
      <c r="E265" s="55">
        <v>1000074911</v>
      </c>
      <c r="F265" s="235" t="s">
        <v>475</v>
      </c>
      <c r="G265" s="234" t="s">
        <v>364</v>
      </c>
      <c r="H265" s="234">
        <v>39</v>
      </c>
      <c r="I265" s="702"/>
      <c r="J265" s="717" t="str">
        <f t="shared" si="7"/>
        <v>Included</v>
      </c>
      <c r="K265" s="718"/>
      <c r="M265" s="715"/>
    </row>
    <row r="266" spans="1:13" s="719" customFormat="1" ht="31.5" x14ac:dyDescent="0.3">
      <c r="A266" s="234">
        <v>19</v>
      </c>
      <c r="B266" s="55">
        <v>7000027974</v>
      </c>
      <c r="C266" s="55">
        <v>5290</v>
      </c>
      <c r="D266" s="56" t="s">
        <v>350</v>
      </c>
      <c r="E266" s="55">
        <v>1000074921</v>
      </c>
      <c r="F266" s="235" t="s">
        <v>476</v>
      </c>
      <c r="G266" s="234" t="s">
        <v>364</v>
      </c>
      <c r="H266" s="234">
        <v>3</v>
      </c>
      <c r="I266" s="702"/>
      <c r="J266" s="717" t="str">
        <f t="shared" si="7"/>
        <v>Included</v>
      </c>
      <c r="K266" s="718"/>
      <c r="M266" s="715"/>
    </row>
    <row r="267" spans="1:13" s="719" customFormat="1" x14ac:dyDescent="0.3">
      <c r="A267" s="234">
        <v>20</v>
      </c>
      <c r="B267" s="55">
        <v>7000027974</v>
      </c>
      <c r="C267" s="55">
        <v>5300</v>
      </c>
      <c r="D267" s="56" t="s">
        <v>351</v>
      </c>
      <c r="E267" s="55">
        <v>1000074894</v>
      </c>
      <c r="F267" s="235" t="s">
        <v>477</v>
      </c>
      <c r="G267" s="234" t="s">
        <v>364</v>
      </c>
      <c r="H267" s="234">
        <v>34</v>
      </c>
      <c r="I267" s="702"/>
      <c r="J267" s="717" t="str">
        <f t="shared" si="7"/>
        <v>Included</v>
      </c>
      <c r="K267" s="718"/>
      <c r="M267" s="715"/>
    </row>
    <row r="268" spans="1:13" s="719" customFormat="1" x14ac:dyDescent="0.3">
      <c r="A268" s="234">
        <v>21</v>
      </c>
      <c r="B268" s="55">
        <v>7000027974</v>
      </c>
      <c r="C268" s="55">
        <v>5310</v>
      </c>
      <c r="D268" s="56" t="s">
        <v>352</v>
      </c>
      <c r="E268" s="55">
        <v>1000074912</v>
      </c>
      <c r="F268" s="235" t="s">
        <v>478</v>
      </c>
      <c r="G268" s="234" t="s">
        <v>364</v>
      </c>
      <c r="H268" s="234">
        <v>18</v>
      </c>
      <c r="I268" s="702"/>
      <c r="J268" s="717" t="str">
        <f t="shared" si="7"/>
        <v>Included</v>
      </c>
      <c r="K268" s="718"/>
      <c r="M268" s="715"/>
    </row>
    <row r="269" spans="1:13" s="719" customFormat="1" ht="31.5" x14ac:dyDescent="0.3">
      <c r="A269" s="234">
        <v>22</v>
      </c>
      <c r="B269" s="55">
        <v>7000027974</v>
      </c>
      <c r="C269" s="55">
        <v>5320</v>
      </c>
      <c r="D269" s="56" t="s">
        <v>353</v>
      </c>
      <c r="E269" s="55">
        <v>1000074907</v>
      </c>
      <c r="F269" s="235" t="s">
        <v>479</v>
      </c>
      <c r="G269" s="234" t="s">
        <v>364</v>
      </c>
      <c r="H269" s="234">
        <v>18</v>
      </c>
      <c r="I269" s="702"/>
      <c r="J269" s="717" t="str">
        <f t="shared" si="7"/>
        <v>Included</v>
      </c>
      <c r="K269" s="718"/>
      <c r="M269" s="715"/>
    </row>
    <row r="270" spans="1:13" s="719" customFormat="1" x14ac:dyDescent="0.3">
      <c r="A270" s="234">
        <v>23</v>
      </c>
      <c r="B270" s="55">
        <v>7000027974</v>
      </c>
      <c r="C270" s="55">
        <v>5330</v>
      </c>
      <c r="D270" s="56" t="s">
        <v>354</v>
      </c>
      <c r="E270" s="55">
        <v>1000074919</v>
      </c>
      <c r="F270" s="235" t="s">
        <v>480</v>
      </c>
      <c r="G270" s="234" t="s">
        <v>365</v>
      </c>
      <c r="H270" s="234">
        <v>2920</v>
      </c>
      <c r="I270" s="702"/>
      <c r="J270" s="717" t="str">
        <f t="shared" si="7"/>
        <v>Included</v>
      </c>
      <c r="K270" s="718"/>
      <c r="M270" s="715"/>
    </row>
    <row r="271" spans="1:13" s="719" customFormat="1" x14ac:dyDescent="0.3">
      <c r="A271" s="234">
        <v>24</v>
      </c>
      <c r="B271" s="55">
        <v>7000027974</v>
      </c>
      <c r="C271" s="55">
        <v>5340</v>
      </c>
      <c r="D271" s="56" t="s">
        <v>355</v>
      </c>
      <c r="E271" s="55">
        <v>1000074922</v>
      </c>
      <c r="F271" s="235" t="s">
        <v>481</v>
      </c>
      <c r="G271" s="234" t="s">
        <v>364</v>
      </c>
      <c r="H271" s="234">
        <v>292</v>
      </c>
      <c r="I271" s="702"/>
      <c r="J271" s="717" t="str">
        <f t="shared" si="7"/>
        <v>Included</v>
      </c>
      <c r="K271" s="718"/>
      <c r="M271" s="715"/>
    </row>
    <row r="272" spans="1:13" s="719" customFormat="1" ht="49.5" x14ac:dyDescent="0.3">
      <c r="A272" s="234">
        <v>25</v>
      </c>
      <c r="B272" s="55">
        <v>7000027974</v>
      </c>
      <c r="C272" s="55">
        <v>5350</v>
      </c>
      <c r="D272" s="56" t="s">
        <v>356</v>
      </c>
      <c r="E272" s="55">
        <v>1000074913</v>
      </c>
      <c r="F272" s="235" t="s">
        <v>482</v>
      </c>
      <c r="G272" s="234" t="s">
        <v>366</v>
      </c>
      <c r="H272" s="234">
        <v>1</v>
      </c>
      <c r="I272" s="702"/>
      <c r="J272" s="717" t="str">
        <f t="shared" si="7"/>
        <v>Included</v>
      </c>
      <c r="K272" s="718"/>
      <c r="M272" s="715"/>
    </row>
    <row r="273" spans="1:32" s="715" customFormat="1" ht="30" customHeight="1" x14ac:dyDescent="0.3">
      <c r="A273" s="695" t="str">
        <f>'Sch-1'!A273</f>
        <v>X</v>
      </c>
      <c r="B273" s="698" t="str">
        <f>'Sch-1'!B273</f>
        <v xml:space="preserve">Wi-Fi Deployment in NR3 L4              </v>
      </c>
      <c r="C273" s="720"/>
      <c r="D273" s="720"/>
      <c r="E273" s="720"/>
      <c r="F273" s="720"/>
      <c r="G273" s="720"/>
      <c r="H273" s="720"/>
      <c r="I273" s="720"/>
      <c r="J273" s="720"/>
      <c r="K273" s="714"/>
      <c r="N273" s="716"/>
      <c r="O273" s="716"/>
      <c r="P273" s="716"/>
      <c r="Q273" s="716"/>
      <c r="R273" s="716"/>
      <c r="S273" s="716"/>
      <c r="T273" s="716"/>
      <c r="U273" s="716"/>
      <c r="V273" s="716"/>
      <c r="W273" s="716"/>
      <c r="X273" s="716"/>
      <c r="Y273" s="716"/>
      <c r="Z273" s="716"/>
      <c r="AA273" s="716"/>
      <c r="AB273" s="716"/>
      <c r="AC273" s="716"/>
      <c r="AD273" s="716"/>
      <c r="AE273" s="716"/>
      <c r="AF273" s="716"/>
    </row>
    <row r="274" spans="1:32" s="719" customFormat="1" ht="31.5" x14ac:dyDescent="0.3">
      <c r="A274" s="234">
        <v>1</v>
      </c>
      <c r="B274" s="55">
        <v>7000027974</v>
      </c>
      <c r="C274" s="55">
        <v>5360</v>
      </c>
      <c r="D274" s="56" t="s">
        <v>332</v>
      </c>
      <c r="E274" s="55">
        <v>1000074896</v>
      </c>
      <c r="F274" s="235" t="s">
        <v>458</v>
      </c>
      <c r="G274" s="234" t="s">
        <v>364</v>
      </c>
      <c r="H274" s="234">
        <v>234</v>
      </c>
      <c r="I274" s="702"/>
      <c r="J274" s="717" t="str">
        <f t="shared" si="7"/>
        <v>Included</v>
      </c>
      <c r="K274" s="718"/>
      <c r="M274" s="715"/>
    </row>
    <row r="275" spans="1:32" s="719" customFormat="1" x14ac:dyDescent="0.3">
      <c r="A275" s="234">
        <v>2</v>
      </c>
      <c r="B275" s="55">
        <v>7000027974</v>
      </c>
      <c r="C275" s="55">
        <v>5370</v>
      </c>
      <c r="D275" s="56" t="s">
        <v>333</v>
      </c>
      <c r="E275" s="55">
        <v>1000074895</v>
      </c>
      <c r="F275" s="235" t="s">
        <v>459</v>
      </c>
      <c r="G275" s="234" t="s">
        <v>364</v>
      </c>
      <c r="H275" s="234">
        <v>10</v>
      </c>
      <c r="I275" s="702"/>
      <c r="J275" s="717" t="str">
        <f t="shared" si="7"/>
        <v>Included</v>
      </c>
      <c r="K275" s="718"/>
      <c r="M275" s="715"/>
    </row>
    <row r="276" spans="1:32" s="719" customFormat="1" ht="33" x14ac:dyDescent="0.3">
      <c r="A276" s="234">
        <v>3</v>
      </c>
      <c r="B276" s="55">
        <v>7000027974</v>
      </c>
      <c r="C276" s="55">
        <v>5380</v>
      </c>
      <c r="D276" s="56" t="s">
        <v>334</v>
      </c>
      <c r="E276" s="55">
        <v>1000074918</v>
      </c>
      <c r="F276" s="235" t="s">
        <v>460</v>
      </c>
      <c r="G276" s="234" t="s">
        <v>364</v>
      </c>
      <c r="H276" s="234">
        <v>53</v>
      </c>
      <c r="I276" s="702"/>
      <c r="J276" s="717" t="str">
        <f t="shared" si="7"/>
        <v>Included</v>
      </c>
      <c r="K276" s="718"/>
      <c r="M276" s="715"/>
    </row>
    <row r="277" spans="1:32" s="719" customFormat="1" ht="31.5" x14ac:dyDescent="0.3">
      <c r="A277" s="234">
        <v>4</v>
      </c>
      <c r="B277" s="55">
        <v>7000027974</v>
      </c>
      <c r="C277" s="55">
        <v>5390</v>
      </c>
      <c r="D277" s="56" t="s">
        <v>335</v>
      </c>
      <c r="E277" s="55">
        <v>1000074909</v>
      </c>
      <c r="F277" s="235" t="s">
        <v>461</v>
      </c>
      <c r="G277" s="234" t="s">
        <v>364</v>
      </c>
      <c r="H277" s="234">
        <v>5</v>
      </c>
      <c r="I277" s="702"/>
      <c r="J277" s="717" t="str">
        <f t="shared" si="7"/>
        <v>Included</v>
      </c>
      <c r="K277" s="718"/>
      <c r="M277" s="715"/>
    </row>
    <row r="278" spans="1:32" s="719" customFormat="1" ht="33" x14ac:dyDescent="0.3">
      <c r="A278" s="234">
        <v>5</v>
      </c>
      <c r="B278" s="55">
        <v>7000027974</v>
      </c>
      <c r="C278" s="55">
        <v>5400</v>
      </c>
      <c r="D278" s="56" t="s">
        <v>336</v>
      </c>
      <c r="E278" s="55">
        <v>1000074889</v>
      </c>
      <c r="F278" s="235" t="s">
        <v>462</v>
      </c>
      <c r="G278" s="234" t="s">
        <v>364</v>
      </c>
      <c r="H278" s="234">
        <v>45</v>
      </c>
      <c r="I278" s="702"/>
      <c r="J278" s="717" t="str">
        <f t="shared" si="7"/>
        <v>Included</v>
      </c>
      <c r="K278" s="718"/>
      <c r="M278" s="715"/>
    </row>
    <row r="279" spans="1:32" s="719" customFormat="1" ht="31.5" x14ac:dyDescent="0.3">
      <c r="A279" s="234">
        <v>6</v>
      </c>
      <c r="B279" s="55">
        <v>7000027974</v>
      </c>
      <c r="C279" s="55">
        <v>5410</v>
      </c>
      <c r="D279" s="56" t="s">
        <v>337</v>
      </c>
      <c r="E279" s="55">
        <v>1000074927</v>
      </c>
      <c r="F279" s="235" t="s">
        <v>463</v>
      </c>
      <c r="G279" s="234" t="s">
        <v>364</v>
      </c>
      <c r="H279" s="234">
        <v>2</v>
      </c>
      <c r="I279" s="702"/>
      <c r="J279" s="717" t="str">
        <f t="shared" si="7"/>
        <v>Included</v>
      </c>
      <c r="K279" s="718"/>
      <c r="M279" s="715"/>
    </row>
    <row r="280" spans="1:32" s="719" customFormat="1" ht="33" x14ac:dyDescent="0.3">
      <c r="A280" s="234">
        <v>7</v>
      </c>
      <c r="B280" s="55">
        <v>7000027974</v>
      </c>
      <c r="C280" s="55">
        <v>5420</v>
      </c>
      <c r="D280" s="56" t="s">
        <v>338</v>
      </c>
      <c r="E280" s="55">
        <v>1000074897</v>
      </c>
      <c r="F280" s="235" t="s">
        <v>464</v>
      </c>
      <c r="G280" s="234" t="s">
        <v>365</v>
      </c>
      <c r="H280" s="234">
        <v>192</v>
      </c>
      <c r="I280" s="702"/>
      <c r="J280" s="717" t="str">
        <f t="shared" si="7"/>
        <v>Included</v>
      </c>
      <c r="K280" s="718"/>
      <c r="M280" s="715"/>
    </row>
    <row r="281" spans="1:32" s="719" customFormat="1" ht="47.25" x14ac:dyDescent="0.3">
      <c r="A281" s="234">
        <v>8</v>
      </c>
      <c r="B281" s="55">
        <v>7000027974</v>
      </c>
      <c r="C281" s="55">
        <v>5430</v>
      </c>
      <c r="D281" s="56" t="s">
        <v>399</v>
      </c>
      <c r="E281" s="55">
        <v>1000074898</v>
      </c>
      <c r="F281" s="235" t="s">
        <v>465</v>
      </c>
      <c r="G281" s="234" t="s">
        <v>365</v>
      </c>
      <c r="H281" s="234">
        <v>960</v>
      </c>
      <c r="I281" s="702"/>
      <c r="J281" s="717" t="str">
        <f t="shared" si="7"/>
        <v>Included</v>
      </c>
      <c r="K281" s="718"/>
      <c r="M281" s="715"/>
    </row>
    <row r="282" spans="1:32" s="719" customFormat="1" ht="31.5" x14ac:dyDescent="0.3">
      <c r="A282" s="234">
        <v>9</v>
      </c>
      <c r="B282" s="55">
        <v>7000027974</v>
      </c>
      <c r="C282" s="55">
        <v>5440</v>
      </c>
      <c r="D282" s="56" t="s">
        <v>340</v>
      </c>
      <c r="E282" s="55">
        <v>1000074892</v>
      </c>
      <c r="F282" s="235" t="s">
        <v>466</v>
      </c>
      <c r="G282" s="234" t="s">
        <v>365</v>
      </c>
      <c r="H282" s="234">
        <v>14548</v>
      </c>
      <c r="I282" s="702"/>
      <c r="J282" s="717" t="str">
        <f t="shared" si="7"/>
        <v>Included</v>
      </c>
      <c r="K282" s="718"/>
      <c r="M282" s="715"/>
    </row>
    <row r="283" spans="1:32" s="719" customFormat="1" ht="31.5" x14ac:dyDescent="0.3">
      <c r="A283" s="234">
        <v>10</v>
      </c>
      <c r="B283" s="55">
        <v>7000027974</v>
      </c>
      <c r="C283" s="55">
        <v>5450</v>
      </c>
      <c r="D283" s="56" t="s">
        <v>341</v>
      </c>
      <c r="E283" s="55">
        <v>1000074893</v>
      </c>
      <c r="F283" s="235" t="s">
        <v>467</v>
      </c>
      <c r="G283" s="234" t="s">
        <v>365</v>
      </c>
      <c r="H283" s="234">
        <v>12500</v>
      </c>
      <c r="I283" s="702"/>
      <c r="J283" s="717" t="str">
        <f t="shared" si="7"/>
        <v>Included</v>
      </c>
      <c r="K283" s="718"/>
      <c r="M283" s="715"/>
    </row>
    <row r="284" spans="1:32" s="719" customFormat="1" x14ac:dyDescent="0.3">
      <c r="A284" s="234">
        <v>11</v>
      </c>
      <c r="B284" s="55">
        <v>7000027974</v>
      </c>
      <c r="C284" s="55">
        <v>5460</v>
      </c>
      <c r="D284" s="56" t="s">
        <v>342</v>
      </c>
      <c r="E284" s="55">
        <v>1000074906</v>
      </c>
      <c r="F284" s="235" t="s">
        <v>468</v>
      </c>
      <c r="G284" s="234" t="s">
        <v>365</v>
      </c>
      <c r="H284" s="234">
        <v>13094</v>
      </c>
      <c r="I284" s="702"/>
      <c r="J284" s="717" t="str">
        <f t="shared" si="7"/>
        <v>Included</v>
      </c>
      <c r="K284" s="718"/>
      <c r="M284" s="715"/>
    </row>
    <row r="285" spans="1:32" s="719" customFormat="1" x14ac:dyDescent="0.3">
      <c r="A285" s="234">
        <v>12</v>
      </c>
      <c r="B285" s="55">
        <v>7000027974</v>
      </c>
      <c r="C285" s="55">
        <v>5470</v>
      </c>
      <c r="D285" s="56" t="s">
        <v>343</v>
      </c>
      <c r="E285" s="55">
        <v>1000074905</v>
      </c>
      <c r="F285" s="235" t="s">
        <v>469</v>
      </c>
      <c r="G285" s="234" t="s">
        <v>365</v>
      </c>
      <c r="H285" s="234">
        <v>11250</v>
      </c>
      <c r="I285" s="702"/>
      <c r="J285" s="717" t="str">
        <f t="shared" si="7"/>
        <v>Included</v>
      </c>
      <c r="K285" s="718"/>
      <c r="M285" s="715"/>
    </row>
    <row r="286" spans="1:32" s="719" customFormat="1" ht="31.5" x14ac:dyDescent="0.3">
      <c r="A286" s="234">
        <v>13</v>
      </c>
      <c r="B286" s="55">
        <v>7000027974</v>
      </c>
      <c r="C286" s="55">
        <v>5480</v>
      </c>
      <c r="D286" s="56" t="s">
        <v>344</v>
      </c>
      <c r="E286" s="55">
        <v>1000074916</v>
      </c>
      <c r="F286" s="235" t="s">
        <v>470</v>
      </c>
      <c r="G286" s="234" t="s">
        <v>364</v>
      </c>
      <c r="H286" s="234">
        <v>192</v>
      </c>
      <c r="I286" s="702"/>
      <c r="J286" s="717" t="str">
        <f t="shared" si="7"/>
        <v>Included</v>
      </c>
      <c r="K286" s="718"/>
      <c r="M286" s="715"/>
    </row>
    <row r="287" spans="1:32" s="719" customFormat="1" ht="31.5" x14ac:dyDescent="0.3">
      <c r="A287" s="234">
        <v>14</v>
      </c>
      <c r="B287" s="55">
        <v>7000027974</v>
      </c>
      <c r="C287" s="55">
        <v>5490</v>
      </c>
      <c r="D287" s="56" t="s">
        <v>345</v>
      </c>
      <c r="E287" s="55">
        <v>1000074917</v>
      </c>
      <c r="F287" s="235" t="s">
        <v>471</v>
      </c>
      <c r="G287" s="234" t="s">
        <v>364</v>
      </c>
      <c r="H287" s="234">
        <v>90</v>
      </c>
      <c r="I287" s="702"/>
      <c r="J287" s="717" t="str">
        <f t="shared" si="7"/>
        <v>Included</v>
      </c>
      <c r="K287" s="718"/>
      <c r="M287" s="715"/>
    </row>
    <row r="288" spans="1:32" s="719" customFormat="1" ht="31.5" x14ac:dyDescent="0.3">
      <c r="A288" s="234">
        <v>15</v>
      </c>
      <c r="B288" s="55">
        <v>7000027974</v>
      </c>
      <c r="C288" s="55">
        <v>5500</v>
      </c>
      <c r="D288" s="56" t="s">
        <v>346</v>
      </c>
      <c r="E288" s="55">
        <v>1000074899</v>
      </c>
      <c r="F288" s="235" t="s">
        <v>472</v>
      </c>
      <c r="G288" s="234" t="s">
        <v>365</v>
      </c>
      <c r="H288" s="234">
        <v>9360</v>
      </c>
      <c r="I288" s="702"/>
      <c r="J288" s="717" t="str">
        <f t="shared" si="7"/>
        <v>Included</v>
      </c>
      <c r="K288" s="718"/>
      <c r="M288" s="715"/>
    </row>
    <row r="289" spans="1:32" s="719" customFormat="1" x14ac:dyDescent="0.3">
      <c r="A289" s="234">
        <v>16</v>
      </c>
      <c r="B289" s="55">
        <v>7000027974</v>
      </c>
      <c r="C289" s="55">
        <v>5510</v>
      </c>
      <c r="D289" s="56" t="s">
        <v>347</v>
      </c>
      <c r="E289" s="55">
        <v>1000074900</v>
      </c>
      <c r="F289" s="235" t="s">
        <v>473</v>
      </c>
      <c r="G289" s="234" t="s">
        <v>365</v>
      </c>
      <c r="H289" s="234">
        <v>400</v>
      </c>
      <c r="I289" s="702"/>
      <c r="J289" s="717" t="str">
        <f t="shared" si="7"/>
        <v>Included</v>
      </c>
      <c r="K289" s="718"/>
      <c r="M289" s="715"/>
    </row>
    <row r="290" spans="1:32" s="719" customFormat="1" ht="31.5" x14ac:dyDescent="0.3">
      <c r="A290" s="234">
        <v>17</v>
      </c>
      <c r="B290" s="55">
        <v>7000027974</v>
      </c>
      <c r="C290" s="55">
        <v>5520</v>
      </c>
      <c r="D290" s="56" t="s">
        <v>348</v>
      </c>
      <c r="E290" s="55">
        <v>1000074910</v>
      </c>
      <c r="F290" s="235" t="s">
        <v>474</v>
      </c>
      <c r="G290" s="234" t="s">
        <v>364</v>
      </c>
      <c r="H290" s="234">
        <v>10</v>
      </c>
      <c r="I290" s="702"/>
      <c r="J290" s="717" t="str">
        <f t="shared" si="7"/>
        <v>Included</v>
      </c>
      <c r="K290" s="718"/>
      <c r="M290" s="715"/>
    </row>
    <row r="291" spans="1:32" s="719" customFormat="1" ht="31.5" x14ac:dyDescent="0.3">
      <c r="A291" s="234">
        <v>18</v>
      </c>
      <c r="B291" s="55">
        <v>7000027974</v>
      </c>
      <c r="C291" s="55">
        <v>5530</v>
      </c>
      <c r="D291" s="56" t="s">
        <v>349</v>
      </c>
      <c r="E291" s="55">
        <v>1000074911</v>
      </c>
      <c r="F291" s="235" t="s">
        <v>475</v>
      </c>
      <c r="G291" s="234" t="s">
        <v>364</v>
      </c>
      <c r="H291" s="234">
        <v>58</v>
      </c>
      <c r="I291" s="702"/>
      <c r="J291" s="717" t="str">
        <f t="shared" si="7"/>
        <v>Included</v>
      </c>
      <c r="K291" s="718"/>
      <c r="M291" s="715"/>
    </row>
    <row r="292" spans="1:32" s="719" customFormat="1" ht="31.5" x14ac:dyDescent="0.3">
      <c r="A292" s="234">
        <v>19</v>
      </c>
      <c r="B292" s="55">
        <v>7000027974</v>
      </c>
      <c r="C292" s="55">
        <v>5540</v>
      </c>
      <c r="D292" s="56" t="s">
        <v>350</v>
      </c>
      <c r="E292" s="55">
        <v>1000074921</v>
      </c>
      <c r="F292" s="235" t="s">
        <v>476</v>
      </c>
      <c r="G292" s="234" t="s">
        <v>364</v>
      </c>
      <c r="H292" s="234">
        <v>2</v>
      </c>
      <c r="I292" s="702"/>
      <c r="J292" s="717" t="str">
        <f t="shared" si="7"/>
        <v>Included</v>
      </c>
      <c r="K292" s="718"/>
      <c r="M292" s="715"/>
    </row>
    <row r="293" spans="1:32" s="719" customFormat="1" x14ac:dyDescent="0.3">
      <c r="A293" s="234">
        <v>20</v>
      </c>
      <c r="B293" s="55">
        <v>7000027974</v>
      </c>
      <c r="C293" s="55">
        <v>5550</v>
      </c>
      <c r="D293" s="56" t="s">
        <v>351</v>
      </c>
      <c r="E293" s="55">
        <v>1000074894</v>
      </c>
      <c r="F293" s="235" t="s">
        <v>477</v>
      </c>
      <c r="G293" s="234" t="s">
        <v>364</v>
      </c>
      <c r="H293" s="234">
        <v>53</v>
      </c>
      <c r="I293" s="702"/>
      <c r="J293" s="717" t="str">
        <f t="shared" si="7"/>
        <v>Included</v>
      </c>
      <c r="K293" s="718"/>
      <c r="M293" s="715"/>
    </row>
    <row r="294" spans="1:32" s="719" customFormat="1" x14ac:dyDescent="0.3">
      <c r="A294" s="234">
        <v>21</v>
      </c>
      <c r="B294" s="55">
        <v>7000027974</v>
      </c>
      <c r="C294" s="55">
        <v>5560</v>
      </c>
      <c r="D294" s="56" t="s">
        <v>352</v>
      </c>
      <c r="E294" s="55">
        <v>1000074912</v>
      </c>
      <c r="F294" s="235" t="s">
        <v>478</v>
      </c>
      <c r="G294" s="234" t="s">
        <v>364</v>
      </c>
      <c r="H294" s="234">
        <v>30</v>
      </c>
      <c r="I294" s="702"/>
      <c r="J294" s="717" t="str">
        <f t="shared" si="7"/>
        <v>Included</v>
      </c>
      <c r="K294" s="718"/>
      <c r="M294" s="715"/>
    </row>
    <row r="295" spans="1:32" s="719" customFormat="1" ht="31.5" x14ac:dyDescent="0.3">
      <c r="A295" s="234">
        <v>22</v>
      </c>
      <c r="B295" s="55">
        <v>7000027974</v>
      </c>
      <c r="C295" s="55">
        <v>5570</v>
      </c>
      <c r="D295" s="56" t="s">
        <v>353</v>
      </c>
      <c r="E295" s="55">
        <v>1000074907</v>
      </c>
      <c r="F295" s="235" t="s">
        <v>479</v>
      </c>
      <c r="G295" s="234" t="s">
        <v>364</v>
      </c>
      <c r="H295" s="234">
        <v>30</v>
      </c>
      <c r="I295" s="702"/>
      <c r="J295" s="717" t="str">
        <f t="shared" si="7"/>
        <v>Included</v>
      </c>
      <c r="K295" s="718"/>
      <c r="M295" s="715"/>
    </row>
    <row r="296" spans="1:32" s="719" customFormat="1" x14ac:dyDescent="0.3">
      <c r="A296" s="234">
        <v>23</v>
      </c>
      <c r="B296" s="55">
        <v>7000027974</v>
      </c>
      <c r="C296" s="55">
        <v>5580</v>
      </c>
      <c r="D296" s="56" t="s">
        <v>354</v>
      </c>
      <c r="E296" s="55">
        <v>1000074919</v>
      </c>
      <c r="F296" s="235" t="s">
        <v>480</v>
      </c>
      <c r="G296" s="234" t="s">
        <v>365</v>
      </c>
      <c r="H296" s="234">
        <v>4880</v>
      </c>
      <c r="I296" s="702"/>
      <c r="J296" s="717" t="str">
        <f t="shared" si="7"/>
        <v>Included</v>
      </c>
      <c r="K296" s="718"/>
      <c r="M296" s="715"/>
    </row>
    <row r="297" spans="1:32" s="719" customFormat="1" x14ac:dyDescent="0.3">
      <c r="A297" s="234">
        <v>24</v>
      </c>
      <c r="B297" s="55">
        <v>7000027974</v>
      </c>
      <c r="C297" s="55">
        <v>5590</v>
      </c>
      <c r="D297" s="56" t="s">
        <v>355</v>
      </c>
      <c r="E297" s="55">
        <v>1000074922</v>
      </c>
      <c r="F297" s="235" t="s">
        <v>481</v>
      </c>
      <c r="G297" s="234" t="s">
        <v>364</v>
      </c>
      <c r="H297" s="234">
        <v>488</v>
      </c>
      <c r="I297" s="702"/>
      <c r="J297" s="717" t="str">
        <f t="shared" si="7"/>
        <v>Included</v>
      </c>
      <c r="K297" s="718"/>
      <c r="M297" s="715"/>
    </row>
    <row r="298" spans="1:32" s="719" customFormat="1" ht="49.5" x14ac:dyDescent="0.3">
      <c r="A298" s="234">
        <v>25</v>
      </c>
      <c r="B298" s="55">
        <v>7000027974</v>
      </c>
      <c r="C298" s="55">
        <v>5600</v>
      </c>
      <c r="D298" s="56" t="s">
        <v>356</v>
      </c>
      <c r="E298" s="55">
        <v>1000074913</v>
      </c>
      <c r="F298" s="235" t="s">
        <v>482</v>
      </c>
      <c r="G298" s="234" t="s">
        <v>366</v>
      </c>
      <c r="H298" s="234">
        <v>1</v>
      </c>
      <c r="I298" s="702"/>
      <c r="J298" s="717" t="str">
        <f t="shared" si="7"/>
        <v>Included</v>
      </c>
      <c r="K298" s="718"/>
      <c r="M298" s="715"/>
    </row>
    <row r="299" spans="1:32" s="219" customFormat="1" x14ac:dyDescent="0.3">
      <c r="A299" s="849"/>
      <c r="B299" s="850"/>
      <c r="C299" s="850"/>
      <c r="D299" s="850"/>
      <c r="E299" s="850"/>
      <c r="F299" s="850"/>
      <c r="G299" s="850"/>
      <c r="H299" s="850"/>
      <c r="I299" s="850"/>
      <c r="J299" s="850"/>
      <c r="K299" s="236"/>
      <c r="M299" s="209"/>
    </row>
    <row r="300" spans="1:32" ht="17.25" customHeight="1" x14ac:dyDescent="0.3">
      <c r="A300" s="237"/>
      <c r="B300" s="237"/>
      <c r="C300" s="237"/>
      <c r="D300" s="237"/>
      <c r="E300" s="237"/>
      <c r="F300" s="238" t="s">
        <v>122</v>
      </c>
      <c r="G300" s="239"/>
      <c r="H300" s="239"/>
      <c r="I300" s="240"/>
      <c r="J300" s="241">
        <f>SUM(J19:J299)</f>
        <v>0</v>
      </c>
      <c r="K300" s="208">
        <f>+SUM(K19:K298)</f>
        <v>0</v>
      </c>
      <c r="N300" s="209"/>
      <c r="O300" s="209"/>
      <c r="P300" s="209"/>
      <c r="Q300" s="209"/>
      <c r="R300" s="209"/>
      <c r="S300" s="209"/>
      <c r="T300" s="209"/>
      <c r="U300" s="209"/>
      <c r="V300" s="209"/>
      <c r="W300" s="209"/>
      <c r="X300" s="209"/>
      <c r="Y300" s="209"/>
      <c r="Z300" s="209"/>
      <c r="AA300" s="209"/>
      <c r="AB300" s="209"/>
      <c r="AC300" s="209"/>
      <c r="AD300" s="209"/>
      <c r="AE300" s="209"/>
      <c r="AF300" s="209"/>
    </row>
    <row r="301" spans="1:32" ht="17.25" customHeight="1" x14ac:dyDescent="0.3">
      <c r="A301" s="242"/>
      <c r="B301" s="242"/>
      <c r="C301" s="242"/>
      <c r="D301" s="242"/>
      <c r="E301" s="242"/>
      <c r="F301" s="243"/>
      <c r="G301" s="244"/>
      <c r="H301" s="244"/>
      <c r="I301" s="245"/>
      <c r="J301" s="246"/>
      <c r="N301" s="209"/>
      <c r="O301" s="209"/>
      <c r="P301" s="209"/>
      <c r="Q301" s="209"/>
      <c r="R301" s="209"/>
      <c r="S301" s="209"/>
      <c r="T301" s="209"/>
      <c r="U301" s="209"/>
      <c r="V301" s="209"/>
      <c r="W301" s="209"/>
      <c r="X301" s="209"/>
      <c r="Y301" s="209"/>
      <c r="Z301" s="209"/>
      <c r="AA301" s="209"/>
      <c r="AB301" s="209"/>
      <c r="AC301" s="209"/>
      <c r="AD301" s="209"/>
      <c r="AE301" s="209"/>
      <c r="AF301" s="209"/>
    </row>
    <row r="302" spans="1:32" ht="17.25" customHeight="1" x14ac:dyDescent="0.3">
      <c r="A302" s="242"/>
      <c r="B302" s="242"/>
      <c r="C302" s="242"/>
      <c r="D302" s="242"/>
      <c r="E302" s="242"/>
      <c r="F302" s="243"/>
      <c r="G302" s="244"/>
      <c r="H302" s="244"/>
      <c r="I302" s="245"/>
      <c r="J302" s="246"/>
      <c r="N302" s="209"/>
      <c r="O302" s="209"/>
      <c r="P302" s="209"/>
      <c r="Q302" s="209"/>
      <c r="R302" s="209"/>
      <c r="S302" s="209"/>
      <c r="T302" s="209"/>
      <c r="U302" s="209"/>
      <c r="V302" s="209"/>
      <c r="W302" s="209"/>
      <c r="X302" s="209"/>
      <c r="Y302" s="209"/>
      <c r="Z302" s="209"/>
      <c r="AA302" s="209"/>
      <c r="AB302" s="209"/>
      <c r="AC302" s="209"/>
      <c r="AD302" s="209"/>
      <c r="AE302" s="209"/>
      <c r="AF302" s="209"/>
    </row>
    <row r="303" spans="1:32" ht="17.25" customHeight="1" x14ac:dyDescent="0.3">
      <c r="B303" s="247"/>
      <c r="C303" s="247"/>
      <c r="D303" s="247"/>
      <c r="E303" s="247"/>
      <c r="F303" s="209"/>
      <c r="G303" s="244"/>
      <c r="H303" s="244"/>
      <c r="I303" s="245"/>
      <c r="J303" s="246"/>
      <c r="N303" s="209"/>
      <c r="O303" s="209"/>
      <c r="P303" s="209"/>
      <c r="Q303" s="209"/>
      <c r="R303" s="209"/>
      <c r="S303" s="209"/>
      <c r="T303" s="209"/>
      <c r="U303" s="209"/>
      <c r="V303" s="209"/>
      <c r="W303" s="209"/>
      <c r="X303" s="209"/>
      <c r="Y303" s="209"/>
      <c r="Z303" s="209"/>
      <c r="AA303" s="209"/>
      <c r="AB303" s="209"/>
      <c r="AC303" s="209"/>
      <c r="AD303" s="209"/>
      <c r="AE303" s="209"/>
      <c r="AF303" s="209"/>
    </row>
    <row r="304" spans="1:32" ht="63.75" customHeight="1" x14ac:dyDescent="0.3">
      <c r="A304" s="247" t="s">
        <v>123</v>
      </c>
      <c r="B304" s="851" t="s">
        <v>124</v>
      </c>
      <c r="C304" s="851"/>
      <c r="D304" s="851"/>
      <c r="E304" s="851"/>
      <c r="F304" s="851"/>
      <c r="G304" s="851"/>
      <c r="H304" s="851"/>
      <c r="I304" s="851"/>
      <c r="J304" s="851"/>
      <c r="N304" s="209"/>
      <c r="O304" s="209"/>
      <c r="P304" s="209"/>
      <c r="Q304" s="209"/>
      <c r="R304" s="209"/>
      <c r="S304" s="209"/>
      <c r="T304" s="209"/>
      <c r="U304" s="209"/>
      <c r="V304" s="209"/>
      <c r="W304" s="209"/>
      <c r="X304" s="209"/>
      <c r="Y304" s="209"/>
      <c r="Z304" s="209"/>
      <c r="AA304" s="209"/>
      <c r="AB304" s="209"/>
      <c r="AC304" s="209"/>
      <c r="AD304" s="209"/>
      <c r="AE304" s="209"/>
      <c r="AF304" s="209"/>
    </row>
    <row r="305" spans="1:32" x14ac:dyDescent="0.3">
      <c r="A305" s="248" t="s">
        <v>125</v>
      </c>
      <c r="B305" s="249" t="str">
        <f>'Sch-1'!B308</f>
        <v>--</v>
      </c>
      <c r="C305" s="248"/>
      <c r="D305" s="248"/>
      <c r="E305" s="248"/>
      <c r="F305" s="209"/>
      <c r="G305" s="250"/>
      <c r="H305" s="248"/>
      <c r="I305" s="209"/>
      <c r="J305" s="209"/>
      <c r="N305" s="209"/>
      <c r="O305" s="209"/>
      <c r="P305" s="209"/>
      <c r="Q305" s="209"/>
      <c r="R305" s="209"/>
      <c r="S305" s="209"/>
      <c r="T305" s="209"/>
      <c r="U305" s="209"/>
      <c r="V305" s="209"/>
      <c r="W305" s="209"/>
      <c r="X305" s="209"/>
      <c r="Y305" s="209"/>
      <c r="Z305" s="209"/>
      <c r="AA305" s="209"/>
      <c r="AB305" s="209"/>
      <c r="AC305" s="209"/>
      <c r="AD305" s="209"/>
      <c r="AE305" s="209"/>
      <c r="AF305" s="209"/>
    </row>
    <row r="306" spans="1:32" ht="27.75" customHeight="1" x14ac:dyDescent="0.3">
      <c r="A306" s="248" t="s">
        <v>126</v>
      </c>
      <c r="B306" s="660" t="str">
        <f>'Sch-1'!B309</f>
        <v/>
      </c>
      <c r="C306" s="248"/>
      <c r="D306" s="248"/>
      <c r="E306" s="248"/>
      <c r="F306" s="209"/>
      <c r="G306" s="210"/>
      <c r="H306" s="852" t="s">
        <v>113</v>
      </c>
      <c r="I306" s="852"/>
      <c r="J306" s="251" t="str">
        <f>'Sch-1'!M309</f>
        <v/>
      </c>
      <c r="N306" s="209"/>
      <c r="O306" s="209"/>
      <c r="P306" s="209"/>
      <c r="Q306" s="209"/>
      <c r="R306" s="209"/>
      <c r="S306" s="209"/>
      <c r="T306" s="209"/>
      <c r="U306" s="209"/>
      <c r="V306" s="209"/>
      <c r="W306" s="209"/>
      <c r="X306" s="209"/>
      <c r="Y306" s="209"/>
      <c r="Z306" s="209"/>
      <c r="AA306" s="209"/>
      <c r="AB306" s="209"/>
      <c r="AC306" s="209"/>
      <c r="AD306" s="209"/>
      <c r="AE306" s="209"/>
      <c r="AF306" s="209"/>
    </row>
    <row r="307" spans="1:32" ht="14.25" customHeight="1" x14ac:dyDescent="0.3">
      <c r="A307" s="214"/>
      <c r="B307" s="214"/>
      <c r="C307" s="214"/>
      <c r="D307" s="214"/>
      <c r="E307" s="214"/>
      <c r="F307" s="252"/>
      <c r="G307" s="214"/>
      <c r="H307" s="852" t="s">
        <v>114</v>
      </c>
      <c r="I307" s="852"/>
      <c r="J307" s="251" t="str">
        <f>'Sch-1'!M310</f>
        <v/>
      </c>
      <c r="N307" s="209"/>
      <c r="O307" s="209"/>
      <c r="P307" s="209"/>
      <c r="Q307" s="209"/>
      <c r="R307" s="209"/>
      <c r="S307" s="209"/>
      <c r="T307" s="209"/>
      <c r="U307" s="209"/>
      <c r="V307" s="209"/>
      <c r="W307" s="209"/>
      <c r="X307" s="209"/>
      <c r="Y307" s="209"/>
      <c r="Z307" s="209"/>
      <c r="AA307" s="209"/>
      <c r="AB307" s="209"/>
      <c r="AC307" s="209"/>
      <c r="AD307" s="209"/>
      <c r="AE307" s="209"/>
      <c r="AF307" s="209"/>
    </row>
    <row r="308" spans="1:32" ht="27.95" customHeight="1" x14ac:dyDescent="0.3">
      <c r="A308" s="247"/>
      <c r="B308" s="247"/>
      <c r="C308" s="247"/>
      <c r="D308" s="247"/>
      <c r="E308" s="247"/>
      <c r="F308" s="253"/>
      <c r="G308" s="250"/>
      <c r="H308" s="248"/>
      <c r="I308" s="209"/>
      <c r="J308" s="209"/>
      <c r="N308" s="209"/>
      <c r="O308" s="209"/>
      <c r="P308" s="209"/>
      <c r="Q308" s="209"/>
      <c r="R308" s="209"/>
      <c r="S308" s="209"/>
      <c r="T308" s="209"/>
      <c r="U308" s="209"/>
      <c r="V308" s="209"/>
      <c r="W308" s="209"/>
      <c r="X308" s="209"/>
      <c r="Y308" s="209"/>
      <c r="Z308" s="209"/>
      <c r="AA308" s="209"/>
      <c r="AB308" s="209"/>
      <c r="AC308" s="209"/>
      <c r="AD308" s="209"/>
      <c r="AE308" s="209"/>
      <c r="AF308" s="209"/>
    </row>
    <row r="346" spans="1:32" x14ac:dyDescent="0.3">
      <c r="A346" s="254"/>
      <c r="B346" s="254"/>
      <c r="C346" s="254"/>
      <c r="D346" s="254"/>
      <c r="E346" s="254"/>
      <c r="F346" s="255"/>
      <c r="G346" s="254"/>
      <c r="H346" s="254"/>
      <c r="I346" s="254"/>
      <c r="J346" s="254"/>
      <c r="K346" s="209"/>
      <c r="N346" s="209"/>
      <c r="O346" s="209"/>
      <c r="P346" s="209"/>
      <c r="Q346" s="209"/>
      <c r="R346" s="209"/>
      <c r="S346" s="209"/>
      <c r="T346" s="209"/>
      <c r="U346" s="209"/>
      <c r="V346" s="209"/>
      <c r="W346" s="209"/>
      <c r="X346" s="209"/>
      <c r="Y346" s="209"/>
      <c r="Z346" s="209"/>
      <c r="AA346" s="209"/>
      <c r="AB346" s="209"/>
      <c r="AC346" s="209"/>
      <c r="AD346" s="209"/>
      <c r="AE346" s="209"/>
      <c r="AF346" s="209"/>
    </row>
    <row r="347" spans="1:32" x14ac:dyDescent="0.3">
      <c r="A347" s="254"/>
      <c r="B347" s="254"/>
      <c r="C347" s="254"/>
      <c r="D347" s="254"/>
      <c r="E347" s="254"/>
      <c r="F347" s="255"/>
      <c r="G347" s="254"/>
      <c r="H347" s="254"/>
      <c r="I347" s="254"/>
      <c r="J347" s="254"/>
      <c r="K347" s="209"/>
      <c r="N347" s="209"/>
      <c r="O347" s="209"/>
      <c r="P347" s="209"/>
      <c r="Q347" s="209"/>
      <c r="R347" s="209"/>
      <c r="S347" s="209"/>
      <c r="T347" s="209"/>
      <c r="U347" s="209"/>
      <c r="V347" s="209"/>
      <c r="W347" s="209"/>
      <c r="X347" s="209"/>
      <c r="Y347" s="209"/>
      <c r="Z347" s="209"/>
      <c r="AA347" s="209"/>
      <c r="AB347" s="209"/>
      <c r="AC347" s="209"/>
      <c r="AD347" s="209"/>
      <c r="AE347" s="209"/>
      <c r="AF347" s="209"/>
    </row>
    <row r="348" spans="1:32" x14ac:dyDescent="0.3">
      <c r="A348" s="254"/>
      <c r="B348" s="254"/>
      <c r="C348" s="254"/>
      <c r="D348" s="254"/>
      <c r="E348" s="254"/>
      <c r="F348" s="255"/>
      <c r="G348" s="254"/>
      <c r="H348" s="254"/>
      <c r="I348" s="254"/>
      <c r="J348" s="254"/>
      <c r="K348" s="209"/>
      <c r="N348" s="209"/>
      <c r="O348" s="209"/>
      <c r="P348" s="209"/>
      <c r="Q348" s="209"/>
      <c r="R348" s="209"/>
      <c r="S348" s="209"/>
      <c r="T348" s="209"/>
      <c r="U348" s="209"/>
      <c r="V348" s="209"/>
      <c r="W348" s="209"/>
      <c r="X348" s="209"/>
      <c r="Y348" s="209"/>
      <c r="Z348" s="209"/>
      <c r="AA348" s="209"/>
      <c r="AB348" s="209"/>
      <c r="AC348" s="209"/>
      <c r="AD348" s="209"/>
      <c r="AE348" s="209"/>
      <c r="AF348" s="209"/>
    </row>
    <row r="349" spans="1:32" x14ac:dyDescent="0.3">
      <c r="A349" s="254"/>
      <c r="B349" s="254"/>
      <c r="C349" s="254"/>
      <c r="D349" s="254"/>
      <c r="E349" s="254"/>
      <c r="F349" s="255"/>
      <c r="G349" s="254"/>
      <c r="H349" s="254"/>
      <c r="I349" s="254"/>
      <c r="J349" s="254"/>
      <c r="K349" s="209"/>
      <c r="N349" s="209"/>
      <c r="O349" s="209"/>
      <c r="P349" s="209"/>
      <c r="Q349" s="209"/>
      <c r="R349" s="209"/>
      <c r="S349" s="209"/>
      <c r="T349" s="209"/>
      <c r="U349" s="209"/>
      <c r="V349" s="209"/>
      <c r="W349" s="209"/>
      <c r="X349" s="209"/>
      <c r="Y349" s="209"/>
      <c r="Z349" s="209"/>
      <c r="AA349" s="209"/>
      <c r="AB349" s="209"/>
      <c r="AC349" s="209"/>
      <c r="AD349" s="209"/>
      <c r="AE349" s="209"/>
      <c r="AF349" s="209"/>
    </row>
    <row r="350" spans="1:32" x14ac:dyDescent="0.3">
      <c r="A350" s="254"/>
      <c r="B350" s="254"/>
      <c r="C350" s="254"/>
      <c r="D350" s="254"/>
      <c r="E350" s="254"/>
      <c r="F350" s="255"/>
      <c r="G350" s="254"/>
      <c r="H350" s="254"/>
      <c r="I350" s="254"/>
      <c r="J350" s="254"/>
      <c r="K350" s="209"/>
      <c r="N350" s="209"/>
      <c r="O350" s="209"/>
      <c r="P350" s="209"/>
      <c r="Q350" s="209"/>
      <c r="R350" s="209"/>
      <c r="S350" s="209"/>
      <c r="T350" s="209"/>
      <c r="U350" s="209"/>
      <c r="V350" s="209"/>
      <c r="W350" s="209"/>
      <c r="X350" s="209"/>
      <c r="Y350" s="209"/>
      <c r="Z350" s="209"/>
      <c r="AA350" s="209"/>
      <c r="AB350" s="209"/>
      <c r="AC350" s="209"/>
      <c r="AD350" s="209"/>
      <c r="AE350" s="209"/>
      <c r="AF350" s="209"/>
    </row>
    <row r="351" spans="1:32" x14ac:dyDescent="0.3">
      <c r="A351" s="254"/>
      <c r="B351" s="254"/>
      <c r="C351" s="254"/>
      <c r="D351" s="254"/>
      <c r="E351" s="254"/>
      <c r="F351" s="255"/>
      <c r="G351" s="254"/>
      <c r="H351" s="254"/>
      <c r="I351" s="254"/>
      <c r="J351" s="254"/>
      <c r="K351" s="209"/>
      <c r="N351" s="209"/>
      <c r="O351" s="209"/>
      <c r="P351" s="209"/>
      <c r="Q351" s="209"/>
      <c r="R351" s="209"/>
      <c r="S351" s="209"/>
      <c r="T351" s="209"/>
      <c r="U351" s="209"/>
      <c r="V351" s="209"/>
      <c r="W351" s="209"/>
      <c r="X351" s="209"/>
      <c r="Y351" s="209"/>
      <c r="Z351" s="209"/>
      <c r="AA351" s="209"/>
      <c r="AB351" s="209"/>
      <c r="AC351" s="209"/>
      <c r="AD351" s="209"/>
      <c r="AE351" s="209"/>
      <c r="AF351" s="209"/>
    </row>
    <row r="352" spans="1:32" x14ac:dyDescent="0.3">
      <c r="A352" s="254"/>
      <c r="B352" s="254"/>
      <c r="C352" s="254"/>
      <c r="D352" s="254"/>
      <c r="E352" s="254"/>
      <c r="F352" s="255"/>
      <c r="G352" s="254"/>
      <c r="H352" s="254"/>
      <c r="I352" s="254"/>
      <c r="J352" s="254"/>
      <c r="K352" s="209"/>
      <c r="N352" s="209"/>
      <c r="O352" s="209"/>
      <c r="P352" s="209"/>
      <c r="Q352" s="209"/>
      <c r="R352" s="209"/>
      <c r="S352" s="209"/>
      <c r="T352" s="209"/>
      <c r="U352" s="209"/>
      <c r="V352" s="209"/>
      <c r="W352" s="209"/>
      <c r="X352" s="209"/>
      <c r="Y352" s="209"/>
      <c r="Z352" s="209"/>
      <c r="AA352" s="209"/>
      <c r="AB352" s="209"/>
      <c r="AC352" s="209"/>
      <c r="AD352" s="209"/>
      <c r="AE352" s="209"/>
      <c r="AF352" s="209"/>
    </row>
    <row r="353" spans="1:32" x14ac:dyDescent="0.3">
      <c r="A353" s="254"/>
      <c r="B353" s="254"/>
      <c r="C353" s="254"/>
      <c r="D353" s="254"/>
      <c r="E353" s="254"/>
      <c r="F353" s="255"/>
      <c r="G353" s="254"/>
      <c r="H353" s="254"/>
      <c r="I353" s="254"/>
      <c r="J353" s="254"/>
      <c r="K353" s="209"/>
      <c r="N353" s="209"/>
      <c r="O353" s="209"/>
      <c r="P353" s="209"/>
      <c r="Q353" s="209"/>
      <c r="R353" s="209"/>
      <c r="S353" s="209"/>
      <c r="T353" s="209"/>
      <c r="U353" s="209"/>
      <c r="V353" s="209"/>
      <c r="W353" s="209"/>
      <c r="X353" s="209"/>
      <c r="Y353" s="209"/>
      <c r="Z353" s="209"/>
      <c r="AA353" s="209"/>
      <c r="AB353" s="209"/>
      <c r="AC353" s="209"/>
      <c r="AD353" s="209"/>
      <c r="AE353" s="209"/>
      <c r="AF353" s="209"/>
    </row>
    <row r="354" spans="1:32" x14ac:dyDescent="0.3">
      <c r="A354" s="254"/>
      <c r="B354" s="254"/>
      <c r="C354" s="254"/>
      <c r="D354" s="254"/>
      <c r="E354" s="254"/>
      <c r="F354" s="255"/>
      <c r="G354" s="254"/>
      <c r="H354" s="254"/>
      <c r="I354" s="254"/>
      <c r="J354" s="254"/>
      <c r="K354" s="209"/>
      <c r="N354" s="209"/>
      <c r="O354" s="209"/>
      <c r="P354" s="209"/>
      <c r="Q354" s="209"/>
      <c r="R354" s="209"/>
      <c r="S354" s="209"/>
      <c r="T354" s="209"/>
      <c r="U354" s="209"/>
      <c r="V354" s="209"/>
      <c r="W354" s="209"/>
      <c r="X354" s="209"/>
      <c r="Y354" s="209"/>
      <c r="Z354" s="209"/>
      <c r="AA354" s="209"/>
      <c r="AB354" s="209"/>
      <c r="AC354" s="209"/>
      <c r="AD354" s="209"/>
      <c r="AE354" s="209"/>
      <c r="AF354" s="209"/>
    </row>
    <row r="355" spans="1:32" x14ac:dyDescent="0.3">
      <c r="A355" s="254"/>
      <c r="B355" s="254"/>
      <c r="C355" s="254"/>
      <c r="D355" s="254"/>
      <c r="E355" s="254"/>
      <c r="F355" s="255"/>
      <c r="G355" s="254"/>
      <c r="H355" s="254"/>
      <c r="I355" s="254"/>
      <c r="J355" s="254"/>
      <c r="K355" s="209"/>
      <c r="N355" s="209"/>
      <c r="O355" s="209"/>
      <c r="P355" s="209"/>
      <c r="Q355" s="209"/>
      <c r="R355" s="209"/>
      <c r="S355" s="209"/>
      <c r="T355" s="209"/>
      <c r="U355" s="209"/>
      <c r="V355" s="209"/>
      <c r="W355" s="209"/>
      <c r="X355" s="209"/>
      <c r="Y355" s="209"/>
      <c r="Z355" s="209"/>
      <c r="AA355" s="209"/>
      <c r="AB355" s="209"/>
      <c r="AC355" s="209"/>
      <c r="AD355" s="209"/>
      <c r="AE355" s="209"/>
      <c r="AF355" s="209"/>
    </row>
    <row r="356" spans="1:32" x14ac:dyDescent="0.3">
      <c r="A356" s="254"/>
      <c r="B356" s="254"/>
      <c r="C356" s="254"/>
      <c r="D356" s="254"/>
      <c r="E356" s="254"/>
      <c r="F356" s="255"/>
      <c r="G356" s="254"/>
      <c r="H356" s="254"/>
      <c r="I356" s="254"/>
      <c r="J356" s="254"/>
      <c r="K356" s="209"/>
      <c r="N356" s="209"/>
      <c r="O356" s="209"/>
      <c r="P356" s="209"/>
      <c r="Q356" s="209"/>
      <c r="R356" s="209"/>
      <c r="S356" s="209"/>
      <c r="T356" s="209"/>
      <c r="U356" s="209"/>
      <c r="V356" s="209"/>
      <c r="W356" s="209"/>
      <c r="X356" s="209"/>
      <c r="Y356" s="209"/>
      <c r="Z356" s="209"/>
      <c r="AA356" s="209"/>
      <c r="AB356" s="209"/>
      <c r="AC356" s="209"/>
      <c r="AD356" s="209"/>
      <c r="AE356" s="209"/>
      <c r="AF356" s="209"/>
    </row>
    <row r="357" spans="1:32" x14ac:dyDescent="0.3">
      <c r="A357" s="254"/>
      <c r="B357" s="254"/>
      <c r="C357" s="254"/>
      <c r="D357" s="254"/>
      <c r="E357" s="254"/>
      <c r="F357" s="255"/>
      <c r="G357" s="254"/>
      <c r="H357" s="254"/>
      <c r="I357" s="254"/>
      <c r="J357" s="254"/>
      <c r="K357" s="209"/>
      <c r="N357" s="209"/>
      <c r="O357" s="209"/>
      <c r="P357" s="209"/>
      <c r="Q357" s="209"/>
      <c r="R357" s="209"/>
      <c r="S357" s="209"/>
      <c r="T357" s="209"/>
      <c r="U357" s="209"/>
      <c r="V357" s="209"/>
      <c r="W357" s="209"/>
      <c r="X357" s="209"/>
      <c r="Y357" s="209"/>
      <c r="Z357" s="209"/>
      <c r="AA357" s="209"/>
      <c r="AB357" s="209"/>
      <c r="AC357" s="209"/>
      <c r="AD357" s="209"/>
      <c r="AE357" s="209"/>
      <c r="AF357" s="209"/>
    </row>
    <row r="358" spans="1:32" x14ac:dyDescent="0.3">
      <c r="A358" s="254"/>
      <c r="B358" s="254"/>
      <c r="C358" s="254"/>
      <c r="D358" s="254"/>
      <c r="E358" s="254"/>
      <c r="F358" s="255"/>
      <c r="G358" s="254"/>
      <c r="H358" s="254"/>
      <c r="I358" s="254"/>
      <c r="J358" s="254"/>
      <c r="K358" s="209"/>
      <c r="N358" s="209"/>
      <c r="O358" s="209"/>
      <c r="P358" s="209"/>
      <c r="Q358" s="209"/>
      <c r="R358" s="209"/>
      <c r="S358" s="209"/>
      <c r="T358" s="209"/>
      <c r="U358" s="209"/>
      <c r="V358" s="209"/>
      <c r="W358" s="209"/>
      <c r="X358" s="209"/>
      <c r="Y358" s="209"/>
      <c r="Z358" s="209"/>
      <c r="AA358" s="209"/>
      <c r="AB358" s="209"/>
      <c r="AC358" s="209"/>
      <c r="AD358" s="209"/>
      <c r="AE358" s="209"/>
      <c r="AF358" s="209"/>
    </row>
    <row r="359" spans="1:32" x14ac:dyDescent="0.3">
      <c r="A359" s="254"/>
      <c r="B359" s="254"/>
      <c r="C359" s="254"/>
      <c r="D359" s="254"/>
      <c r="E359" s="254"/>
      <c r="F359" s="255"/>
      <c r="G359" s="254"/>
      <c r="H359" s="254"/>
      <c r="I359" s="254"/>
      <c r="J359" s="254"/>
      <c r="K359" s="209"/>
      <c r="N359" s="209"/>
      <c r="O359" s="209"/>
      <c r="P359" s="209"/>
      <c r="Q359" s="209"/>
      <c r="R359" s="209"/>
      <c r="S359" s="209"/>
      <c r="T359" s="209"/>
      <c r="U359" s="209"/>
      <c r="V359" s="209"/>
      <c r="W359" s="209"/>
      <c r="X359" s="209"/>
      <c r="Y359" s="209"/>
      <c r="Z359" s="209"/>
      <c r="AA359" s="209"/>
      <c r="AB359" s="209"/>
      <c r="AC359" s="209"/>
      <c r="AD359" s="209"/>
      <c r="AE359" s="209"/>
      <c r="AF359" s="209"/>
    </row>
    <row r="360" spans="1:32" x14ac:dyDescent="0.3">
      <c r="A360" s="254"/>
      <c r="B360" s="254"/>
      <c r="C360" s="254"/>
      <c r="D360" s="254"/>
      <c r="E360" s="254"/>
      <c r="F360" s="255"/>
      <c r="G360" s="254"/>
      <c r="H360" s="254"/>
      <c r="I360" s="254"/>
      <c r="J360" s="254"/>
      <c r="K360" s="209"/>
      <c r="N360" s="209"/>
      <c r="O360" s="209"/>
      <c r="P360" s="209"/>
      <c r="Q360" s="209"/>
      <c r="R360" s="209"/>
      <c r="S360" s="209"/>
      <c r="T360" s="209"/>
      <c r="U360" s="209"/>
      <c r="V360" s="209"/>
      <c r="W360" s="209"/>
      <c r="X360" s="209"/>
      <c r="Y360" s="209"/>
      <c r="Z360" s="209"/>
      <c r="AA360" s="209"/>
      <c r="AB360" s="209"/>
      <c r="AC360" s="209"/>
      <c r="AD360" s="209"/>
      <c r="AE360" s="209"/>
      <c r="AF360" s="209"/>
    </row>
    <row r="361" spans="1:32" x14ac:dyDescent="0.3">
      <c r="A361" s="254"/>
      <c r="B361" s="254"/>
      <c r="C361" s="254"/>
      <c r="D361" s="254"/>
      <c r="E361" s="254"/>
      <c r="F361" s="255"/>
      <c r="G361" s="254"/>
      <c r="H361" s="254"/>
      <c r="I361" s="254"/>
      <c r="J361" s="254"/>
      <c r="K361" s="209"/>
      <c r="N361" s="209"/>
      <c r="O361" s="209"/>
      <c r="P361" s="209"/>
      <c r="Q361" s="209"/>
      <c r="R361" s="209"/>
      <c r="S361" s="209"/>
      <c r="T361" s="209"/>
      <c r="U361" s="209"/>
      <c r="V361" s="209"/>
      <c r="W361" s="209"/>
      <c r="X361" s="209"/>
      <c r="Y361" s="209"/>
      <c r="Z361" s="209"/>
      <c r="AA361" s="209"/>
      <c r="AB361" s="209"/>
      <c r="AC361" s="209"/>
      <c r="AD361" s="209"/>
      <c r="AE361" s="209"/>
      <c r="AF361" s="209"/>
    </row>
    <row r="362" spans="1:32" x14ac:dyDescent="0.3">
      <c r="A362" s="254"/>
      <c r="B362" s="254"/>
      <c r="C362" s="254"/>
      <c r="D362" s="254"/>
      <c r="E362" s="254"/>
      <c r="F362" s="255"/>
      <c r="G362" s="254"/>
      <c r="H362" s="254"/>
      <c r="I362" s="254"/>
      <c r="J362" s="254"/>
      <c r="K362" s="209"/>
      <c r="N362" s="209"/>
      <c r="O362" s="209"/>
      <c r="P362" s="209"/>
      <c r="Q362" s="209"/>
      <c r="R362" s="209"/>
      <c r="S362" s="209"/>
      <c r="T362" s="209"/>
      <c r="U362" s="209"/>
      <c r="V362" s="209"/>
      <c r="W362" s="209"/>
      <c r="X362" s="209"/>
      <c r="Y362" s="209"/>
      <c r="Z362" s="209"/>
      <c r="AA362" s="209"/>
      <c r="AB362" s="209"/>
      <c r="AC362" s="209"/>
      <c r="AD362" s="209"/>
      <c r="AE362" s="209"/>
      <c r="AF362" s="209"/>
    </row>
    <row r="363" spans="1:32" x14ac:dyDescent="0.3">
      <c r="A363" s="254"/>
      <c r="B363" s="254"/>
      <c r="C363" s="254"/>
      <c r="D363" s="254"/>
      <c r="E363" s="254"/>
      <c r="F363" s="255"/>
      <c r="G363" s="254"/>
      <c r="H363" s="254"/>
      <c r="I363" s="254"/>
      <c r="J363" s="254"/>
      <c r="K363" s="209"/>
      <c r="N363" s="209"/>
      <c r="O363" s="209"/>
      <c r="P363" s="209"/>
      <c r="Q363" s="209"/>
      <c r="R363" s="209"/>
      <c r="S363" s="209"/>
      <c r="T363" s="209"/>
      <c r="U363" s="209"/>
      <c r="V363" s="209"/>
      <c r="W363" s="209"/>
      <c r="X363" s="209"/>
      <c r="Y363" s="209"/>
      <c r="Z363" s="209"/>
      <c r="AA363" s="209"/>
      <c r="AB363" s="209"/>
      <c r="AC363" s="209"/>
      <c r="AD363" s="209"/>
      <c r="AE363" s="209"/>
      <c r="AF363" s="209"/>
    </row>
    <row r="364" spans="1:32" x14ac:dyDescent="0.3">
      <c r="A364" s="254"/>
      <c r="B364" s="254"/>
      <c r="C364" s="254"/>
      <c r="D364" s="254"/>
      <c r="E364" s="254"/>
      <c r="F364" s="255"/>
      <c r="G364" s="254"/>
      <c r="H364" s="254"/>
      <c r="I364" s="254"/>
      <c r="J364" s="254"/>
      <c r="K364" s="209"/>
      <c r="N364" s="209"/>
      <c r="O364" s="209"/>
      <c r="P364" s="209"/>
      <c r="Q364" s="209"/>
      <c r="R364" s="209"/>
      <c r="S364" s="209"/>
      <c r="T364" s="209"/>
      <c r="U364" s="209"/>
      <c r="V364" s="209"/>
      <c r="W364" s="209"/>
      <c r="X364" s="209"/>
      <c r="Y364" s="209"/>
      <c r="Z364" s="209"/>
      <c r="AA364" s="209"/>
      <c r="AB364" s="209"/>
      <c r="AC364" s="209"/>
      <c r="AD364" s="209"/>
      <c r="AE364" s="209"/>
      <c r="AF364" s="209"/>
    </row>
    <row r="365" spans="1:32" x14ac:dyDescent="0.3">
      <c r="A365" s="254"/>
      <c r="B365" s="254"/>
      <c r="C365" s="254"/>
      <c r="D365" s="254"/>
      <c r="E365" s="254"/>
      <c r="F365" s="255"/>
      <c r="G365" s="254"/>
      <c r="H365" s="254"/>
      <c r="I365" s="254"/>
      <c r="J365" s="254"/>
      <c r="K365" s="209"/>
      <c r="N365" s="209"/>
      <c r="O365" s="209"/>
      <c r="P365" s="209"/>
      <c r="Q365" s="209"/>
      <c r="R365" s="209"/>
      <c r="S365" s="209"/>
      <c r="T365" s="209"/>
      <c r="U365" s="209"/>
      <c r="V365" s="209"/>
      <c r="W365" s="209"/>
      <c r="X365" s="209"/>
      <c r="Y365" s="209"/>
      <c r="Z365" s="209"/>
      <c r="AA365" s="209"/>
      <c r="AB365" s="209"/>
      <c r="AC365" s="209"/>
      <c r="AD365" s="209"/>
      <c r="AE365" s="209"/>
      <c r="AF365" s="209"/>
    </row>
    <row r="366" spans="1:32" x14ac:dyDescent="0.3">
      <c r="A366" s="254"/>
      <c r="B366" s="254"/>
      <c r="C366" s="254"/>
      <c r="D366" s="254"/>
      <c r="E366" s="254"/>
      <c r="F366" s="255"/>
      <c r="G366" s="254"/>
      <c r="H366" s="254"/>
      <c r="I366" s="254"/>
      <c r="J366" s="254"/>
      <c r="K366" s="209"/>
      <c r="N366" s="209"/>
      <c r="O366" s="209"/>
      <c r="P366" s="209"/>
      <c r="Q366" s="209"/>
      <c r="R366" s="209"/>
      <c r="S366" s="209"/>
      <c r="T366" s="209"/>
      <c r="U366" s="209"/>
      <c r="V366" s="209"/>
      <c r="W366" s="209"/>
      <c r="X366" s="209"/>
      <c r="Y366" s="209"/>
      <c r="Z366" s="209"/>
      <c r="AA366" s="209"/>
      <c r="AB366" s="209"/>
      <c r="AC366" s="209"/>
      <c r="AD366" s="209"/>
      <c r="AE366" s="209"/>
      <c r="AF366" s="209"/>
    </row>
    <row r="367" spans="1:32" x14ac:dyDescent="0.3">
      <c r="A367" s="254"/>
      <c r="B367" s="254"/>
      <c r="C367" s="254"/>
      <c r="D367" s="254"/>
      <c r="E367" s="254"/>
      <c r="F367" s="255"/>
      <c r="G367" s="254"/>
      <c r="H367" s="254"/>
      <c r="I367" s="254"/>
      <c r="J367" s="254"/>
      <c r="K367" s="209"/>
      <c r="N367" s="209"/>
      <c r="O367" s="209"/>
      <c r="P367" s="209"/>
      <c r="Q367" s="209"/>
      <c r="R367" s="209"/>
      <c r="S367" s="209"/>
      <c r="T367" s="209"/>
      <c r="U367" s="209"/>
      <c r="V367" s="209"/>
      <c r="W367" s="209"/>
      <c r="X367" s="209"/>
      <c r="Y367" s="209"/>
      <c r="Z367" s="209"/>
      <c r="AA367" s="209"/>
      <c r="AB367" s="209"/>
      <c r="AC367" s="209"/>
      <c r="AD367" s="209"/>
      <c r="AE367" s="209"/>
      <c r="AF367" s="209"/>
    </row>
    <row r="368" spans="1:32" x14ac:dyDescent="0.3">
      <c r="A368" s="254"/>
      <c r="B368" s="254"/>
      <c r="C368" s="254"/>
      <c r="D368" s="254"/>
      <c r="E368" s="254"/>
      <c r="F368" s="255"/>
      <c r="G368" s="254"/>
      <c r="H368" s="254"/>
      <c r="I368" s="254"/>
      <c r="J368" s="254"/>
      <c r="K368" s="209"/>
      <c r="N368" s="209"/>
      <c r="O368" s="209"/>
      <c r="P368" s="209"/>
      <c r="Q368" s="209"/>
      <c r="R368" s="209"/>
      <c r="S368" s="209"/>
      <c r="T368" s="209"/>
      <c r="U368" s="209"/>
      <c r="V368" s="209"/>
      <c r="W368" s="209"/>
      <c r="X368" s="209"/>
      <c r="Y368" s="209"/>
      <c r="Z368" s="209"/>
      <c r="AA368" s="209"/>
      <c r="AB368" s="209"/>
      <c r="AC368" s="209"/>
      <c r="AD368" s="209"/>
      <c r="AE368" s="209"/>
      <c r="AF368" s="209"/>
    </row>
    <row r="369" spans="1:32" x14ac:dyDescent="0.3">
      <c r="A369" s="254"/>
      <c r="B369" s="254"/>
      <c r="C369" s="254"/>
      <c r="D369" s="254"/>
      <c r="E369" s="254"/>
      <c r="F369" s="256"/>
      <c r="G369" s="254"/>
      <c r="H369" s="254"/>
      <c r="I369" s="257"/>
      <c r="J369" s="257"/>
      <c r="K369" s="209"/>
      <c r="N369" s="209"/>
      <c r="O369" s="209"/>
      <c r="P369" s="209"/>
      <c r="Q369" s="209"/>
      <c r="R369" s="209"/>
      <c r="S369" s="209"/>
      <c r="T369" s="209"/>
      <c r="U369" s="209"/>
      <c r="V369" s="209"/>
      <c r="W369" s="209"/>
      <c r="X369" s="209"/>
      <c r="Y369" s="209"/>
      <c r="Z369" s="209"/>
      <c r="AA369" s="209"/>
      <c r="AB369" s="209"/>
      <c r="AC369" s="209"/>
      <c r="AD369" s="209"/>
      <c r="AE369" s="209"/>
      <c r="AF369" s="209"/>
    </row>
    <row r="370" spans="1:32" x14ac:dyDescent="0.3">
      <c r="A370" s="254"/>
      <c r="B370" s="254"/>
      <c r="C370" s="254"/>
      <c r="D370" s="254"/>
      <c r="E370" s="254"/>
      <c r="F370" s="256"/>
      <c r="G370" s="254"/>
      <c r="H370" s="254"/>
      <c r="I370" s="257"/>
      <c r="J370" s="257"/>
      <c r="K370" s="209"/>
      <c r="N370" s="209"/>
      <c r="O370" s="209"/>
      <c r="P370" s="209"/>
      <c r="Q370" s="209"/>
      <c r="R370" s="209"/>
      <c r="S370" s="209"/>
      <c r="T370" s="209"/>
      <c r="U370" s="209"/>
      <c r="V370" s="209"/>
      <c r="W370" s="209"/>
      <c r="X370" s="209"/>
      <c r="Y370" s="209"/>
      <c r="Z370" s="209"/>
      <c r="AA370" s="209"/>
      <c r="AB370" s="209"/>
      <c r="AC370" s="209"/>
      <c r="AD370" s="209"/>
      <c r="AE370" s="209"/>
      <c r="AF370" s="209"/>
    </row>
    <row r="371" spans="1:32" x14ac:dyDescent="0.3">
      <c r="A371" s="254"/>
      <c r="B371" s="254"/>
      <c r="C371" s="254"/>
      <c r="D371" s="254"/>
      <c r="E371" s="254"/>
      <c r="F371" s="256"/>
      <c r="G371" s="254"/>
      <c r="H371" s="254"/>
      <c r="I371" s="257"/>
      <c r="J371" s="257"/>
      <c r="K371" s="209"/>
      <c r="N371" s="209"/>
      <c r="O371" s="209"/>
      <c r="P371" s="209"/>
      <c r="Q371" s="209"/>
      <c r="R371" s="209"/>
      <c r="S371" s="209"/>
      <c r="T371" s="209"/>
      <c r="U371" s="209"/>
      <c r="V371" s="209"/>
      <c r="W371" s="209"/>
      <c r="X371" s="209"/>
      <c r="Y371" s="209"/>
      <c r="Z371" s="209"/>
      <c r="AA371" s="209"/>
      <c r="AB371" s="209"/>
      <c r="AC371" s="209"/>
      <c r="AD371" s="209"/>
      <c r="AE371" s="209"/>
      <c r="AF371" s="209"/>
    </row>
    <row r="372" spans="1:32" x14ac:dyDescent="0.3">
      <c r="A372" s="254"/>
      <c r="B372" s="254"/>
      <c r="C372" s="254"/>
      <c r="D372" s="254"/>
      <c r="E372" s="254"/>
      <c r="F372" s="256"/>
      <c r="G372" s="254"/>
      <c r="H372" s="254"/>
      <c r="I372" s="257"/>
      <c r="J372" s="257"/>
      <c r="K372" s="209"/>
      <c r="N372" s="209"/>
      <c r="O372" s="209"/>
      <c r="P372" s="209"/>
      <c r="Q372" s="209"/>
      <c r="R372" s="209"/>
      <c r="S372" s="209"/>
      <c r="T372" s="209"/>
      <c r="U372" s="209"/>
      <c r="V372" s="209"/>
      <c r="W372" s="209"/>
      <c r="X372" s="209"/>
      <c r="Y372" s="209"/>
      <c r="Z372" s="209"/>
      <c r="AA372" s="209"/>
      <c r="AB372" s="209"/>
      <c r="AC372" s="209"/>
      <c r="AD372" s="209"/>
      <c r="AE372" s="209"/>
      <c r="AF372" s="209"/>
    </row>
    <row r="373" spans="1:32" x14ac:dyDescent="0.3">
      <c r="A373" s="254"/>
      <c r="B373" s="254"/>
      <c r="C373" s="254"/>
      <c r="D373" s="254"/>
      <c r="E373" s="254"/>
      <c r="F373" s="256"/>
      <c r="G373" s="254"/>
      <c r="H373" s="254"/>
      <c r="I373" s="257"/>
      <c r="J373" s="257"/>
      <c r="K373" s="209"/>
      <c r="N373" s="209"/>
      <c r="O373" s="209"/>
      <c r="P373" s="209"/>
      <c r="Q373" s="209"/>
      <c r="R373" s="209"/>
      <c r="S373" s="209"/>
      <c r="T373" s="209"/>
      <c r="U373" s="209"/>
      <c r="V373" s="209"/>
      <c r="W373" s="209"/>
      <c r="X373" s="209"/>
      <c r="Y373" s="209"/>
      <c r="Z373" s="209"/>
      <c r="AA373" s="209"/>
      <c r="AB373" s="209"/>
      <c r="AC373" s="209"/>
      <c r="AD373" s="209"/>
      <c r="AE373" s="209"/>
      <c r="AF373" s="209"/>
    </row>
    <row r="374" spans="1:32" x14ac:dyDescent="0.3">
      <c r="A374" s="254"/>
      <c r="B374" s="254"/>
      <c r="C374" s="254"/>
      <c r="D374" s="254"/>
      <c r="E374" s="254"/>
      <c r="F374" s="256"/>
      <c r="G374" s="254"/>
      <c r="H374" s="254"/>
      <c r="I374" s="257"/>
      <c r="J374" s="257"/>
      <c r="K374" s="209"/>
      <c r="N374" s="209"/>
      <c r="O374" s="209"/>
      <c r="P374" s="209"/>
      <c r="Q374" s="209"/>
      <c r="R374" s="209"/>
      <c r="S374" s="209"/>
      <c r="T374" s="209"/>
      <c r="U374" s="209"/>
      <c r="V374" s="209"/>
      <c r="W374" s="209"/>
      <c r="X374" s="209"/>
      <c r="Y374" s="209"/>
      <c r="Z374" s="209"/>
      <c r="AA374" s="209"/>
      <c r="AB374" s="209"/>
      <c r="AC374" s="209"/>
      <c r="AD374" s="209"/>
      <c r="AE374" s="209"/>
      <c r="AF374" s="209"/>
    </row>
    <row r="375" spans="1:32" x14ac:dyDescent="0.3">
      <c r="A375" s="254"/>
      <c r="B375" s="254"/>
      <c r="C375" s="254"/>
      <c r="D375" s="254"/>
      <c r="E375" s="254"/>
      <c r="F375" s="256"/>
      <c r="G375" s="254"/>
      <c r="H375" s="254"/>
      <c r="I375" s="257"/>
      <c r="J375" s="257"/>
      <c r="K375" s="209"/>
      <c r="N375" s="209"/>
      <c r="O375" s="209"/>
      <c r="P375" s="209"/>
      <c r="Q375" s="209"/>
      <c r="R375" s="209"/>
      <c r="S375" s="209"/>
      <c r="T375" s="209"/>
      <c r="U375" s="209"/>
      <c r="V375" s="209"/>
      <c r="W375" s="209"/>
      <c r="X375" s="209"/>
      <c r="Y375" s="209"/>
      <c r="Z375" s="209"/>
      <c r="AA375" s="209"/>
      <c r="AB375" s="209"/>
      <c r="AC375" s="209"/>
      <c r="AD375" s="209"/>
      <c r="AE375" s="209"/>
      <c r="AF375" s="209"/>
    </row>
    <row r="376" spans="1:32" x14ac:dyDescent="0.3">
      <c r="A376" s="254"/>
      <c r="B376" s="254"/>
      <c r="C376" s="254"/>
      <c r="D376" s="254"/>
      <c r="E376" s="254"/>
      <c r="F376" s="256"/>
      <c r="G376" s="254"/>
      <c r="H376" s="254"/>
      <c r="I376" s="257"/>
      <c r="J376" s="257"/>
      <c r="K376" s="209"/>
      <c r="N376" s="209"/>
      <c r="O376" s="209"/>
      <c r="P376" s="209"/>
      <c r="Q376" s="209"/>
      <c r="R376" s="209"/>
      <c r="S376" s="209"/>
      <c r="T376" s="209"/>
      <c r="U376" s="209"/>
      <c r="V376" s="209"/>
      <c r="W376" s="209"/>
      <c r="X376" s="209"/>
      <c r="Y376" s="209"/>
      <c r="Z376" s="209"/>
      <c r="AA376" s="209"/>
      <c r="AB376" s="209"/>
      <c r="AC376" s="209"/>
      <c r="AD376" s="209"/>
      <c r="AE376" s="209"/>
      <c r="AF376" s="209"/>
    </row>
    <row r="377" spans="1:32" x14ac:dyDescent="0.3">
      <c r="A377" s="254"/>
      <c r="B377" s="254"/>
      <c r="C377" s="254"/>
      <c r="D377" s="254"/>
      <c r="E377" s="254"/>
      <c r="F377" s="256"/>
      <c r="G377" s="254"/>
      <c r="H377" s="254"/>
      <c r="I377" s="257"/>
      <c r="J377" s="257"/>
      <c r="K377" s="209"/>
      <c r="N377" s="209"/>
      <c r="O377" s="209"/>
      <c r="P377" s="209"/>
      <c r="Q377" s="209"/>
      <c r="R377" s="209"/>
      <c r="S377" s="209"/>
      <c r="T377" s="209"/>
      <c r="U377" s="209"/>
      <c r="V377" s="209"/>
      <c r="W377" s="209"/>
      <c r="X377" s="209"/>
      <c r="Y377" s="209"/>
      <c r="Z377" s="209"/>
      <c r="AA377" s="209"/>
      <c r="AB377" s="209"/>
      <c r="AC377" s="209"/>
      <c r="AD377" s="209"/>
      <c r="AE377" s="209"/>
      <c r="AF377" s="209"/>
    </row>
    <row r="378" spans="1:32" x14ac:dyDescent="0.3">
      <c r="A378" s="254"/>
      <c r="B378" s="254"/>
      <c r="C378" s="254"/>
      <c r="D378" s="254"/>
      <c r="E378" s="254"/>
      <c r="F378" s="256"/>
      <c r="G378" s="254"/>
      <c r="H378" s="254"/>
      <c r="I378" s="257"/>
      <c r="J378" s="257"/>
      <c r="K378" s="209"/>
      <c r="N378" s="209"/>
      <c r="O378" s="209"/>
      <c r="P378" s="209"/>
      <c r="Q378" s="209"/>
      <c r="R378" s="209"/>
      <c r="S378" s="209"/>
      <c r="T378" s="209"/>
      <c r="U378" s="209"/>
      <c r="V378" s="209"/>
      <c r="W378" s="209"/>
      <c r="X378" s="209"/>
      <c r="Y378" s="209"/>
      <c r="Z378" s="209"/>
      <c r="AA378" s="209"/>
      <c r="AB378" s="209"/>
      <c r="AC378" s="209"/>
      <c r="AD378" s="209"/>
      <c r="AE378" s="209"/>
      <c r="AF378" s="209"/>
    </row>
    <row r="379" spans="1:32" x14ac:dyDescent="0.3">
      <c r="A379" s="254"/>
      <c r="B379" s="254"/>
      <c r="C379" s="254"/>
      <c r="D379" s="254"/>
      <c r="E379" s="254"/>
      <c r="F379" s="256"/>
      <c r="G379" s="254"/>
      <c r="H379" s="254"/>
      <c r="I379" s="257"/>
      <c r="J379" s="257"/>
      <c r="K379" s="209"/>
      <c r="N379" s="209"/>
      <c r="O379" s="209"/>
      <c r="P379" s="209"/>
      <c r="Q379" s="209"/>
      <c r="R379" s="209"/>
      <c r="S379" s="209"/>
      <c r="T379" s="209"/>
      <c r="U379" s="209"/>
      <c r="V379" s="209"/>
      <c r="W379" s="209"/>
      <c r="X379" s="209"/>
      <c r="Y379" s="209"/>
      <c r="Z379" s="209"/>
      <c r="AA379" s="209"/>
      <c r="AB379" s="209"/>
      <c r="AC379" s="209"/>
      <c r="AD379" s="209"/>
      <c r="AE379" s="209"/>
      <c r="AF379" s="209"/>
    </row>
    <row r="380" spans="1:32" x14ac:dyDescent="0.3">
      <c r="A380" s="254"/>
      <c r="B380" s="254"/>
      <c r="C380" s="254"/>
      <c r="D380" s="254"/>
      <c r="E380" s="254"/>
      <c r="F380" s="256"/>
      <c r="G380" s="254"/>
      <c r="H380" s="254"/>
      <c r="I380" s="257"/>
      <c r="J380" s="257"/>
      <c r="K380" s="209"/>
      <c r="N380" s="209"/>
      <c r="O380" s="209"/>
      <c r="P380" s="209"/>
      <c r="Q380" s="209"/>
      <c r="R380" s="209"/>
      <c r="S380" s="209"/>
      <c r="T380" s="209"/>
      <c r="U380" s="209"/>
      <c r="V380" s="209"/>
      <c r="W380" s="209"/>
      <c r="X380" s="209"/>
      <c r="Y380" s="209"/>
      <c r="Z380" s="209"/>
      <c r="AA380" s="209"/>
      <c r="AB380" s="209"/>
      <c r="AC380" s="209"/>
      <c r="AD380" s="209"/>
      <c r="AE380" s="209"/>
      <c r="AF380" s="209"/>
    </row>
    <row r="381" spans="1:32" x14ac:dyDescent="0.3">
      <c r="A381" s="254"/>
      <c r="B381" s="254"/>
      <c r="C381" s="254"/>
      <c r="D381" s="254"/>
      <c r="E381" s="254"/>
      <c r="F381" s="256"/>
      <c r="G381" s="254"/>
      <c r="H381" s="254"/>
      <c r="I381" s="257"/>
      <c r="J381" s="257"/>
      <c r="K381" s="209"/>
      <c r="N381" s="209"/>
      <c r="O381" s="209"/>
      <c r="P381" s="209"/>
      <c r="Q381" s="209"/>
      <c r="R381" s="209"/>
      <c r="S381" s="209"/>
      <c r="T381" s="209"/>
      <c r="U381" s="209"/>
      <c r="V381" s="209"/>
      <c r="W381" s="209"/>
      <c r="X381" s="209"/>
      <c r="Y381" s="209"/>
      <c r="Z381" s="209"/>
      <c r="AA381" s="209"/>
      <c r="AB381" s="209"/>
      <c r="AC381" s="209"/>
      <c r="AD381" s="209"/>
      <c r="AE381" s="209"/>
      <c r="AF381" s="209"/>
    </row>
    <row r="382" spans="1:32" x14ac:dyDescent="0.3">
      <c r="A382" s="254"/>
      <c r="B382" s="254"/>
      <c r="C382" s="254"/>
      <c r="D382" s="254"/>
      <c r="E382" s="254"/>
      <c r="F382" s="256"/>
      <c r="G382" s="254"/>
      <c r="H382" s="254"/>
      <c r="I382" s="257"/>
      <c r="J382" s="257"/>
      <c r="K382" s="209"/>
      <c r="N382" s="209"/>
      <c r="O382" s="209"/>
      <c r="P382" s="209"/>
      <c r="Q382" s="209"/>
      <c r="R382" s="209"/>
      <c r="S382" s="209"/>
      <c r="T382" s="209"/>
      <c r="U382" s="209"/>
      <c r="V382" s="209"/>
      <c r="W382" s="209"/>
      <c r="X382" s="209"/>
      <c r="Y382" s="209"/>
      <c r="Z382" s="209"/>
      <c r="AA382" s="209"/>
      <c r="AB382" s="209"/>
      <c r="AC382" s="209"/>
      <c r="AD382" s="209"/>
      <c r="AE382" s="209"/>
      <c r="AF382" s="209"/>
    </row>
    <row r="383" spans="1:32" x14ac:dyDescent="0.3">
      <c r="A383" s="254"/>
      <c r="B383" s="254"/>
      <c r="C383" s="254"/>
      <c r="D383" s="254"/>
      <c r="E383" s="254"/>
      <c r="F383" s="256"/>
      <c r="G383" s="254"/>
      <c r="H383" s="254"/>
      <c r="I383" s="257"/>
      <c r="J383" s="257"/>
      <c r="K383" s="209"/>
      <c r="N383" s="209"/>
      <c r="O383" s="209"/>
      <c r="P383" s="209"/>
      <c r="Q383" s="209"/>
      <c r="R383" s="209"/>
      <c r="S383" s="209"/>
      <c r="T383" s="209"/>
      <c r="U383" s="209"/>
      <c r="V383" s="209"/>
      <c r="W383" s="209"/>
      <c r="X383" s="209"/>
      <c r="Y383" s="209"/>
      <c r="Z383" s="209"/>
      <c r="AA383" s="209"/>
      <c r="AB383" s="209"/>
      <c r="AC383" s="209"/>
      <c r="AD383" s="209"/>
      <c r="AE383" s="209"/>
      <c r="AF383" s="209"/>
    </row>
    <row r="384" spans="1:32" x14ac:dyDescent="0.3">
      <c r="A384" s="254"/>
      <c r="B384" s="254"/>
      <c r="C384" s="254"/>
      <c r="D384" s="254"/>
      <c r="E384" s="254"/>
      <c r="F384" s="256"/>
      <c r="G384" s="254"/>
      <c r="H384" s="254"/>
      <c r="I384" s="257"/>
      <c r="J384" s="257"/>
      <c r="K384" s="209"/>
      <c r="N384" s="209"/>
      <c r="O384" s="209"/>
      <c r="P384" s="209"/>
      <c r="Q384" s="209"/>
      <c r="R384" s="209"/>
      <c r="S384" s="209"/>
      <c r="T384" s="209"/>
      <c r="U384" s="209"/>
      <c r="V384" s="209"/>
      <c r="W384" s="209"/>
      <c r="X384" s="209"/>
      <c r="Y384" s="209"/>
      <c r="Z384" s="209"/>
      <c r="AA384" s="209"/>
      <c r="AB384" s="209"/>
      <c r="AC384" s="209"/>
      <c r="AD384" s="209"/>
      <c r="AE384" s="209"/>
      <c r="AF384" s="209"/>
    </row>
    <row r="385" spans="1:32" x14ac:dyDescent="0.3">
      <c r="A385" s="254"/>
      <c r="B385" s="254"/>
      <c r="C385" s="254"/>
      <c r="D385" s="254"/>
      <c r="E385" s="254"/>
      <c r="F385" s="256"/>
      <c r="G385" s="254"/>
      <c r="H385" s="254"/>
      <c r="I385" s="257"/>
      <c r="J385" s="257"/>
      <c r="K385" s="209"/>
      <c r="N385" s="209"/>
      <c r="O385" s="209"/>
      <c r="P385" s="209"/>
      <c r="Q385" s="209"/>
      <c r="R385" s="209"/>
      <c r="S385" s="209"/>
      <c r="T385" s="209"/>
      <c r="U385" s="209"/>
      <c r="V385" s="209"/>
      <c r="W385" s="209"/>
      <c r="X385" s="209"/>
      <c r="Y385" s="209"/>
      <c r="Z385" s="209"/>
      <c r="AA385" s="209"/>
      <c r="AB385" s="209"/>
      <c r="AC385" s="209"/>
      <c r="AD385" s="209"/>
      <c r="AE385" s="209"/>
      <c r="AF385" s="209"/>
    </row>
    <row r="386" spans="1:32" x14ac:dyDescent="0.3">
      <c r="A386" s="254"/>
      <c r="B386" s="254"/>
      <c r="C386" s="254"/>
      <c r="D386" s="254"/>
      <c r="E386" s="254"/>
      <c r="F386" s="256"/>
      <c r="G386" s="254"/>
      <c r="H386" s="254"/>
      <c r="I386" s="257"/>
      <c r="J386" s="257"/>
      <c r="K386" s="209"/>
      <c r="N386" s="209"/>
      <c r="O386" s="209"/>
      <c r="P386" s="209"/>
      <c r="Q386" s="209"/>
      <c r="R386" s="209"/>
      <c r="S386" s="209"/>
      <c r="T386" s="209"/>
      <c r="U386" s="209"/>
      <c r="V386" s="209"/>
      <c r="W386" s="209"/>
      <c r="X386" s="209"/>
      <c r="Y386" s="209"/>
      <c r="Z386" s="209"/>
      <c r="AA386" s="209"/>
      <c r="AB386" s="209"/>
      <c r="AC386" s="209"/>
      <c r="AD386" s="209"/>
      <c r="AE386" s="209"/>
      <c r="AF386" s="209"/>
    </row>
  </sheetData>
  <sheetProtection algorithmName="SHA-512" hashValue="MkvC8dbIx8uMYmO4edP9aTeNzcayPkNFy1KWmx04tfaswke0UGejkH4taynj3WoCcm8q9E/86Nkds5xQQ6Qdsw==" saltValue="i8xne+3D9oofbjdllZKINw==" spinCount="100000" sheet="1" formatColumns="0" formatRows="0" selectLockedCells="1"/>
  <customSheetViews>
    <customSheetView guid="{F980561B-46B1-45C3-9626-B209029A92CB}" fitToPage="1" printArea="1" hiddenColumns="1" view="pageBreakPreview" topLeftCell="A9">
      <selection activeCell="I20" sqref="I20"/>
      <pageMargins left="0" right="0" top="0" bottom="0" header="0" footer="0"/>
      <printOptions horizontalCentered="1"/>
      <pageSetup paperSize="9" scale="75" fitToHeight="0" orientation="landscape" r:id="rId1"/>
      <headerFooter alignWithMargins="0">
        <oddFooter>&amp;R&amp;"Book Antiqua,Bold"&amp;10Schedule-2/ Page &amp;P of &amp;N</oddFooter>
      </headerFooter>
    </customSheetView>
    <customSheetView guid="{C6A7FFED-91EB-41DF-A944-2BFB2D792481}" scale="115" fitToPage="1" printArea="1" hiddenColumns="1" view="pageBreakPreview" topLeftCell="A6">
      <selection activeCell="I20" sqref="I20"/>
      <pageMargins left="0" right="0" top="0" bottom="0" header="0" footer="0"/>
      <printOptions horizontalCentered="1"/>
      <pageSetup paperSize="9" scale="75" fitToHeight="0" orientation="landscape" r:id="rId2"/>
      <headerFooter alignWithMargins="0">
        <oddFooter>&amp;R&amp;"Book Antiqua,Bold"&amp;10Schedule-2/ Page &amp;P of &amp;N</oddFooter>
      </headerFooter>
    </customSheetView>
    <customSheetView guid="{302D9D75-0757-45DA-AFBF-614F08F1401B}" fitToPage="1" printArea="1" hiddenColumns="1" view="pageBreakPreview" topLeftCell="A9">
      <selection activeCell="I20" sqref="I20"/>
      <pageMargins left="0" right="0" top="0" bottom="0" header="0" footer="0"/>
      <printOptions horizontalCentered="1"/>
      <pageSetup paperSize="9" scale="75" fitToHeight="0" orientation="landscape" r:id="rId3"/>
      <headerFooter alignWithMargins="0">
        <oddFooter>&amp;R&amp;"Book Antiqua,Bold"&amp;10Schedule-2/ Page &amp;P of &amp;N</oddFooter>
      </headerFooter>
    </customSheetView>
  </customSheetViews>
  <mergeCells count="16">
    <mergeCell ref="A299:J299"/>
    <mergeCell ref="B304:J304"/>
    <mergeCell ref="H306:I306"/>
    <mergeCell ref="H307:I307"/>
    <mergeCell ref="A9:B9"/>
    <mergeCell ref="C9:E9"/>
    <mergeCell ref="C10:E10"/>
    <mergeCell ref="C11:E11"/>
    <mergeCell ref="A14:J14"/>
    <mergeCell ref="I15:J15"/>
    <mergeCell ref="A3:J3"/>
    <mergeCell ref="R3:S3"/>
    <mergeCell ref="A4:J4"/>
    <mergeCell ref="A7:H7"/>
    <mergeCell ref="A8:B8"/>
    <mergeCell ref="C8:E8"/>
  </mergeCells>
  <conditionalFormatting sqref="I19:I43 I45:I69 I71:I95 I97:I121 I123:I147 I149:I173 I175:I199 I201:I246 I248:I272 I274:I298">
    <cfRule type="expression" dxfId="40" priority="1" stopIfTrue="1">
      <formula>H19&gt;0</formula>
    </cfRule>
    <cfRule type="cellIs" dxfId="39" priority="2" stopIfTrue="1" operator="equal">
      <formula>"a"</formula>
    </cfRule>
  </conditionalFormatting>
  <dataValidations count="1">
    <dataValidation type="decimal" operator="greaterThan" allowBlank="1" showInputMessage="1" showErrorMessage="1" sqref="I19:I43 I45:I69 I71:I95 I97:I121 I123:I147 I149:I173 I175:I199 I201:I246 I248:I272 I274:I298" xr:uid="{F0D659CC-6304-4D41-83CD-B764AF8A37F4}">
      <formula1>0</formula1>
    </dataValidation>
  </dataValidations>
  <printOptions horizontalCentered="1"/>
  <pageMargins left="0.24" right="0.23" top="0.53" bottom="0.44" header="0.41" footer="0.24"/>
  <pageSetup paperSize="9" scale="73" fitToHeight="0" orientation="landscape" r:id="rId4"/>
  <headerFooter alignWithMargins="0">
    <oddFooter>&amp;R&amp;"Book Antiqua,Bold"&amp;10Schedule-2/ Page &amp;P of &amp;N</oddFoot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329"/>
  <sheetViews>
    <sheetView view="pageBreakPreview" zoomScale="70" zoomScaleNormal="100" zoomScaleSheetLayoutView="70" workbookViewId="0">
      <selection activeCell="K23" sqref="K23"/>
    </sheetView>
  </sheetViews>
  <sheetFormatPr defaultColWidth="9" defaultRowHeight="15.75" x14ac:dyDescent="0.3"/>
  <cols>
    <col min="1" max="1" width="7.375" style="265" customWidth="1"/>
    <col min="2" max="2" width="13" style="266" customWidth="1"/>
    <col min="3" max="3" width="12.125" style="266" customWidth="1"/>
    <col min="4" max="4" width="13.5" style="266" customWidth="1"/>
    <col min="5" max="5" width="9.375" style="266" customWidth="1"/>
    <col min="6" max="6" width="45.5" style="266" bestFit="1" customWidth="1"/>
    <col min="7" max="7" width="14.875" style="266" customWidth="1"/>
    <col min="8" max="8" width="15.625" style="265" customWidth="1"/>
    <col min="9" max="9" width="14.875" style="267" customWidth="1"/>
    <col min="10" max="10" width="9.5" style="266" customWidth="1"/>
    <col min="11" max="11" width="17.375" style="266" customWidth="1"/>
    <col min="12" max="12" width="104.25" style="268" customWidth="1"/>
    <col min="13" max="13" width="6.5" style="267" customWidth="1"/>
    <col min="14" max="14" width="9.25" style="267" customWidth="1"/>
    <col min="15" max="15" width="19.625" style="269" customWidth="1"/>
    <col min="16" max="16" width="14.875" style="269" customWidth="1"/>
    <col min="17" max="17" width="13.375" style="9" hidden="1" customWidth="1"/>
    <col min="18" max="18" width="13.125" style="9" hidden="1" customWidth="1"/>
    <col min="19" max="19" width="13.5" style="9" hidden="1" customWidth="1"/>
    <col min="20" max="21" width="9" style="9" hidden="1" customWidth="1"/>
    <col min="22" max="28" width="9" style="9" customWidth="1"/>
    <col min="29" max="29" width="16.5" style="9" customWidth="1"/>
    <col min="30" max="31" width="9" style="9" customWidth="1"/>
    <col min="32" max="36" width="9" style="9"/>
    <col min="37" max="37" width="9" style="9" hidden="1" customWidth="1"/>
    <col min="38" max="39" width="17.625" style="9" hidden="1" customWidth="1"/>
    <col min="40" max="40" width="9" style="9" hidden="1" customWidth="1"/>
    <col min="41" max="41" width="15.5" style="9" hidden="1" customWidth="1"/>
    <col min="42" max="42" width="15.375" style="9" hidden="1" customWidth="1"/>
    <col min="43" max="54" width="9" style="9"/>
    <col min="55" max="16384" width="9" style="10"/>
  </cols>
  <sheetData>
    <row r="1" spans="1:54" ht="16.5" x14ac:dyDescent="0.3">
      <c r="A1" s="258" t="str">
        <f>Cover!B3</f>
        <v>CC/NT/W-TELE/DOM/A10/24/09318</v>
      </c>
      <c r="B1" s="259"/>
      <c r="C1" s="259"/>
      <c r="D1" s="259"/>
      <c r="E1" s="259"/>
      <c r="F1" s="259"/>
      <c r="G1" s="259"/>
      <c r="H1" s="731"/>
      <c r="I1" s="1"/>
      <c r="J1" s="259"/>
      <c r="K1" s="259"/>
      <c r="L1" s="260"/>
      <c r="M1" s="4"/>
      <c r="N1" s="4"/>
      <c r="O1" s="5"/>
      <c r="P1" s="261" t="s">
        <v>127</v>
      </c>
    </row>
    <row r="2" spans="1:54" x14ac:dyDescent="0.3">
      <c r="A2" s="262"/>
      <c r="B2" s="263"/>
      <c r="C2" s="263"/>
      <c r="D2" s="263"/>
      <c r="E2" s="263"/>
      <c r="F2" s="263"/>
      <c r="G2" s="263"/>
      <c r="H2" s="262"/>
      <c r="I2" s="11"/>
      <c r="J2" s="263"/>
      <c r="K2" s="263"/>
      <c r="L2" s="264"/>
      <c r="M2" s="11"/>
      <c r="N2" s="11"/>
      <c r="O2" s="10"/>
      <c r="P2" s="10"/>
    </row>
    <row r="3" spans="1:54" ht="36.75" customHeight="1" x14ac:dyDescent="0.3">
      <c r="A3" s="821" t="str">
        <f>Basic!B2</f>
        <v>Package: Wi-Fi Deployment in Switchyard &amp; Control Room of POWERGRID Substations</v>
      </c>
      <c r="B3" s="821"/>
      <c r="C3" s="821"/>
      <c r="D3" s="821"/>
      <c r="E3" s="821"/>
      <c r="F3" s="821"/>
      <c r="G3" s="821"/>
      <c r="H3" s="821"/>
      <c r="I3" s="821"/>
      <c r="J3" s="821"/>
      <c r="K3" s="821"/>
      <c r="L3" s="821"/>
      <c r="M3" s="821"/>
      <c r="N3" s="821"/>
      <c r="O3" s="821"/>
      <c r="P3" s="821"/>
      <c r="Q3" s="821"/>
      <c r="AK3" s="18" t="s">
        <v>128</v>
      </c>
      <c r="AM3" s="84">
        <f>IF(ISERROR(#REF!/('[1]Sch-6'!D14+'[1]Sch-6'!D16+'[1]Sch-6'!D18)),0,#REF!/( '[1]Sch-6'!D14+'[1]Sch-6'!D16+'[1]Sch-6'!D18))</f>
        <v>0</v>
      </c>
    </row>
    <row r="4" spans="1:54" ht="16.5" x14ac:dyDescent="0.3">
      <c r="A4" s="822" t="s">
        <v>129</v>
      </c>
      <c r="B4" s="822"/>
      <c r="C4" s="822"/>
      <c r="D4" s="822"/>
      <c r="E4" s="822"/>
      <c r="F4" s="822"/>
      <c r="G4" s="822"/>
      <c r="H4" s="822"/>
      <c r="I4" s="822"/>
      <c r="J4" s="822"/>
      <c r="K4" s="822"/>
      <c r="L4" s="822"/>
      <c r="M4" s="822"/>
      <c r="N4" s="822"/>
      <c r="O4" s="822"/>
      <c r="P4" s="822"/>
      <c r="Q4" s="822"/>
      <c r="AK4" s="18" t="s">
        <v>130</v>
      </c>
      <c r="AM4" s="84" t="e">
        <f>#REF!</f>
        <v>#REF!</v>
      </c>
    </row>
    <row r="5" spans="1:54" x14ac:dyDescent="0.3">
      <c r="AK5" s="18" t="s">
        <v>131</v>
      </c>
      <c r="AM5" s="84">
        <f>IF(ISERROR(#REF!/#REF!),0,#REF! /#REF!)</f>
        <v>0</v>
      </c>
    </row>
    <row r="6" spans="1:54" ht="16.5" x14ac:dyDescent="0.3">
      <c r="A6" s="270" t="str">
        <f>'[1]Sch-1'!A6</f>
        <v>Bidder’s Name and Address (Sole Bidder) :</v>
      </c>
      <c r="B6" s="271"/>
      <c r="C6" s="271"/>
      <c r="D6" s="271"/>
      <c r="E6" s="271"/>
      <c r="F6" s="271"/>
      <c r="G6" s="271"/>
      <c r="H6" s="732"/>
      <c r="I6" s="272"/>
      <c r="J6" s="271"/>
      <c r="K6" s="271"/>
      <c r="L6" s="273"/>
      <c r="M6" s="108" t="s">
        <v>76</v>
      </c>
      <c r="P6" s="10"/>
      <c r="AK6" s="18" t="s">
        <v>132</v>
      </c>
      <c r="AM6" s="84" t="e">
        <f>#REF!</f>
        <v>#REF!</v>
      </c>
    </row>
    <row r="7" spans="1:54" ht="18.600000000000001" customHeight="1" x14ac:dyDescent="0.3">
      <c r="A7" s="855" t="str">
        <f>'[1]Sch-1'!A7</f>
        <v/>
      </c>
      <c r="B7" s="855"/>
      <c r="C7" s="855"/>
      <c r="D7" s="855"/>
      <c r="E7" s="855"/>
      <c r="F7" s="855"/>
      <c r="G7" s="274"/>
      <c r="H7" s="733"/>
      <c r="I7" s="274"/>
      <c r="J7" s="274"/>
      <c r="K7" s="274"/>
      <c r="L7" s="274"/>
      <c r="M7" s="824" t="str">
        <f>'[1]Sch-1'!M7</f>
        <v>Contracts Services, 3rd Floor</v>
      </c>
      <c r="N7" s="824"/>
      <c r="O7" s="824"/>
      <c r="P7" s="824"/>
      <c r="AK7" s="18" t="s">
        <v>133</v>
      </c>
      <c r="AM7" s="84" t="e">
        <f>SUM(AM3:AM6)</f>
        <v>#REF!</v>
      </c>
    </row>
    <row r="8" spans="1:54" ht="16.5" x14ac:dyDescent="0.3">
      <c r="A8" s="270" t="s">
        <v>78</v>
      </c>
      <c r="B8" s="271"/>
      <c r="C8" s="275" t="str">
        <f>'Sch-2'!C9:E9</f>
        <v/>
      </c>
      <c r="D8" s="271"/>
      <c r="E8" s="271"/>
      <c r="F8" s="271"/>
      <c r="G8" s="271"/>
      <c r="H8" s="732"/>
      <c r="I8" s="272"/>
      <c r="J8" s="271"/>
      <c r="K8" s="271"/>
      <c r="M8" s="824" t="str">
        <f>'[1]Sch-1'!M8</f>
        <v>Power Grid Corporation of India Ltd.,</v>
      </c>
      <c r="N8" s="824"/>
      <c r="O8" s="824"/>
      <c r="P8" s="824"/>
    </row>
    <row r="9" spans="1:54" ht="16.5" x14ac:dyDescent="0.3">
      <c r="A9" s="270" t="s">
        <v>80</v>
      </c>
      <c r="B9" s="271"/>
      <c r="C9" s="275" t="str">
        <f>'Sch-2'!C10:E10</f>
        <v/>
      </c>
      <c r="D9" s="271"/>
      <c r="E9" s="271"/>
      <c r="F9" s="271"/>
      <c r="G9" s="271"/>
      <c r="H9" s="732"/>
      <c r="I9" s="272"/>
      <c r="J9" s="271"/>
      <c r="K9" s="271"/>
      <c r="M9" s="824" t="str">
        <f>'[1]Sch-1'!M9</f>
        <v>"Saudamini", Plot No.-2</v>
      </c>
      <c r="N9" s="824"/>
      <c r="O9" s="824"/>
      <c r="P9" s="824"/>
    </row>
    <row r="10" spans="1:54" ht="16.5" customHeight="1" x14ac:dyDescent="0.3">
      <c r="A10" s="276"/>
      <c r="B10" s="277"/>
      <c r="C10" s="275" t="str">
        <f>'Sch-2'!C11:E11</f>
        <v/>
      </c>
      <c r="D10" s="277"/>
      <c r="E10" s="278"/>
      <c r="F10" s="277"/>
      <c r="G10" s="277"/>
      <c r="H10" s="279"/>
      <c r="I10" s="26"/>
      <c r="J10" s="277"/>
      <c r="K10" s="277"/>
      <c r="M10" s="23" t="str">
        <f>'[1]Sch-1'!M10</f>
        <v xml:space="preserve">Sector-29, </v>
      </c>
      <c r="N10" s="32"/>
      <c r="O10" s="23"/>
      <c r="P10" s="23"/>
      <c r="AK10" s="18" t="s">
        <v>134</v>
      </c>
      <c r="AM10" s="84" t="e">
        <f>'[1]Sch-1'!AA10</f>
        <v>#REF!</v>
      </c>
    </row>
    <row r="11" spans="1:54" ht="16.5" customHeight="1" x14ac:dyDescent="0.3">
      <c r="A11" s="276"/>
      <c r="B11" s="277"/>
      <c r="C11" s="275" t="str">
        <f>'Sch-2'!C12</f>
        <v/>
      </c>
      <c r="D11" s="277"/>
      <c r="E11" s="277"/>
      <c r="F11" s="277"/>
      <c r="G11" s="277"/>
      <c r="H11" s="279"/>
      <c r="I11" s="26"/>
      <c r="J11" s="277"/>
      <c r="K11" s="277"/>
      <c r="M11" s="824" t="str">
        <f>'[1]Sch-1'!M11</f>
        <v>Gurugram (Haryana) - 122001</v>
      </c>
      <c r="N11" s="824"/>
      <c r="O11" s="824"/>
      <c r="P11" s="824"/>
      <c r="AK11" s="18"/>
      <c r="AM11" s="84"/>
    </row>
    <row r="12" spans="1:54" x14ac:dyDescent="0.3">
      <c r="A12" s="279"/>
      <c r="B12" s="280"/>
      <c r="C12" s="280"/>
      <c r="D12" s="280"/>
      <c r="E12" s="280"/>
      <c r="F12" s="280"/>
      <c r="G12" s="280"/>
      <c r="H12" s="279"/>
      <c r="I12" s="32"/>
      <c r="J12" s="280"/>
      <c r="K12" s="280"/>
      <c r="L12" s="281"/>
      <c r="M12" s="282"/>
      <c r="N12" s="282"/>
      <c r="O12" s="26"/>
      <c r="P12" s="10"/>
      <c r="AK12" s="18"/>
      <c r="AM12" s="84"/>
    </row>
    <row r="13" spans="1:54" s="39" customFormat="1" ht="33" customHeight="1" x14ac:dyDescent="0.3">
      <c r="A13" s="283" t="s">
        <v>135</v>
      </c>
      <c r="B13" s="284"/>
      <c r="C13" s="284"/>
      <c r="D13" s="284"/>
      <c r="E13" s="284"/>
      <c r="F13" s="284"/>
      <c r="G13" s="284"/>
      <c r="H13" s="284"/>
      <c r="I13" s="284"/>
      <c r="J13" s="284"/>
      <c r="K13" s="284"/>
      <c r="L13" s="284"/>
      <c r="M13" s="284"/>
      <c r="N13" s="748"/>
      <c r="O13" s="284"/>
      <c r="P13" s="284"/>
      <c r="Q13" s="38"/>
      <c r="R13" s="285"/>
      <c r="S13" s="285"/>
      <c r="T13" s="285"/>
      <c r="U13" s="285"/>
      <c r="V13" s="38"/>
      <c r="W13" s="38"/>
      <c r="X13" s="38"/>
      <c r="Y13" s="38"/>
      <c r="Z13" s="38"/>
      <c r="AA13" s="38"/>
      <c r="AB13" s="38"/>
      <c r="AC13" s="38"/>
      <c r="AD13" s="38"/>
      <c r="AE13" s="38"/>
      <c r="AF13" s="38"/>
      <c r="AG13" s="38"/>
      <c r="AH13" s="38"/>
      <c r="AI13" s="38"/>
      <c r="AJ13" s="38"/>
      <c r="AK13" s="38"/>
      <c r="AL13" s="859" t="s">
        <v>136</v>
      </c>
      <c r="AM13" s="859"/>
      <c r="AN13" s="286" t="s">
        <v>137</v>
      </c>
      <c r="AO13" s="859" t="s">
        <v>138</v>
      </c>
      <c r="AP13" s="859"/>
      <c r="AQ13" s="38"/>
      <c r="AR13" s="38"/>
      <c r="AS13" s="38"/>
      <c r="AT13" s="38"/>
      <c r="AU13" s="38"/>
      <c r="AV13" s="38"/>
      <c r="AW13" s="38"/>
      <c r="AX13" s="38"/>
      <c r="AY13" s="38"/>
      <c r="AZ13" s="38"/>
      <c r="BA13" s="38"/>
      <c r="BB13" s="38"/>
    </row>
    <row r="14" spans="1:54" ht="16.5" x14ac:dyDescent="0.3">
      <c r="A14" s="276"/>
      <c r="B14" s="277"/>
      <c r="C14" s="277"/>
      <c r="D14" s="277"/>
      <c r="E14" s="277"/>
      <c r="F14" s="277"/>
      <c r="G14" s="277"/>
      <c r="H14" s="279"/>
      <c r="I14" s="26"/>
      <c r="J14" s="277"/>
      <c r="K14" s="277"/>
      <c r="L14" s="277"/>
      <c r="M14" s="277"/>
      <c r="N14" s="280"/>
      <c r="O14" s="277"/>
      <c r="P14" s="277"/>
      <c r="R14" s="287"/>
      <c r="S14" s="287"/>
      <c r="T14" s="287"/>
      <c r="U14" s="287"/>
      <c r="AL14" s="288"/>
      <c r="AM14" s="288"/>
      <c r="AN14" s="8"/>
      <c r="AO14" s="288"/>
      <c r="AP14" s="288"/>
    </row>
    <row r="15" spans="1:54" ht="16.5" x14ac:dyDescent="0.3">
      <c r="A15" s="276"/>
      <c r="B15" s="277"/>
      <c r="C15" s="277"/>
      <c r="D15" s="277"/>
      <c r="E15" s="277"/>
      <c r="F15" s="277"/>
      <c r="G15" s="277"/>
      <c r="H15" s="279"/>
      <c r="I15" s="26"/>
      <c r="J15" s="277"/>
      <c r="K15" s="277"/>
      <c r="L15" s="277"/>
      <c r="M15" s="277"/>
      <c r="N15" s="860" t="s">
        <v>86</v>
      </c>
      <c r="O15" s="860"/>
      <c r="P15" s="860"/>
      <c r="R15" s="287"/>
      <c r="S15" s="287"/>
      <c r="T15" s="287"/>
      <c r="U15" s="287"/>
      <c r="AL15" s="288"/>
      <c r="AM15" s="288"/>
      <c r="AN15" s="8"/>
      <c r="AO15" s="288"/>
      <c r="AP15" s="288"/>
    </row>
    <row r="16" spans="1:54" ht="152.25" customHeight="1" x14ac:dyDescent="0.3">
      <c r="A16" s="751" t="s">
        <v>329</v>
      </c>
      <c r="B16" s="752" t="s">
        <v>88</v>
      </c>
      <c r="C16" s="752" t="s">
        <v>89</v>
      </c>
      <c r="D16" s="752" t="s">
        <v>139</v>
      </c>
      <c r="E16" s="752" t="s">
        <v>140</v>
      </c>
      <c r="F16" s="752" t="s">
        <v>90</v>
      </c>
      <c r="G16" s="753" t="s">
        <v>141</v>
      </c>
      <c r="H16" s="754" t="s">
        <v>142</v>
      </c>
      <c r="I16" s="755" t="s">
        <v>143</v>
      </c>
      <c r="J16" s="755" t="s">
        <v>94</v>
      </c>
      <c r="K16" s="755" t="s">
        <v>95</v>
      </c>
      <c r="L16" s="752" t="s">
        <v>117</v>
      </c>
      <c r="M16" s="756" t="s">
        <v>97</v>
      </c>
      <c r="N16" s="756" t="s">
        <v>118</v>
      </c>
      <c r="O16" s="752" t="s">
        <v>144</v>
      </c>
      <c r="P16" s="752" t="s">
        <v>145</v>
      </c>
      <c r="Q16" s="50" t="s">
        <v>146</v>
      </c>
      <c r="R16" s="287"/>
      <c r="S16" s="287"/>
      <c r="T16" s="287"/>
      <c r="U16" s="287"/>
      <c r="AL16" s="289" t="s">
        <v>144</v>
      </c>
      <c r="AM16" s="289" t="s">
        <v>145</v>
      </c>
      <c r="AN16" s="8"/>
      <c r="AO16" s="289" t="s">
        <v>144</v>
      </c>
      <c r="AP16" s="289" t="s">
        <v>145</v>
      </c>
    </row>
    <row r="17" spans="1:54" ht="18.75" x14ac:dyDescent="0.3">
      <c r="A17" s="757">
        <v>1</v>
      </c>
      <c r="B17" s="758">
        <v>2</v>
      </c>
      <c r="C17" s="758">
        <v>3</v>
      </c>
      <c r="D17" s="758">
        <v>4</v>
      </c>
      <c r="E17" s="758">
        <v>5</v>
      </c>
      <c r="F17" s="759">
        <v>6</v>
      </c>
      <c r="G17" s="758">
        <v>7</v>
      </c>
      <c r="H17" s="754">
        <v>8</v>
      </c>
      <c r="I17" s="755">
        <v>9</v>
      </c>
      <c r="J17" s="755">
        <v>10</v>
      </c>
      <c r="K17" s="755">
        <v>11</v>
      </c>
      <c r="L17" s="760">
        <v>12</v>
      </c>
      <c r="M17" s="760">
        <v>13</v>
      </c>
      <c r="N17" s="760">
        <v>14</v>
      </c>
      <c r="O17" s="760">
        <v>15</v>
      </c>
      <c r="P17" s="760" t="s">
        <v>147</v>
      </c>
      <c r="Q17" s="734">
        <v>17</v>
      </c>
      <c r="R17" s="287"/>
      <c r="S17" s="287"/>
      <c r="T17" s="287"/>
      <c r="U17" s="287"/>
      <c r="AL17" s="90">
        <v>5</v>
      </c>
      <c r="AM17" s="90" t="s">
        <v>148</v>
      </c>
      <c r="AN17" s="8"/>
      <c r="AO17" s="90">
        <v>5</v>
      </c>
      <c r="AP17" s="90" t="s">
        <v>148</v>
      </c>
    </row>
    <row r="18" spans="1:54" s="313" customFormat="1" ht="30.75" customHeight="1" x14ac:dyDescent="0.3">
      <c r="A18" s="695" t="str">
        <f>'Sch-1'!A18</f>
        <v>I</v>
      </c>
      <c r="B18" s="699" t="str">
        <f>'Sch-1'!B18</f>
        <v xml:space="preserve">Wi-Fi Deployment in SR1 L4              </v>
      </c>
      <c r="C18" s="721"/>
      <c r="D18" s="721"/>
      <c r="E18" s="721"/>
      <c r="F18" s="721"/>
      <c r="G18" s="721"/>
      <c r="H18" s="721"/>
      <c r="I18" s="721"/>
      <c r="J18" s="721"/>
      <c r="K18" s="721"/>
      <c r="L18" s="721"/>
      <c r="M18" s="721"/>
      <c r="N18" s="749"/>
      <c r="O18" s="721"/>
      <c r="P18" s="721"/>
      <c r="Q18" s="722"/>
      <c r="R18" s="723"/>
      <c r="S18" s="723"/>
      <c r="T18" s="723"/>
      <c r="U18" s="723"/>
      <c r="V18" s="46"/>
      <c r="W18" s="46"/>
      <c r="X18" s="46"/>
      <c r="Y18" s="46"/>
      <c r="Z18" s="46"/>
      <c r="AA18" s="46"/>
      <c r="AB18" s="46"/>
      <c r="AC18" s="46"/>
      <c r="AD18" s="46"/>
      <c r="AE18" s="46"/>
      <c r="AF18" s="46"/>
      <c r="AG18" s="46"/>
      <c r="AH18" s="46"/>
      <c r="AI18" s="46"/>
      <c r="AJ18" s="46"/>
      <c r="AK18" s="46"/>
      <c r="AL18" s="861" t="s">
        <v>136</v>
      </c>
      <c r="AM18" s="861"/>
      <c r="AN18" s="45" t="s">
        <v>137</v>
      </c>
      <c r="AO18" s="861" t="s">
        <v>138</v>
      </c>
      <c r="AP18" s="861"/>
      <c r="AQ18" s="46"/>
      <c r="AR18" s="46"/>
      <c r="AS18" s="46"/>
      <c r="AT18" s="46"/>
      <c r="AU18" s="46"/>
      <c r="AV18" s="46"/>
      <c r="AW18" s="46"/>
      <c r="AX18" s="46"/>
      <c r="AY18" s="46"/>
      <c r="AZ18" s="46"/>
      <c r="BA18" s="46"/>
      <c r="BB18" s="46"/>
    </row>
    <row r="19" spans="1:54" s="298" customFormat="1" x14ac:dyDescent="0.3">
      <c r="A19" s="735">
        <v>1</v>
      </c>
      <c r="B19" s="55">
        <v>7000027974</v>
      </c>
      <c r="C19" s="55">
        <v>2150</v>
      </c>
      <c r="D19" s="55">
        <v>10</v>
      </c>
      <c r="E19" s="55">
        <v>10</v>
      </c>
      <c r="F19" s="736" t="s">
        <v>401</v>
      </c>
      <c r="G19" s="55">
        <v>170005005</v>
      </c>
      <c r="H19" s="55">
        <v>998344</v>
      </c>
      <c r="I19" s="724"/>
      <c r="J19" s="57">
        <v>0.18</v>
      </c>
      <c r="K19" s="701"/>
      <c r="L19" s="56" t="s">
        <v>504</v>
      </c>
      <c r="M19" s="56" t="s">
        <v>364</v>
      </c>
      <c r="N19" s="55">
        <v>5</v>
      </c>
      <c r="O19" s="702"/>
      <c r="P19" s="725" t="str">
        <f t="shared" ref="P19" si="0">IF(O19=0, "Included", IF(ISERROR(N19*O19), O19, N19*O19))</f>
        <v>Included</v>
      </c>
      <c r="Q19" s="726">
        <f t="shared" ref="Q19" si="1">S19</f>
        <v>0</v>
      </c>
      <c r="R19" s="298">
        <f t="shared" ref="R19" si="2">IF(P19="Included",0,P19)</f>
        <v>0</v>
      </c>
      <c r="S19" s="298">
        <f t="shared" ref="S19" si="3">IF(K19="",(R19*J19),(R19*K19))</f>
        <v>0</v>
      </c>
      <c r="T19" s="727">
        <f t="shared" ref="T19" si="4">+N19*O19</f>
        <v>0</v>
      </c>
      <c r="U19" s="727"/>
    </row>
    <row r="20" spans="1:54" s="298" customFormat="1" x14ac:dyDescent="0.3">
      <c r="A20" s="291">
        <v>2</v>
      </c>
      <c r="B20" s="712">
        <v>7000027974</v>
      </c>
      <c r="C20" s="712">
        <v>2160</v>
      </c>
      <c r="D20" s="712">
        <v>20</v>
      </c>
      <c r="E20" s="712">
        <v>10</v>
      </c>
      <c r="F20" s="713" t="s">
        <v>402</v>
      </c>
      <c r="G20" s="712">
        <v>170005025</v>
      </c>
      <c r="H20" s="712">
        <v>998713</v>
      </c>
      <c r="I20" s="728"/>
      <c r="J20" s="61">
        <v>0.18</v>
      </c>
      <c r="K20" s="729"/>
      <c r="L20" s="737" t="s">
        <v>458</v>
      </c>
      <c r="M20" s="737" t="s">
        <v>364</v>
      </c>
      <c r="N20" s="712">
        <v>86</v>
      </c>
      <c r="O20" s="702"/>
      <c r="P20" s="730" t="str">
        <f t="shared" ref="P20:P59" si="5">IF(O20=0, "Included", IF(ISERROR(N20*O20), O20, N20*O20))</f>
        <v>Included</v>
      </c>
      <c r="Q20" s="726">
        <f t="shared" ref="Q20:Q59" si="6">S20</f>
        <v>0</v>
      </c>
      <c r="R20" s="298">
        <f t="shared" ref="R20:R59" si="7">IF(P20="Included",0,P20)</f>
        <v>0</v>
      </c>
      <c r="S20" s="298">
        <f t="shared" ref="S20:S28" si="8">IF(K20="",(R20*J20),(R20*K20))</f>
        <v>0</v>
      </c>
      <c r="T20" s="727">
        <f t="shared" ref="T20:T28" si="9">+N20*O20</f>
        <v>0</v>
      </c>
      <c r="U20" s="727"/>
    </row>
    <row r="21" spans="1:54" s="298" customFormat="1" x14ac:dyDescent="0.3">
      <c r="A21" s="291">
        <v>3</v>
      </c>
      <c r="B21" s="712">
        <v>7000027974</v>
      </c>
      <c r="C21" s="712">
        <v>2170</v>
      </c>
      <c r="D21" s="712">
        <v>30</v>
      </c>
      <c r="E21" s="712">
        <v>10</v>
      </c>
      <c r="F21" s="713" t="s">
        <v>403</v>
      </c>
      <c r="G21" s="712">
        <v>170005026</v>
      </c>
      <c r="H21" s="712">
        <v>998713</v>
      </c>
      <c r="I21" s="728"/>
      <c r="J21" s="61">
        <v>0.18</v>
      </c>
      <c r="K21" s="729"/>
      <c r="L21" s="737" t="s">
        <v>459</v>
      </c>
      <c r="M21" s="737" t="s">
        <v>364</v>
      </c>
      <c r="N21" s="712">
        <v>10</v>
      </c>
      <c r="O21" s="702"/>
      <c r="P21" s="730" t="str">
        <f t="shared" si="5"/>
        <v>Included</v>
      </c>
      <c r="Q21" s="726">
        <f t="shared" si="6"/>
        <v>0</v>
      </c>
      <c r="R21" s="298">
        <f t="shared" si="7"/>
        <v>0</v>
      </c>
      <c r="S21" s="298">
        <f t="shared" si="8"/>
        <v>0</v>
      </c>
      <c r="T21" s="727">
        <f t="shared" si="9"/>
        <v>0</v>
      </c>
      <c r="U21" s="727"/>
    </row>
    <row r="22" spans="1:54" s="298" customFormat="1" x14ac:dyDescent="0.3">
      <c r="A22" s="735">
        <v>4</v>
      </c>
      <c r="B22" s="712">
        <v>7000027974</v>
      </c>
      <c r="C22" s="712">
        <v>2180</v>
      </c>
      <c r="D22" s="712">
        <v>40</v>
      </c>
      <c r="E22" s="712">
        <v>10</v>
      </c>
      <c r="F22" s="713" t="s">
        <v>404</v>
      </c>
      <c r="G22" s="712">
        <v>170005027</v>
      </c>
      <c r="H22" s="712">
        <v>998713</v>
      </c>
      <c r="I22" s="728"/>
      <c r="J22" s="61">
        <v>0.18</v>
      </c>
      <c r="K22" s="729"/>
      <c r="L22" s="737" t="s">
        <v>505</v>
      </c>
      <c r="M22" s="737" t="s">
        <v>364</v>
      </c>
      <c r="N22" s="712">
        <v>25</v>
      </c>
      <c r="O22" s="702"/>
      <c r="P22" s="730" t="str">
        <f t="shared" si="5"/>
        <v>Included</v>
      </c>
      <c r="Q22" s="726">
        <f t="shared" si="6"/>
        <v>0</v>
      </c>
      <c r="R22" s="298">
        <f t="shared" si="7"/>
        <v>0</v>
      </c>
      <c r="S22" s="298">
        <f t="shared" si="8"/>
        <v>0</v>
      </c>
      <c r="T22" s="727">
        <f t="shared" si="9"/>
        <v>0</v>
      </c>
      <c r="U22" s="727"/>
    </row>
    <row r="23" spans="1:54" s="298" customFormat="1" x14ac:dyDescent="0.3">
      <c r="A23" s="291">
        <v>5</v>
      </c>
      <c r="B23" s="712">
        <v>7000027974</v>
      </c>
      <c r="C23" s="712">
        <v>2190</v>
      </c>
      <c r="D23" s="712">
        <v>50</v>
      </c>
      <c r="E23" s="712">
        <v>10</v>
      </c>
      <c r="F23" s="713" t="s">
        <v>405</v>
      </c>
      <c r="G23" s="712">
        <v>170005028</v>
      </c>
      <c r="H23" s="712">
        <v>998713</v>
      </c>
      <c r="I23" s="728"/>
      <c r="J23" s="61">
        <v>0.18</v>
      </c>
      <c r="K23" s="729"/>
      <c r="L23" s="737" t="s">
        <v>506</v>
      </c>
      <c r="M23" s="737" t="s">
        <v>364</v>
      </c>
      <c r="N23" s="712">
        <v>5</v>
      </c>
      <c r="O23" s="702"/>
      <c r="P23" s="730" t="str">
        <f t="shared" si="5"/>
        <v>Included</v>
      </c>
      <c r="Q23" s="726">
        <f t="shared" si="6"/>
        <v>0</v>
      </c>
      <c r="R23" s="298">
        <f t="shared" si="7"/>
        <v>0</v>
      </c>
      <c r="S23" s="298">
        <f t="shared" si="8"/>
        <v>0</v>
      </c>
      <c r="T23" s="727">
        <f t="shared" si="9"/>
        <v>0</v>
      </c>
      <c r="U23" s="727"/>
    </row>
    <row r="24" spans="1:54" s="298" customFormat="1" x14ac:dyDescent="0.3">
      <c r="A24" s="291">
        <v>6</v>
      </c>
      <c r="B24" s="712">
        <v>7000027974</v>
      </c>
      <c r="C24" s="712">
        <v>2200</v>
      </c>
      <c r="D24" s="712">
        <v>60</v>
      </c>
      <c r="E24" s="712">
        <v>10</v>
      </c>
      <c r="F24" s="713" t="s">
        <v>406</v>
      </c>
      <c r="G24" s="712">
        <v>170005029</v>
      </c>
      <c r="H24" s="712">
        <v>998713</v>
      </c>
      <c r="I24" s="728"/>
      <c r="J24" s="61">
        <v>0.18</v>
      </c>
      <c r="K24" s="729"/>
      <c r="L24" s="737" t="s">
        <v>507</v>
      </c>
      <c r="M24" s="737" t="s">
        <v>364</v>
      </c>
      <c r="N24" s="712">
        <v>29</v>
      </c>
      <c r="O24" s="702"/>
      <c r="P24" s="730" t="str">
        <f t="shared" si="5"/>
        <v>Included</v>
      </c>
      <c r="Q24" s="726">
        <f t="shared" si="6"/>
        <v>0</v>
      </c>
      <c r="R24" s="298">
        <f t="shared" si="7"/>
        <v>0</v>
      </c>
      <c r="S24" s="298">
        <f t="shared" si="8"/>
        <v>0</v>
      </c>
      <c r="T24" s="727">
        <f t="shared" si="9"/>
        <v>0</v>
      </c>
      <c r="U24" s="727"/>
    </row>
    <row r="25" spans="1:54" s="298" customFormat="1" x14ac:dyDescent="0.3">
      <c r="A25" s="735">
        <v>7</v>
      </c>
      <c r="B25" s="712">
        <v>7000027974</v>
      </c>
      <c r="C25" s="712">
        <v>2210</v>
      </c>
      <c r="D25" s="712">
        <v>70</v>
      </c>
      <c r="E25" s="712">
        <v>10</v>
      </c>
      <c r="F25" s="713" t="s">
        <v>407</v>
      </c>
      <c r="G25" s="712">
        <v>170005031</v>
      </c>
      <c r="H25" s="712">
        <v>998713</v>
      </c>
      <c r="I25" s="728"/>
      <c r="J25" s="61">
        <v>0.18</v>
      </c>
      <c r="K25" s="729"/>
      <c r="L25" s="737" t="s">
        <v>463</v>
      </c>
      <c r="M25" s="737" t="s">
        <v>364</v>
      </c>
      <c r="N25" s="712">
        <v>2</v>
      </c>
      <c r="O25" s="702"/>
      <c r="P25" s="730" t="str">
        <f t="shared" si="5"/>
        <v>Included</v>
      </c>
      <c r="Q25" s="726">
        <f t="shared" si="6"/>
        <v>0</v>
      </c>
      <c r="R25" s="298">
        <f t="shared" si="7"/>
        <v>0</v>
      </c>
      <c r="S25" s="298">
        <f t="shared" si="8"/>
        <v>0</v>
      </c>
      <c r="T25" s="727">
        <f t="shared" si="9"/>
        <v>0</v>
      </c>
      <c r="U25" s="727"/>
    </row>
    <row r="26" spans="1:54" s="298" customFormat="1" ht="31.5" x14ac:dyDescent="0.3">
      <c r="A26" s="291">
        <v>8</v>
      </c>
      <c r="B26" s="712">
        <v>7000027974</v>
      </c>
      <c r="C26" s="712">
        <v>2220</v>
      </c>
      <c r="D26" s="712">
        <v>80</v>
      </c>
      <c r="E26" s="712">
        <v>10</v>
      </c>
      <c r="F26" s="713" t="s">
        <v>408</v>
      </c>
      <c r="G26" s="712">
        <v>170005032</v>
      </c>
      <c r="H26" s="712">
        <v>998713</v>
      </c>
      <c r="I26" s="728"/>
      <c r="J26" s="61">
        <v>0.18</v>
      </c>
      <c r="K26" s="729"/>
      <c r="L26" s="737" t="s">
        <v>508</v>
      </c>
      <c r="M26" s="737" t="s">
        <v>365</v>
      </c>
      <c r="N26" s="712">
        <v>80</v>
      </c>
      <c r="O26" s="702"/>
      <c r="P26" s="730" t="str">
        <f t="shared" si="5"/>
        <v>Included</v>
      </c>
      <c r="Q26" s="726">
        <f t="shared" si="6"/>
        <v>0</v>
      </c>
      <c r="R26" s="298">
        <f t="shared" si="7"/>
        <v>0</v>
      </c>
      <c r="S26" s="298">
        <f t="shared" si="8"/>
        <v>0</v>
      </c>
      <c r="T26" s="727">
        <f t="shared" si="9"/>
        <v>0</v>
      </c>
      <c r="U26" s="727"/>
    </row>
    <row r="27" spans="1:54" s="298" customFormat="1" ht="31.5" x14ac:dyDescent="0.3">
      <c r="A27" s="291">
        <v>9</v>
      </c>
      <c r="B27" s="712">
        <v>7000027974</v>
      </c>
      <c r="C27" s="712">
        <v>2230</v>
      </c>
      <c r="D27" s="712">
        <v>90</v>
      </c>
      <c r="E27" s="712">
        <v>10</v>
      </c>
      <c r="F27" s="713" t="s">
        <v>409</v>
      </c>
      <c r="G27" s="712">
        <v>170005033</v>
      </c>
      <c r="H27" s="712">
        <v>998713</v>
      </c>
      <c r="I27" s="728"/>
      <c r="J27" s="61">
        <v>0.18</v>
      </c>
      <c r="K27" s="729"/>
      <c r="L27" s="737" t="s">
        <v>509</v>
      </c>
      <c r="M27" s="737" t="s">
        <v>365</v>
      </c>
      <c r="N27" s="712">
        <v>400</v>
      </c>
      <c r="O27" s="702"/>
      <c r="P27" s="730" t="str">
        <f t="shared" si="5"/>
        <v>Included</v>
      </c>
      <c r="Q27" s="726">
        <f t="shared" si="6"/>
        <v>0</v>
      </c>
      <c r="R27" s="298">
        <f t="shared" si="7"/>
        <v>0</v>
      </c>
      <c r="S27" s="298">
        <f t="shared" si="8"/>
        <v>0</v>
      </c>
      <c r="T27" s="727">
        <f t="shared" si="9"/>
        <v>0</v>
      </c>
      <c r="U27" s="727"/>
    </row>
    <row r="28" spans="1:54" s="298" customFormat="1" x14ac:dyDescent="0.3">
      <c r="A28" s="735">
        <v>10</v>
      </c>
      <c r="B28" s="712">
        <v>7000027974</v>
      </c>
      <c r="C28" s="712">
        <v>2240</v>
      </c>
      <c r="D28" s="712">
        <v>100</v>
      </c>
      <c r="E28" s="712">
        <v>10</v>
      </c>
      <c r="F28" s="713" t="s">
        <v>410</v>
      </c>
      <c r="G28" s="712">
        <v>170005034</v>
      </c>
      <c r="H28" s="712">
        <v>998713</v>
      </c>
      <c r="I28" s="728"/>
      <c r="J28" s="61">
        <v>0.18</v>
      </c>
      <c r="K28" s="729"/>
      <c r="L28" s="737" t="s">
        <v>510</v>
      </c>
      <c r="M28" s="737" t="s">
        <v>365</v>
      </c>
      <c r="N28" s="712">
        <v>11000</v>
      </c>
      <c r="O28" s="702"/>
      <c r="P28" s="730" t="str">
        <f t="shared" si="5"/>
        <v>Included</v>
      </c>
      <c r="Q28" s="726">
        <f t="shared" si="6"/>
        <v>0</v>
      </c>
      <c r="R28" s="298">
        <f t="shared" si="7"/>
        <v>0</v>
      </c>
      <c r="S28" s="298">
        <f t="shared" si="8"/>
        <v>0</v>
      </c>
      <c r="T28" s="727">
        <f t="shared" si="9"/>
        <v>0</v>
      </c>
      <c r="U28" s="727"/>
    </row>
    <row r="29" spans="1:54" s="298" customFormat="1" x14ac:dyDescent="0.3">
      <c r="A29" s="291">
        <v>11</v>
      </c>
      <c r="B29" s="712">
        <v>7000027974</v>
      </c>
      <c r="C29" s="712">
        <v>2250</v>
      </c>
      <c r="D29" s="712">
        <v>110</v>
      </c>
      <c r="E29" s="712">
        <v>10</v>
      </c>
      <c r="F29" s="713" t="s">
        <v>411</v>
      </c>
      <c r="G29" s="712">
        <v>170005035</v>
      </c>
      <c r="H29" s="712">
        <v>998713</v>
      </c>
      <c r="I29" s="728"/>
      <c r="J29" s="61">
        <v>0.18</v>
      </c>
      <c r="K29" s="729"/>
      <c r="L29" s="737" t="s">
        <v>511</v>
      </c>
      <c r="M29" s="737" t="s">
        <v>365</v>
      </c>
      <c r="N29" s="712">
        <v>7900</v>
      </c>
      <c r="O29" s="702"/>
      <c r="P29" s="730" t="str">
        <f t="shared" si="5"/>
        <v>Included</v>
      </c>
      <c r="Q29" s="726">
        <f t="shared" si="6"/>
        <v>0</v>
      </c>
      <c r="R29" s="298">
        <f t="shared" si="7"/>
        <v>0</v>
      </c>
      <c r="S29" s="298">
        <f>IF(K29="",(R29*J29),(R29*K29))</f>
        <v>0</v>
      </c>
      <c r="T29" s="727">
        <f>+N29*O29</f>
        <v>0</v>
      </c>
      <c r="U29" s="727"/>
    </row>
    <row r="30" spans="1:54" s="298" customFormat="1" x14ac:dyDescent="0.3">
      <c r="A30" s="291">
        <v>12</v>
      </c>
      <c r="B30" s="712">
        <v>7000027974</v>
      </c>
      <c r="C30" s="712">
        <v>2260</v>
      </c>
      <c r="D30" s="712">
        <v>120</v>
      </c>
      <c r="E30" s="712">
        <v>10</v>
      </c>
      <c r="F30" s="713" t="s">
        <v>412</v>
      </c>
      <c r="G30" s="712">
        <v>170005036</v>
      </c>
      <c r="H30" s="712">
        <v>998713</v>
      </c>
      <c r="I30" s="728"/>
      <c r="J30" s="61">
        <v>0.18</v>
      </c>
      <c r="K30" s="729"/>
      <c r="L30" s="737" t="s">
        <v>512</v>
      </c>
      <c r="M30" s="737" t="s">
        <v>365</v>
      </c>
      <c r="N30" s="712">
        <v>9900</v>
      </c>
      <c r="O30" s="702"/>
      <c r="P30" s="730" t="str">
        <f t="shared" si="5"/>
        <v>Included</v>
      </c>
      <c r="Q30" s="726">
        <f t="shared" si="6"/>
        <v>0</v>
      </c>
      <c r="R30" s="298">
        <f t="shared" si="7"/>
        <v>0</v>
      </c>
      <c r="S30" s="298">
        <f>IF(K30="",(R30*J30),(R30*K30))</f>
        <v>0</v>
      </c>
      <c r="T30" s="727">
        <f>+N30*O30</f>
        <v>0</v>
      </c>
      <c r="U30" s="727"/>
    </row>
    <row r="31" spans="1:54" s="298" customFormat="1" x14ac:dyDescent="0.3">
      <c r="A31" s="735">
        <v>13</v>
      </c>
      <c r="B31" s="712">
        <v>7000027974</v>
      </c>
      <c r="C31" s="712">
        <v>2270</v>
      </c>
      <c r="D31" s="712">
        <v>130</v>
      </c>
      <c r="E31" s="712">
        <v>10</v>
      </c>
      <c r="F31" s="713" t="s">
        <v>413</v>
      </c>
      <c r="G31" s="712">
        <v>170005037</v>
      </c>
      <c r="H31" s="712">
        <v>998713</v>
      </c>
      <c r="I31" s="728"/>
      <c r="J31" s="61">
        <v>0.18</v>
      </c>
      <c r="K31" s="729"/>
      <c r="L31" s="737" t="s">
        <v>513</v>
      </c>
      <c r="M31" s="737" t="s">
        <v>365</v>
      </c>
      <c r="N31" s="712">
        <v>7110</v>
      </c>
      <c r="O31" s="702"/>
      <c r="P31" s="730" t="str">
        <f t="shared" si="5"/>
        <v>Included</v>
      </c>
      <c r="Q31" s="726">
        <f t="shared" si="6"/>
        <v>0</v>
      </c>
      <c r="R31" s="298">
        <f t="shared" si="7"/>
        <v>0</v>
      </c>
      <c r="S31" s="298">
        <f>IF(K31="",(R31*J31),(R31*K31))</f>
        <v>0</v>
      </c>
      <c r="T31" s="727">
        <f>+N31*O31</f>
        <v>0</v>
      </c>
      <c r="U31" s="727"/>
    </row>
    <row r="32" spans="1:54" s="298" customFormat="1" x14ac:dyDescent="0.3">
      <c r="A32" s="291">
        <v>14</v>
      </c>
      <c r="B32" s="712">
        <v>7000027974</v>
      </c>
      <c r="C32" s="712">
        <v>2280</v>
      </c>
      <c r="D32" s="712">
        <v>140</v>
      </c>
      <c r="E32" s="712">
        <v>10</v>
      </c>
      <c r="F32" s="713" t="s">
        <v>414</v>
      </c>
      <c r="G32" s="712">
        <v>170005038</v>
      </c>
      <c r="H32" s="712">
        <v>998713</v>
      </c>
      <c r="I32" s="728"/>
      <c r="J32" s="61">
        <v>0.18</v>
      </c>
      <c r="K32" s="729"/>
      <c r="L32" s="737" t="s">
        <v>514</v>
      </c>
      <c r="M32" s="737" t="s">
        <v>364</v>
      </c>
      <c r="N32" s="712">
        <v>80</v>
      </c>
      <c r="O32" s="702"/>
      <c r="P32" s="730" t="str">
        <f t="shared" si="5"/>
        <v>Included</v>
      </c>
      <c r="Q32" s="726">
        <f t="shared" si="6"/>
        <v>0</v>
      </c>
      <c r="R32" s="298">
        <f t="shared" si="7"/>
        <v>0</v>
      </c>
      <c r="S32" s="298">
        <f t="shared" ref="S32:S55" si="10">IF(K32="",(R32*J32),(R32*K32))</f>
        <v>0</v>
      </c>
      <c r="T32" s="727">
        <f t="shared" ref="T32:T55" si="11">+N32*O32</f>
        <v>0</v>
      </c>
      <c r="U32" s="727"/>
    </row>
    <row r="33" spans="1:54" s="298" customFormat="1" x14ac:dyDescent="0.3">
      <c r="A33" s="291">
        <v>15</v>
      </c>
      <c r="B33" s="712">
        <v>7000027974</v>
      </c>
      <c r="C33" s="712">
        <v>2290</v>
      </c>
      <c r="D33" s="712">
        <v>150</v>
      </c>
      <c r="E33" s="712">
        <v>10</v>
      </c>
      <c r="F33" s="713" t="s">
        <v>415</v>
      </c>
      <c r="G33" s="712">
        <v>170005039</v>
      </c>
      <c r="H33" s="712">
        <v>998713</v>
      </c>
      <c r="I33" s="728"/>
      <c r="J33" s="61">
        <v>0.18</v>
      </c>
      <c r="K33" s="729"/>
      <c r="L33" s="737" t="s">
        <v>515</v>
      </c>
      <c r="M33" s="737" t="s">
        <v>364</v>
      </c>
      <c r="N33" s="712">
        <v>58</v>
      </c>
      <c r="O33" s="702"/>
      <c r="P33" s="730" t="str">
        <f t="shared" si="5"/>
        <v>Included</v>
      </c>
      <c r="Q33" s="726">
        <f t="shared" si="6"/>
        <v>0</v>
      </c>
      <c r="R33" s="298">
        <f t="shared" si="7"/>
        <v>0</v>
      </c>
      <c r="S33" s="298">
        <f t="shared" si="10"/>
        <v>0</v>
      </c>
      <c r="T33" s="727">
        <f t="shared" si="11"/>
        <v>0</v>
      </c>
      <c r="U33" s="727"/>
    </row>
    <row r="34" spans="1:54" s="298" customFormat="1" x14ac:dyDescent="0.3">
      <c r="A34" s="735">
        <v>16</v>
      </c>
      <c r="B34" s="712">
        <v>7000027974</v>
      </c>
      <c r="C34" s="712">
        <v>2300</v>
      </c>
      <c r="D34" s="712">
        <v>160</v>
      </c>
      <c r="E34" s="712">
        <v>10</v>
      </c>
      <c r="F34" s="713" t="s">
        <v>416</v>
      </c>
      <c r="G34" s="712">
        <v>170005040</v>
      </c>
      <c r="H34" s="712">
        <v>998713</v>
      </c>
      <c r="I34" s="728"/>
      <c r="J34" s="61">
        <v>0.18</v>
      </c>
      <c r="K34" s="729"/>
      <c r="L34" s="737" t="s">
        <v>516</v>
      </c>
      <c r="M34" s="737" t="s">
        <v>365</v>
      </c>
      <c r="N34" s="712">
        <v>3440</v>
      </c>
      <c r="O34" s="702"/>
      <c r="P34" s="730" t="str">
        <f t="shared" si="5"/>
        <v>Included</v>
      </c>
      <c r="Q34" s="726">
        <f t="shared" si="6"/>
        <v>0</v>
      </c>
      <c r="R34" s="298">
        <f t="shared" si="7"/>
        <v>0</v>
      </c>
      <c r="S34" s="298">
        <f t="shared" si="10"/>
        <v>0</v>
      </c>
      <c r="T34" s="727">
        <f t="shared" si="11"/>
        <v>0</v>
      </c>
      <c r="U34" s="727"/>
    </row>
    <row r="35" spans="1:54" s="298" customFormat="1" x14ac:dyDescent="0.3">
      <c r="A35" s="291">
        <v>17</v>
      </c>
      <c r="B35" s="712">
        <v>7000027974</v>
      </c>
      <c r="C35" s="712">
        <v>2310</v>
      </c>
      <c r="D35" s="712">
        <v>170</v>
      </c>
      <c r="E35" s="712">
        <v>10</v>
      </c>
      <c r="F35" s="713" t="s">
        <v>417</v>
      </c>
      <c r="G35" s="712">
        <v>170005041</v>
      </c>
      <c r="H35" s="712">
        <v>998713</v>
      </c>
      <c r="I35" s="728"/>
      <c r="J35" s="61">
        <v>0.18</v>
      </c>
      <c r="K35" s="729"/>
      <c r="L35" s="737" t="s">
        <v>517</v>
      </c>
      <c r="M35" s="737" t="s">
        <v>365</v>
      </c>
      <c r="N35" s="712">
        <v>400</v>
      </c>
      <c r="O35" s="702"/>
      <c r="P35" s="730" t="str">
        <f t="shared" si="5"/>
        <v>Included</v>
      </c>
      <c r="Q35" s="726">
        <f t="shared" si="6"/>
        <v>0</v>
      </c>
      <c r="R35" s="298">
        <f t="shared" si="7"/>
        <v>0</v>
      </c>
      <c r="S35" s="298">
        <f t="shared" si="10"/>
        <v>0</v>
      </c>
      <c r="T35" s="727">
        <f t="shared" si="11"/>
        <v>0</v>
      </c>
      <c r="U35" s="727"/>
    </row>
    <row r="36" spans="1:54" s="298" customFormat="1" x14ac:dyDescent="0.3">
      <c r="A36" s="291">
        <v>18</v>
      </c>
      <c r="B36" s="712">
        <v>7000027974</v>
      </c>
      <c r="C36" s="712">
        <v>2320</v>
      </c>
      <c r="D36" s="712">
        <v>180</v>
      </c>
      <c r="E36" s="712">
        <v>10</v>
      </c>
      <c r="F36" s="713" t="s">
        <v>418</v>
      </c>
      <c r="G36" s="712">
        <v>170005042</v>
      </c>
      <c r="H36" s="712">
        <v>998713</v>
      </c>
      <c r="I36" s="728"/>
      <c r="J36" s="61">
        <v>0.18</v>
      </c>
      <c r="K36" s="729"/>
      <c r="L36" s="737" t="s">
        <v>518</v>
      </c>
      <c r="M36" s="737" t="s">
        <v>364</v>
      </c>
      <c r="N36" s="712">
        <v>10</v>
      </c>
      <c r="O36" s="702"/>
      <c r="P36" s="730" t="str">
        <f t="shared" si="5"/>
        <v>Included</v>
      </c>
      <c r="Q36" s="726">
        <f t="shared" si="6"/>
        <v>0</v>
      </c>
      <c r="R36" s="298">
        <f t="shared" si="7"/>
        <v>0</v>
      </c>
      <c r="S36" s="298">
        <f t="shared" si="10"/>
        <v>0</v>
      </c>
      <c r="T36" s="727">
        <f t="shared" si="11"/>
        <v>0</v>
      </c>
      <c r="U36" s="727"/>
    </row>
    <row r="37" spans="1:54" s="298" customFormat="1" x14ac:dyDescent="0.3">
      <c r="A37" s="735">
        <v>19</v>
      </c>
      <c r="B37" s="712">
        <v>7000027974</v>
      </c>
      <c r="C37" s="712">
        <v>2330</v>
      </c>
      <c r="D37" s="712">
        <v>190</v>
      </c>
      <c r="E37" s="712">
        <v>10</v>
      </c>
      <c r="F37" s="713" t="s">
        <v>419</v>
      </c>
      <c r="G37" s="712">
        <v>170005043</v>
      </c>
      <c r="H37" s="712">
        <v>998713</v>
      </c>
      <c r="I37" s="728"/>
      <c r="J37" s="61">
        <v>0.18</v>
      </c>
      <c r="K37" s="729"/>
      <c r="L37" s="737" t="s">
        <v>519</v>
      </c>
      <c r="M37" s="737" t="s">
        <v>364</v>
      </c>
      <c r="N37" s="712">
        <v>30</v>
      </c>
      <c r="O37" s="702"/>
      <c r="P37" s="730" t="str">
        <f t="shared" si="5"/>
        <v>Included</v>
      </c>
      <c r="Q37" s="726">
        <f t="shared" si="6"/>
        <v>0</v>
      </c>
      <c r="R37" s="298">
        <f t="shared" si="7"/>
        <v>0</v>
      </c>
      <c r="S37" s="298">
        <f t="shared" si="10"/>
        <v>0</v>
      </c>
      <c r="T37" s="727">
        <f t="shared" si="11"/>
        <v>0</v>
      </c>
      <c r="U37" s="727"/>
    </row>
    <row r="38" spans="1:54" s="298" customFormat="1" ht="31.5" x14ac:dyDescent="0.3">
      <c r="A38" s="291">
        <v>20</v>
      </c>
      <c r="B38" s="712">
        <v>7000027974</v>
      </c>
      <c r="C38" s="712">
        <v>2340</v>
      </c>
      <c r="D38" s="712">
        <v>200</v>
      </c>
      <c r="E38" s="712">
        <v>10</v>
      </c>
      <c r="F38" s="713" t="s">
        <v>420</v>
      </c>
      <c r="G38" s="712">
        <v>170005045</v>
      </c>
      <c r="H38" s="712">
        <v>998713</v>
      </c>
      <c r="I38" s="728"/>
      <c r="J38" s="61">
        <v>0.18</v>
      </c>
      <c r="K38" s="729"/>
      <c r="L38" s="737" t="s">
        <v>520</v>
      </c>
      <c r="M38" s="737" t="s">
        <v>364</v>
      </c>
      <c r="N38" s="712">
        <v>2</v>
      </c>
      <c r="O38" s="702"/>
      <c r="P38" s="730" t="str">
        <f t="shared" si="5"/>
        <v>Included</v>
      </c>
      <c r="Q38" s="726">
        <f t="shared" si="6"/>
        <v>0</v>
      </c>
      <c r="R38" s="298">
        <f t="shared" si="7"/>
        <v>0</v>
      </c>
      <c r="S38" s="298">
        <f t="shared" si="10"/>
        <v>0</v>
      </c>
      <c r="T38" s="727">
        <f t="shared" si="11"/>
        <v>0</v>
      </c>
      <c r="U38" s="727"/>
    </row>
    <row r="39" spans="1:54" s="298" customFormat="1" x14ac:dyDescent="0.3">
      <c r="A39" s="291">
        <v>21</v>
      </c>
      <c r="B39" s="712">
        <v>7000027974</v>
      </c>
      <c r="C39" s="712">
        <v>2350</v>
      </c>
      <c r="D39" s="712">
        <v>210</v>
      </c>
      <c r="E39" s="712">
        <v>10</v>
      </c>
      <c r="F39" s="713" t="s">
        <v>421</v>
      </c>
      <c r="G39" s="712">
        <v>170005046</v>
      </c>
      <c r="H39" s="712">
        <v>998713</v>
      </c>
      <c r="I39" s="728"/>
      <c r="J39" s="61">
        <v>0.18</v>
      </c>
      <c r="K39" s="729"/>
      <c r="L39" s="737" t="s">
        <v>477</v>
      </c>
      <c r="M39" s="737" t="s">
        <v>364</v>
      </c>
      <c r="N39" s="712">
        <v>25</v>
      </c>
      <c r="O39" s="702"/>
      <c r="P39" s="730" t="str">
        <f t="shared" si="5"/>
        <v>Included</v>
      </c>
      <c r="Q39" s="726">
        <f t="shared" si="6"/>
        <v>0</v>
      </c>
      <c r="R39" s="298">
        <f t="shared" si="7"/>
        <v>0</v>
      </c>
      <c r="S39" s="298">
        <f t="shared" si="10"/>
        <v>0</v>
      </c>
      <c r="T39" s="727">
        <f t="shared" si="11"/>
        <v>0</v>
      </c>
      <c r="U39" s="727"/>
    </row>
    <row r="40" spans="1:54" s="298" customFormat="1" x14ac:dyDescent="0.3">
      <c r="A40" s="735">
        <v>22</v>
      </c>
      <c r="B40" s="712">
        <v>7000027974</v>
      </c>
      <c r="C40" s="712">
        <v>2360</v>
      </c>
      <c r="D40" s="712">
        <v>220</v>
      </c>
      <c r="E40" s="712">
        <v>10</v>
      </c>
      <c r="F40" s="713" t="s">
        <v>422</v>
      </c>
      <c r="G40" s="712">
        <v>170005047</v>
      </c>
      <c r="H40" s="712">
        <v>998713</v>
      </c>
      <c r="I40" s="728"/>
      <c r="J40" s="61">
        <v>0.18</v>
      </c>
      <c r="K40" s="729"/>
      <c r="L40" s="737" t="s">
        <v>521</v>
      </c>
      <c r="M40" s="737" t="s">
        <v>364</v>
      </c>
      <c r="N40" s="712">
        <v>14</v>
      </c>
      <c r="O40" s="702"/>
      <c r="P40" s="730" t="str">
        <f t="shared" si="5"/>
        <v>Included</v>
      </c>
      <c r="Q40" s="726">
        <f t="shared" si="6"/>
        <v>0</v>
      </c>
      <c r="R40" s="298">
        <f t="shared" si="7"/>
        <v>0</v>
      </c>
      <c r="S40" s="298">
        <f t="shared" si="10"/>
        <v>0</v>
      </c>
      <c r="T40" s="727">
        <f t="shared" si="11"/>
        <v>0</v>
      </c>
      <c r="U40" s="727"/>
    </row>
    <row r="41" spans="1:54" s="298" customFormat="1" x14ac:dyDescent="0.3">
      <c r="A41" s="291">
        <v>23</v>
      </c>
      <c r="B41" s="712">
        <v>7000027974</v>
      </c>
      <c r="C41" s="712">
        <v>2370</v>
      </c>
      <c r="D41" s="712">
        <v>230</v>
      </c>
      <c r="E41" s="712">
        <v>10</v>
      </c>
      <c r="F41" s="713" t="s">
        <v>423</v>
      </c>
      <c r="G41" s="712">
        <v>170005048</v>
      </c>
      <c r="H41" s="712">
        <v>998713</v>
      </c>
      <c r="I41" s="728"/>
      <c r="J41" s="61">
        <v>0.18</v>
      </c>
      <c r="K41" s="729"/>
      <c r="L41" s="737" t="s">
        <v>522</v>
      </c>
      <c r="M41" s="737" t="s">
        <v>364</v>
      </c>
      <c r="N41" s="712">
        <v>14</v>
      </c>
      <c r="O41" s="702"/>
      <c r="P41" s="730" t="str">
        <f t="shared" si="5"/>
        <v>Included</v>
      </c>
      <c r="Q41" s="726">
        <f t="shared" si="6"/>
        <v>0</v>
      </c>
      <c r="R41" s="298">
        <f t="shared" si="7"/>
        <v>0</v>
      </c>
      <c r="S41" s="298">
        <f t="shared" si="10"/>
        <v>0</v>
      </c>
      <c r="T41" s="727">
        <f t="shared" si="11"/>
        <v>0</v>
      </c>
      <c r="U41" s="727"/>
    </row>
    <row r="42" spans="1:54" s="298" customFormat="1" x14ac:dyDescent="0.3">
      <c r="A42" s="291">
        <v>24</v>
      </c>
      <c r="B42" s="712">
        <v>7000027974</v>
      </c>
      <c r="C42" s="712">
        <v>2380</v>
      </c>
      <c r="D42" s="712">
        <v>240</v>
      </c>
      <c r="E42" s="712">
        <v>10</v>
      </c>
      <c r="F42" s="713" t="s">
        <v>424</v>
      </c>
      <c r="G42" s="712">
        <v>170005049</v>
      </c>
      <c r="H42" s="712">
        <v>998713</v>
      </c>
      <c r="I42" s="728"/>
      <c r="J42" s="61">
        <v>0.18</v>
      </c>
      <c r="K42" s="729"/>
      <c r="L42" s="737" t="s">
        <v>523</v>
      </c>
      <c r="M42" s="737" t="s">
        <v>365</v>
      </c>
      <c r="N42" s="712">
        <v>1920</v>
      </c>
      <c r="O42" s="702"/>
      <c r="P42" s="730" t="str">
        <f t="shared" si="5"/>
        <v>Included</v>
      </c>
      <c r="Q42" s="726">
        <f t="shared" si="6"/>
        <v>0</v>
      </c>
      <c r="R42" s="298">
        <f t="shared" si="7"/>
        <v>0</v>
      </c>
      <c r="S42" s="298">
        <f t="shared" si="10"/>
        <v>0</v>
      </c>
      <c r="T42" s="727">
        <f t="shared" si="11"/>
        <v>0</v>
      </c>
      <c r="U42" s="727"/>
    </row>
    <row r="43" spans="1:54" s="298" customFormat="1" x14ac:dyDescent="0.3">
      <c r="A43" s="735">
        <v>25</v>
      </c>
      <c r="B43" s="712">
        <v>7000027974</v>
      </c>
      <c r="C43" s="712">
        <v>2390</v>
      </c>
      <c r="D43" s="712">
        <v>250</v>
      </c>
      <c r="E43" s="712">
        <v>10</v>
      </c>
      <c r="F43" s="713" t="s">
        <v>425</v>
      </c>
      <c r="G43" s="712">
        <v>170005050</v>
      </c>
      <c r="H43" s="712">
        <v>998713</v>
      </c>
      <c r="I43" s="728"/>
      <c r="J43" s="61">
        <v>0.18</v>
      </c>
      <c r="K43" s="729"/>
      <c r="L43" s="737" t="s">
        <v>524</v>
      </c>
      <c r="M43" s="737" t="s">
        <v>364</v>
      </c>
      <c r="N43" s="712">
        <v>192</v>
      </c>
      <c r="O43" s="702"/>
      <c r="P43" s="730" t="str">
        <f t="shared" si="5"/>
        <v>Included</v>
      </c>
      <c r="Q43" s="726">
        <f t="shared" si="6"/>
        <v>0</v>
      </c>
      <c r="R43" s="298">
        <f t="shared" si="7"/>
        <v>0</v>
      </c>
      <c r="S43" s="298">
        <f t="shared" si="10"/>
        <v>0</v>
      </c>
      <c r="T43" s="727">
        <f t="shared" si="11"/>
        <v>0</v>
      </c>
      <c r="U43" s="727"/>
    </row>
    <row r="44" spans="1:54" s="313" customFormat="1" ht="30.75" customHeight="1" x14ac:dyDescent="0.3">
      <c r="A44" s="695" t="str">
        <f>'Sch-1'!A44</f>
        <v>II</v>
      </c>
      <c r="B44" s="699" t="str">
        <f>'Sch-1'!B44</f>
        <v xml:space="preserve">Wi-Fi Deployment in SR2 L4                 </v>
      </c>
      <c r="C44" s="721"/>
      <c r="D44" s="721"/>
      <c r="E44" s="721"/>
      <c r="F44" s="721"/>
      <c r="G44" s="721"/>
      <c r="H44" s="721"/>
      <c r="I44" s="721"/>
      <c r="J44" s="721"/>
      <c r="K44" s="721"/>
      <c r="L44" s="721"/>
      <c r="M44" s="721"/>
      <c r="N44" s="749"/>
      <c r="O44" s="721"/>
      <c r="P44" s="721"/>
      <c r="Q44" s="722"/>
      <c r="R44" s="723"/>
      <c r="S44" s="723"/>
      <c r="T44" s="723"/>
      <c r="U44" s="723"/>
      <c r="V44" s="46"/>
      <c r="W44" s="46"/>
      <c r="X44" s="46"/>
      <c r="Y44" s="46"/>
      <c r="Z44" s="46"/>
      <c r="AA44" s="46"/>
      <c r="AB44" s="46"/>
      <c r="AC44" s="46"/>
      <c r="AD44" s="46"/>
      <c r="AE44" s="46"/>
      <c r="AF44" s="46"/>
      <c r="AG44" s="46"/>
      <c r="AH44" s="46"/>
      <c r="AI44" s="46"/>
      <c r="AJ44" s="46"/>
      <c r="AK44" s="46"/>
      <c r="AL44" s="861" t="s">
        <v>136</v>
      </c>
      <c r="AM44" s="861"/>
      <c r="AN44" s="45" t="s">
        <v>137</v>
      </c>
      <c r="AO44" s="861" t="s">
        <v>138</v>
      </c>
      <c r="AP44" s="861"/>
      <c r="AQ44" s="46"/>
      <c r="AR44" s="46"/>
      <c r="AS44" s="46"/>
      <c r="AT44" s="46"/>
      <c r="AU44" s="46"/>
      <c r="AV44" s="46"/>
      <c r="AW44" s="46"/>
      <c r="AX44" s="46"/>
      <c r="AY44" s="46"/>
      <c r="AZ44" s="46"/>
      <c r="BA44" s="46"/>
      <c r="BB44" s="46"/>
    </row>
    <row r="45" spans="1:54" s="298" customFormat="1" x14ac:dyDescent="0.3">
      <c r="A45" s="291">
        <v>1</v>
      </c>
      <c r="B45" s="712">
        <v>7000027974</v>
      </c>
      <c r="C45" s="712">
        <v>2400</v>
      </c>
      <c r="D45" s="712">
        <v>10</v>
      </c>
      <c r="E45" s="712">
        <v>10</v>
      </c>
      <c r="F45" s="713" t="s">
        <v>401</v>
      </c>
      <c r="G45" s="712">
        <v>170005005</v>
      </c>
      <c r="H45" s="712">
        <v>998344</v>
      </c>
      <c r="I45" s="728"/>
      <c r="J45" s="61">
        <v>0.18</v>
      </c>
      <c r="K45" s="729"/>
      <c r="L45" s="737" t="s">
        <v>504</v>
      </c>
      <c r="M45" s="737" t="s">
        <v>364</v>
      </c>
      <c r="N45" s="712">
        <v>5</v>
      </c>
      <c r="O45" s="702"/>
      <c r="P45" s="730" t="str">
        <f t="shared" si="5"/>
        <v>Included</v>
      </c>
      <c r="Q45" s="726">
        <f t="shared" si="6"/>
        <v>0</v>
      </c>
      <c r="R45" s="298">
        <f t="shared" si="7"/>
        <v>0</v>
      </c>
      <c r="S45" s="298">
        <f t="shared" si="10"/>
        <v>0</v>
      </c>
      <c r="T45" s="727">
        <f t="shared" si="11"/>
        <v>0</v>
      </c>
      <c r="U45" s="727"/>
    </row>
    <row r="46" spans="1:54" s="298" customFormat="1" x14ac:dyDescent="0.3">
      <c r="A46" s="291">
        <v>2</v>
      </c>
      <c r="B46" s="712">
        <v>7000027974</v>
      </c>
      <c r="C46" s="712">
        <v>2410</v>
      </c>
      <c r="D46" s="712">
        <v>20</v>
      </c>
      <c r="E46" s="712">
        <v>10</v>
      </c>
      <c r="F46" s="713" t="s">
        <v>402</v>
      </c>
      <c r="G46" s="712">
        <v>170005025</v>
      </c>
      <c r="H46" s="712">
        <v>998713</v>
      </c>
      <c r="I46" s="728"/>
      <c r="J46" s="61">
        <v>0.18</v>
      </c>
      <c r="K46" s="729"/>
      <c r="L46" s="737" t="s">
        <v>458</v>
      </c>
      <c r="M46" s="737" t="s">
        <v>364</v>
      </c>
      <c r="N46" s="712">
        <v>235</v>
      </c>
      <c r="O46" s="702"/>
      <c r="P46" s="730" t="str">
        <f t="shared" si="5"/>
        <v>Included</v>
      </c>
      <c r="Q46" s="726">
        <f t="shared" si="6"/>
        <v>0</v>
      </c>
      <c r="R46" s="298">
        <f t="shared" si="7"/>
        <v>0</v>
      </c>
      <c r="S46" s="298">
        <f t="shared" si="10"/>
        <v>0</v>
      </c>
      <c r="T46" s="727">
        <f t="shared" si="11"/>
        <v>0</v>
      </c>
      <c r="U46" s="727"/>
    </row>
    <row r="47" spans="1:54" s="298" customFormat="1" x14ac:dyDescent="0.3">
      <c r="A47" s="291">
        <v>3</v>
      </c>
      <c r="B47" s="712">
        <v>7000027974</v>
      </c>
      <c r="C47" s="712">
        <v>2420</v>
      </c>
      <c r="D47" s="712">
        <v>30</v>
      </c>
      <c r="E47" s="712">
        <v>10</v>
      </c>
      <c r="F47" s="713" t="s">
        <v>403</v>
      </c>
      <c r="G47" s="712">
        <v>170005026</v>
      </c>
      <c r="H47" s="712">
        <v>998713</v>
      </c>
      <c r="I47" s="728"/>
      <c r="J47" s="61">
        <v>0.18</v>
      </c>
      <c r="K47" s="729"/>
      <c r="L47" s="737" t="s">
        <v>459</v>
      </c>
      <c r="M47" s="737" t="s">
        <v>364</v>
      </c>
      <c r="N47" s="712">
        <v>10</v>
      </c>
      <c r="O47" s="702"/>
      <c r="P47" s="730" t="str">
        <f t="shared" si="5"/>
        <v>Included</v>
      </c>
      <c r="Q47" s="726">
        <f t="shared" si="6"/>
        <v>0</v>
      </c>
      <c r="R47" s="298">
        <f t="shared" si="7"/>
        <v>0</v>
      </c>
      <c r="S47" s="298">
        <f t="shared" si="10"/>
        <v>0</v>
      </c>
      <c r="T47" s="727">
        <f t="shared" si="11"/>
        <v>0</v>
      </c>
      <c r="U47" s="727"/>
    </row>
    <row r="48" spans="1:54" s="298" customFormat="1" x14ac:dyDescent="0.3">
      <c r="A48" s="291">
        <v>4</v>
      </c>
      <c r="B48" s="712">
        <v>7000027974</v>
      </c>
      <c r="C48" s="712">
        <v>2430</v>
      </c>
      <c r="D48" s="712">
        <v>40</v>
      </c>
      <c r="E48" s="712">
        <v>10</v>
      </c>
      <c r="F48" s="713" t="s">
        <v>404</v>
      </c>
      <c r="G48" s="712">
        <v>170005027</v>
      </c>
      <c r="H48" s="712">
        <v>998713</v>
      </c>
      <c r="I48" s="728"/>
      <c r="J48" s="61">
        <v>0.18</v>
      </c>
      <c r="K48" s="729"/>
      <c r="L48" s="737" t="s">
        <v>505</v>
      </c>
      <c r="M48" s="737" t="s">
        <v>364</v>
      </c>
      <c r="N48" s="712">
        <v>53</v>
      </c>
      <c r="O48" s="702"/>
      <c r="P48" s="730" t="str">
        <f t="shared" si="5"/>
        <v>Included</v>
      </c>
      <c r="Q48" s="726">
        <f t="shared" si="6"/>
        <v>0</v>
      </c>
      <c r="R48" s="298">
        <f t="shared" si="7"/>
        <v>0</v>
      </c>
      <c r="S48" s="298">
        <f t="shared" si="10"/>
        <v>0</v>
      </c>
      <c r="T48" s="727">
        <f t="shared" si="11"/>
        <v>0</v>
      </c>
      <c r="U48" s="727"/>
    </row>
    <row r="49" spans="1:21" s="298" customFormat="1" x14ac:dyDescent="0.3">
      <c r="A49" s="291">
        <v>5</v>
      </c>
      <c r="B49" s="712">
        <v>7000027974</v>
      </c>
      <c r="C49" s="712">
        <v>2440</v>
      </c>
      <c r="D49" s="712">
        <v>50</v>
      </c>
      <c r="E49" s="712">
        <v>10</v>
      </c>
      <c r="F49" s="713" t="s">
        <v>405</v>
      </c>
      <c r="G49" s="712">
        <v>170005028</v>
      </c>
      <c r="H49" s="712">
        <v>998713</v>
      </c>
      <c r="I49" s="728"/>
      <c r="J49" s="61">
        <v>0.18</v>
      </c>
      <c r="K49" s="729"/>
      <c r="L49" s="737" t="s">
        <v>506</v>
      </c>
      <c r="M49" s="737" t="s">
        <v>364</v>
      </c>
      <c r="N49" s="712">
        <v>5</v>
      </c>
      <c r="O49" s="702"/>
      <c r="P49" s="730" t="str">
        <f t="shared" si="5"/>
        <v>Included</v>
      </c>
      <c r="Q49" s="726">
        <f t="shared" si="6"/>
        <v>0</v>
      </c>
      <c r="R49" s="298">
        <f t="shared" si="7"/>
        <v>0</v>
      </c>
      <c r="S49" s="298">
        <f t="shared" si="10"/>
        <v>0</v>
      </c>
      <c r="T49" s="727">
        <f t="shared" si="11"/>
        <v>0</v>
      </c>
      <c r="U49" s="727"/>
    </row>
    <row r="50" spans="1:21" s="298" customFormat="1" x14ac:dyDescent="0.3">
      <c r="A50" s="291">
        <v>6</v>
      </c>
      <c r="B50" s="712">
        <v>7000027974</v>
      </c>
      <c r="C50" s="712">
        <v>2450</v>
      </c>
      <c r="D50" s="712">
        <v>60</v>
      </c>
      <c r="E50" s="712">
        <v>10</v>
      </c>
      <c r="F50" s="713" t="s">
        <v>406</v>
      </c>
      <c r="G50" s="712">
        <v>170005029</v>
      </c>
      <c r="H50" s="712">
        <v>998713</v>
      </c>
      <c r="I50" s="728"/>
      <c r="J50" s="61">
        <v>0.18</v>
      </c>
      <c r="K50" s="729"/>
      <c r="L50" s="737" t="s">
        <v>507</v>
      </c>
      <c r="M50" s="737" t="s">
        <v>364</v>
      </c>
      <c r="N50" s="712">
        <v>41</v>
      </c>
      <c r="O50" s="702"/>
      <c r="P50" s="730" t="str">
        <f t="shared" si="5"/>
        <v>Included</v>
      </c>
      <c r="Q50" s="726">
        <f t="shared" si="6"/>
        <v>0</v>
      </c>
      <c r="R50" s="298">
        <f t="shared" si="7"/>
        <v>0</v>
      </c>
      <c r="S50" s="298">
        <f t="shared" si="10"/>
        <v>0</v>
      </c>
      <c r="T50" s="727">
        <f t="shared" si="11"/>
        <v>0</v>
      </c>
      <c r="U50" s="727"/>
    </row>
    <row r="51" spans="1:21" s="298" customFormat="1" x14ac:dyDescent="0.3">
      <c r="A51" s="291">
        <v>7</v>
      </c>
      <c r="B51" s="712">
        <v>7000027974</v>
      </c>
      <c r="C51" s="712">
        <v>2460</v>
      </c>
      <c r="D51" s="712">
        <v>70</v>
      </c>
      <c r="E51" s="712">
        <v>10</v>
      </c>
      <c r="F51" s="713" t="s">
        <v>407</v>
      </c>
      <c r="G51" s="712">
        <v>170005031</v>
      </c>
      <c r="H51" s="712">
        <v>998713</v>
      </c>
      <c r="I51" s="728"/>
      <c r="J51" s="61">
        <v>0.18</v>
      </c>
      <c r="K51" s="729"/>
      <c r="L51" s="737" t="s">
        <v>463</v>
      </c>
      <c r="M51" s="737" t="s">
        <v>364</v>
      </c>
      <c r="N51" s="712">
        <v>3</v>
      </c>
      <c r="O51" s="702"/>
      <c r="P51" s="730" t="str">
        <f t="shared" si="5"/>
        <v>Included</v>
      </c>
      <c r="Q51" s="726">
        <f t="shared" si="6"/>
        <v>0</v>
      </c>
      <c r="R51" s="298">
        <f t="shared" si="7"/>
        <v>0</v>
      </c>
      <c r="S51" s="298">
        <f t="shared" si="10"/>
        <v>0</v>
      </c>
      <c r="T51" s="727">
        <f t="shared" si="11"/>
        <v>0</v>
      </c>
      <c r="U51" s="727"/>
    </row>
    <row r="52" spans="1:21" s="298" customFormat="1" ht="31.5" x14ac:dyDescent="0.3">
      <c r="A52" s="291">
        <v>8</v>
      </c>
      <c r="B52" s="712">
        <v>7000027974</v>
      </c>
      <c r="C52" s="712">
        <v>2470</v>
      </c>
      <c r="D52" s="712">
        <v>80</v>
      </c>
      <c r="E52" s="712">
        <v>10</v>
      </c>
      <c r="F52" s="713" t="s">
        <v>408</v>
      </c>
      <c r="G52" s="712">
        <v>170005032</v>
      </c>
      <c r="H52" s="712">
        <v>998713</v>
      </c>
      <c r="I52" s="728"/>
      <c r="J52" s="61">
        <v>0.18</v>
      </c>
      <c r="K52" s="729"/>
      <c r="L52" s="737" t="s">
        <v>508</v>
      </c>
      <c r="M52" s="737" t="s">
        <v>365</v>
      </c>
      <c r="N52" s="712">
        <v>192</v>
      </c>
      <c r="O52" s="702"/>
      <c r="P52" s="730" t="str">
        <f t="shared" si="5"/>
        <v>Included</v>
      </c>
      <c r="Q52" s="726">
        <f t="shared" si="6"/>
        <v>0</v>
      </c>
      <c r="R52" s="298">
        <f t="shared" si="7"/>
        <v>0</v>
      </c>
      <c r="S52" s="298">
        <f t="shared" si="10"/>
        <v>0</v>
      </c>
      <c r="T52" s="727">
        <f t="shared" si="11"/>
        <v>0</v>
      </c>
      <c r="U52" s="727"/>
    </row>
    <row r="53" spans="1:21" s="298" customFormat="1" ht="31.5" x14ac:dyDescent="0.3">
      <c r="A53" s="291">
        <v>9</v>
      </c>
      <c r="B53" s="712">
        <v>7000027974</v>
      </c>
      <c r="C53" s="712">
        <v>2480</v>
      </c>
      <c r="D53" s="712">
        <v>90</v>
      </c>
      <c r="E53" s="712">
        <v>10</v>
      </c>
      <c r="F53" s="713" t="s">
        <v>409</v>
      </c>
      <c r="G53" s="712">
        <v>170005033</v>
      </c>
      <c r="H53" s="712">
        <v>998713</v>
      </c>
      <c r="I53" s="728"/>
      <c r="J53" s="61">
        <v>0.18</v>
      </c>
      <c r="K53" s="729"/>
      <c r="L53" s="737" t="s">
        <v>509</v>
      </c>
      <c r="M53" s="737" t="s">
        <v>365</v>
      </c>
      <c r="N53" s="712">
        <v>960</v>
      </c>
      <c r="O53" s="702"/>
      <c r="P53" s="730" t="str">
        <f t="shared" si="5"/>
        <v>Included</v>
      </c>
      <c r="Q53" s="726">
        <f t="shared" si="6"/>
        <v>0</v>
      </c>
      <c r="R53" s="298">
        <f t="shared" si="7"/>
        <v>0</v>
      </c>
      <c r="S53" s="298">
        <f t="shared" si="10"/>
        <v>0</v>
      </c>
      <c r="T53" s="727">
        <f t="shared" si="11"/>
        <v>0</v>
      </c>
      <c r="U53" s="727"/>
    </row>
    <row r="54" spans="1:21" s="298" customFormat="1" x14ac:dyDescent="0.3">
      <c r="A54" s="291">
        <v>10</v>
      </c>
      <c r="B54" s="712">
        <v>7000027974</v>
      </c>
      <c r="C54" s="712">
        <v>2490</v>
      </c>
      <c r="D54" s="712">
        <v>100</v>
      </c>
      <c r="E54" s="712">
        <v>10</v>
      </c>
      <c r="F54" s="713" t="s">
        <v>410</v>
      </c>
      <c r="G54" s="712">
        <v>170005034</v>
      </c>
      <c r="H54" s="712">
        <v>998713</v>
      </c>
      <c r="I54" s="728"/>
      <c r="J54" s="61">
        <v>0.18</v>
      </c>
      <c r="K54" s="729"/>
      <c r="L54" s="737" t="s">
        <v>510</v>
      </c>
      <c r="M54" s="737" t="s">
        <v>365</v>
      </c>
      <c r="N54" s="712">
        <v>16550</v>
      </c>
      <c r="O54" s="702"/>
      <c r="P54" s="730" t="str">
        <f t="shared" si="5"/>
        <v>Included</v>
      </c>
      <c r="Q54" s="726">
        <f t="shared" si="6"/>
        <v>0</v>
      </c>
      <c r="R54" s="298">
        <f t="shared" si="7"/>
        <v>0</v>
      </c>
      <c r="S54" s="298">
        <f t="shared" si="10"/>
        <v>0</v>
      </c>
      <c r="T54" s="727">
        <f t="shared" si="11"/>
        <v>0</v>
      </c>
      <c r="U54" s="727"/>
    </row>
    <row r="55" spans="1:21" s="298" customFormat="1" x14ac:dyDescent="0.3">
      <c r="A55" s="291">
        <v>11</v>
      </c>
      <c r="B55" s="712">
        <v>7000027974</v>
      </c>
      <c r="C55" s="712">
        <v>2500</v>
      </c>
      <c r="D55" s="712">
        <v>110</v>
      </c>
      <c r="E55" s="712">
        <v>10</v>
      </c>
      <c r="F55" s="713" t="s">
        <v>411</v>
      </c>
      <c r="G55" s="712">
        <v>170005035</v>
      </c>
      <c r="H55" s="712">
        <v>998713</v>
      </c>
      <c r="I55" s="728"/>
      <c r="J55" s="61">
        <v>0.18</v>
      </c>
      <c r="K55" s="729"/>
      <c r="L55" s="737" t="s">
        <v>511</v>
      </c>
      <c r="M55" s="737" t="s">
        <v>365</v>
      </c>
      <c r="N55" s="712">
        <v>14816</v>
      </c>
      <c r="O55" s="702"/>
      <c r="P55" s="730" t="str">
        <f t="shared" si="5"/>
        <v>Included</v>
      </c>
      <c r="Q55" s="726">
        <f t="shared" si="6"/>
        <v>0</v>
      </c>
      <c r="R55" s="298">
        <f t="shared" si="7"/>
        <v>0</v>
      </c>
      <c r="S55" s="298">
        <f t="shared" si="10"/>
        <v>0</v>
      </c>
      <c r="T55" s="727">
        <f t="shared" si="11"/>
        <v>0</v>
      </c>
      <c r="U55" s="727"/>
    </row>
    <row r="56" spans="1:21" s="298" customFormat="1" x14ac:dyDescent="0.3">
      <c r="A56" s="291">
        <v>12</v>
      </c>
      <c r="B56" s="712">
        <v>7000027974</v>
      </c>
      <c r="C56" s="712">
        <v>2510</v>
      </c>
      <c r="D56" s="712">
        <v>120</v>
      </c>
      <c r="E56" s="712">
        <v>10</v>
      </c>
      <c r="F56" s="713" t="s">
        <v>412</v>
      </c>
      <c r="G56" s="712">
        <v>170005036</v>
      </c>
      <c r="H56" s="712">
        <v>998713</v>
      </c>
      <c r="I56" s="728"/>
      <c r="J56" s="61">
        <v>0.18</v>
      </c>
      <c r="K56" s="729"/>
      <c r="L56" s="737" t="s">
        <v>512</v>
      </c>
      <c r="M56" s="737" t="s">
        <v>365</v>
      </c>
      <c r="N56" s="712">
        <v>14895</v>
      </c>
      <c r="O56" s="702"/>
      <c r="P56" s="730" t="str">
        <f t="shared" si="5"/>
        <v>Included</v>
      </c>
      <c r="Q56" s="726">
        <f t="shared" si="6"/>
        <v>0</v>
      </c>
      <c r="R56" s="298">
        <f t="shared" si="7"/>
        <v>0</v>
      </c>
      <c r="S56" s="298">
        <f>IF(K56="",(R56*J56),(R56*K56))</f>
        <v>0</v>
      </c>
      <c r="T56" s="727">
        <f>+N56*O56</f>
        <v>0</v>
      </c>
      <c r="U56" s="727"/>
    </row>
    <row r="57" spans="1:21" s="298" customFormat="1" x14ac:dyDescent="0.3">
      <c r="A57" s="291">
        <v>13</v>
      </c>
      <c r="B57" s="712">
        <v>7000027974</v>
      </c>
      <c r="C57" s="712">
        <v>2520</v>
      </c>
      <c r="D57" s="712">
        <v>130</v>
      </c>
      <c r="E57" s="712">
        <v>10</v>
      </c>
      <c r="F57" s="713" t="s">
        <v>413</v>
      </c>
      <c r="G57" s="712">
        <v>170005037</v>
      </c>
      <c r="H57" s="712">
        <v>998713</v>
      </c>
      <c r="I57" s="728"/>
      <c r="J57" s="61">
        <v>0.18</v>
      </c>
      <c r="K57" s="729"/>
      <c r="L57" s="737" t="s">
        <v>513</v>
      </c>
      <c r="M57" s="737" t="s">
        <v>365</v>
      </c>
      <c r="N57" s="712">
        <v>13334</v>
      </c>
      <c r="O57" s="702"/>
      <c r="P57" s="730" t="str">
        <f t="shared" si="5"/>
        <v>Included</v>
      </c>
      <c r="Q57" s="726">
        <f t="shared" si="6"/>
        <v>0</v>
      </c>
      <c r="R57" s="298">
        <f t="shared" si="7"/>
        <v>0</v>
      </c>
      <c r="S57" s="298">
        <f>IF(K57="",(R57*J57),(R57*K57))</f>
        <v>0</v>
      </c>
      <c r="T57" s="727">
        <f>+N57*O57</f>
        <v>0</v>
      </c>
      <c r="U57" s="727"/>
    </row>
    <row r="58" spans="1:21" s="298" customFormat="1" x14ac:dyDescent="0.3">
      <c r="A58" s="291">
        <v>14</v>
      </c>
      <c r="B58" s="712">
        <v>7000027974</v>
      </c>
      <c r="C58" s="712">
        <v>2530</v>
      </c>
      <c r="D58" s="712">
        <v>140</v>
      </c>
      <c r="E58" s="712">
        <v>10</v>
      </c>
      <c r="F58" s="713" t="s">
        <v>414</v>
      </c>
      <c r="G58" s="712">
        <v>170005038</v>
      </c>
      <c r="H58" s="712">
        <v>998713</v>
      </c>
      <c r="I58" s="728"/>
      <c r="J58" s="61">
        <v>0.18</v>
      </c>
      <c r="K58" s="729"/>
      <c r="L58" s="737" t="s">
        <v>514</v>
      </c>
      <c r="M58" s="737" t="s">
        <v>364</v>
      </c>
      <c r="N58" s="712">
        <v>192</v>
      </c>
      <c r="O58" s="702"/>
      <c r="P58" s="730" t="str">
        <f t="shared" si="5"/>
        <v>Included</v>
      </c>
      <c r="Q58" s="726">
        <f t="shared" si="6"/>
        <v>0</v>
      </c>
      <c r="R58" s="298">
        <f t="shared" si="7"/>
        <v>0</v>
      </c>
      <c r="S58" s="298">
        <f>IF(K58="",(R58*J58),(R58*K58))</f>
        <v>0</v>
      </c>
      <c r="T58" s="727">
        <f>+N58*O58</f>
        <v>0</v>
      </c>
      <c r="U58" s="727"/>
    </row>
    <row r="59" spans="1:21" s="298" customFormat="1" x14ac:dyDescent="0.3">
      <c r="A59" s="291">
        <v>15</v>
      </c>
      <c r="B59" s="712">
        <v>7000027974</v>
      </c>
      <c r="C59" s="712">
        <v>2540</v>
      </c>
      <c r="D59" s="712">
        <v>150</v>
      </c>
      <c r="E59" s="712">
        <v>10</v>
      </c>
      <c r="F59" s="713" t="s">
        <v>415</v>
      </c>
      <c r="G59" s="712">
        <v>170005039</v>
      </c>
      <c r="H59" s="712">
        <v>998713</v>
      </c>
      <c r="I59" s="728"/>
      <c r="J59" s="61">
        <v>0.18</v>
      </c>
      <c r="K59" s="729"/>
      <c r="L59" s="737" t="s">
        <v>515</v>
      </c>
      <c r="M59" s="737" t="s">
        <v>364</v>
      </c>
      <c r="N59" s="712">
        <v>82</v>
      </c>
      <c r="O59" s="702"/>
      <c r="P59" s="730" t="str">
        <f t="shared" si="5"/>
        <v>Included</v>
      </c>
      <c r="Q59" s="726">
        <f t="shared" si="6"/>
        <v>0</v>
      </c>
      <c r="R59" s="298">
        <f t="shared" si="7"/>
        <v>0</v>
      </c>
      <c r="S59" s="298">
        <f t="shared" ref="S59:S75" si="12">IF(K59="",(R59*J59),(R59*K59))</f>
        <v>0</v>
      </c>
      <c r="T59" s="727">
        <f t="shared" ref="T59:T75" si="13">+N59*O59</f>
        <v>0</v>
      </c>
      <c r="U59" s="727"/>
    </row>
    <row r="60" spans="1:21" s="298" customFormat="1" x14ac:dyDescent="0.3">
      <c r="A60" s="291">
        <v>16</v>
      </c>
      <c r="B60" s="712">
        <v>7000027974</v>
      </c>
      <c r="C60" s="712">
        <v>2550</v>
      </c>
      <c r="D60" s="712">
        <v>160</v>
      </c>
      <c r="E60" s="712">
        <v>10</v>
      </c>
      <c r="F60" s="713" t="s">
        <v>416</v>
      </c>
      <c r="G60" s="712">
        <v>170005040</v>
      </c>
      <c r="H60" s="712">
        <v>998713</v>
      </c>
      <c r="I60" s="728"/>
      <c r="J60" s="61">
        <v>0.18</v>
      </c>
      <c r="K60" s="729"/>
      <c r="L60" s="737" t="s">
        <v>516</v>
      </c>
      <c r="M60" s="737" t="s">
        <v>365</v>
      </c>
      <c r="N60" s="712">
        <v>9400</v>
      </c>
      <c r="O60" s="702"/>
      <c r="P60" s="730" t="str">
        <f t="shared" ref="P60:P187" si="14">IF(O60=0, "Included", IF(ISERROR(N60*O60), O60, N60*O60))</f>
        <v>Included</v>
      </c>
      <c r="Q60" s="726">
        <f t="shared" ref="Q60:Q187" si="15">S60</f>
        <v>0</v>
      </c>
      <c r="R60" s="298">
        <f t="shared" ref="R60:R187" si="16">IF(P60="Included",0,P60)</f>
        <v>0</v>
      </c>
      <c r="S60" s="298">
        <f t="shared" si="12"/>
        <v>0</v>
      </c>
      <c r="T60" s="727">
        <f t="shared" si="13"/>
        <v>0</v>
      </c>
      <c r="U60" s="727"/>
    </row>
    <row r="61" spans="1:21" s="298" customFormat="1" x14ac:dyDescent="0.3">
      <c r="A61" s="291">
        <v>17</v>
      </c>
      <c r="B61" s="712">
        <v>7000027974</v>
      </c>
      <c r="C61" s="712">
        <v>2560</v>
      </c>
      <c r="D61" s="712">
        <v>170</v>
      </c>
      <c r="E61" s="712">
        <v>10</v>
      </c>
      <c r="F61" s="713" t="s">
        <v>417</v>
      </c>
      <c r="G61" s="712">
        <v>170005041</v>
      </c>
      <c r="H61" s="712">
        <v>998713</v>
      </c>
      <c r="I61" s="728"/>
      <c r="J61" s="61">
        <v>0.18</v>
      </c>
      <c r="K61" s="729"/>
      <c r="L61" s="737" t="s">
        <v>517</v>
      </c>
      <c r="M61" s="737" t="s">
        <v>365</v>
      </c>
      <c r="N61" s="712">
        <v>400</v>
      </c>
      <c r="O61" s="702"/>
      <c r="P61" s="730" t="str">
        <f t="shared" si="14"/>
        <v>Included</v>
      </c>
      <c r="Q61" s="726">
        <f t="shared" si="15"/>
        <v>0</v>
      </c>
      <c r="R61" s="298">
        <f t="shared" si="16"/>
        <v>0</v>
      </c>
      <c r="S61" s="298">
        <f t="shared" si="12"/>
        <v>0</v>
      </c>
      <c r="T61" s="727">
        <f t="shared" si="13"/>
        <v>0</v>
      </c>
      <c r="U61" s="727"/>
    </row>
    <row r="62" spans="1:21" s="298" customFormat="1" x14ac:dyDescent="0.3">
      <c r="A62" s="291">
        <v>18</v>
      </c>
      <c r="B62" s="712">
        <v>7000027974</v>
      </c>
      <c r="C62" s="712">
        <v>2570</v>
      </c>
      <c r="D62" s="712">
        <v>180</v>
      </c>
      <c r="E62" s="712">
        <v>10</v>
      </c>
      <c r="F62" s="713" t="s">
        <v>418</v>
      </c>
      <c r="G62" s="712">
        <v>170005042</v>
      </c>
      <c r="H62" s="712">
        <v>998713</v>
      </c>
      <c r="I62" s="728"/>
      <c r="J62" s="61">
        <v>0.18</v>
      </c>
      <c r="K62" s="729"/>
      <c r="L62" s="737" t="s">
        <v>518</v>
      </c>
      <c r="M62" s="737" t="s">
        <v>364</v>
      </c>
      <c r="N62" s="712">
        <v>10</v>
      </c>
      <c r="O62" s="702"/>
      <c r="P62" s="730" t="str">
        <f t="shared" si="14"/>
        <v>Included</v>
      </c>
      <c r="Q62" s="726">
        <f t="shared" si="15"/>
        <v>0</v>
      </c>
      <c r="R62" s="298">
        <f t="shared" si="16"/>
        <v>0</v>
      </c>
      <c r="S62" s="298">
        <f t="shared" si="12"/>
        <v>0</v>
      </c>
      <c r="T62" s="727">
        <f t="shared" si="13"/>
        <v>0</v>
      </c>
      <c r="U62" s="727"/>
    </row>
    <row r="63" spans="1:21" s="298" customFormat="1" x14ac:dyDescent="0.3">
      <c r="A63" s="291">
        <v>19</v>
      </c>
      <c r="B63" s="712">
        <v>7000027974</v>
      </c>
      <c r="C63" s="712">
        <v>2580</v>
      </c>
      <c r="D63" s="712">
        <v>190</v>
      </c>
      <c r="E63" s="712">
        <v>10</v>
      </c>
      <c r="F63" s="713" t="s">
        <v>419</v>
      </c>
      <c r="G63" s="712">
        <v>170005043</v>
      </c>
      <c r="H63" s="712">
        <v>998713</v>
      </c>
      <c r="I63" s="728"/>
      <c r="J63" s="61">
        <v>0.18</v>
      </c>
      <c r="K63" s="729"/>
      <c r="L63" s="737" t="s">
        <v>519</v>
      </c>
      <c r="M63" s="737" t="s">
        <v>364</v>
      </c>
      <c r="N63" s="712">
        <v>58</v>
      </c>
      <c r="O63" s="702"/>
      <c r="P63" s="730" t="str">
        <f t="shared" si="14"/>
        <v>Included</v>
      </c>
      <c r="Q63" s="726">
        <f t="shared" si="15"/>
        <v>0</v>
      </c>
      <c r="R63" s="298">
        <f t="shared" si="16"/>
        <v>0</v>
      </c>
      <c r="S63" s="298">
        <f t="shared" si="12"/>
        <v>0</v>
      </c>
      <c r="T63" s="727">
        <f t="shared" si="13"/>
        <v>0</v>
      </c>
      <c r="U63" s="727"/>
    </row>
    <row r="64" spans="1:21" s="298" customFormat="1" ht="31.5" x14ac:dyDescent="0.3">
      <c r="A64" s="291">
        <v>20</v>
      </c>
      <c r="B64" s="712">
        <v>7000027974</v>
      </c>
      <c r="C64" s="712">
        <v>2590</v>
      </c>
      <c r="D64" s="712">
        <v>200</v>
      </c>
      <c r="E64" s="712">
        <v>10</v>
      </c>
      <c r="F64" s="713" t="s">
        <v>420</v>
      </c>
      <c r="G64" s="712">
        <v>170005045</v>
      </c>
      <c r="H64" s="712">
        <v>998713</v>
      </c>
      <c r="I64" s="728"/>
      <c r="J64" s="61">
        <v>0.18</v>
      </c>
      <c r="K64" s="729"/>
      <c r="L64" s="737" t="s">
        <v>520</v>
      </c>
      <c r="M64" s="737" t="s">
        <v>364</v>
      </c>
      <c r="N64" s="712">
        <v>4</v>
      </c>
      <c r="O64" s="702"/>
      <c r="P64" s="730" t="str">
        <f t="shared" si="14"/>
        <v>Included</v>
      </c>
      <c r="Q64" s="726">
        <f t="shared" si="15"/>
        <v>0</v>
      </c>
      <c r="R64" s="298">
        <f t="shared" si="16"/>
        <v>0</v>
      </c>
      <c r="S64" s="298">
        <f t="shared" si="12"/>
        <v>0</v>
      </c>
      <c r="T64" s="727">
        <f t="shared" si="13"/>
        <v>0</v>
      </c>
      <c r="U64" s="727"/>
    </row>
    <row r="65" spans="1:54" s="298" customFormat="1" x14ac:dyDescent="0.3">
      <c r="A65" s="291">
        <v>21</v>
      </c>
      <c r="B65" s="712">
        <v>7000027974</v>
      </c>
      <c r="C65" s="712">
        <v>2600</v>
      </c>
      <c r="D65" s="712">
        <v>210</v>
      </c>
      <c r="E65" s="712">
        <v>10</v>
      </c>
      <c r="F65" s="713" t="s">
        <v>421</v>
      </c>
      <c r="G65" s="712">
        <v>170005046</v>
      </c>
      <c r="H65" s="712">
        <v>998713</v>
      </c>
      <c r="I65" s="728"/>
      <c r="J65" s="61">
        <v>0.18</v>
      </c>
      <c r="K65" s="729"/>
      <c r="L65" s="737" t="s">
        <v>477</v>
      </c>
      <c r="M65" s="737" t="s">
        <v>364</v>
      </c>
      <c r="N65" s="712">
        <v>53</v>
      </c>
      <c r="O65" s="702"/>
      <c r="P65" s="730" t="str">
        <f t="shared" si="14"/>
        <v>Included</v>
      </c>
      <c r="Q65" s="726">
        <f t="shared" si="15"/>
        <v>0</v>
      </c>
      <c r="R65" s="298">
        <f t="shared" si="16"/>
        <v>0</v>
      </c>
      <c r="S65" s="298">
        <f t="shared" si="12"/>
        <v>0</v>
      </c>
      <c r="T65" s="727">
        <f t="shared" si="13"/>
        <v>0</v>
      </c>
      <c r="U65" s="727"/>
    </row>
    <row r="66" spans="1:54" s="298" customFormat="1" x14ac:dyDescent="0.3">
      <c r="A66" s="291">
        <v>22</v>
      </c>
      <c r="B66" s="712">
        <v>7000027974</v>
      </c>
      <c r="C66" s="712">
        <v>2610</v>
      </c>
      <c r="D66" s="712">
        <v>220</v>
      </c>
      <c r="E66" s="712">
        <v>10</v>
      </c>
      <c r="F66" s="713" t="s">
        <v>422</v>
      </c>
      <c r="G66" s="712">
        <v>170005047</v>
      </c>
      <c r="H66" s="712">
        <v>998713</v>
      </c>
      <c r="I66" s="728"/>
      <c r="J66" s="61">
        <v>0.18</v>
      </c>
      <c r="K66" s="729"/>
      <c r="L66" s="737" t="s">
        <v>521</v>
      </c>
      <c r="M66" s="737" t="s">
        <v>364</v>
      </c>
      <c r="N66" s="712">
        <v>26</v>
      </c>
      <c r="O66" s="702"/>
      <c r="P66" s="730" t="str">
        <f t="shared" si="14"/>
        <v>Included</v>
      </c>
      <c r="Q66" s="726">
        <f t="shared" si="15"/>
        <v>0</v>
      </c>
      <c r="R66" s="298">
        <f t="shared" si="16"/>
        <v>0</v>
      </c>
      <c r="S66" s="298">
        <f t="shared" si="12"/>
        <v>0</v>
      </c>
      <c r="T66" s="727">
        <f t="shared" si="13"/>
        <v>0</v>
      </c>
      <c r="U66" s="727"/>
    </row>
    <row r="67" spans="1:54" s="298" customFormat="1" x14ac:dyDescent="0.3">
      <c r="A67" s="291">
        <v>23</v>
      </c>
      <c r="B67" s="712">
        <v>7000027974</v>
      </c>
      <c r="C67" s="712">
        <v>2620</v>
      </c>
      <c r="D67" s="712">
        <v>230</v>
      </c>
      <c r="E67" s="712">
        <v>10</v>
      </c>
      <c r="F67" s="713" t="s">
        <v>423</v>
      </c>
      <c r="G67" s="712">
        <v>170005048</v>
      </c>
      <c r="H67" s="712">
        <v>998713</v>
      </c>
      <c r="I67" s="728"/>
      <c r="J67" s="61">
        <v>0.18</v>
      </c>
      <c r="K67" s="729"/>
      <c r="L67" s="737" t="s">
        <v>522</v>
      </c>
      <c r="M67" s="737" t="s">
        <v>364</v>
      </c>
      <c r="N67" s="712">
        <v>26</v>
      </c>
      <c r="O67" s="702"/>
      <c r="P67" s="730" t="str">
        <f t="shared" si="14"/>
        <v>Included</v>
      </c>
      <c r="Q67" s="726">
        <f t="shared" si="15"/>
        <v>0</v>
      </c>
      <c r="R67" s="298">
        <f t="shared" si="16"/>
        <v>0</v>
      </c>
      <c r="S67" s="298">
        <f t="shared" si="12"/>
        <v>0</v>
      </c>
      <c r="T67" s="727">
        <f t="shared" si="13"/>
        <v>0</v>
      </c>
      <c r="U67" s="727"/>
    </row>
    <row r="68" spans="1:54" s="298" customFormat="1" x14ac:dyDescent="0.3">
      <c r="A68" s="291">
        <v>24</v>
      </c>
      <c r="B68" s="712">
        <v>7000027974</v>
      </c>
      <c r="C68" s="712">
        <v>2630</v>
      </c>
      <c r="D68" s="712">
        <v>240</v>
      </c>
      <c r="E68" s="712">
        <v>10</v>
      </c>
      <c r="F68" s="713" t="s">
        <v>424</v>
      </c>
      <c r="G68" s="712">
        <v>170005049</v>
      </c>
      <c r="H68" s="712">
        <v>998713</v>
      </c>
      <c r="I68" s="728"/>
      <c r="J68" s="61">
        <v>0.18</v>
      </c>
      <c r="K68" s="729"/>
      <c r="L68" s="737" t="s">
        <v>523</v>
      </c>
      <c r="M68" s="737" t="s">
        <v>365</v>
      </c>
      <c r="N68" s="712">
        <v>4900</v>
      </c>
      <c r="O68" s="702"/>
      <c r="P68" s="730" t="str">
        <f t="shared" si="14"/>
        <v>Included</v>
      </c>
      <c r="Q68" s="726">
        <f t="shared" si="15"/>
        <v>0</v>
      </c>
      <c r="R68" s="298">
        <f t="shared" si="16"/>
        <v>0</v>
      </c>
      <c r="S68" s="298">
        <f t="shared" si="12"/>
        <v>0</v>
      </c>
      <c r="T68" s="727">
        <f t="shared" si="13"/>
        <v>0</v>
      </c>
      <c r="U68" s="727"/>
    </row>
    <row r="69" spans="1:54" s="298" customFormat="1" x14ac:dyDescent="0.3">
      <c r="A69" s="291">
        <v>25</v>
      </c>
      <c r="B69" s="712">
        <v>7000027974</v>
      </c>
      <c r="C69" s="712">
        <v>2640</v>
      </c>
      <c r="D69" s="712">
        <v>250</v>
      </c>
      <c r="E69" s="712">
        <v>10</v>
      </c>
      <c r="F69" s="713" t="s">
        <v>425</v>
      </c>
      <c r="G69" s="712">
        <v>170005050</v>
      </c>
      <c r="H69" s="712">
        <v>998713</v>
      </c>
      <c r="I69" s="728"/>
      <c r="J69" s="61">
        <v>0.18</v>
      </c>
      <c r="K69" s="729"/>
      <c r="L69" s="737" t="s">
        <v>524</v>
      </c>
      <c r="M69" s="737" t="s">
        <v>364</v>
      </c>
      <c r="N69" s="712">
        <v>490</v>
      </c>
      <c r="O69" s="702"/>
      <c r="P69" s="730" t="str">
        <f t="shared" si="14"/>
        <v>Included</v>
      </c>
      <c r="Q69" s="726">
        <f t="shared" si="15"/>
        <v>0</v>
      </c>
      <c r="R69" s="298">
        <f t="shared" si="16"/>
        <v>0</v>
      </c>
      <c r="S69" s="298">
        <f t="shared" si="12"/>
        <v>0</v>
      </c>
      <c r="T69" s="727">
        <f t="shared" si="13"/>
        <v>0</v>
      </c>
      <c r="U69" s="727"/>
    </row>
    <row r="70" spans="1:54" s="313" customFormat="1" ht="30.75" customHeight="1" x14ac:dyDescent="0.3">
      <c r="A70" s="695" t="str">
        <f>'Sch-1'!A70</f>
        <v>III</v>
      </c>
      <c r="B70" s="699" t="str">
        <f>'Sch-1'!B70</f>
        <v xml:space="preserve">Wi-Fi Deployment in ER1 L4              </v>
      </c>
      <c r="C70" s="721"/>
      <c r="D70" s="721"/>
      <c r="E70" s="721"/>
      <c r="F70" s="721"/>
      <c r="G70" s="721"/>
      <c r="H70" s="721"/>
      <c r="I70" s="721"/>
      <c r="J70" s="721"/>
      <c r="K70" s="721"/>
      <c r="L70" s="721"/>
      <c r="M70" s="721"/>
      <c r="N70" s="749"/>
      <c r="O70" s="721"/>
      <c r="P70" s="721"/>
      <c r="Q70" s="722"/>
      <c r="R70" s="723"/>
      <c r="S70" s="723"/>
      <c r="T70" s="723"/>
      <c r="U70" s="723"/>
      <c r="V70" s="46"/>
      <c r="W70" s="46"/>
      <c r="X70" s="46"/>
      <c r="Y70" s="46"/>
      <c r="Z70" s="46"/>
      <c r="AA70" s="46"/>
      <c r="AB70" s="46"/>
      <c r="AC70" s="46"/>
      <c r="AD70" s="46"/>
      <c r="AE70" s="46"/>
      <c r="AF70" s="46"/>
      <c r="AG70" s="46"/>
      <c r="AH70" s="46"/>
      <c r="AI70" s="46"/>
      <c r="AJ70" s="46"/>
      <c r="AK70" s="46"/>
      <c r="AL70" s="861" t="s">
        <v>136</v>
      </c>
      <c r="AM70" s="861"/>
      <c r="AN70" s="45" t="s">
        <v>137</v>
      </c>
      <c r="AO70" s="861" t="s">
        <v>138</v>
      </c>
      <c r="AP70" s="861"/>
      <c r="AQ70" s="46"/>
      <c r="AR70" s="46"/>
      <c r="AS70" s="46"/>
      <c r="AT70" s="46"/>
      <c r="AU70" s="46"/>
      <c r="AV70" s="46"/>
      <c r="AW70" s="46"/>
      <c r="AX70" s="46"/>
      <c r="AY70" s="46"/>
      <c r="AZ70" s="46"/>
      <c r="BA70" s="46"/>
      <c r="BB70" s="46"/>
    </row>
    <row r="71" spans="1:54" s="298" customFormat="1" x14ac:dyDescent="0.3">
      <c r="A71" s="291">
        <v>1</v>
      </c>
      <c r="B71" s="712">
        <v>7000027974</v>
      </c>
      <c r="C71" s="712">
        <v>1150</v>
      </c>
      <c r="D71" s="712">
        <v>10</v>
      </c>
      <c r="E71" s="712">
        <v>10</v>
      </c>
      <c r="F71" s="713" t="s">
        <v>401</v>
      </c>
      <c r="G71" s="712">
        <v>170005005</v>
      </c>
      <c r="H71" s="712">
        <v>998344</v>
      </c>
      <c r="I71" s="728"/>
      <c r="J71" s="61">
        <v>0.18</v>
      </c>
      <c r="K71" s="729"/>
      <c r="L71" s="737" t="s">
        <v>504</v>
      </c>
      <c r="M71" s="737" t="s">
        <v>364</v>
      </c>
      <c r="N71" s="712">
        <v>5</v>
      </c>
      <c r="O71" s="702"/>
      <c r="P71" s="730" t="str">
        <f t="shared" si="14"/>
        <v>Included</v>
      </c>
      <c r="Q71" s="726">
        <f t="shared" si="15"/>
        <v>0</v>
      </c>
      <c r="R71" s="298">
        <f t="shared" si="16"/>
        <v>0</v>
      </c>
      <c r="S71" s="298">
        <f t="shared" si="12"/>
        <v>0</v>
      </c>
      <c r="T71" s="727">
        <f t="shared" si="13"/>
        <v>0</v>
      </c>
      <c r="U71" s="727"/>
    </row>
    <row r="72" spans="1:54" s="298" customFormat="1" x14ac:dyDescent="0.3">
      <c r="A72" s="291">
        <v>2</v>
      </c>
      <c r="B72" s="712">
        <v>7000027974</v>
      </c>
      <c r="C72" s="712">
        <v>1160</v>
      </c>
      <c r="D72" s="712">
        <v>20</v>
      </c>
      <c r="E72" s="712">
        <v>10</v>
      </c>
      <c r="F72" s="713" t="s">
        <v>402</v>
      </c>
      <c r="G72" s="712">
        <v>170005025</v>
      </c>
      <c r="H72" s="712">
        <v>998713</v>
      </c>
      <c r="I72" s="728"/>
      <c r="J72" s="61">
        <v>0.18</v>
      </c>
      <c r="K72" s="729"/>
      <c r="L72" s="737" t="s">
        <v>458</v>
      </c>
      <c r="M72" s="737" t="s">
        <v>364</v>
      </c>
      <c r="N72" s="712">
        <v>169</v>
      </c>
      <c r="O72" s="702"/>
      <c r="P72" s="730" t="str">
        <f t="shared" si="14"/>
        <v>Included</v>
      </c>
      <c r="Q72" s="726">
        <f t="shared" si="15"/>
        <v>0</v>
      </c>
      <c r="R72" s="298">
        <f t="shared" si="16"/>
        <v>0</v>
      </c>
      <c r="S72" s="298">
        <f t="shared" si="12"/>
        <v>0</v>
      </c>
      <c r="T72" s="727">
        <f t="shared" si="13"/>
        <v>0</v>
      </c>
      <c r="U72" s="727"/>
    </row>
    <row r="73" spans="1:54" s="298" customFormat="1" x14ac:dyDescent="0.3">
      <c r="A73" s="291">
        <v>3</v>
      </c>
      <c r="B73" s="712">
        <v>7000027974</v>
      </c>
      <c r="C73" s="712">
        <v>1170</v>
      </c>
      <c r="D73" s="712">
        <v>30</v>
      </c>
      <c r="E73" s="712">
        <v>10</v>
      </c>
      <c r="F73" s="713" t="s">
        <v>403</v>
      </c>
      <c r="G73" s="712">
        <v>170005026</v>
      </c>
      <c r="H73" s="712">
        <v>998713</v>
      </c>
      <c r="I73" s="728"/>
      <c r="J73" s="61">
        <v>0.18</v>
      </c>
      <c r="K73" s="729"/>
      <c r="L73" s="737" t="s">
        <v>459</v>
      </c>
      <c r="M73" s="737" t="s">
        <v>364</v>
      </c>
      <c r="N73" s="712">
        <v>10</v>
      </c>
      <c r="O73" s="702"/>
      <c r="P73" s="730" t="str">
        <f t="shared" si="14"/>
        <v>Included</v>
      </c>
      <c r="Q73" s="726">
        <f t="shared" si="15"/>
        <v>0</v>
      </c>
      <c r="R73" s="298">
        <f t="shared" si="16"/>
        <v>0</v>
      </c>
      <c r="S73" s="298">
        <f t="shared" si="12"/>
        <v>0</v>
      </c>
      <c r="T73" s="727">
        <f t="shared" si="13"/>
        <v>0</v>
      </c>
      <c r="U73" s="727"/>
    </row>
    <row r="74" spans="1:54" s="298" customFormat="1" x14ac:dyDescent="0.3">
      <c r="A74" s="291">
        <v>4</v>
      </c>
      <c r="B74" s="712">
        <v>7000027974</v>
      </c>
      <c r="C74" s="712">
        <v>1180</v>
      </c>
      <c r="D74" s="712">
        <v>40</v>
      </c>
      <c r="E74" s="712">
        <v>10</v>
      </c>
      <c r="F74" s="713" t="s">
        <v>404</v>
      </c>
      <c r="G74" s="712">
        <v>170005027</v>
      </c>
      <c r="H74" s="712">
        <v>998713</v>
      </c>
      <c r="I74" s="728"/>
      <c r="J74" s="61">
        <v>0.18</v>
      </c>
      <c r="K74" s="729"/>
      <c r="L74" s="737" t="s">
        <v>505</v>
      </c>
      <c r="M74" s="737" t="s">
        <v>364</v>
      </c>
      <c r="N74" s="712">
        <v>41</v>
      </c>
      <c r="O74" s="702"/>
      <c r="P74" s="730" t="str">
        <f t="shared" si="14"/>
        <v>Included</v>
      </c>
      <c r="Q74" s="726">
        <f t="shared" si="15"/>
        <v>0</v>
      </c>
      <c r="R74" s="298">
        <f t="shared" si="16"/>
        <v>0</v>
      </c>
      <c r="S74" s="298">
        <f t="shared" si="12"/>
        <v>0</v>
      </c>
      <c r="T74" s="727">
        <f t="shared" si="13"/>
        <v>0</v>
      </c>
      <c r="U74" s="727"/>
    </row>
    <row r="75" spans="1:54" s="298" customFormat="1" x14ac:dyDescent="0.3">
      <c r="A75" s="291">
        <v>5</v>
      </c>
      <c r="B75" s="712">
        <v>7000027974</v>
      </c>
      <c r="C75" s="712">
        <v>1190</v>
      </c>
      <c r="D75" s="712">
        <v>50</v>
      </c>
      <c r="E75" s="712">
        <v>10</v>
      </c>
      <c r="F75" s="713" t="s">
        <v>405</v>
      </c>
      <c r="G75" s="712">
        <v>170005028</v>
      </c>
      <c r="H75" s="712">
        <v>998713</v>
      </c>
      <c r="I75" s="728"/>
      <c r="J75" s="61">
        <v>0.18</v>
      </c>
      <c r="K75" s="729"/>
      <c r="L75" s="737" t="s">
        <v>506</v>
      </c>
      <c r="M75" s="737" t="s">
        <v>364</v>
      </c>
      <c r="N75" s="712">
        <v>5</v>
      </c>
      <c r="O75" s="702"/>
      <c r="P75" s="730" t="str">
        <f t="shared" si="14"/>
        <v>Included</v>
      </c>
      <c r="Q75" s="726">
        <f t="shared" si="15"/>
        <v>0</v>
      </c>
      <c r="R75" s="298">
        <f t="shared" si="16"/>
        <v>0</v>
      </c>
      <c r="S75" s="298">
        <f t="shared" si="12"/>
        <v>0</v>
      </c>
      <c r="T75" s="727">
        <f t="shared" si="13"/>
        <v>0</v>
      </c>
      <c r="U75" s="727"/>
    </row>
    <row r="76" spans="1:54" s="298" customFormat="1" x14ac:dyDescent="0.3">
      <c r="A76" s="291">
        <v>6</v>
      </c>
      <c r="B76" s="712">
        <v>7000027974</v>
      </c>
      <c r="C76" s="712">
        <v>1200</v>
      </c>
      <c r="D76" s="712">
        <v>60</v>
      </c>
      <c r="E76" s="712">
        <v>10</v>
      </c>
      <c r="F76" s="713" t="s">
        <v>406</v>
      </c>
      <c r="G76" s="712">
        <v>170005029</v>
      </c>
      <c r="H76" s="712">
        <v>998713</v>
      </c>
      <c r="I76" s="728"/>
      <c r="J76" s="61">
        <v>0.18</v>
      </c>
      <c r="K76" s="729"/>
      <c r="L76" s="737" t="s">
        <v>507</v>
      </c>
      <c r="M76" s="737" t="s">
        <v>364</v>
      </c>
      <c r="N76" s="712">
        <v>37</v>
      </c>
      <c r="O76" s="702"/>
      <c r="P76" s="730" t="str">
        <f t="shared" si="14"/>
        <v>Included</v>
      </c>
      <c r="Q76" s="726">
        <f t="shared" si="15"/>
        <v>0</v>
      </c>
      <c r="R76" s="298">
        <f t="shared" si="16"/>
        <v>0</v>
      </c>
      <c r="S76" s="298">
        <f>IF(K76="",(R76*J76),(R76*K76))</f>
        <v>0</v>
      </c>
      <c r="T76" s="727">
        <f>+N76*O76</f>
        <v>0</v>
      </c>
      <c r="U76" s="727"/>
    </row>
    <row r="77" spans="1:54" s="298" customFormat="1" x14ac:dyDescent="0.3">
      <c r="A77" s="291">
        <v>7</v>
      </c>
      <c r="B77" s="712">
        <v>7000027974</v>
      </c>
      <c r="C77" s="712">
        <v>1210</v>
      </c>
      <c r="D77" s="712">
        <v>70</v>
      </c>
      <c r="E77" s="712">
        <v>10</v>
      </c>
      <c r="F77" s="713" t="s">
        <v>407</v>
      </c>
      <c r="G77" s="712">
        <v>170005031</v>
      </c>
      <c r="H77" s="712">
        <v>998713</v>
      </c>
      <c r="I77" s="728"/>
      <c r="J77" s="61">
        <v>0.18</v>
      </c>
      <c r="K77" s="729"/>
      <c r="L77" s="737" t="s">
        <v>463</v>
      </c>
      <c r="M77" s="737" t="s">
        <v>364</v>
      </c>
      <c r="N77" s="712">
        <v>2</v>
      </c>
      <c r="O77" s="702"/>
      <c r="P77" s="730" t="str">
        <f t="shared" si="14"/>
        <v>Included</v>
      </c>
      <c r="Q77" s="726">
        <f t="shared" si="15"/>
        <v>0</v>
      </c>
      <c r="R77" s="298">
        <f t="shared" si="16"/>
        <v>0</v>
      </c>
      <c r="S77" s="298">
        <f>IF(K77="",(R77*J77),(R77*K77))</f>
        <v>0</v>
      </c>
      <c r="T77" s="727">
        <f>+N77*O77</f>
        <v>0</v>
      </c>
      <c r="U77" s="727"/>
    </row>
    <row r="78" spans="1:54" s="298" customFormat="1" ht="31.5" x14ac:dyDescent="0.3">
      <c r="A78" s="291">
        <v>8</v>
      </c>
      <c r="B78" s="712">
        <v>7000027974</v>
      </c>
      <c r="C78" s="712">
        <v>1220</v>
      </c>
      <c r="D78" s="712">
        <v>80</v>
      </c>
      <c r="E78" s="712">
        <v>10</v>
      </c>
      <c r="F78" s="713" t="s">
        <v>408</v>
      </c>
      <c r="G78" s="712">
        <v>170005032</v>
      </c>
      <c r="H78" s="712">
        <v>998713</v>
      </c>
      <c r="I78" s="728"/>
      <c r="J78" s="61">
        <v>0.18</v>
      </c>
      <c r="K78" s="729"/>
      <c r="L78" s="737" t="s">
        <v>508</v>
      </c>
      <c r="M78" s="737" t="s">
        <v>365</v>
      </c>
      <c r="N78" s="712">
        <v>144</v>
      </c>
      <c r="O78" s="702"/>
      <c r="P78" s="730" t="str">
        <f t="shared" si="14"/>
        <v>Included</v>
      </c>
      <c r="Q78" s="726">
        <f t="shared" si="15"/>
        <v>0</v>
      </c>
      <c r="R78" s="298">
        <f t="shared" si="16"/>
        <v>0</v>
      </c>
      <c r="S78" s="298">
        <f>IF(K78="",(R78*J78),(R78*K78))</f>
        <v>0</v>
      </c>
      <c r="T78" s="727">
        <f>+N78*O78</f>
        <v>0</v>
      </c>
      <c r="U78" s="727"/>
    </row>
    <row r="79" spans="1:54" s="298" customFormat="1" ht="31.5" x14ac:dyDescent="0.3">
      <c r="A79" s="291">
        <v>9</v>
      </c>
      <c r="B79" s="712">
        <v>7000027974</v>
      </c>
      <c r="C79" s="712">
        <v>1230</v>
      </c>
      <c r="D79" s="712">
        <v>90</v>
      </c>
      <c r="E79" s="712">
        <v>10</v>
      </c>
      <c r="F79" s="713" t="s">
        <v>409</v>
      </c>
      <c r="G79" s="712">
        <v>170005033</v>
      </c>
      <c r="H79" s="712">
        <v>998713</v>
      </c>
      <c r="I79" s="728"/>
      <c r="J79" s="61">
        <v>0.18</v>
      </c>
      <c r="K79" s="729"/>
      <c r="L79" s="737" t="s">
        <v>509</v>
      </c>
      <c r="M79" s="737" t="s">
        <v>365</v>
      </c>
      <c r="N79" s="712">
        <v>720</v>
      </c>
      <c r="O79" s="702"/>
      <c r="P79" s="730" t="str">
        <f t="shared" si="14"/>
        <v>Included</v>
      </c>
      <c r="Q79" s="726">
        <f t="shared" si="15"/>
        <v>0</v>
      </c>
      <c r="R79" s="298">
        <f t="shared" si="16"/>
        <v>0</v>
      </c>
      <c r="S79" s="298">
        <f t="shared" ref="S79:S102" si="17">IF(K79="",(R79*J79),(R79*K79))</f>
        <v>0</v>
      </c>
      <c r="T79" s="727">
        <f t="shared" ref="T79:T102" si="18">+N79*O79</f>
        <v>0</v>
      </c>
      <c r="U79" s="727"/>
    </row>
    <row r="80" spans="1:54" s="298" customFormat="1" x14ac:dyDescent="0.3">
      <c r="A80" s="291">
        <v>10</v>
      </c>
      <c r="B80" s="712">
        <v>7000027974</v>
      </c>
      <c r="C80" s="712">
        <v>1240</v>
      </c>
      <c r="D80" s="712">
        <v>100</v>
      </c>
      <c r="E80" s="712">
        <v>10</v>
      </c>
      <c r="F80" s="713" t="s">
        <v>410</v>
      </c>
      <c r="G80" s="712">
        <v>170005034</v>
      </c>
      <c r="H80" s="712">
        <v>998713</v>
      </c>
      <c r="I80" s="728"/>
      <c r="J80" s="61">
        <v>0.18</v>
      </c>
      <c r="K80" s="729"/>
      <c r="L80" s="737" t="s">
        <v>510</v>
      </c>
      <c r="M80" s="737" t="s">
        <v>365</v>
      </c>
      <c r="N80" s="712">
        <v>12780</v>
      </c>
      <c r="O80" s="702"/>
      <c r="P80" s="730" t="str">
        <f t="shared" si="14"/>
        <v>Included</v>
      </c>
      <c r="Q80" s="726">
        <f t="shared" si="15"/>
        <v>0</v>
      </c>
      <c r="R80" s="298">
        <f t="shared" si="16"/>
        <v>0</v>
      </c>
      <c r="S80" s="298">
        <f t="shared" si="17"/>
        <v>0</v>
      </c>
      <c r="T80" s="727">
        <f t="shared" si="18"/>
        <v>0</v>
      </c>
      <c r="U80" s="727"/>
    </row>
    <row r="81" spans="1:54" s="298" customFormat="1" x14ac:dyDescent="0.3">
      <c r="A81" s="291">
        <v>11</v>
      </c>
      <c r="B81" s="712">
        <v>7000027974</v>
      </c>
      <c r="C81" s="712">
        <v>1250</v>
      </c>
      <c r="D81" s="712">
        <v>110</v>
      </c>
      <c r="E81" s="712">
        <v>10</v>
      </c>
      <c r="F81" s="713" t="s">
        <v>411</v>
      </c>
      <c r="G81" s="712">
        <v>170005035</v>
      </c>
      <c r="H81" s="712">
        <v>998713</v>
      </c>
      <c r="I81" s="728"/>
      <c r="J81" s="61">
        <v>0.18</v>
      </c>
      <c r="K81" s="729"/>
      <c r="L81" s="737" t="s">
        <v>511</v>
      </c>
      <c r="M81" s="737" t="s">
        <v>365</v>
      </c>
      <c r="N81" s="712">
        <v>14970</v>
      </c>
      <c r="O81" s="702"/>
      <c r="P81" s="730" t="str">
        <f t="shared" si="14"/>
        <v>Included</v>
      </c>
      <c r="Q81" s="726">
        <f t="shared" si="15"/>
        <v>0</v>
      </c>
      <c r="R81" s="298">
        <f t="shared" si="16"/>
        <v>0</v>
      </c>
      <c r="S81" s="298">
        <f t="shared" si="17"/>
        <v>0</v>
      </c>
      <c r="T81" s="727">
        <f t="shared" si="18"/>
        <v>0</v>
      </c>
      <c r="U81" s="727"/>
    </row>
    <row r="82" spans="1:54" s="298" customFormat="1" x14ac:dyDescent="0.3">
      <c r="A82" s="291">
        <v>12</v>
      </c>
      <c r="B82" s="712">
        <v>7000027974</v>
      </c>
      <c r="C82" s="712">
        <v>1260</v>
      </c>
      <c r="D82" s="712">
        <v>120</v>
      </c>
      <c r="E82" s="712">
        <v>10</v>
      </c>
      <c r="F82" s="713" t="s">
        <v>412</v>
      </c>
      <c r="G82" s="712">
        <v>170005036</v>
      </c>
      <c r="H82" s="712">
        <v>998713</v>
      </c>
      <c r="I82" s="728"/>
      <c r="J82" s="61">
        <v>0.18</v>
      </c>
      <c r="K82" s="729"/>
      <c r="L82" s="737" t="s">
        <v>512</v>
      </c>
      <c r="M82" s="737" t="s">
        <v>365</v>
      </c>
      <c r="N82" s="712">
        <v>11502</v>
      </c>
      <c r="O82" s="702"/>
      <c r="P82" s="730" t="str">
        <f t="shared" si="14"/>
        <v>Included</v>
      </c>
      <c r="Q82" s="726">
        <f t="shared" si="15"/>
        <v>0</v>
      </c>
      <c r="R82" s="298">
        <f t="shared" si="16"/>
        <v>0</v>
      </c>
      <c r="S82" s="298">
        <f t="shared" si="17"/>
        <v>0</v>
      </c>
      <c r="T82" s="727">
        <f t="shared" si="18"/>
        <v>0</v>
      </c>
      <c r="U82" s="727"/>
    </row>
    <row r="83" spans="1:54" s="298" customFormat="1" x14ac:dyDescent="0.3">
      <c r="A83" s="291">
        <v>13</v>
      </c>
      <c r="B83" s="712">
        <v>7000027974</v>
      </c>
      <c r="C83" s="712">
        <v>1270</v>
      </c>
      <c r="D83" s="712">
        <v>130</v>
      </c>
      <c r="E83" s="712">
        <v>10</v>
      </c>
      <c r="F83" s="713" t="s">
        <v>413</v>
      </c>
      <c r="G83" s="712">
        <v>170005037</v>
      </c>
      <c r="H83" s="712">
        <v>998713</v>
      </c>
      <c r="I83" s="728"/>
      <c r="J83" s="61">
        <v>0.18</v>
      </c>
      <c r="K83" s="729"/>
      <c r="L83" s="737" t="s">
        <v>513</v>
      </c>
      <c r="M83" s="737" t="s">
        <v>365</v>
      </c>
      <c r="N83" s="712">
        <v>13473</v>
      </c>
      <c r="O83" s="702"/>
      <c r="P83" s="730" t="str">
        <f t="shared" si="14"/>
        <v>Included</v>
      </c>
      <c r="Q83" s="726">
        <f t="shared" si="15"/>
        <v>0</v>
      </c>
      <c r="R83" s="298">
        <f t="shared" si="16"/>
        <v>0</v>
      </c>
      <c r="S83" s="298">
        <f t="shared" si="17"/>
        <v>0</v>
      </c>
      <c r="T83" s="727">
        <f t="shared" si="18"/>
        <v>0</v>
      </c>
      <c r="U83" s="727"/>
    </row>
    <row r="84" spans="1:54" s="298" customFormat="1" x14ac:dyDescent="0.3">
      <c r="A84" s="291">
        <v>14</v>
      </c>
      <c r="B84" s="712">
        <v>7000027974</v>
      </c>
      <c r="C84" s="712">
        <v>1280</v>
      </c>
      <c r="D84" s="712">
        <v>140</v>
      </c>
      <c r="E84" s="712">
        <v>10</v>
      </c>
      <c r="F84" s="713" t="s">
        <v>414</v>
      </c>
      <c r="G84" s="712">
        <v>170005038</v>
      </c>
      <c r="H84" s="712">
        <v>998713</v>
      </c>
      <c r="I84" s="728"/>
      <c r="J84" s="61">
        <v>0.18</v>
      </c>
      <c r="K84" s="729"/>
      <c r="L84" s="737" t="s">
        <v>514</v>
      </c>
      <c r="M84" s="737" t="s">
        <v>364</v>
      </c>
      <c r="N84" s="712">
        <v>144</v>
      </c>
      <c r="O84" s="702"/>
      <c r="P84" s="730" t="str">
        <f t="shared" si="14"/>
        <v>Included</v>
      </c>
      <c r="Q84" s="726">
        <f t="shared" si="15"/>
        <v>0</v>
      </c>
      <c r="R84" s="298">
        <f t="shared" si="16"/>
        <v>0</v>
      </c>
      <c r="S84" s="298">
        <f t="shared" si="17"/>
        <v>0</v>
      </c>
      <c r="T84" s="727">
        <f t="shared" si="18"/>
        <v>0</v>
      </c>
      <c r="U84" s="727"/>
    </row>
    <row r="85" spans="1:54" s="298" customFormat="1" x14ac:dyDescent="0.3">
      <c r="A85" s="291">
        <v>15</v>
      </c>
      <c r="B85" s="712">
        <v>7000027974</v>
      </c>
      <c r="C85" s="712">
        <v>1290</v>
      </c>
      <c r="D85" s="712">
        <v>150</v>
      </c>
      <c r="E85" s="712">
        <v>10</v>
      </c>
      <c r="F85" s="713" t="s">
        <v>415</v>
      </c>
      <c r="G85" s="712">
        <v>170005039</v>
      </c>
      <c r="H85" s="712">
        <v>998713</v>
      </c>
      <c r="I85" s="728"/>
      <c r="J85" s="61">
        <v>0.18</v>
      </c>
      <c r="K85" s="729"/>
      <c r="L85" s="737" t="s">
        <v>515</v>
      </c>
      <c r="M85" s="737" t="s">
        <v>364</v>
      </c>
      <c r="N85" s="712">
        <v>74</v>
      </c>
      <c r="O85" s="702"/>
      <c r="P85" s="730" t="str">
        <f t="shared" si="14"/>
        <v>Included</v>
      </c>
      <c r="Q85" s="726">
        <f t="shared" si="15"/>
        <v>0</v>
      </c>
      <c r="R85" s="298">
        <f t="shared" si="16"/>
        <v>0</v>
      </c>
      <c r="S85" s="298">
        <f t="shared" si="17"/>
        <v>0</v>
      </c>
      <c r="T85" s="727">
        <f t="shared" si="18"/>
        <v>0</v>
      </c>
      <c r="U85" s="727"/>
    </row>
    <row r="86" spans="1:54" s="298" customFormat="1" x14ac:dyDescent="0.3">
      <c r="A86" s="291">
        <v>16</v>
      </c>
      <c r="B86" s="712">
        <v>7000027974</v>
      </c>
      <c r="C86" s="712">
        <v>1300</v>
      </c>
      <c r="D86" s="712">
        <v>160</v>
      </c>
      <c r="E86" s="712">
        <v>10</v>
      </c>
      <c r="F86" s="713" t="s">
        <v>416</v>
      </c>
      <c r="G86" s="712">
        <v>170005040</v>
      </c>
      <c r="H86" s="712">
        <v>998713</v>
      </c>
      <c r="I86" s="728"/>
      <c r="J86" s="61">
        <v>0.18</v>
      </c>
      <c r="K86" s="729"/>
      <c r="L86" s="737" t="s">
        <v>516</v>
      </c>
      <c r="M86" s="737" t="s">
        <v>365</v>
      </c>
      <c r="N86" s="712">
        <v>6760</v>
      </c>
      <c r="O86" s="702"/>
      <c r="P86" s="730" t="str">
        <f t="shared" si="14"/>
        <v>Included</v>
      </c>
      <c r="Q86" s="726">
        <f t="shared" si="15"/>
        <v>0</v>
      </c>
      <c r="R86" s="298">
        <f t="shared" si="16"/>
        <v>0</v>
      </c>
      <c r="S86" s="298">
        <f t="shared" si="17"/>
        <v>0</v>
      </c>
      <c r="T86" s="727">
        <f t="shared" si="18"/>
        <v>0</v>
      </c>
      <c r="U86" s="727"/>
    </row>
    <row r="87" spans="1:54" s="298" customFormat="1" x14ac:dyDescent="0.3">
      <c r="A87" s="291">
        <v>17</v>
      </c>
      <c r="B87" s="712">
        <v>7000027974</v>
      </c>
      <c r="C87" s="712">
        <v>1310</v>
      </c>
      <c r="D87" s="712">
        <v>170</v>
      </c>
      <c r="E87" s="712">
        <v>10</v>
      </c>
      <c r="F87" s="713" t="s">
        <v>417</v>
      </c>
      <c r="G87" s="712">
        <v>170005041</v>
      </c>
      <c r="H87" s="712">
        <v>998713</v>
      </c>
      <c r="I87" s="728"/>
      <c r="J87" s="61">
        <v>0.18</v>
      </c>
      <c r="K87" s="729"/>
      <c r="L87" s="737" t="s">
        <v>517</v>
      </c>
      <c r="M87" s="737" t="s">
        <v>365</v>
      </c>
      <c r="N87" s="712">
        <v>400</v>
      </c>
      <c r="O87" s="702"/>
      <c r="P87" s="730" t="str">
        <f t="shared" si="14"/>
        <v>Included</v>
      </c>
      <c r="Q87" s="726">
        <f t="shared" si="15"/>
        <v>0</v>
      </c>
      <c r="R87" s="298">
        <f t="shared" si="16"/>
        <v>0</v>
      </c>
      <c r="S87" s="298">
        <f t="shared" si="17"/>
        <v>0</v>
      </c>
      <c r="T87" s="727">
        <f t="shared" si="18"/>
        <v>0</v>
      </c>
      <c r="U87" s="727"/>
    </row>
    <row r="88" spans="1:54" s="298" customFormat="1" x14ac:dyDescent="0.3">
      <c r="A88" s="291">
        <v>18</v>
      </c>
      <c r="B88" s="712">
        <v>7000027974</v>
      </c>
      <c r="C88" s="712">
        <v>1320</v>
      </c>
      <c r="D88" s="712">
        <v>180</v>
      </c>
      <c r="E88" s="712">
        <v>10</v>
      </c>
      <c r="F88" s="713" t="s">
        <v>418</v>
      </c>
      <c r="G88" s="712">
        <v>170005042</v>
      </c>
      <c r="H88" s="712">
        <v>998713</v>
      </c>
      <c r="I88" s="728"/>
      <c r="J88" s="61">
        <v>0.18</v>
      </c>
      <c r="K88" s="729"/>
      <c r="L88" s="737" t="s">
        <v>518</v>
      </c>
      <c r="M88" s="737" t="s">
        <v>364</v>
      </c>
      <c r="N88" s="712">
        <v>10</v>
      </c>
      <c r="O88" s="702"/>
      <c r="P88" s="730" t="str">
        <f t="shared" si="14"/>
        <v>Included</v>
      </c>
      <c r="Q88" s="726">
        <f t="shared" si="15"/>
        <v>0</v>
      </c>
      <c r="R88" s="298">
        <f t="shared" si="16"/>
        <v>0</v>
      </c>
      <c r="S88" s="298">
        <f t="shared" si="17"/>
        <v>0</v>
      </c>
      <c r="T88" s="727">
        <f t="shared" si="18"/>
        <v>0</v>
      </c>
      <c r="U88" s="727"/>
    </row>
    <row r="89" spans="1:54" s="298" customFormat="1" x14ac:dyDescent="0.3">
      <c r="A89" s="291">
        <v>19</v>
      </c>
      <c r="B89" s="712">
        <v>7000027974</v>
      </c>
      <c r="C89" s="712">
        <v>1330</v>
      </c>
      <c r="D89" s="712">
        <v>190</v>
      </c>
      <c r="E89" s="712">
        <v>10</v>
      </c>
      <c r="F89" s="713" t="s">
        <v>419</v>
      </c>
      <c r="G89" s="712">
        <v>170005043</v>
      </c>
      <c r="H89" s="712">
        <v>998713</v>
      </c>
      <c r="I89" s="728"/>
      <c r="J89" s="61">
        <v>0.18</v>
      </c>
      <c r="K89" s="729"/>
      <c r="L89" s="737" t="s">
        <v>519</v>
      </c>
      <c r="M89" s="737" t="s">
        <v>364</v>
      </c>
      <c r="N89" s="712">
        <v>46</v>
      </c>
      <c r="O89" s="702"/>
      <c r="P89" s="730" t="str">
        <f t="shared" si="14"/>
        <v>Included</v>
      </c>
      <c r="Q89" s="726">
        <f t="shared" si="15"/>
        <v>0</v>
      </c>
      <c r="R89" s="298">
        <f t="shared" si="16"/>
        <v>0</v>
      </c>
      <c r="S89" s="298">
        <f t="shared" si="17"/>
        <v>0</v>
      </c>
      <c r="T89" s="727">
        <f t="shared" si="18"/>
        <v>0</v>
      </c>
      <c r="U89" s="727"/>
    </row>
    <row r="90" spans="1:54" s="298" customFormat="1" ht="31.5" x14ac:dyDescent="0.3">
      <c r="A90" s="291">
        <v>20</v>
      </c>
      <c r="B90" s="712">
        <v>7000027974</v>
      </c>
      <c r="C90" s="712">
        <v>1340</v>
      </c>
      <c r="D90" s="712">
        <v>200</v>
      </c>
      <c r="E90" s="712">
        <v>10</v>
      </c>
      <c r="F90" s="713" t="s">
        <v>420</v>
      </c>
      <c r="G90" s="712">
        <v>170005045</v>
      </c>
      <c r="H90" s="712">
        <v>998713</v>
      </c>
      <c r="I90" s="728"/>
      <c r="J90" s="61">
        <v>0.18</v>
      </c>
      <c r="K90" s="729"/>
      <c r="L90" s="737" t="s">
        <v>520</v>
      </c>
      <c r="M90" s="737" t="s">
        <v>364</v>
      </c>
      <c r="N90" s="712">
        <v>3</v>
      </c>
      <c r="O90" s="702"/>
      <c r="P90" s="730" t="str">
        <f t="shared" si="14"/>
        <v>Included</v>
      </c>
      <c r="Q90" s="726">
        <f t="shared" si="15"/>
        <v>0</v>
      </c>
      <c r="R90" s="298">
        <f t="shared" si="16"/>
        <v>0</v>
      </c>
      <c r="S90" s="298">
        <f t="shared" si="17"/>
        <v>0</v>
      </c>
      <c r="T90" s="727">
        <f t="shared" si="18"/>
        <v>0</v>
      </c>
      <c r="U90" s="727"/>
    </row>
    <row r="91" spans="1:54" s="298" customFormat="1" x14ac:dyDescent="0.3">
      <c r="A91" s="291">
        <v>21</v>
      </c>
      <c r="B91" s="712">
        <v>7000027974</v>
      </c>
      <c r="C91" s="712">
        <v>1350</v>
      </c>
      <c r="D91" s="712">
        <v>210</v>
      </c>
      <c r="E91" s="712">
        <v>10</v>
      </c>
      <c r="F91" s="713" t="s">
        <v>421</v>
      </c>
      <c r="G91" s="712">
        <v>170005046</v>
      </c>
      <c r="H91" s="712">
        <v>998713</v>
      </c>
      <c r="I91" s="728"/>
      <c r="J91" s="61">
        <v>0.18</v>
      </c>
      <c r="K91" s="729"/>
      <c r="L91" s="737" t="s">
        <v>477</v>
      </c>
      <c r="M91" s="737" t="s">
        <v>364</v>
      </c>
      <c r="N91" s="712">
        <v>41</v>
      </c>
      <c r="O91" s="702"/>
      <c r="P91" s="730" t="str">
        <f t="shared" si="14"/>
        <v>Included</v>
      </c>
      <c r="Q91" s="726">
        <f t="shared" si="15"/>
        <v>0</v>
      </c>
      <c r="R91" s="298">
        <f t="shared" si="16"/>
        <v>0</v>
      </c>
      <c r="S91" s="298">
        <f t="shared" si="17"/>
        <v>0</v>
      </c>
      <c r="T91" s="727">
        <f t="shared" si="18"/>
        <v>0</v>
      </c>
      <c r="U91" s="727"/>
    </row>
    <row r="92" spans="1:54" s="298" customFormat="1" x14ac:dyDescent="0.3">
      <c r="A92" s="291">
        <v>22</v>
      </c>
      <c r="B92" s="712">
        <v>7000027974</v>
      </c>
      <c r="C92" s="712">
        <v>1360</v>
      </c>
      <c r="D92" s="712">
        <v>220</v>
      </c>
      <c r="E92" s="712">
        <v>10</v>
      </c>
      <c r="F92" s="713" t="s">
        <v>422</v>
      </c>
      <c r="G92" s="712">
        <v>170005047</v>
      </c>
      <c r="H92" s="712">
        <v>998713</v>
      </c>
      <c r="I92" s="728"/>
      <c r="J92" s="61">
        <v>0.18</v>
      </c>
      <c r="K92" s="729"/>
      <c r="L92" s="737" t="s">
        <v>521</v>
      </c>
      <c r="M92" s="737" t="s">
        <v>364</v>
      </c>
      <c r="N92" s="712">
        <v>22</v>
      </c>
      <c r="O92" s="702"/>
      <c r="P92" s="730" t="str">
        <f t="shared" si="14"/>
        <v>Included</v>
      </c>
      <c r="Q92" s="726">
        <f t="shared" si="15"/>
        <v>0</v>
      </c>
      <c r="R92" s="298">
        <f t="shared" si="16"/>
        <v>0</v>
      </c>
      <c r="S92" s="298">
        <f t="shared" si="17"/>
        <v>0</v>
      </c>
      <c r="T92" s="727">
        <f t="shared" si="18"/>
        <v>0</v>
      </c>
      <c r="U92" s="727"/>
    </row>
    <row r="93" spans="1:54" s="298" customFormat="1" x14ac:dyDescent="0.3">
      <c r="A93" s="291">
        <v>23</v>
      </c>
      <c r="B93" s="712">
        <v>7000027974</v>
      </c>
      <c r="C93" s="712">
        <v>1370</v>
      </c>
      <c r="D93" s="712">
        <v>230</v>
      </c>
      <c r="E93" s="712">
        <v>10</v>
      </c>
      <c r="F93" s="713" t="s">
        <v>423</v>
      </c>
      <c r="G93" s="712">
        <v>170005048</v>
      </c>
      <c r="H93" s="712">
        <v>998713</v>
      </c>
      <c r="I93" s="728"/>
      <c r="J93" s="61">
        <v>0.18</v>
      </c>
      <c r="K93" s="729"/>
      <c r="L93" s="737" t="s">
        <v>522</v>
      </c>
      <c r="M93" s="737" t="s">
        <v>364</v>
      </c>
      <c r="N93" s="712">
        <v>22</v>
      </c>
      <c r="O93" s="702"/>
      <c r="P93" s="730" t="str">
        <f t="shared" si="14"/>
        <v>Included</v>
      </c>
      <c r="Q93" s="726">
        <f t="shared" si="15"/>
        <v>0</v>
      </c>
      <c r="R93" s="298">
        <f t="shared" si="16"/>
        <v>0</v>
      </c>
      <c r="S93" s="298">
        <f t="shared" si="17"/>
        <v>0</v>
      </c>
      <c r="T93" s="727">
        <f t="shared" si="18"/>
        <v>0</v>
      </c>
      <c r="U93" s="727"/>
    </row>
    <row r="94" spans="1:54" s="298" customFormat="1" x14ac:dyDescent="0.3">
      <c r="A94" s="291">
        <v>24</v>
      </c>
      <c r="B94" s="712">
        <v>7000027974</v>
      </c>
      <c r="C94" s="712">
        <v>1380</v>
      </c>
      <c r="D94" s="712">
        <v>240</v>
      </c>
      <c r="E94" s="712">
        <v>10</v>
      </c>
      <c r="F94" s="713" t="s">
        <v>424</v>
      </c>
      <c r="G94" s="712">
        <v>170005049</v>
      </c>
      <c r="H94" s="712">
        <v>998713</v>
      </c>
      <c r="I94" s="728"/>
      <c r="J94" s="61">
        <v>0.18</v>
      </c>
      <c r="K94" s="729"/>
      <c r="L94" s="737" t="s">
        <v>523</v>
      </c>
      <c r="M94" s="737" t="s">
        <v>365</v>
      </c>
      <c r="N94" s="712">
        <v>3580</v>
      </c>
      <c r="O94" s="702"/>
      <c r="P94" s="730" t="str">
        <f t="shared" si="14"/>
        <v>Included</v>
      </c>
      <c r="Q94" s="726">
        <f t="shared" si="15"/>
        <v>0</v>
      </c>
      <c r="R94" s="298">
        <f t="shared" si="16"/>
        <v>0</v>
      </c>
      <c r="S94" s="298">
        <f t="shared" si="17"/>
        <v>0</v>
      </c>
      <c r="T94" s="727">
        <f t="shared" si="18"/>
        <v>0</v>
      </c>
      <c r="U94" s="727"/>
    </row>
    <row r="95" spans="1:54" s="298" customFormat="1" x14ac:dyDescent="0.3">
      <c r="A95" s="291">
        <v>25</v>
      </c>
      <c r="B95" s="712">
        <v>7000027974</v>
      </c>
      <c r="C95" s="712">
        <v>1390</v>
      </c>
      <c r="D95" s="712">
        <v>250</v>
      </c>
      <c r="E95" s="712">
        <v>10</v>
      </c>
      <c r="F95" s="713" t="s">
        <v>425</v>
      </c>
      <c r="G95" s="712">
        <v>170005050</v>
      </c>
      <c r="H95" s="712">
        <v>998713</v>
      </c>
      <c r="I95" s="728"/>
      <c r="J95" s="61">
        <v>0.18</v>
      </c>
      <c r="K95" s="729"/>
      <c r="L95" s="737" t="s">
        <v>524</v>
      </c>
      <c r="M95" s="737" t="s">
        <v>364</v>
      </c>
      <c r="N95" s="712">
        <v>358</v>
      </c>
      <c r="O95" s="702"/>
      <c r="P95" s="730" t="str">
        <f t="shared" si="14"/>
        <v>Included</v>
      </c>
      <c r="Q95" s="726">
        <f t="shared" si="15"/>
        <v>0</v>
      </c>
      <c r="R95" s="298">
        <f t="shared" si="16"/>
        <v>0</v>
      </c>
      <c r="S95" s="298">
        <f t="shared" si="17"/>
        <v>0</v>
      </c>
      <c r="T95" s="727">
        <f t="shared" si="18"/>
        <v>0</v>
      </c>
      <c r="U95" s="727"/>
    </row>
    <row r="96" spans="1:54" s="313" customFormat="1" ht="30.75" customHeight="1" x14ac:dyDescent="0.3">
      <c r="A96" s="695" t="str">
        <f>'Sch-1'!A96</f>
        <v>IV</v>
      </c>
      <c r="B96" s="699" t="str">
        <f>'Sch-1'!B96</f>
        <v xml:space="preserve">Wi-Fi Deployment in ER2 L4              </v>
      </c>
      <c r="C96" s="721"/>
      <c r="D96" s="721"/>
      <c r="E96" s="721"/>
      <c r="F96" s="721"/>
      <c r="G96" s="721"/>
      <c r="H96" s="721"/>
      <c r="I96" s="721"/>
      <c r="J96" s="721"/>
      <c r="K96" s="721"/>
      <c r="L96" s="721"/>
      <c r="M96" s="721"/>
      <c r="N96" s="749"/>
      <c r="O96" s="721"/>
      <c r="P96" s="721"/>
      <c r="Q96" s="722"/>
      <c r="R96" s="723"/>
      <c r="S96" s="723"/>
      <c r="T96" s="723"/>
      <c r="U96" s="723"/>
      <c r="V96" s="46"/>
      <c r="W96" s="46"/>
      <c r="X96" s="46"/>
      <c r="Y96" s="46"/>
      <c r="Z96" s="46"/>
      <c r="AA96" s="46"/>
      <c r="AB96" s="46"/>
      <c r="AC96" s="46"/>
      <c r="AD96" s="46"/>
      <c r="AE96" s="46"/>
      <c r="AF96" s="46"/>
      <c r="AG96" s="46"/>
      <c r="AH96" s="46"/>
      <c r="AI96" s="46"/>
      <c r="AJ96" s="46"/>
      <c r="AK96" s="46"/>
      <c r="AL96" s="861" t="s">
        <v>136</v>
      </c>
      <c r="AM96" s="861"/>
      <c r="AN96" s="45" t="s">
        <v>137</v>
      </c>
      <c r="AO96" s="861" t="s">
        <v>138</v>
      </c>
      <c r="AP96" s="861"/>
      <c r="AQ96" s="46"/>
      <c r="AR96" s="46"/>
      <c r="AS96" s="46"/>
      <c r="AT96" s="46"/>
      <c r="AU96" s="46"/>
      <c r="AV96" s="46"/>
      <c r="AW96" s="46"/>
      <c r="AX96" s="46"/>
      <c r="AY96" s="46"/>
      <c r="AZ96" s="46"/>
      <c r="BA96" s="46"/>
      <c r="BB96" s="46"/>
    </row>
    <row r="97" spans="1:21" s="298" customFormat="1" x14ac:dyDescent="0.3">
      <c r="A97" s="291">
        <v>1</v>
      </c>
      <c r="B97" s="712">
        <v>7000027974</v>
      </c>
      <c r="C97" s="712">
        <v>1400</v>
      </c>
      <c r="D97" s="712">
        <v>10</v>
      </c>
      <c r="E97" s="712">
        <v>10</v>
      </c>
      <c r="F97" s="713" t="s">
        <v>401</v>
      </c>
      <c r="G97" s="712">
        <v>170005005</v>
      </c>
      <c r="H97" s="712">
        <v>998344</v>
      </c>
      <c r="I97" s="728"/>
      <c r="J97" s="61">
        <v>0.18</v>
      </c>
      <c r="K97" s="729"/>
      <c r="L97" s="737" t="s">
        <v>504</v>
      </c>
      <c r="M97" s="737" t="s">
        <v>364</v>
      </c>
      <c r="N97" s="712">
        <v>10</v>
      </c>
      <c r="O97" s="702"/>
      <c r="P97" s="730" t="str">
        <f t="shared" si="14"/>
        <v>Included</v>
      </c>
      <c r="Q97" s="726">
        <f t="shared" si="15"/>
        <v>0</v>
      </c>
      <c r="R97" s="298">
        <f t="shared" si="16"/>
        <v>0</v>
      </c>
      <c r="S97" s="298">
        <f t="shared" si="17"/>
        <v>0</v>
      </c>
      <c r="T97" s="727">
        <f t="shared" si="18"/>
        <v>0</v>
      </c>
      <c r="U97" s="727"/>
    </row>
    <row r="98" spans="1:21" s="298" customFormat="1" x14ac:dyDescent="0.3">
      <c r="A98" s="291">
        <v>2</v>
      </c>
      <c r="B98" s="712">
        <v>7000027974</v>
      </c>
      <c r="C98" s="712">
        <v>1410</v>
      </c>
      <c r="D98" s="712">
        <v>20</v>
      </c>
      <c r="E98" s="712">
        <v>10</v>
      </c>
      <c r="F98" s="713" t="s">
        <v>402</v>
      </c>
      <c r="G98" s="712">
        <v>170005025</v>
      </c>
      <c r="H98" s="712">
        <v>998713</v>
      </c>
      <c r="I98" s="728"/>
      <c r="J98" s="61">
        <v>0.18</v>
      </c>
      <c r="K98" s="729"/>
      <c r="L98" s="737" t="s">
        <v>458</v>
      </c>
      <c r="M98" s="737" t="s">
        <v>364</v>
      </c>
      <c r="N98" s="712">
        <v>341</v>
      </c>
      <c r="O98" s="702"/>
      <c r="P98" s="730" t="str">
        <f t="shared" si="14"/>
        <v>Included</v>
      </c>
      <c r="Q98" s="726">
        <f t="shared" si="15"/>
        <v>0</v>
      </c>
      <c r="R98" s="298">
        <f t="shared" si="16"/>
        <v>0</v>
      </c>
      <c r="S98" s="298">
        <f t="shared" si="17"/>
        <v>0</v>
      </c>
      <c r="T98" s="727">
        <f t="shared" si="18"/>
        <v>0</v>
      </c>
      <c r="U98" s="727"/>
    </row>
    <row r="99" spans="1:21" s="298" customFormat="1" x14ac:dyDescent="0.3">
      <c r="A99" s="291">
        <v>3</v>
      </c>
      <c r="B99" s="712">
        <v>7000027974</v>
      </c>
      <c r="C99" s="712">
        <v>1420</v>
      </c>
      <c r="D99" s="712">
        <v>30</v>
      </c>
      <c r="E99" s="712">
        <v>10</v>
      </c>
      <c r="F99" s="713" t="s">
        <v>403</v>
      </c>
      <c r="G99" s="712">
        <v>170005026</v>
      </c>
      <c r="H99" s="712">
        <v>998713</v>
      </c>
      <c r="I99" s="728"/>
      <c r="J99" s="61">
        <v>0.18</v>
      </c>
      <c r="K99" s="729"/>
      <c r="L99" s="737" t="s">
        <v>459</v>
      </c>
      <c r="M99" s="737" t="s">
        <v>364</v>
      </c>
      <c r="N99" s="712">
        <v>20</v>
      </c>
      <c r="O99" s="702"/>
      <c r="P99" s="730" t="str">
        <f t="shared" si="14"/>
        <v>Included</v>
      </c>
      <c r="Q99" s="726">
        <f t="shared" si="15"/>
        <v>0</v>
      </c>
      <c r="R99" s="298">
        <f t="shared" si="16"/>
        <v>0</v>
      </c>
      <c r="S99" s="298">
        <f t="shared" si="17"/>
        <v>0</v>
      </c>
      <c r="T99" s="727">
        <f t="shared" si="18"/>
        <v>0</v>
      </c>
      <c r="U99" s="727"/>
    </row>
    <row r="100" spans="1:21" s="298" customFormat="1" x14ac:dyDescent="0.3">
      <c r="A100" s="291">
        <v>4</v>
      </c>
      <c r="B100" s="712">
        <v>7000027974</v>
      </c>
      <c r="C100" s="712">
        <v>1430</v>
      </c>
      <c r="D100" s="712">
        <v>40</v>
      </c>
      <c r="E100" s="712">
        <v>10</v>
      </c>
      <c r="F100" s="713" t="s">
        <v>404</v>
      </c>
      <c r="G100" s="712">
        <v>170005027</v>
      </c>
      <c r="H100" s="712">
        <v>998713</v>
      </c>
      <c r="I100" s="728"/>
      <c r="J100" s="61">
        <v>0.18</v>
      </c>
      <c r="K100" s="729"/>
      <c r="L100" s="737" t="s">
        <v>505</v>
      </c>
      <c r="M100" s="737" t="s">
        <v>364</v>
      </c>
      <c r="N100" s="712">
        <v>82</v>
      </c>
      <c r="O100" s="702"/>
      <c r="P100" s="730" t="str">
        <f t="shared" si="14"/>
        <v>Included</v>
      </c>
      <c r="Q100" s="726">
        <f t="shared" si="15"/>
        <v>0</v>
      </c>
      <c r="R100" s="298">
        <f t="shared" si="16"/>
        <v>0</v>
      </c>
      <c r="S100" s="298">
        <f t="shared" si="17"/>
        <v>0</v>
      </c>
      <c r="T100" s="727">
        <f t="shared" si="18"/>
        <v>0</v>
      </c>
      <c r="U100" s="727"/>
    </row>
    <row r="101" spans="1:21" s="298" customFormat="1" x14ac:dyDescent="0.3">
      <c r="A101" s="291">
        <v>5</v>
      </c>
      <c r="B101" s="712">
        <v>7000027974</v>
      </c>
      <c r="C101" s="712">
        <v>1440</v>
      </c>
      <c r="D101" s="712">
        <v>50</v>
      </c>
      <c r="E101" s="712">
        <v>10</v>
      </c>
      <c r="F101" s="713" t="s">
        <v>405</v>
      </c>
      <c r="G101" s="712">
        <v>170005028</v>
      </c>
      <c r="H101" s="712">
        <v>998713</v>
      </c>
      <c r="I101" s="728"/>
      <c r="J101" s="61">
        <v>0.18</v>
      </c>
      <c r="K101" s="729"/>
      <c r="L101" s="737" t="s">
        <v>506</v>
      </c>
      <c r="M101" s="737" t="s">
        <v>364</v>
      </c>
      <c r="N101" s="712">
        <v>10</v>
      </c>
      <c r="O101" s="702"/>
      <c r="P101" s="730" t="str">
        <f t="shared" si="14"/>
        <v>Included</v>
      </c>
      <c r="Q101" s="726">
        <f t="shared" si="15"/>
        <v>0</v>
      </c>
      <c r="R101" s="298">
        <f t="shared" si="16"/>
        <v>0</v>
      </c>
      <c r="S101" s="298">
        <f t="shared" si="17"/>
        <v>0</v>
      </c>
      <c r="T101" s="727">
        <f t="shared" si="18"/>
        <v>0</v>
      </c>
      <c r="U101" s="727"/>
    </row>
    <row r="102" spans="1:21" s="298" customFormat="1" x14ac:dyDescent="0.3">
      <c r="A102" s="291">
        <v>6</v>
      </c>
      <c r="B102" s="712">
        <v>7000027974</v>
      </c>
      <c r="C102" s="712">
        <v>1450</v>
      </c>
      <c r="D102" s="712">
        <v>60</v>
      </c>
      <c r="E102" s="712">
        <v>10</v>
      </c>
      <c r="F102" s="713" t="s">
        <v>406</v>
      </c>
      <c r="G102" s="712">
        <v>170005029</v>
      </c>
      <c r="H102" s="712">
        <v>998713</v>
      </c>
      <c r="I102" s="728"/>
      <c r="J102" s="61">
        <v>0.18</v>
      </c>
      <c r="K102" s="729"/>
      <c r="L102" s="737" t="s">
        <v>507</v>
      </c>
      <c r="M102" s="737" t="s">
        <v>364</v>
      </c>
      <c r="N102" s="712">
        <v>72</v>
      </c>
      <c r="O102" s="702"/>
      <c r="P102" s="730" t="str">
        <f t="shared" si="14"/>
        <v>Included</v>
      </c>
      <c r="Q102" s="726">
        <f t="shared" si="15"/>
        <v>0</v>
      </c>
      <c r="R102" s="298">
        <f t="shared" si="16"/>
        <v>0</v>
      </c>
      <c r="S102" s="298">
        <f t="shared" si="17"/>
        <v>0</v>
      </c>
      <c r="T102" s="727">
        <f t="shared" si="18"/>
        <v>0</v>
      </c>
      <c r="U102" s="727"/>
    </row>
    <row r="103" spans="1:21" s="298" customFormat="1" x14ac:dyDescent="0.3">
      <c r="A103" s="291">
        <v>7</v>
      </c>
      <c r="B103" s="712">
        <v>7000027974</v>
      </c>
      <c r="C103" s="712">
        <v>1460</v>
      </c>
      <c r="D103" s="712">
        <v>70</v>
      </c>
      <c r="E103" s="712">
        <v>10</v>
      </c>
      <c r="F103" s="713" t="s">
        <v>407</v>
      </c>
      <c r="G103" s="712">
        <v>170005031</v>
      </c>
      <c r="H103" s="712">
        <v>998713</v>
      </c>
      <c r="I103" s="728"/>
      <c r="J103" s="61">
        <v>0.18</v>
      </c>
      <c r="K103" s="729"/>
      <c r="L103" s="737" t="s">
        <v>463</v>
      </c>
      <c r="M103" s="737" t="s">
        <v>364</v>
      </c>
      <c r="N103" s="712">
        <v>5</v>
      </c>
      <c r="O103" s="702"/>
      <c r="P103" s="730" t="str">
        <f t="shared" si="14"/>
        <v>Included</v>
      </c>
      <c r="Q103" s="726">
        <f t="shared" si="15"/>
        <v>0</v>
      </c>
      <c r="R103" s="298">
        <f t="shared" si="16"/>
        <v>0</v>
      </c>
      <c r="S103" s="298">
        <f>IF(K103="",(R103*J103),(R103*K103))</f>
        <v>0</v>
      </c>
      <c r="T103" s="727">
        <f>+N103*O103</f>
        <v>0</v>
      </c>
      <c r="U103" s="727"/>
    </row>
    <row r="104" spans="1:21" s="298" customFormat="1" ht="31.5" x14ac:dyDescent="0.3">
      <c r="A104" s="291">
        <v>8</v>
      </c>
      <c r="B104" s="712">
        <v>7000027974</v>
      </c>
      <c r="C104" s="712">
        <v>1470</v>
      </c>
      <c r="D104" s="712">
        <v>80</v>
      </c>
      <c r="E104" s="712">
        <v>10</v>
      </c>
      <c r="F104" s="713" t="s">
        <v>408</v>
      </c>
      <c r="G104" s="712">
        <v>170005032</v>
      </c>
      <c r="H104" s="712">
        <v>998713</v>
      </c>
      <c r="I104" s="728"/>
      <c r="J104" s="61">
        <v>0.18</v>
      </c>
      <c r="K104" s="729"/>
      <c r="L104" s="737" t="s">
        <v>508</v>
      </c>
      <c r="M104" s="737" t="s">
        <v>365</v>
      </c>
      <c r="N104" s="712">
        <v>288</v>
      </c>
      <c r="O104" s="702"/>
      <c r="P104" s="730" t="str">
        <f t="shared" si="14"/>
        <v>Included</v>
      </c>
      <c r="Q104" s="726">
        <f t="shared" si="15"/>
        <v>0</v>
      </c>
      <c r="R104" s="298">
        <f t="shared" si="16"/>
        <v>0</v>
      </c>
      <c r="S104" s="298">
        <f>IF(K104="",(R104*J104),(R104*K104))</f>
        <v>0</v>
      </c>
      <c r="T104" s="727">
        <f>+N104*O104</f>
        <v>0</v>
      </c>
      <c r="U104" s="727"/>
    </row>
    <row r="105" spans="1:21" s="298" customFormat="1" ht="31.5" x14ac:dyDescent="0.3">
      <c r="A105" s="291">
        <v>9</v>
      </c>
      <c r="B105" s="712">
        <v>7000027974</v>
      </c>
      <c r="C105" s="712">
        <v>1480</v>
      </c>
      <c r="D105" s="712">
        <v>90</v>
      </c>
      <c r="E105" s="712">
        <v>10</v>
      </c>
      <c r="F105" s="713" t="s">
        <v>409</v>
      </c>
      <c r="G105" s="712">
        <v>170005033</v>
      </c>
      <c r="H105" s="712">
        <v>998713</v>
      </c>
      <c r="I105" s="728"/>
      <c r="J105" s="61">
        <v>0.18</v>
      </c>
      <c r="K105" s="729"/>
      <c r="L105" s="737" t="s">
        <v>509</v>
      </c>
      <c r="M105" s="737" t="s">
        <v>365</v>
      </c>
      <c r="N105" s="712">
        <v>1440</v>
      </c>
      <c r="O105" s="702"/>
      <c r="P105" s="730" t="str">
        <f t="shared" si="14"/>
        <v>Included</v>
      </c>
      <c r="Q105" s="726">
        <f t="shared" si="15"/>
        <v>0</v>
      </c>
      <c r="R105" s="298">
        <f t="shared" si="16"/>
        <v>0</v>
      </c>
      <c r="S105" s="298">
        <f>IF(K105="",(R105*J105),(R105*K105))</f>
        <v>0</v>
      </c>
      <c r="T105" s="727">
        <f>+N105*O105</f>
        <v>0</v>
      </c>
      <c r="U105" s="727"/>
    </row>
    <row r="106" spans="1:21" s="298" customFormat="1" x14ac:dyDescent="0.3">
      <c r="A106" s="291">
        <v>10</v>
      </c>
      <c r="B106" s="712">
        <v>7000027974</v>
      </c>
      <c r="C106" s="712">
        <v>1490</v>
      </c>
      <c r="D106" s="712">
        <v>100</v>
      </c>
      <c r="E106" s="712">
        <v>10</v>
      </c>
      <c r="F106" s="713" t="s">
        <v>410</v>
      </c>
      <c r="G106" s="712">
        <v>170005034</v>
      </c>
      <c r="H106" s="712">
        <v>998713</v>
      </c>
      <c r="I106" s="728"/>
      <c r="J106" s="61">
        <v>0.18</v>
      </c>
      <c r="K106" s="729"/>
      <c r="L106" s="737" t="s">
        <v>510</v>
      </c>
      <c r="M106" s="737" t="s">
        <v>365</v>
      </c>
      <c r="N106" s="712">
        <v>29640</v>
      </c>
      <c r="O106" s="702"/>
      <c r="P106" s="730" t="str">
        <f t="shared" si="14"/>
        <v>Included</v>
      </c>
      <c r="Q106" s="726">
        <f t="shared" si="15"/>
        <v>0</v>
      </c>
      <c r="R106" s="298">
        <f t="shared" si="16"/>
        <v>0</v>
      </c>
      <c r="S106" s="298">
        <f t="shared" ref="S106:S125" si="19">IF(K106="",(R106*J106),(R106*K106))</f>
        <v>0</v>
      </c>
      <c r="T106" s="727">
        <f t="shared" ref="T106:T125" si="20">+N106*O106</f>
        <v>0</v>
      </c>
      <c r="U106" s="727"/>
    </row>
    <row r="107" spans="1:21" s="298" customFormat="1" x14ac:dyDescent="0.3">
      <c r="A107" s="291">
        <v>11</v>
      </c>
      <c r="B107" s="712">
        <v>7000027974</v>
      </c>
      <c r="C107" s="712">
        <v>1500</v>
      </c>
      <c r="D107" s="712">
        <v>110</v>
      </c>
      <c r="E107" s="712">
        <v>10</v>
      </c>
      <c r="F107" s="713" t="s">
        <v>411</v>
      </c>
      <c r="G107" s="712">
        <v>170005035</v>
      </c>
      <c r="H107" s="712">
        <v>998713</v>
      </c>
      <c r="I107" s="728"/>
      <c r="J107" s="61">
        <v>0.18</v>
      </c>
      <c r="K107" s="729"/>
      <c r="L107" s="737" t="s">
        <v>511</v>
      </c>
      <c r="M107" s="737" t="s">
        <v>365</v>
      </c>
      <c r="N107" s="712">
        <v>30512</v>
      </c>
      <c r="O107" s="702"/>
      <c r="P107" s="730" t="str">
        <f t="shared" si="14"/>
        <v>Included</v>
      </c>
      <c r="Q107" s="726">
        <f t="shared" si="15"/>
        <v>0</v>
      </c>
      <c r="R107" s="298">
        <f t="shared" si="16"/>
        <v>0</v>
      </c>
      <c r="S107" s="298">
        <f t="shared" si="19"/>
        <v>0</v>
      </c>
      <c r="T107" s="727">
        <f t="shared" si="20"/>
        <v>0</v>
      </c>
      <c r="U107" s="727"/>
    </row>
    <row r="108" spans="1:21" s="298" customFormat="1" x14ac:dyDescent="0.3">
      <c r="A108" s="291">
        <v>12</v>
      </c>
      <c r="B108" s="712">
        <v>7000027974</v>
      </c>
      <c r="C108" s="712">
        <v>1510</v>
      </c>
      <c r="D108" s="712">
        <v>120</v>
      </c>
      <c r="E108" s="712">
        <v>10</v>
      </c>
      <c r="F108" s="713" t="s">
        <v>412</v>
      </c>
      <c r="G108" s="712">
        <v>170005036</v>
      </c>
      <c r="H108" s="712">
        <v>998713</v>
      </c>
      <c r="I108" s="728"/>
      <c r="J108" s="61">
        <v>0.18</v>
      </c>
      <c r="K108" s="729"/>
      <c r="L108" s="737" t="s">
        <v>512</v>
      </c>
      <c r="M108" s="737" t="s">
        <v>365</v>
      </c>
      <c r="N108" s="712">
        <v>26676</v>
      </c>
      <c r="O108" s="702"/>
      <c r="P108" s="730" t="str">
        <f t="shared" si="14"/>
        <v>Included</v>
      </c>
      <c r="Q108" s="726">
        <f t="shared" si="15"/>
        <v>0</v>
      </c>
      <c r="R108" s="298">
        <f t="shared" si="16"/>
        <v>0</v>
      </c>
      <c r="S108" s="298">
        <f t="shared" si="19"/>
        <v>0</v>
      </c>
      <c r="T108" s="727">
        <f t="shared" si="20"/>
        <v>0</v>
      </c>
      <c r="U108" s="727"/>
    </row>
    <row r="109" spans="1:21" s="298" customFormat="1" x14ac:dyDescent="0.3">
      <c r="A109" s="291">
        <v>13</v>
      </c>
      <c r="B109" s="712">
        <v>7000027974</v>
      </c>
      <c r="C109" s="712">
        <v>1520</v>
      </c>
      <c r="D109" s="712">
        <v>130</v>
      </c>
      <c r="E109" s="712">
        <v>10</v>
      </c>
      <c r="F109" s="713" t="s">
        <v>413</v>
      </c>
      <c r="G109" s="712">
        <v>170005037</v>
      </c>
      <c r="H109" s="712">
        <v>998713</v>
      </c>
      <c r="I109" s="728"/>
      <c r="J109" s="61">
        <v>0.18</v>
      </c>
      <c r="K109" s="729"/>
      <c r="L109" s="737" t="s">
        <v>513</v>
      </c>
      <c r="M109" s="737" t="s">
        <v>365</v>
      </c>
      <c r="N109" s="712">
        <v>27461</v>
      </c>
      <c r="O109" s="702"/>
      <c r="P109" s="730" t="str">
        <f t="shared" si="14"/>
        <v>Included</v>
      </c>
      <c r="Q109" s="726">
        <f t="shared" si="15"/>
        <v>0</v>
      </c>
      <c r="R109" s="298">
        <f t="shared" si="16"/>
        <v>0</v>
      </c>
      <c r="S109" s="298">
        <f t="shared" si="19"/>
        <v>0</v>
      </c>
      <c r="T109" s="727">
        <f t="shared" si="20"/>
        <v>0</v>
      </c>
      <c r="U109" s="727"/>
    </row>
    <row r="110" spans="1:21" s="298" customFormat="1" x14ac:dyDescent="0.3">
      <c r="A110" s="291">
        <v>14</v>
      </c>
      <c r="B110" s="712">
        <v>7000027974</v>
      </c>
      <c r="C110" s="712">
        <v>1530</v>
      </c>
      <c r="D110" s="712">
        <v>140</v>
      </c>
      <c r="E110" s="712">
        <v>10</v>
      </c>
      <c r="F110" s="713" t="s">
        <v>414</v>
      </c>
      <c r="G110" s="712">
        <v>170005038</v>
      </c>
      <c r="H110" s="712">
        <v>998713</v>
      </c>
      <c r="I110" s="728"/>
      <c r="J110" s="61">
        <v>0.18</v>
      </c>
      <c r="K110" s="729"/>
      <c r="L110" s="737" t="s">
        <v>514</v>
      </c>
      <c r="M110" s="737" t="s">
        <v>364</v>
      </c>
      <c r="N110" s="712">
        <v>288</v>
      </c>
      <c r="O110" s="702"/>
      <c r="P110" s="730" t="str">
        <f t="shared" si="14"/>
        <v>Included</v>
      </c>
      <c r="Q110" s="726">
        <f t="shared" si="15"/>
        <v>0</v>
      </c>
      <c r="R110" s="298">
        <f t="shared" si="16"/>
        <v>0</v>
      </c>
      <c r="S110" s="298">
        <f t="shared" si="19"/>
        <v>0</v>
      </c>
      <c r="T110" s="727">
        <f t="shared" si="20"/>
        <v>0</v>
      </c>
      <c r="U110" s="727"/>
    </row>
    <row r="111" spans="1:21" s="298" customFormat="1" x14ac:dyDescent="0.3">
      <c r="A111" s="291">
        <v>15</v>
      </c>
      <c r="B111" s="712">
        <v>7000027974</v>
      </c>
      <c r="C111" s="712">
        <v>1540</v>
      </c>
      <c r="D111" s="712">
        <v>150</v>
      </c>
      <c r="E111" s="712">
        <v>10</v>
      </c>
      <c r="F111" s="713" t="s">
        <v>415</v>
      </c>
      <c r="G111" s="712">
        <v>170005039</v>
      </c>
      <c r="H111" s="712">
        <v>998713</v>
      </c>
      <c r="I111" s="728"/>
      <c r="J111" s="61">
        <v>0.18</v>
      </c>
      <c r="K111" s="729"/>
      <c r="L111" s="737" t="s">
        <v>515</v>
      </c>
      <c r="M111" s="737" t="s">
        <v>364</v>
      </c>
      <c r="N111" s="712">
        <v>144</v>
      </c>
      <c r="O111" s="702"/>
      <c r="P111" s="730" t="str">
        <f t="shared" si="14"/>
        <v>Included</v>
      </c>
      <c r="Q111" s="726">
        <f t="shared" si="15"/>
        <v>0</v>
      </c>
      <c r="R111" s="298">
        <f t="shared" si="16"/>
        <v>0</v>
      </c>
      <c r="S111" s="298">
        <f t="shared" si="19"/>
        <v>0</v>
      </c>
      <c r="T111" s="727">
        <f t="shared" si="20"/>
        <v>0</v>
      </c>
      <c r="U111" s="727"/>
    </row>
    <row r="112" spans="1:21" s="298" customFormat="1" x14ac:dyDescent="0.3">
      <c r="A112" s="291">
        <v>16</v>
      </c>
      <c r="B112" s="712">
        <v>7000027974</v>
      </c>
      <c r="C112" s="712">
        <v>1550</v>
      </c>
      <c r="D112" s="712">
        <v>160</v>
      </c>
      <c r="E112" s="712">
        <v>10</v>
      </c>
      <c r="F112" s="713" t="s">
        <v>416</v>
      </c>
      <c r="G112" s="712">
        <v>170005040</v>
      </c>
      <c r="H112" s="712">
        <v>998713</v>
      </c>
      <c r="I112" s="728"/>
      <c r="J112" s="61">
        <v>0.18</v>
      </c>
      <c r="K112" s="729"/>
      <c r="L112" s="737" t="s">
        <v>516</v>
      </c>
      <c r="M112" s="737" t="s">
        <v>365</v>
      </c>
      <c r="N112" s="712">
        <v>13640</v>
      </c>
      <c r="O112" s="702"/>
      <c r="P112" s="730" t="str">
        <f t="shared" si="14"/>
        <v>Included</v>
      </c>
      <c r="Q112" s="726">
        <f t="shared" si="15"/>
        <v>0</v>
      </c>
      <c r="R112" s="298">
        <f t="shared" si="16"/>
        <v>0</v>
      </c>
      <c r="S112" s="298">
        <f t="shared" si="19"/>
        <v>0</v>
      </c>
      <c r="T112" s="727">
        <f t="shared" si="20"/>
        <v>0</v>
      </c>
      <c r="U112" s="727"/>
    </row>
    <row r="113" spans="1:54" s="298" customFormat="1" x14ac:dyDescent="0.3">
      <c r="A113" s="291">
        <v>17</v>
      </c>
      <c r="B113" s="712">
        <v>7000027974</v>
      </c>
      <c r="C113" s="712">
        <v>1560</v>
      </c>
      <c r="D113" s="712">
        <v>170</v>
      </c>
      <c r="E113" s="712">
        <v>10</v>
      </c>
      <c r="F113" s="713" t="s">
        <v>417</v>
      </c>
      <c r="G113" s="712">
        <v>170005041</v>
      </c>
      <c r="H113" s="712">
        <v>998713</v>
      </c>
      <c r="I113" s="728"/>
      <c r="J113" s="61">
        <v>0.18</v>
      </c>
      <c r="K113" s="729"/>
      <c r="L113" s="737" t="s">
        <v>517</v>
      </c>
      <c r="M113" s="737" t="s">
        <v>365</v>
      </c>
      <c r="N113" s="712">
        <v>800</v>
      </c>
      <c r="O113" s="702"/>
      <c r="P113" s="730" t="str">
        <f t="shared" si="14"/>
        <v>Included</v>
      </c>
      <c r="Q113" s="726">
        <f t="shared" si="15"/>
        <v>0</v>
      </c>
      <c r="R113" s="298">
        <f t="shared" si="16"/>
        <v>0</v>
      </c>
      <c r="S113" s="298">
        <f t="shared" si="19"/>
        <v>0</v>
      </c>
      <c r="T113" s="727">
        <f t="shared" si="20"/>
        <v>0</v>
      </c>
      <c r="U113" s="727"/>
    </row>
    <row r="114" spans="1:54" s="298" customFormat="1" x14ac:dyDescent="0.3">
      <c r="A114" s="291">
        <v>18</v>
      </c>
      <c r="B114" s="712">
        <v>7000027974</v>
      </c>
      <c r="C114" s="712">
        <v>1570</v>
      </c>
      <c r="D114" s="712">
        <v>180</v>
      </c>
      <c r="E114" s="712">
        <v>10</v>
      </c>
      <c r="F114" s="713" t="s">
        <v>418</v>
      </c>
      <c r="G114" s="712">
        <v>170005042</v>
      </c>
      <c r="H114" s="712">
        <v>998713</v>
      </c>
      <c r="I114" s="728"/>
      <c r="J114" s="61">
        <v>0.18</v>
      </c>
      <c r="K114" s="729"/>
      <c r="L114" s="737" t="s">
        <v>518</v>
      </c>
      <c r="M114" s="737" t="s">
        <v>364</v>
      </c>
      <c r="N114" s="712">
        <v>20</v>
      </c>
      <c r="O114" s="702"/>
      <c r="P114" s="730" t="str">
        <f t="shared" si="14"/>
        <v>Included</v>
      </c>
      <c r="Q114" s="726">
        <f t="shared" si="15"/>
        <v>0</v>
      </c>
      <c r="R114" s="298">
        <f t="shared" si="16"/>
        <v>0</v>
      </c>
      <c r="S114" s="298">
        <f t="shared" si="19"/>
        <v>0</v>
      </c>
      <c r="T114" s="727">
        <f t="shared" si="20"/>
        <v>0</v>
      </c>
      <c r="U114" s="727"/>
    </row>
    <row r="115" spans="1:54" s="298" customFormat="1" x14ac:dyDescent="0.3">
      <c r="A115" s="291">
        <v>19</v>
      </c>
      <c r="B115" s="712">
        <v>7000027974</v>
      </c>
      <c r="C115" s="712">
        <v>1580</v>
      </c>
      <c r="D115" s="712">
        <v>190</v>
      </c>
      <c r="E115" s="712">
        <v>10</v>
      </c>
      <c r="F115" s="713" t="s">
        <v>419</v>
      </c>
      <c r="G115" s="712">
        <v>170005043</v>
      </c>
      <c r="H115" s="712">
        <v>998713</v>
      </c>
      <c r="I115" s="728"/>
      <c r="J115" s="61">
        <v>0.18</v>
      </c>
      <c r="K115" s="729"/>
      <c r="L115" s="737" t="s">
        <v>519</v>
      </c>
      <c r="M115" s="737" t="s">
        <v>364</v>
      </c>
      <c r="N115" s="712">
        <v>92</v>
      </c>
      <c r="O115" s="702"/>
      <c r="P115" s="730" t="str">
        <f t="shared" si="14"/>
        <v>Included</v>
      </c>
      <c r="Q115" s="726">
        <f t="shared" si="15"/>
        <v>0</v>
      </c>
      <c r="R115" s="298">
        <f t="shared" si="16"/>
        <v>0</v>
      </c>
      <c r="S115" s="298">
        <f t="shared" si="19"/>
        <v>0</v>
      </c>
      <c r="T115" s="727">
        <f t="shared" si="20"/>
        <v>0</v>
      </c>
      <c r="U115" s="727"/>
    </row>
    <row r="116" spans="1:54" s="298" customFormat="1" ht="31.5" x14ac:dyDescent="0.3">
      <c r="A116" s="291">
        <v>20</v>
      </c>
      <c r="B116" s="712">
        <v>7000027974</v>
      </c>
      <c r="C116" s="712">
        <v>1590</v>
      </c>
      <c r="D116" s="712">
        <v>200</v>
      </c>
      <c r="E116" s="712">
        <v>10</v>
      </c>
      <c r="F116" s="713" t="s">
        <v>420</v>
      </c>
      <c r="G116" s="712">
        <v>170005045</v>
      </c>
      <c r="H116" s="712">
        <v>998713</v>
      </c>
      <c r="I116" s="728"/>
      <c r="J116" s="61">
        <v>0.18</v>
      </c>
      <c r="K116" s="729"/>
      <c r="L116" s="737" t="s">
        <v>520</v>
      </c>
      <c r="M116" s="737" t="s">
        <v>364</v>
      </c>
      <c r="N116" s="712">
        <v>9</v>
      </c>
      <c r="O116" s="702"/>
      <c r="P116" s="730" t="str">
        <f t="shared" si="14"/>
        <v>Included</v>
      </c>
      <c r="Q116" s="726">
        <f t="shared" si="15"/>
        <v>0</v>
      </c>
      <c r="R116" s="298">
        <f t="shared" si="16"/>
        <v>0</v>
      </c>
      <c r="S116" s="298">
        <f t="shared" si="19"/>
        <v>0</v>
      </c>
      <c r="T116" s="727">
        <f t="shared" si="20"/>
        <v>0</v>
      </c>
      <c r="U116" s="727"/>
    </row>
    <row r="117" spans="1:54" s="298" customFormat="1" x14ac:dyDescent="0.3">
      <c r="A117" s="291">
        <v>21</v>
      </c>
      <c r="B117" s="712">
        <v>7000027974</v>
      </c>
      <c r="C117" s="712">
        <v>1600</v>
      </c>
      <c r="D117" s="712">
        <v>210</v>
      </c>
      <c r="E117" s="712">
        <v>10</v>
      </c>
      <c r="F117" s="713" t="s">
        <v>421</v>
      </c>
      <c r="G117" s="712">
        <v>170005046</v>
      </c>
      <c r="H117" s="712">
        <v>998713</v>
      </c>
      <c r="I117" s="728"/>
      <c r="J117" s="61">
        <v>0.18</v>
      </c>
      <c r="K117" s="729"/>
      <c r="L117" s="737" t="s">
        <v>477</v>
      </c>
      <c r="M117" s="737" t="s">
        <v>364</v>
      </c>
      <c r="N117" s="712">
        <v>82</v>
      </c>
      <c r="O117" s="702"/>
      <c r="P117" s="730" t="str">
        <f t="shared" si="14"/>
        <v>Included</v>
      </c>
      <c r="Q117" s="726">
        <f t="shared" si="15"/>
        <v>0</v>
      </c>
      <c r="R117" s="298">
        <f t="shared" si="16"/>
        <v>0</v>
      </c>
      <c r="S117" s="298">
        <f t="shared" si="19"/>
        <v>0</v>
      </c>
      <c r="T117" s="727">
        <f t="shared" si="20"/>
        <v>0</v>
      </c>
      <c r="U117" s="727"/>
    </row>
    <row r="118" spans="1:54" s="298" customFormat="1" x14ac:dyDescent="0.3">
      <c r="A118" s="291">
        <v>22</v>
      </c>
      <c r="B118" s="712">
        <v>7000027974</v>
      </c>
      <c r="C118" s="712">
        <v>1610</v>
      </c>
      <c r="D118" s="712">
        <v>220</v>
      </c>
      <c r="E118" s="712">
        <v>10</v>
      </c>
      <c r="F118" s="713" t="s">
        <v>422</v>
      </c>
      <c r="G118" s="712">
        <v>170005047</v>
      </c>
      <c r="H118" s="712">
        <v>998713</v>
      </c>
      <c r="I118" s="728"/>
      <c r="J118" s="61">
        <v>0.18</v>
      </c>
      <c r="K118" s="729"/>
      <c r="L118" s="737" t="s">
        <v>521</v>
      </c>
      <c r="M118" s="737" t="s">
        <v>364</v>
      </c>
      <c r="N118" s="712">
        <v>42</v>
      </c>
      <c r="O118" s="702"/>
      <c r="P118" s="730" t="str">
        <f t="shared" si="14"/>
        <v>Included</v>
      </c>
      <c r="Q118" s="726">
        <f t="shared" si="15"/>
        <v>0</v>
      </c>
      <c r="R118" s="298">
        <f t="shared" si="16"/>
        <v>0</v>
      </c>
      <c r="S118" s="298">
        <f t="shared" si="19"/>
        <v>0</v>
      </c>
      <c r="T118" s="727">
        <f t="shared" si="20"/>
        <v>0</v>
      </c>
      <c r="U118" s="727"/>
    </row>
    <row r="119" spans="1:54" s="298" customFormat="1" x14ac:dyDescent="0.3">
      <c r="A119" s="291">
        <v>23</v>
      </c>
      <c r="B119" s="712">
        <v>7000027974</v>
      </c>
      <c r="C119" s="712">
        <v>1620</v>
      </c>
      <c r="D119" s="712">
        <v>230</v>
      </c>
      <c r="E119" s="712">
        <v>10</v>
      </c>
      <c r="F119" s="713" t="s">
        <v>423</v>
      </c>
      <c r="G119" s="712">
        <v>170005048</v>
      </c>
      <c r="H119" s="712">
        <v>998713</v>
      </c>
      <c r="I119" s="728"/>
      <c r="J119" s="61">
        <v>0.18</v>
      </c>
      <c r="K119" s="729"/>
      <c r="L119" s="737" t="s">
        <v>522</v>
      </c>
      <c r="M119" s="737" t="s">
        <v>364</v>
      </c>
      <c r="N119" s="712">
        <v>42</v>
      </c>
      <c r="O119" s="702"/>
      <c r="P119" s="730" t="str">
        <f t="shared" si="14"/>
        <v>Included</v>
      </c>
      <c r="Q119" s="726">
        <f t="shared" si="15"/>
        <v>0</v>
      </c>
      <c r="R119" s="298">
        <f t="shared" si="16"/>
        <v>0</v>
      </c>
      <c r="S119" s="298">
        <f t="shared" si="19"/>
        <v>0</v>
      </c>
      <c r="T119" s="727">
        <f t="shared" si="20"/>
        <v>0</v>
      </c>
      <c r="U119" s="727"/>
    </row>
    <row r="120" spans="1:54" s="298" customFormat="1" x14ac:dyDescent="0.3">
      <c r="A120" s="291">
        <v>24</v>
      </c>
      <c r="B120" s="712">
        <v>7000027974</v>
      </c>
      <c r="C120" s="712">
        <v>1630</v>
      </c>
      <c r="D120" s="712">
        <v>240</v>
      </c>
      <c r="E120" s="712">
        <v>10</v>
      </c>
      <c r="F120" s="713" t="s">
        <v>424</v>
      </c>
      <c r="G120" s="712">
        <v>170005049</v>
      </c>
      <c r="H120" s="712">
        <v>998713</v>
      </c>
      <c r="I120" s="728"/>
      <c r="J120" s="61">
        <v>0.18</v>
      </c>
      <c r="K120" s="729"/>
      <c r="L120" s="737" t="s">
        <v>523</v>
      </c>
      <c r="M120" s="737" t="s">
        <v>365</v>
      </c>
      <c r="N120" s="712">
        <v>7220</v>
      </c>
      <c r="O120" s="702"/>
      <c r="P120" s="730" t="str">
        <f t="shared" si="14"/>
        <v>Included</v>
      </c>
      <c r="Q120" s="726">
        <f t="shared" si="15"/>
        <v>0</v>
      </c>
      <c r="R120" s="298">
        <f t="shared" si="16"/>
        <v>0</v>
      </c>
      <c r="S120" s="298">
        <f t="shared" si="19"/>
        <v>0</v>
      </c>
      <c r="T120" s="727">
        <f t="shared" si="20"/>
        <v>0</v>
      </c>
      <c r="U120" s="727"/>
    </row>
    <row r="121" spans="1:54" s="298" customFormat="1" x14ac:dyDescent="0.3">
      <c r="A121" s="291">
        <v>25</v>
      </c>
      <c r="B121" s="712">
        <v>7000027974</v>
      </c>
      <c r="C121" s="712">
        <v>1640</v>
      </c>
      <c r="D121" s="712">
        <v>250</v>
      </c>
      <c r="E121" s="712">
        <v>10</v>
      </c>
      <c r="F121" s="713" t="s">
        <v>425</v>
      </c>
      <c r="G121" s="712">
        <v>170005050</v>
      </c>
      <c r="H121" s="712">
        <v>998713</v>
      </c>
      <c r="I121" s="728"/>
      <c r="J121" s="61">
        <v>0.18</v>
      </c>
      <c r="K121" s="729"/>
      <c r="L121" s="737" t="s">
        <v>524</v>
      </c>
      <c r="M121" s="737" t="s">
        <v>364</v>
      </c>
      <c r="N121" s="712">
        <v>722</v>
      </c>
      <c r="O121" s="702"/>
      <c r="P121" s="730" t="str">
        <f t="shared" si="14"/>
        <v>Included</v>
      </c>
      <c r="Q121" s="726">
        <f t="shared" si="15"/>
        <v>0</v>
      </c>
      <c r="R121" s="298">
        <f t="shared" si="16"/>
        <v>0</v>
      </c>
      <c r="S121" s="298">
        <f t="shared" si="19"/>
        <v>0</v>
      </c>
      <c r="T121" s="727">
        <f t="shared" si="20"/>
        <v>0</v>
      </c>
      <c r="U121" s="727"/>
    </row>
    <row r="122" spans="1:54" s="313" customFormat="1" ht="30.75" customHeight="1" x14ac:dyDescent="0.3">
      <c r="A122" s="695" t="str">
        <f>'Sch-1'!A122</f>
        <v>V</v>
      </c>
      <c r="B122" s="699" t="str">
        <f>'Sch-1'!B122</f>
        <v xml:space="preserve">Wi-Fi Deployment in WR1 L4                </v>
      </c>
      <c r="C122" s="721"/>
      <c r="D122" s="721"/>
      <c r="E122" s="721"/>
      <c r="F122" s="721"/>
      <c r="G122" s="721"/>
      <c r="H122" s="721"/>
      <c r="I122" s="721"/>
      <c r="J122" s="721"/>
      <c r="K122" s="721"/>
      <c r="L122" s="721"/>
      <c r="M122" s="721"/>
      <c r="N122" s="749"/>
      <c r="O122" s="721"/>
      <c r="P122" s="721"/>
      <c r="Q122" s="722"/>
      <c r="R122" s="723"/>
      <c r="S122" s="723"/>
      <c r="T122" s="723"/>
      <c r="U122" s="723"/>
      <c r="V122" s="46"/>
      <c r="W122" s="46"/>
      <c r="X122" s="46"/>
      <c r="Y122" s="46"/>
      <c r="Z122" s="46"/>
      <c r="AA122" s="46"/>
      <c r="AB122" s="46"/>
      <c r="AC122" s="46"/>
      <c r="AD122" s="46"/>
      <c r="AE122" s="46"/>
      <c r="AF122" s="46"/>
      <c r="AG122" s="46"/>
      <c r="AH122" s="46"/>
      <c r="AI122" s="46"/>
      <c r="AJ122" s="46"/>
      <c r="AK122" s="46"/>
      <c r="AL122" s="861" t="s">
        <v>136</v>
      </c>
      <c r="AM122" s="861"/>
      <c r="AN122" s="45" t="s">
        <v>137</v>
      </c>
      <c r="AO122" s="861" t="s">
        <v>138</v>
      </c>
      <c r="AP122" s="861"/>
      <c r="AQ122" s="46"/>
      <c r="AR122" s="46"/>
      <c r="AS122" s="46"/>
      <c r="AT122" s="46"/>
      <c r="AU122" s="46"/>
      <c r="AV122" s="46"/>
      <c r="AW122" s="46"/>
      <c r="AX122" s="46"/>
      <c r="AY122" s="46"/>
      <c r="AZ122" s="46"/>
      <c r="BA122" s="46"/>
      <c r="BB122" s="46"/>
    </row>
    <row r="123" spans="1:54" s="298" customFormat="1" x14ac:dyDescent="0.3">
      <c r="A123" s="291">
        <v>1</v>
      </c>
      <c r="B123" s="712">
        <v>7000027974</v>
      </c>
      <c r="C123" s="712">
        <v>1650</v>
      </c>
      <c r="D123" s="712">
        <v>10</v>
      </c>
      <c r="E123" s="712">
        <v>10</v>
      </c>
      <c r="F123" s="713" t="s">
        <v>401</v>
      </c>
      <c r="G123" s="712">
        <v>170005005</v>
      </c>
      <c r="H123" s="712">
        <v>998344</v>
      </c>
      <c r="I123" s="728"/>
      <c r="J123" s="61">
        <v>0.18</v>
      </c>
      <c r="K123" s="729"/>
      <c r="L123" s="737" t="s">
        <v>504</v>
      </c>
      <c r="M123" s="737" t="s">
        <v>364</v>
      </c>
      <c r="N123" s="712">
        <v>5</v>
      </c>
      <c r="O123" s="702"/>
      <c r="P123" s="730" t="str">
        <f t="shared" si="14"/>
        <v>Included</v>
      </c>
      <c r="Q123" s="726">
        <f t="shared" si="15"/>
        <v>0</v>
      </c>
      <c r="R123" s="298">
        <f t="shared" si="16"/>
        <v>0</v>
      </c>
      <c r="S123" s="298">
        <f t="shared" si="19"/>
        <v>0</v>
      </c>
      <c r="T123" s="727">
        <f t="shared" si="20"/>
        <v>0</v>
      </c>
      <c r="U123" s="727"/>
    </row>
    <row r="124" spans="1:54" s="298" customFormat="1" x14ac:dyDescent="0.3">
      <c r="A124" s="291">
        <v>2</v>
      </c>
      <c r="B124" s="712">
        <v>7000027974</v>
      </c>
      <c r="C124" s="712">
        <v>1660</v>
      </c>
      <c r="D124" s="712">
        <v>20</v>
      </c>
      <c r="E124" s="712">
        <v>10</v>
      </c>
      <c r="F124" s="713" t="s">
        <v>402</v>
      </c>
      <c r="G124" s="712">
        <v>170005025</v>
      </c>
      <c r="H124" s="712">
        <v>998713</v>
      </c>
      <c r="I124" s="728"/>
      <c r="J124" s="61">
        <v>0.18</v>
      </c>
      <c r="K124" s="729"/>
      <c r="L124" s="737" t="s">
        <v>458</v>
      </c>
      <c r="M124" s="737" t="s">
        <v>364</v>
      </c>
      <c r="N124" s="712">
        <v>240</v>
      </c>
      <c r="O124" s="702"/>
      <c r="P124" s="730" t="str">
        <f t="shared" si="14"/>
        <v>Included</v>
      </c>
      <c r="Q124" s="726">
        <f t="shared" si="15"/>
        <v>0</v>
      </c>
      <c r="R124" s="298">
        <f t="shared" si="16"/>
        <v>0</v>
      </c>
      <c r="S124" s="298">
        <f t="shared" si="19"/>
        <v>0</v>
      </c>
      <c r="T124" s="727">
        <f t="shared" si="20"/>
        <v>0</v>
      </c>
      <c r="U124" s="727"/>
    </row>
    <row r="125" spans="1:54" s="298" customFormat="1" x14ac:dyDescent="0.3">
      <c r="A125" s="291">
        <v>3</v>
      </c>
      <c r="B125" s="712">
        <v>7000027974</v>
      </c>
      <c r="C125" s="712">
        <v>1670</v>
      </c>
      <c r="D125" s="712">
        <v>30</v>
      </c>
      <c r="E125" s="712">
        <v>10</v>
      </c>
      <c r="F125" s="713" t="s">
        <v>403</v>
      </c>
      <c r="G125" s="712">
        <v>170005026</v>
      </c>
      <c r="H125" s="712">
        <v>998713</v>
      </c>
      <c r="I125" s="728"/>
      <c r="J125" s="61">
        <v>0.18</v>
      </c>
      <c r="K125" s="729"/>
      <c r="L125" s="737" t="s">
        <v>459</v>
      </c>
      <c r="M125" s="737" t="s">
        <v>364</v>
      </c>
      <c r="N125" s="712">
        <v>10</v>
      </c>
      <c r="O125" s="702"/>
      <c r="P125" s="730" t="str">
        <f t="shared" si="14"/>
        <v>Included</v>
      </c>
      <c r="Q125" s="726">
        <f t="shared" si="15"/>
        <v>0</v>
      </c>
      <c r="R125" s="298">
        <f t="shared" si="16"/>
        <v>0</v>
      </c>
      <c r="S125" s="298">
        <f t="shared" si="19"/>
        <v>0</v>
      </c>
      <c r="T125" s="727">
        <f t="shared" si="20"/>
        <v>0</v>
      </c>
      <c r="U125" s="727"/>
    </row>
    <row r="126" spans="1:54" s="298" customFormat="1" x14ac:dyDescent="0.3">
      <c r="A126" s="291">
        <v>4</v>
      </c>
      <c r="B126" s="712">
        <v>7000027974</v>
      </c>
      <c r="C126" s="712">
        <v>1680</v>
      </c>
      <c r="D126" s="712">
        <v>40</v>
      </c>
      <c r="E126" s="712">
        <v>10</v>
      </c>
      <c r="F126" s="713" t="s">
        <v>404</v>
      </c>
      <c r="G126" s="712">
        <v>170005027</v>
      </c>
      <c r="H126" s="712">
        <v>998713</v>
      </c>
      <c r="I126" s="728"/>
      <c r="J126" s="61">
        <v>0.18</v>
      </c>
      <c r="K126" s="729"/>
      <c r="L126" s="737" t="s">
        <v>505</v>
      </c>
      <c r="M126" s="737" t="s">
        <v>364</v>
      </c>
      <c r="N126" s="712">
        <v>55</v>
      </c>
      <c r="O126" s="702"/>
      <c r="P126" s="730" t="str">
        <f t="shared" si="14"/>
        <v>Included</v>
      </c>
      <c r="Q126" s="726">
        <f t="shared" si="15"/>
        <v>0</v>
      </c>
      <c r="R126" s="298">
        <f t="shared" si="16"/>
        <v>0</v>
      </c>
      <c r="S126" s="298">
        <f>IF(K126="",(R126*J126),(R126*K126))</f>
        <v>0</v>
      </c>
      <c r="T126" s="727">
        <f>+N126*O126</f>
        <v>0</v>
      </c>
      <c r="U126" s="727"/>
    </row>
    <row r="127" spans="1:54" s="298" customFormat="1" x14ac:dyDescent="0.3">
      <c r="A127" s="291">
        <v>5</v>
      </c>
      <c r="B127" s="712">
        <v>7000027974</v>
      </c>
      <c r="C127" s="712">
        <v>1690</v>
      </c>
      <c r="D127" s="712">
        <v>50</v>
      </c>
      <c r="E127" s="712">
        <v>10</v>
      </c>
      <c r="F127" s="713" t="s">
        <v>405</v>
      </c>
      <c r="G127" s="712">
        <v>170005028</v>
      </c>
      <c r="H127" s="712">
        <v>998713</v>
      </c>
      <c r="I127" s="728"/>
      <c r="J127" s="61">
        <v>0.18</v>
      </c>
      <c r="K127" s="729"/>
      <c r="L127" s="737" t="s">
        <v>506</v>
      </c>
      <c r="M127" s="737" t="s">
        <v>364</v>
      </c>
      <c r="N127" s="712">
        <v>5</v>
      </c>
      <c r="O127" s="702"/>
      <c r="P127" s="730" t="str">
        <f t="shared" si="14"/>
        <v>Included</v>
      </c>
      <c r="Q127" s="726">
        <f t="shared" si="15"/>
        <v>0</v>
      </c>
      <c r="R127" s="298">
        <f t="shared" si="16"/>
        <v>0</v>
      </c>
      <c r="S127" s="298">
        <f>IF(K127="",(R127*J127),(R127*K127))</f>
        <v>0</v>
      </c>
      <c r="T127" s="727">
        <f>+N127*O127</f>
        <v>0</v>
      </c>
      <c r="U127" s="727"/>
    </row>
    <row r="128" spans="1:54" s="298" customFormat="1" x14ac:dyDescent="0.3">
      <c r="A128" s="291">
        <v>6</v>
      </c>
      <c r="B128" s="712">
        <v>7000027974</v>
      </c>
      <c r="C128" s="712">
        <v>1700</v>
      </c>
      <c r="D128" s="712">
        <v>60</v>
      </c>
      <c r="E128" s="712">
        <v>10</v>
      </c>
      <c r="F128" s="713" t="s">
        <v>406</v>
      </c>
      <c r="G128" s="712">
        <v>170005029</v>
      </c>
      <c r="H128" s="712">
        <v>998713</v>
      </c>
      <c r="I128" s="728"/>
      <c r="J128" s="61">
        <v>0.18</v>
      </c>
      <c r="K128" s="729"/>
      <c r="L128" s="737" t="s">
        <v>507</v>
      </c>
      <c r="M128" s="737" t="s">
        <v>364</v>
      </c>
      <c r="N128" s="712">
        <v>45</v>
      </c>
      <c r="O128" s="702"/>
      <c r="P128" s="730" t="str">
        <f t="shared" si="14"/>
        <v>Included</v>
      </c>
      <c r="Q128" s="726">
        <f t="shared" si="15"/>
        <v>0</v>
      </c>
      <c r="R128" s="298">
        <f t="shared" si="16"/>
        <v>0</v>
      </c>
      <c r="S128" s="298">
        <f>IF(K128="",(R128*J128),(R128*K128))</f>
        <v>0</v>
      </c>
      <c r="T128" s="727">
        <f>+N128*O128</f>
        <v>0</v>
      </c>
      <c r="U128" s="727"/>
    </row>
    <row r="129" spans="1:21" s="298" customFormat="1" x14ac:dyDescent="0.3">
      <c r="A129" s="291">
        <v>7</v>
      </c>
      <c r="B129" s="712">
        <v>7000027974</v>
      </c>
      <c r="C129" s="712">
        <v>1710</v>
      </c>
      <c r="D129" s="712">
        <v>70</v>
      </c>
      <c r="E129" s="712">
        <v>10</v>
      </c>
      <c r="F129" s="713" t="s">
        <v>407</v>
      </c>
      <c r="G129" s="712">
        <v>170005031</v>
      </c>
      <c r="H129" s="712">
        <v>998713</v>
      </c>
      <c r="I129" s="728"/>
      <c r="J129" s="61">
        <v>0.18</v>
      </c>
      <c r="K129" s="729"/>
      <c r="L129" s="737" t="s">
        <v>463</v>
      </c>
      <c r="M129" s="737" t="s">
        <v>364</v>
      </c>
      <c r="N129" s="712">
        <v>4</v>
      </c>
      <c r="O129" s="702"/>
      <c r="P129" s="730" t="str">
        <f t="shared" si="14"/>
        <v>Included</v>
      </c>
      <c r="Q129" s="726">
        <f t="shared" si="15"/>
        <v>0</v>
      </c>
      <c r="R129" s="298">
        <f t="shared" si="16"/>
        <v>0</v>
      </c>
      <c r="S129" s="298">
        <f t="shared" ref="S129:S156" si="21">IF(K129="",(R129*J129),(R129*K129))</f>
        <v>0</v>
      </c>
      <c r="T129" s="727">
        <f t="shared" ref="T129:T156" si="22">+N129*O129</f>
        <v>0</v>
      </c>
      <c r="U129" s="727"/>
    </row>
    <row r="130" spans="1:21" s="298" customFormat="1" ht="31.5" x14ac:dyDescent="0.3">
      <c r="A130" s="291">
        <v>8</v>
      </c>
      <c r="B130" s="712">
        <v>7000027974</v>
      </c>
      <c r="C130" s="712">
        <v>1720</v>
      </c>
      <c r="D130" s="712">
        <v>80</v>
      </c>
      <c r="E130" s="712">
        <v>10</v>
      </c>
      <c r="F130" s="713" t="s">
        <v>408</v>
      </c>
      <c r="G130" s="712">
        <v>170005032</v>
      </c>
      <c r="H130" s="712">
        <v>998713</v>
      </c>
      <c r="I130" s="728"/>
      <c r="J130" s="61">
        <v>0.18</v>
      </c>
      <c r="K130" s="729"/>
      <c r="L130" s="737" t="s">
        <v>508</v>
      </c>
      <c r="M130" s="737" t="s">
        <v>365</v>
      </c>
      <c r="N130" s="712">
        <v>200</v>
      </c>
      <c r="O130" s="702"/>
      <c r="P130" s="730" t="str">
        <f t="shared" si="14"/>
        <v>Included</v>
      </c>
      <c r="Q130" s="726">
        <f t="shared" si="15"/>
        <v>0</v>
      </c>
      <c r="R130" s="298">
        <f t="shared" si="16"/>
        <v>0</v>
      </c>
      <c r="S130" s="298">
        <f t="shared" si="21"/>
        <v>0</v>
      </c>
      <c r="T130" s="727">
        <f t="shared" si="22"/>
        <v>0</v>
      </c>
      <c r="U130" s="727"/>
    </row>
    <row r="131" spans="1:21" s="298" customFormat="1" ht="31.5" x14ac:dyDescent="0.3">
      <c r="A131" s="291">
        <v>9</v>
      </c>
      <c r="B131" s="712">
        <v>7000027974</v>
      </c>
      <c r="C131" s="712">
        <v>1730</v>
      </c>
      <c r="D131" s="712">
        <v>90</v>
      </c>
      <c r="E131" s="712">
        <v>10</v>
      </c>
      <c r="F131" s="713" t="s">
        <v>409</v>
      </c>
      <c r="G131" s="712">
        <v>170005033</v>
      </c>
      <c r="H131" s="712">
        <v>998713</v>
      </c>
      <c r="I131" s="728"/>
      <c r="J131" s="61">
        <v>0.18</v>
      </c>
      <c r="K131" s="729"/>
      <c r="L131" s="737" t="s">
        <v>509</v>
      </c>
      <c r="M131" s="737" t="s">
        <v>365</v>
      </c>
      <c r="N131" s="712">
        <v>1000</v>
      </c>
      <c r="O131" s="702"/>
      <c r="P131" s="730" t="str">
        <f t="shared" si="14"/>
        <v>Included</v>
      </c>
      <c r="Q131" s="726">
        <f t="shared" si="15"/>
        <v>0</v>
      </c>
      <c r="R131" s="298">
        <f t="shared" si="16"/>
        <v>0</v>
      </c>
      <c r="S131" s="298">
        <f t="shared" si="21"/>
        <v>0</v>
      </c>
      <c r="T131" s="727">
        <f t="shared" si="22"/>
        <v>0</v>
      </c>
      <c r="U131" s="727"/>
    </row>
    <row r="132" spans="1:21" s="298" customFormat="1" x14ac:dyDescent="0.3">
      <c r="A132" s="291">
        <v>10</v>
      </c>
      <c r="B132" s="712">
        <v>7000027974</v>
      </c>
      <c r="C132" s="712">
        <v>1740</v>
      </c>
      <c r="D132" s="712">
        <v>100</v>
      </c>
      <c r="E132" s="712">
        <v>10</v>
      </c>
      <c r="F132" s="713" t="s">
        <v>410</v>
      </c>
      <c r="G132" s="712">
        <v>170005034</v>
      </c>
      <c r="H132" s="712">
        <v>998713</v>
      </c>
      <c r="I132" s="728"/>
      <c r="J132" s="61">
        <v>0.18</v>
      </c>
      <c r="K132" s="729"/>
      <c r="L132" s="737" t="s">
        <v>510</v>
      </c>
      <c r="M132" s="737" t="s">
        <v>365</v>
      </c>
      <c r="N132" s="712">
        <v>16630</v>
      </c>
      <c r="O132" s="702"/>
      <c r="P132" s="730" t="str">
        <f t="shared" si="14"/>
        <v>Included</v>
      </c>
      <c r="Q132" s="726">
        <f t="shared" si="15"/>
        <v>0</v>
      </c>
      <c r="R132" s="298">
        <f t="shared" si="16"/>
        <v>0</v>
      </c>
      <c r="S132" s="298">
        <f t="shared" si="21"/>
        <v>0</v>
      </c>
      <c r="T132" s="727">
        <f t="shared" si="22"/>
        <v>0</v>
      </c>
      <c r="U132" s="727"/>
    </row>
    <row r="133" spans="1:21" s="298" customFormat="1" x14ac:dyDescent="0.3">
      <c r="A133" s="291">
        <v>11</v>
      </c>
      <c r="B133" s="712">
        <v>7000027974</v>
      </c>
      <c r="C133" s="712">
        <v>1750</v>
      </c>
      <c r="D133" s="712">
        <v>110</v>
      </c>
      <c r="E133" s="712">
        <v>10</v>
      </c>
      <c r="F133" s="713" t="s">
        <v>411</v>
      </c>
      <c r="G133" s="712">
        <v>170005035</v>
      </c>
      <c r="H133" s="712">
        <v>998713</v>
      </c>
      <c r="I133" s="728"/>
      <c r="J133" s="61">
        <v>0.18</v>
      </c>
      <c r="K133" s="729"/>
      <c r="L133" s="737" t="s">
        <v>511</v>
      </c>
      <c r="M133" s="737" t="s">
        <v>365</v>
      </c>
      <c r="N133" s="712">
        <v>18560</v>
      </c>
      <c r="O133" s="702"/>
      <c r="P133" s="730" t="str">
        <f t="shared" si="14"/>
        <v>Included</v>
      </c>
      <c r="Q133" s="726">
        <f t="shared" si="15"/>
        <v>0</v>
      </c>
      <c r="R133" s="298">
        <f t="shared" si="16"/>
        <v>0</v>
      </c>
      <c r="S133" s="298">
        <f t="shared" si="21"/>
        <v>0</v>
      </c>
      <c r="T133" s="727">
        <f t="shared" si="22"/>
        <v>0</v>
      </c>
      <c r="U133" s="727"/>
    </row>
    <row r="134" spans="1:21" s="298" customFormat="1" x14ac:dyDescent="0.3">
      <c r="A134" s="291">
        <v>12</v>
      </c>
      <c r="B134" s="712">
        <v>7000027974</v>
      </c>
      <c r="C134" s="712">
        <v>1760</v>
      </c>
      <c r="D134" s="712">
        <v>120</v>
      </c>
      <c r="E134" s="712">
        <v>10</v>
      </c>
      <c r="F134" s="713" t="s">
        <v>412</v>
      </c>
      <c r="G134" s="712">
        <v>170005036</v>
      </c>
      <c r="H134" s="712">
        <v>998713</v>
      </c>
      <c r="I134" s="728"/>
      <c r="J134" s="61">
        <v>0.18</v>
      </c>
      <c r="K134" s="729"/>
      <c r="L134" s="737" t="s">
        <v>512</v>
      </c>
      <c r="M134" s="737" t="s">
        <v>365</v>
      </c>
      <c r="N134" s="712">
        <v>14967</v>
      </c>
      <c r="O134" s="702"/>
      <c r="P134" s="730" t="str">
        <f t="shared" si="14"/>
        <v>Included</v>
      </c>
      <c r="Q134" s="726">
        <f t="shared" si="15"/>
        <v>0</v>
      </c>
      <c r="R134" s="298">
        <f t="shared" si="16"/>
        <v>0</v>
      </c>
      <c r="S134" s="298">
        <f t="shared" si="21"/>
        <v>0</v>
      </c>
      <c r="T134" s="727">
        <f t="shared" si="22"/>
        <v>0</v>
      </c>
      <c r="U134" s="727"/>
    </row>
    <row r="135" spans="1:21" s="298" customFormat="1" x14ac:dyDescent="0.3">
      <c r="A135" s="291">
        <v>13</v>
      </c>
      <c r="B135" s="712">
        <v>7000027974</v>
      </c>
      <c r="C135" s="712">
        <v>1770</v>
      </c>
      <c r="D135" s="712">
        <v>130</v>
      </c>
      <c r="E135" s="712">
        <v>10</v>
      </c>
      <c r="F135" s="713" t="s">
        <v>413</v>
      </c>
      <c r="G135" s="712">
        <v>170005037</v>
      </c>
      <c r="H135" s="712">
        <v>998713</v>
      </c>
      <c r="I135" s="728"/>
      <c r="J135" s="61">
        <v>0.18</v>
      </c>
      <c r="K135" s="729"/>
      <c r="L135" s="737" t="s">
        <v>513</v>
      </c>
      <c r="M135" s="737" t="s">
        <v>365</v>
      </c>
      <c r="N135" s="712">
        <v>16704</v>
      </c>
      <c r="O135" s="702"/>
      <c r="P135" s="730" t="str">
        <f t="shared" si="14"/>
        <v>Included</v>
      </c>
      <c r="Q135" s="726">
        <f t="shared" si="15"/>
        <v>0</v>
      </c>
      <c r="R135" s="298">
        <f t="shared" si="16"/>
        <v>0</v>
      </c>
      <c r="S135" s="298">
        <f t="shared" si="21"/>
        <v>0</v>
      </c>
      <c r="T135" s="727">
        <f t="shared" si="22"/>
        <v>0</v>
      </c>
      <c r="U135" s="727"/>
    </row>
    <row r="136" spans="1:21" s="298" customFormat="1" x14ac:dyDescent="0.3">
      <c r="A136" s="291">
        <v>14</v>
      </c>
      <c r="B136" s="712">
        <v>7000027974</v>
      </c>
      <c r="C136" s="712">
        <v>1780</v>
      </c>
      <c r="D136" s="712">
        <v>140</v>
      </c>
      <c r="E136" s="712">
        <v>10</v>
      </c>
      <c r="F136" s="713" t="s">
        <v>414</v>
      </c>
      <c r="G136" s="712">
        <v>170005038</v>
      </c>
      <c r="H136" s="712">
        <v>998713</v>
      </c>
      <c r="I136" s="728"/>
      <c r="J136" s="61">
        <v>0.18</v>
      </c>
      <c r="K136" s="729"/>
      <c r="L136" s="737" t="s">
        <v>514</v>
      </c>
      <c r="M136" s="737" t="s">
        <v>364</v>
      </c>
      <c r="N136" s="712">
        <v>200</v>
      </c>
      <c r="O136" s="702"/>
      <c r="P136" s="730" t="str">
        <f t="shared" si="14"/>
        <v>Included</v>
      </c>
      <c r="Q136" s="726">
        <f t="shared" si="15"/>
        <v>0</v>
      </c>
      <c r="R136" s="298">
        <f t="shared" si="16"/>
        <v>0</v>
      </c>
      <c r="S136" s="298">
        <f t="shared" si="21"/>
        <v>0</v>
      </c>
      <c r="T136" s="727">
        <f t="shared" si="22"/>
        <v>0</v>
      </c>
      <c r="U136" s="727"/>
    </row>
    <row r="137" spans="1:21" s="298" customFormat="1" x14ac:dyDescent="0.3">
      <c r="A137" s="291">
        <v>15</v>
      </c>
      <c r="B137" s="712">
        <v>7000027974</v>
      </c>
      <c r="C137" s="712">
        <v>1790</v>
      </c>
      <c r="D137" s="712">
        <v>150</v>
      </c>
      <c r="E137" s="712">
        <v>10</v>
      </c>
      <c r="F137" s="713" t="s">
        <v>415</v>
      </c>
      <c r="G137" s="712">
        <v>170005039</v>
      </c>
      <c r="H137" s="712">
        <v>998713</v>
      </c>
      <c r="I137" s="728"/>
      <c r="J137" s="61">
        <v>0.18</v>
      </c>
      <c r="K137" s="729"/>
      <c r="L137" s="737" t="s">
        <v>515</v>
      </c>
      <c r="M137" s="737" t="s">
        <v>364</v>
      </c>
      <c r="N137" s="712">
        <v>90</v>
      </c>
      <c r="O137" s="702"/>
      <c r="P137" s="730" t="str">
        <f t="shared" si="14"/>
        <v>Included</v>
      </c>
      <c r="Q137" s="726">
        <f t="shared" si="15"/>
        <v>0</v>
      </c>
      <c r="R137" s="298">
        <f t="shared" si="16"/>
        <v>0</v>
      </c>
      <c r="S137" s="298">
        <f t="shared" si="21"/>
        <v>0</v>
      </c>
      <c r="T137" s="727">
        <f t="shared" si="22"/>
        <v>0</v>
      </c>
      <c r="U137" s="727"/>
    </row>
    <row r="138" spans="1:21" s="298" customFormat="1" x14ac:dyDescent="0.3">
      <c r="A138" s="291">
        <v>16</v>
      </c>
      <c r="B138" s="712">
        <v>7000027974</v>
      </c>
      <c r="C138" s="712">
        <v>1800</v>
      </c>
      <c r="D138" s="712">
        <v>160</v>
      </c>
      <c r="E138" s="712">
        <v>10</v>
      </c>
      <c r="F138" s="713" t="s">
        <v>416</v>
      </c>
      <c r="G138" s="712">
        <v>170005040</v>
      </c>
      <c r="H138" s="712">
        <v>998713</v>
      </c>
      <c r="I138" s="728"/>
      <c r="J138" s="61">
        <v>0.18</v>
      </c>
      <c r="K138" s="729"/>
      <c r="L138" s="737" t="s">
        <v>516</v>
      </c>
      <c r="M138" s="737" t="s">
        <v>365</v>
      </c>
      <c r="N138" s="712">
        <v>9600</v>
      </c>
      <c r="O138" s="702"/>
      <c r="P138" s="730" t="str">
        <f t="shared" si="14"/>
        <v>Included</v>
      </c>
      <c r="Q138" s="726">
        <f t="shared" si="15"/>
        <v>0</v>
      </c>
      <c r="R138" s="298">
        <f t="shared" si="16"/>
        <v>0</v>
      </c>
      <c r="S138" s="298">
        <f t="shared" si="21"/>
        <v>0</v>
      </c>
      <c r="T138" s="727">
        <f t="shared" si="22"/>
        <v>0</v>
      </c>
      <c r="U138" s="727"/>
    </row>
    <row r="139" spans="1:21" s="298" customFormat="1" x14ac:dyDescent="0.3">
      <c r="A139" s="291">
        <v>17</v>
      </c>
      <c r="B139" s="712">
        <v>7000027974</v>
      </c>
      <c r="C139" s="712">
        <v>1810</v>
      </c>
      <c r="D139" s="712">
        <v>170</v>
      </c>
      <c r="E139" s="712">
        <v>10</v>
      </c>
      <c r="F139" s="713" t="s">
        <v>417</v>
      </c>
      <c r="G139" s="712">
        <v>170005041</v>
      </c>
      <c r="H139" s="712">
        <v>998713</v>
      </c>
      <c r="I139" s="728"/>
      <c r="J139" s="61">
        <v>0.18</v>
      </c>
      <c r="K139" s="729"/>
      <c r="L139" s="737" t="s">
        <v>517</v>
      </c>
      <c r="M139" s="737" t="s">
        <v>365</v>
      </c>
      <c r="N139" s="712">
        <v>400</v>
      </c>
      <c r="O139" s="702"/>
      <c r="P139" s="730" t="str">
        <f t="shared" si="14"/>
        <v>Included</v>
      </c>
      <c r="Q139" s="726">
        <f t="shared" si="15"/>
        <v>0</v>
      </c>
      <c r="R139" s="298">
        <f t="shared" si="16"/>
        <v>0</v>
      </c>
      <c r="S139" s="298">
        <f t="shared" si="21"/>
        <v>0</v>
      </c>
      <c r="T139" s="727">
        <f t="shared" si="22"/>
        <v>0</v>
      </c>
      <c r="U139" s="727"/>
    </row>
    <row r="140" spans="1:21" s="298" customFormat="1" x14ac:dyDescent="0.3">
      <c r="A140" s="291">
        <v>18</v>
      </c>
      <c r="B140" s="712">
        <v>7000027974</v>
      </c>
      <c r="C140" s="712">
        <v>1820</v>
      </c>
      <c r="D140" s="712">
        <v>180</v>
      </c>
      <c r="E140" s="712">
        <v>10</v>
      </c>
      <c r="F140" s="713" t="s">
        <v>418</v>
      </c>
      <c r="G140" s="712">
        <v>170005042</v>
      </c>
      <c r="H140" s="712">
        <v>998713</v>
      </c>
      <c r="I140" s="728"/>
      <c r="J140" s="61">
        <v>0.18</v>
      </c>
      <c r="K140" s="729"/>
      <c r="L140" s="737" t="s">
        <v>518</v>
      </c>
      <c r="M140" s="737" t="s">
        <v>364</v>
      </c>
      <c r="N140" s="712">
        <v>10</v>
      </c>
      <c r="O140" s="702"/>
      <c r="P140" s="730" t="str">
        <f t="shared" si="14"/>
        <v>Included</v>
      </c>
      <c r="Q140" s="726">
        <f t="shared" si="15"/>
        <v>0</v>
      </c>
      <c r="R140" s="298">
        <f t="shared" si="16"/>
        <v>0</v>
      </c>
      <c r="S140" s="298">
        <f t="shared" si="21"/>
        <v>0</v>
      </c>
      <c r="T140" s="727">
        <f t="shared" si="22"/>
        <v>0</v>
      </c>
      <c r="U140" s="727"/>
    </row>
    <row r="141" spans="1:21" s="298" customFormat="1" x14ac:dyDescent="0.3">
      <c r="A141" s="291">
        <v>19</v>
      </c>
      <c r="B141" s="712">
        <v>7000027974</v>
      </c>
      <c r="C141" s="712">
        <v>1830</v>
      </c>
      <c r="D141" s="712">
        <v>190</v>
      </c>
      <c r="E141" s="712">
        <v>10</v>
      </c>
      <c r="F141" s="713" t="s">
        <v>419</v>
      </c>
      <c r="G141" s="712">
        <v>170005043</v>
      </c>
      <c r="H141" s="712">
        <v>998713</v>
      </c>
      <c r="I141" s="728"/>
      <c r="J141" s="61">
        <v>0.18</v>
      </c>
      <c r="K141" s="729"/>
      <c r="L141" s="737" t="s">
        <v>519</v>
      </c>
      <c r="M141" s="737" t="s">
        <v>364</v>
      </c>
      <c r="N141" s="712">
        <v>60</v>
      </c>
      <c r="O141" s="702"/>
      <c r="P141" s="730" t="str">
        <f t="shared" si="14"/>
        <v>Included</v>
      </c>
      <c r="Q141" s="726">
        <f t="shared" si="15"/>
        <v>0</v>
      </c>
      <c r="R141" s="298">
        <f t="shared" si="16"/>
        <v>0</v>
      </c>
      <c r="S141" s="298">
        <f t="shared" si="21"/>
        <v>0</v>
      </c>
      <c r="T141" s="727">
        <f t="shared" si="22"/>
        <v>0</v>
      </c>
      <c r="U141" s="727"/>
    </row>
    <row r="142" spans="1:21" s="298" customFormat="1" ht="31.5" x14ac:dyDescent="0.3">
      <c r="A142" s="291">
        <v>20</v>
      </c>
      <c r="B142" s="712">
        <v>7000027974</v>
      </c>
      <c r="C142" s="712">
        <v>1840</v>
      </c>
      <c r="D142" s="712">
        <v>200</v>
      </c>
      <c r="E142" s="712">
        <v>10</v>
      </c>
      <c r="F142" s="713" t="s">
        <v>420</v>
      </c>
      <c r="G142" s="712">
        <v>170005045</v>
      </c>
      <c r="H142" s="712">
        <v>998713</v>
      </c>
      <c r="I142" s="728"/>
      <c r="J142" s="61">
        <v>0.18</v>
      </c>
      <c r="K142" s="729"/>
      <c r="L142" s="737" t="s">
        <v>520</v>
      </c>
      <c r="M142" s="737" t="s">
        <v>364</v>
      </c>
      <c r="N142" s="712">
        <v>4</v>
      </c>
      <c r="O142" s="702"/>
      <c r="P142" s="730" t="str">
        <f t="shared" si="14"/>
        <v>Included</v>
      </c>
      <c r="Q142" s="726">
        <f t="shared" si="15"/>
        <v>0</v>
      </c>
      <c r="R142" s="298">
        <f t="shared" si="16"/>
        <v>0</v>
      </c>
      <c r="S142" s="298">
        <f t="shared" si="21"/>
        <v>0</v>
      </c>
      <c r="T142" s="727">
        <f t="shared" si="22"/>
        <v>0</v>
      </c>
      <c r="U142" s="727"/>
    </row>
    <row r="143" spans="1:21" s="298" customFormat="1" x14ac:dyDescent="0.3">
      <c r="A143" s="291">
        <v>21</v>
      </c>
      <c r="B143" s="712">
        <v>7000027974</v>
      </c>
      <c r="C143" s="712">
        <v>1850</v>
      </c>
      <c r="D143" s="712">
        <v>210</v>
      </c>
      <c r="E143" s="712">
        <v>10</v>
      </c>
      <c r="F143" s="713" t="s">
        <v>421</v>
      </c>
      <c r="G143" s="712">
        <v>170005046</v>
      </c>
      <c r="H143" s="712">
        <v>998713</v>
      </c>
      <c r="I143" s="728"/>
      <c r="J143" s="61">
        <v>0.18</v>
      </c>
      <c r="K143" s="729"/>
      <c r="L143" s="737" t="s">
        <v>477</v>
      </c>
      <c r="M143" s="737" t="s">
        <v>364</v>
      </c>
      <c r="N143" s="712">
        <v>55</v>
      </c>
      <c r="O143" s="702"/>
      <c r="P143" s="730" t="str">
        <f t="shared" si="14"/>
        <v>Included</v>
      </c>
      <c r="Q143" s="726">
        <f t="shared" si="15"/>
        <v>0</v>
      </c>
      <c r="R143" s="298">
        <f t="shared" si="16"/>
        <v>0</v>
      </c>
      <c r="S143" s="298">
        <f t="shared" si="21"/>
        <v>0</v>
      </c>
      <c r="T143" s="727">
        <f t="shared" si="22"/>
        <v>0</v>
      </c>
      <c r="U143" s="727"/>
    </row>
    <row r="144" spans="1:21" s="298" customFormat="1" x14ac:dyDescent="0.3">
      <c r="A144" s="291">
        <v>22</v>
      </c>
      <c r="B144" s="712">
        <v>7000027974</v>
      </c>
      <c r="C144" s="712">
        <v>1860</v>
      </c>
      <c r="D144" s="712">
        <v>220</v>
      </c>
      <c r="E144" s="712">
        <v>10</v>
      </c>
      <c r="F144" s="713" t="s">
        <v>422</v>
      </c>
      <c r="G144" s="712">
        <v>170005047</v>
      </c>
      <c r="H144" s="712">
        <v>998713</v>
      </c>
      <c r="I144" s="728"/>
      <c r="J144" s="61">
        <v>0.18</v>
      </c>
      <c r="K144" s="729"/>
      <c r="L144" s="737" t="s">
        <v>521</v>
      </c>
      <c r="M144" s="737" t="s">
        <v>364</v>
      </c>
      <c r="N144" s="712">
        <v>30</v>
      </c>
      <c r="O144" s="702"/>
      <c r="P144" s="730" t="str">
        <f t="shared" si="14"/>
        <v>Included</v>
      </c>
      <c r="Q144" s="726">
        <f t="shared" si="15"/>
        <v>0</v>
      </c>
      <c r="R144" s="298">
        <f t="shared" si="16"/>
        <v>0</v>
      </c>
      <c r="S144" s="298">
        <f t="shared" si="21"/>
        <v>0</v>
      </c>
      <c r="T144" s="727">
        <f t="shared" si="22"/>
        <v>0</v>
      </c>
      <c r="U144" s="727"/>
    </row>
    <row r="145" spans="1:54" s="298" customFormat="1" x14ac:dyDescent="0.3">
      <c r="A145" s="291">
        <v>23</v>
      </c>
      <c r="B145" s="712">
        <v>7000027974</v>
      </c>
      <c r="C145" s="712">
        <v>1870</v>
      </c>
      <c r="D145" s="712">
        <v>230</v>
      </c>
      <c r="E145" s="712">
        <v>10</v>
      </c>
      <c r="F145" s="713" t="s">
        <v>423</v>
      </c>
      <c r="G145" s="712">
        <v>170005048</v>
      </c>
      <c r="H145" s="712">
        <v>998713</v>
      </c>
      <c r="I145" s="728"/>
      <c r="J145" s="61">
        <v>0.18</v>
      </c>
      <c r="K145" s="729"/>
      <c r="L145" s="737" t="s">
        <v>522</v>
      </c>
      <c r="M145" s="737" t="s">
        <v>364</v>
      </c>
      <c r="N145" s="712">
        <v>30</v>
      </c>
      <c r="O145" s="702"/>
      <c r="P145" s="730" t="str">
        <f t="shared" si="14"/>
        <v>Included</v>
      </c>
      <c r="Q145" s="726">
        <f t="shared" si="15"/>
        <v>0</v>
      </c>
      <c r="R145" s="298">
        <f t="shared" si="16"/>
        <v>0</v>
      </c>
      <c r="S145" s="298">
        <f t="shared" si="21"/>
        <v>0</v>
      </c>
      <c r="T145" s="727">
        <f t="shared" si="22"/>
        <v>0</v>
      </c>
      <c r="U145" s="727"/>
    </row>
    <row r="146" spans="1:54" s="298" customFormat="1" x14ac:dyDescent="0.3">
      <c r="A146" s="291">
        <v>24</v>
      </c>
      <c r="B146" s="712">
        <v>7000027974</v>
      </c>
      <c r="C146" s="712">
        <v>1880</v>
      </c>
      <c r="D146" s="712">
        <v>240</v>
      </c>
      <c r="E146" s="712">
        <v>10</v>
      </c>
      <c r="F146" s="713" t="s">
        <v>424</v>
      </c>
      <c r="G146" s="712">
        <v>170005049</v>
      </c>
      <c r="H146" s="712">
        <v>998713</v>
      </c>
      <c r="I146" s="728"/>
      <c r="J146" s="61">
        <v>0.18</v>
      </c>
      <c r="K146" s="729"/>
      <c r="L146" s="737" t="s">
        <v>523</v>
      </c>
      <c r="M146" s="737" t="s">
        <v>365</v>
      </c>
      <c r="N146" s="712">
        <v>5000</v>
      </c>
      <c r="O146" s="702"/>
      <c r="P146" s="730" t="str">
        <f t="shared" si="14"/>
        <v>Included</v>
      </c>
      <c r="Q146" s="726">
        <f t="shared" si="15"/>
        <v>0</v>
      </c>
      <c r="R146" s="298">
        <f t="shared" si="16"/>
        <v>0</v>
      </c>
      <c r="S146" s="298">
        <f t="shared" si="21"/>
        <v>0</v>
      </c>
      <c r="T146" s="727">
        <f t="shared" si="22"/>
        <v>0</v>
      </c>
      <c r="U146" s="727"/>
    </row>
    <row r="147" spans="1:54" s="298" customFormat="1" x14ac:dyDescent="0.3">
      <c r="A147" s="291">
        <v>25</v>
      </c>
      <c r="B147" s="712">
        <v>7000027974</v>
      </c>
      <c r="C147" s="712">
        <v>1890</v>
      </c>
      <c r="D147" s="712">
        <v>250</v>
      </c>
      <c r="E147" s="712">
        <v>10</v>
      </c>
      <c r="F147" s="713" t="s">
        <v>425</v>
      </c>
      <c r="G147" s="712">
        <v>170005050</v>
      </c>
      <c r="H147" s="712">
        <v>998713</v>
      </c>
      <c r="I147" s="728"/>
      <c r="J147" s="61">
        <v>0.18</v>
      </c>
      <c r="K147" s="729"/>
      <c r="L147" s="737" t="s">
        <v>524</v>
      </c>
      <c r="M147" s="737" t="s">
        <v>364</v>
      </c>
      <c r="N147" s="712">
        <v>500</v>
      </c>
      <c r="O147" s="702"/>
      <c r="P147" s="730" t="str">
        <f t="shared" si="14"/>
        <v>Included</v>
      </c>
      <c r="Q147" s="726">
        <f t="shared" si="15"/>
        <v>0</v>
      </c>
      <c r="R147" s="298">
        <f t="shared" si="16"/>
        <v>0</v>
      </c>
      <c r="S147" s="298">
        <f t="shared" si="21"/>
        <v>0</v>
      </c>
      <c r="T147" s="727">
        <f t="shared" si="22"/>
        <v>0</v>
      </c>
      <c r="U147" s="727"/>
    </row>
    <row r="148" spans="1:54" s="313" customFormat="1" ht="30.75" customHeight="1" x14ac:dyDescent="0.3">
      <c r="A148" s="695" t="str">
        <f>'Sch-1'!A148</f>
        <v>VI</v>
      </c>
      <c r="B148" s="699" t="str">
        <f>'Sch-1'!B148</f>
        <v xml:space="preserve">Wi-Fi Deployment in WR2 L4             </v>
      </c>
      <c r="C148" s="721"/>
      <c r="D148" s="721"/>
      <c r="E148" s="721"/>
      <c r="F148" s="721"/>
      <c r="G148" s="721"/>
      <c r="H148" s="721"/>
      <c r="I148" s="721"/>
      <c r="J148" s="721"/>
      <c r="K148" s="721"/>
      <c r="L148" s="721"/>
      <c r="M148" s="721"/>
      <c r="N148" s="749"/>
      <c r="O148" s="721"/>
      <c r="P148" s="721"/>
      <c r="Q148" s="722"/>
      <c r="R148" s="723"/>
      <c r="S148" s="723"/>
      <c r="T148" s="723"/>
      <c r="U148" s="723"/>
      <c r="V148" s="46"/>
      <c r="W148" s="46"/>
      <c r="X148" s="46"/>
      <c r="Y148" s="46"/>
      <c r="Z148" s="46"/>
      <c r="AA148" s="46"/>
      <c r="AB148" s="46"/>
      <c r="AC148" s="46"/>
      <c r="AD148" s="46"/>
      <c r="AE148" s="46"/>
      <c r="AF148" s="46"/>
      <c r="AG148" s="46"/>
      <c r="AH148" s="46"/>
      <c r="AI148" s="46"/>
      <c r="AJ148" s="46"/>
      <c r="AK148" s="46"/>
      <c r="AL148" s="861" t="s">
        <v>136</v>
      </c>
      <c r="AM148" s="861"/>
      <c r="AN148" s="45" t="s">
        <v>137</v>
      </c>
      <c r="AO148" s="861" t="s">
        <v>138</v>
      </c>
      <c r="AP148" s="861"/>
      <c r="AQ148" s="46"/>
      <c r="AR148" s="46"/>
      <c r="AS148" s="46"/>
      <c r="AT148" s="46"/>
      <c r="AU148" s="46"/>
      <c r="AV148" s="46"/>
      <c r="AW148" s="46"/>
      <c r="AX148" s="46"/>
      <c r="AY148" s="46"/>
      <c r="AZ148" s="46"/>
      <c r="BA148" s="46"/>
      <c r="BB148" s="46"/>
    </row>
    <row r="149" spans="1:54" s="298" customFormat="1" x14ac:dyDescent="0.3">
      <c r="A149" s="291">
        <v>1</v>
      </c>
      <c r="B149" s="712">
        <v>7000027974</v>
      </c>
      <c r="C149" s="712">
        <v>1900</v>
      </c>
      <c r="D149" s="712">
        <v>10</v>
      </c>
      <c r="E149" s="712">
        <v>10</v>
      </c>
      <c r="F149" s="713" t="s">
        <v>401</v>
      </c>
      <c r="G149" s="712">
        <v>170005005</v>
      </c>
      <c r="H149" s="712">
        <v>998344</v>
      </c>
      <c r="I149" s="728"/>
      <c r="J149" s="61">
        <v>0.18</v>
      </c>
      <c r="K149" s="729"/>
      <c r="L149" s="737" t="s">
        <v>504</v>
      </c>
      <c r="M149" s="737" t="s">
        <v>364</v>
      </c>
      <c r="N149" s="712">
        <v>5</v>
      </c>
      <c r="O149" s="702"/>
      <c r="P149" s="730" t="str">
        <f t="shared" si="14"/>
        <v>Included</v>
      </c>
      <c r="Q149" s="726">
        <f t="shared" si="15"/>
        <v>0</v>
      </c>
      <c r="R149" s="298">
        <f t="shared" si="16"/>
        <v>0</v>
      </c>
      <c r="S149" s="298">
        <f t="shared" si="21"/>
        <v>0</v>
      </c>
      <c r="T149" s="727">
        <f t="shared" si="22"/>
        <v>0</v>
      </c>
      <c r="U149" s="727"/>
    </row>
    <row r="150" spans="1:54" s="298" customFormat="1" x14ac:dyDescent="0.3">
      <c r="A150" s="291">
        <v>2</v>
      </c>
      <c r="B150" s="712">
        <v>7000027974</v>
      </c>
      <c r="C150" s="712">
        <v>1910</v>
      </c>
      <c r="D150" s="712">
        <v>20</v>
      </c>
      <c r="E150" s="712">
        <v>10</v>
      </c>
      <c r="F150" s="713" t="s">
        <v>402</v>
      </c>
      <c r="G150" s="712">
        <v>170005025</v>
      </c>
      <c r="H150" s="712">
        <v>998713</v>
      </c>
      <c r="I150" s="728"/>
      <c r="J150" s="61">
        <v>0.18</v>
      </c>
      <c r="K150" s="729"/>
      <c r="L150" s="737" t="s">
        <v>458</v>
      </c>
      <c r="M150" s="737" t="s">
        <v>364</v>
      </c>
      <c r="N150" s="712">
        <v>208</v>
      </c>
      <c r="O150" s="702"/>
      <c r="P150" s="730" t="str">
        <f t="shared" si="14"/>
        <v>Included</v>
      </c>
      <c r="Q150" s="726">
        <f t="shared" si="15"/>
        <v>0</v>
      </c>
      <c r="R150" s="298">
        <f t="shared" si="16"/>
        <v>0</v>
      </c>
      <c r="S150" s="298">
        <f t="shared" si="21"/>
        <v>0</v>
      </c>
      <c r="T150" s="727">
        <f t="shared" si="22"/>
        <v>0</v>
      </c>
      <c r="U150" s="727"/>
    </row>
    <row r="151" spans="1:54" s="298" customFormat="1" x14ac:dyDescent="0.3">
      <c r="A151" s="291">
        <v>3</v>
      </c>
      <c r="B151" s="712">
        <v>7000027974</v>
      </c>
      <c r="C151" s="712">
        <v>1920</v>
      </c>
      <c r="D151" s="712">
        <v>30</v>
      </c>
      <c r="E151" s="712">
        <v>10</v>
      </c>
      <c r="F151" s="713" t="s">
        <v>403</v>
      </c>
      <c r="G151" s="712">
        <v>170005026</v>
      </c>
      <c r="H151" s="712">
        <v>998713</v>
      </c>
      <c r="I151" s="728"/>
      <c r="J151" s="61">
        <v>0.18</v>
      </c>
      <c r="K151" s="729"/>
      <c r="L151" s="737" t="s">
        <v>459</v>
      </c>
      <c r="M151" s="737" t="s">
        <v>364</v>
      </c>
      <c r="N151" s="712">
        <v>10</v>
      </c>
      <c r="O151" s="702"/>
      <c r="P151" s="730" t="str">
        <f t="shared" si="14"/>
        <v>Included</v>
      </c>
      <c r="Q151" s="726">
        <f t="shared" si="15"/>
        <v>0</v>
      </c>
      <c r="R151" s="298">
        <f t="shared" si="16"/>
        <v>0</v>
      </c>
      <c r="S151" s="298">
        <f t="shared" si="21"/>
        <v>0</v>
      </c>
      <c r="T151" s="727">
        <f t="shared" si="22"/>
        <v>0</v>
      </c>
      <c r="U151" s="727"/>
    </row>
    <row r="152" spans="1:54" s="298" customFormat="1" x14ac:dyDescent="0.3">
      <c r="A152" s="291">
        <v>4</v>
      </c>
      <c r="B152" s="712">
        <v>7000027974</v>
      </c>
      <c r="C152" s="712">
        <v>1930</v>
      </c>
      <c r="D152" s="712">
        <v>40</v>
      </c>
      <c r="E152" s="712">
        <v>10</v>
      </c>
      <c r="F152" s="713" t="s">
        <v>404</v>
      </c>
      <c r="G152" s="712">
        <v>170005027</v>
      </c>
      <c r="H152" s="712">
        <v>998713</v>
      </c>
      <c r="I152" s="728"/>
      <c r="J152" s="61">
        <v>0.18</v>
      </c>
      <c r="K152" s="729"/>
      <c r="L152" s="737" t="s">
        <v>505</v>
      </c>
      <c r="M152" s="737" t="s">
        <v>364</v>
      </c>
      <c r="N152" s="712">
        <v>47</v>
      </c>
      <c r="O152" s="702"/>
      <c r="P152" s="730" t="str">
        <f t="shared" si="14"/>
        <v>Included</v>
      </c>
      <c r="Q152" s="726">
        <f t="shared" si="15"/>
        <v>0</v>
      </c>
      <c r="R152" s="298">
        <f t="shared" si="16"/>
        <v>0</v>
      </c>
      <c r="S152" s="298">
        <f t="shared" si="21"/>
        <v>0</v>
      </c>
      <c r="T152" s="727">
        <f t="shared" si="22"/>
        <v>0</v>
      </c>
      <c r="U152" s="727"/>
    </row>
    <row r="153" spans="1:54" s="298" customFormat="1" x14ac:dyDescent="0.3">
      <c r="A153" s="291">
        <v>5</v>
      </c>
      <c r="B153" s="712">
        <v>7000027974</v>
      </c>
      <c r="C153" s="712">
        <v>1940</v>
      </c>
      <c r="D153" s="712">
        <v>50</v>
      </c>
      <c r="E153" s="712">
        <v>10</v>
      </c>
      <c r="F153" s="713" t="s">
        <v>405</v>
      </c>
      <c r="G153" s="712">
        <v>170005028</v>
      </c>
      <c r="H153" s="712">
        <v>998713</v>
      </c>
      <c r="I153" s="728"/>
      <c r="J153" s="61">
        <v>0.18</v>
      </c>
      <c r="K153" s="729"/>
      <c r="L153" s="737" t="s">
        <v>506</v>
      </c>
      <c r="M153" s="737" t="s">
        <v>364</v>
      </c>
      <c r="N153" s="712">
        <v>5</v>
      </c>
      <c r="O153" s="702"/>
      <c r="P153" s="730" t="str">
        <f t="shared" si="14"/>
        <v>Included</v>
      </c>
      <c r="Q153" s="726">
        <f t="shared" si="15"/>
        <v>0</v>
      </c>
      <c r="R153" s="298">
        <f t="shared" si="16"/>
        <v>0</v>
      </c>
      <c r="S153" s="298">
        <f t="shared" si="21"/>
        <v>0</v>
      </c>
      <c r="T153" s="727">
        <f t="shared" si="22"/>
        <v>0</v>
      </c>
      <c r="U153" s="727"/>
    </row>
    <row r="154" spans="1:54" s="298" customFormat="1" x14ac:dyDescent="0.3">
      <c r="A154" s="291">
        <v>6</v>
      </c>
      <c r="B154" s="712">
        <v>7000027974</v>
      </c>
      <c r="C154" s="712">
        <v>1950</v>
      </c>
      <c r="D154" s="712">
        <v>60</v>
      </c>
      <c r="E154" s="712">
        <v>10</v>
      </c>
      <c r="F154" s="713" t="s">
        <v>406</v>
      </c>
      <c r="G154" s="712">
        <v>170005029</v>
      </c>
      <c r="H154" s="712">
        <v>998713</v>
      </c>
      <c r="I154" s="728"/>
      <c r="J154" s="61">
        <v>0.18</v>
      </c>
      <c r="K154" s="729"/>
      <c r="L154" s="737" t="s">
        <v>507</v>
      </c>
      <c r="M154" s="737" t="s">
        <v>364</v>
      </c>
      <c r="N154" s="712">
        <v>39</v>
      </c>
      <c r="O154" s="702"/>
      <c r="P154" s="730" t="str">
        <f t="shared" si="14"/>
        <v>Included</v>
      </c>
      <c r="Q154" s="726">
        <f t="shared" si="15"/>
        <v>0</v>
      </c>
      <c r="R154" s="298">
        <f t="shared" si="16"/>
        <v>0</v>
      </c>
      <c r="S154" s="298">
        <f t="shared" si="21"/>
        <v>0</v>
      </c>
      <c r="T154" s="727">
        <f t="shared" si="22"/>
        <v>0</v>
      </c>
      <c r="U154" s="727"/>
    </row>
    <row r="155" spans="1:54" s="298" customFormat="1" x14ac:dyDescent="0.3">
      <c r="A155" s="291">
        <v>7</v>
      </c>
      <c r="B155" s="712">
        <v>7000027974</v>
      </c>
      <c r="C155" s="712">
        <v>1960</v>
      </c>
      <c r="D155" s="712">
        <v>70</v>
      </c>
      <c r="E155" s="712">
        <v>10</v>
      </c>
      <c r="F155" s="713" t="s">
        <v>407</v>
      </c>
      <c r="G155" s="712">
        <v>170005031</v>
      </c>
      <c r="H155" s="712">
        <v>998713</v>
      </c>
      <c r="I155" s="728"/>
      <c r="J155" s="61">
        <v>0.18</v>
      </c>
      <c r="K155" s="729"/>
      <c r="L155" s="737" t="s">
        <v>463</v>
      </c>
      <c r="M155" s="737" t="s">
        <v>364</v>
      </c>
      <c r="N155" s="712">
        <v>3</v>
      </c>
      <c r="O155" s="702"/>
      <c r="P155" s="730" t="str">
        <f t="shared" si="14"/>
        <v>Included</v>
      </c>
      <c r="Q155" s="726">
        <f t="shared" si="15"/>
        <v>0</v>
      </c>
      <c r="R155" s="298">
        <f t="shared" si="16"/>
        <v>0</v>
      </c>
      <c r="S155" s="298">
        <f t="shared" si="21"/>
        <v>0</v>
      </c>
      <c r="T155" s="727">
        <f t="shared" si="22"/>
        <v>0</v>
      </c>
      <c r="U155" s="727"/>
    </row>
    <row r="156" spans="1:54" s="298" customFormat="1" ht="31.5" x14ac:dyDescent="0.3">
      <c r="A156" s="291">
        <v>8</v>
      </c>
      <c r="B156" s="712">
        <v>7000027974</v>
      </c>
      <c r="C156" s="712">
        <v>1970</v>
      </c>
      <c r="D156" s="712">
        <v>80</v>
      </c>
      <c r="E156" s="712">
        <v>10</v>
      </c>
      <c r="F156" s="713" t="s">
        <v>408</v>
      </c>
      <c r="G156" s="712">
        <v>170005032</v>
      </c>
      <c r="H156" s="712">
        <v>998713</v>
      </c>
      <c r="I156" s="728"/>
      <c r="J156" s="61">
        <v>0.18</v>
      </c>
      <c r="K156" s="729"/>
      <c r="L156" s="737" t="s">
        <v>508</v>
      </c>
      <c r="M156" s="737" t="s">
        <v>365</v>
      </c>
      <c r="N156" s="712">
        <v>168</v>
      </c>
      <c r="O156" s="702"/>
      <c r="P156" s="730" t="str">
        <f t="shared" si="14"/>
        <v>Included</v>
      </c>
      <c r="Q156" s="726">
        <f t="shared" si="15"/>
        <v>0</v>
      </c>
      <c r="R156" s="298">
        <f t="shared" si="16"/>
        <v>0</v>
      </c>
      <c r="S156" s="298">
        <f t="shared" si="21"/>
        <v>0</v>
      </c>
      <c r="T156" s="727">
        <f t="shared" si="22"/>
        <v>0</v>
      </c>
      <c r="U156" s="727"/>
    </row>
    <row r="157" spans="1:54" s="298" customFormat="1" ht="31.5" x14ac:dyDescent="0.3">
      <c r="A157" s="291">
        <v>9</v>
      </c>
      <c r="B157" s="712">
        <v>7000027974</v>
      </c>
      <c r="C157" s="712">
        <v>1980</v>
      </c>
      <c r="D157" s="712">
        <v>90</v>
      </c>
      <c r="E157" s="712">
        <v>10</v>
      </c>
      <c r="F157" s="713" t="s">
        <v>409</v>
      </c>
      <c r="G157" s="712">
        <v>170005033</v>
      </c>
      <c r="H157" s="712">
        <v>998713</v>
      </c>
      <c r="I157" s="728"/>
      <c r="J157" s="61">
        <v>0.18</v>
      </c>
      <c r="K157" s="729"/>
      <c r="L157" s="737" t="s">
        <v>509</v>
      </c>
      <c r="M157" s="737" t="s">
        <v>365</v>
      </c>
      <c r="N157" s="712">
        <v>840</v>
      </c>
      <c r="O157" s="702"/>
      <c r="P157" s="730" t="str">
        <f t="shared" si="14"/>
        <v>Included</v>
      </c>
      <c r="Q157" s="726">
        <f t="shared" si="15"/>
        <v>0</v>
      </c>
      <c r="R157" s="298">
        <f t="shared" si="16"/>
        <v>0</v>
      </c>
      <c r="S157" s="298">
        <f>IF(K157="",(R157*J157),(R157*K157))</f>
        <v>0</v>
      </c>
      <c r="T157" s="727">
        <f>+N157*O157</f>
        <v>0</v>
      </c>
      <c r="U157" s="727"/>
    </row>
    <row r="158" spans="1:54" s="298" customFormat="1" x14ac:dyDescent="0.3">
      <c r="A158" s="291">
        <v>10</v>
      </c>
      <c r="B158" s="712">
        <v>7000027974</v>
      </c>
      <c r="C158" s="712">
        <v>1990</v>
      </c>
      <c r="D158" s="712">
        <v>100</v>
      </c>
      <c r="E158" s="712">
        <v>10</v>
      </c>
      <c r="F158" s="713" t="s">
        <v>410</v>
      </c>
      <c r="G158" s="712">
        <v>170005034</v>
      </c>
      <c r="H158" s="712">
        <v>998713</v>
      </c>
      <c r="I158" s="728"/>
      <c r="J158" s="61">
        <v>0.18</v>
      </c>
      <c r="K158" s="729"/>
      <c r="L158" s="737" t="s">
        <v>510</v>
      </c>
      <c r="M158" s="737" t="s">
        <v>365</v>
      </c>
      <c r="N158" s="712">
        <v>11240</v>
      </c>
      <c r="O158" s="702"/>
      <c r="P158" s="730" t="str">
        <f t="shared" si="14"/>
        <v>Included</v>
      </c>
      <c r="Q158" s="726">
        <f t="shared" si="15"/>
        <v>0</v>
      </c>
      <c r="R158" s="298">
        <f t="shared" si="16"/>
        <v>0</v>
      </c>
      <c r="S158" s="298">
        <f>IF(K158="",(R158*J158),(R158*K158))</f>
        <v>0</v>
      </c>
      <c r="T158" s="727">
        <f>+N158*O158</f>
        <v>0</v>
      </c>
      <c r="U158" s="727"/>
    </row>
    <row r="159" spans="1:54" s="298" customFormat="1" x14ac:dyDescent="0.3">
      <c r="A159" s="291">
        <v>11</v>
      </c>
      <c r="B159" s="712">
        <v>7000027974</v>
      </c>
      <c r="C159" s="712">
        <v>2000</v>
      </c>
      <c r="D159" s="712">
        <v>110</v>
      </c>
      <c r="E159" s="712">
        <v>10</v>
      </c>
      <c r="F159" s="713" t="s">
        <v>411</v>
      </c>
      <c r="G159" s="712">
        <v>170005035</v>
      </c>
      <c r="H159" s="712">
        <v>998713</v>
      </c>
      <c r="I159" s="728"/>
      <c r="J159" s="61">
        <v>0.18</v>
      </c>
      <c r="K159" s="729"/>
      <c r="L159" s="737" t="s">
        <v>511</v>
      </c>
      <c r="M159" s="737" t="s">
        <v>365</v>
      </c>
      <c r="N159" s="712">
        <v>13885</v>
      </c>
      <c r="O159" s="702"/>
      <c r="P159" s="730" t="str">
        <f t="shared" si="14"/>
        <v>Included</v>
      </c>
      <c r="Q159" s="726">
        <f t="shared" si="15"/>
        <v>0</v>
      </c>
      <c r="R159" s="298">
        <f t="shared" si="16"/>
        <v>0</v>
      </c>
      <c r="S159" s="298">
        <f>IF(K159="",(R159*J159),(R159*K159))</f>
        <v>0</v>
      </c>
      <c r="T159" s="727">
        <f>+N159*O159</f>
        <v>0</v>
      </c>
      <c r="U159" s="727"/>
    </row>
    <row r="160" spans="1:54" s="298" customFormat="1" x14ac:dyDescent="0.3">
      <c r="A160" s="291">
        <v>12</v>
      </c>
      <c r="B160" s="712">
        <v>7000027974</v>
      </c>
      <c r="C160" s="712">
        <v>2010</v>
      </c>
      <c r="D160" s="712">
        <v>120</v>
      </c>
      <c r="E160" s="712">
        <v>10</v>
      </c>
      <c r="F160" s="713" t="s">
        <v>412</v>
      </c>
      <c r="G160" s="712">
        <v>170005036</v>
      </c>
      <c r="H160" s="712">
        <v>998713</v>
      </c>
      <c r="I160" s="728"/>
      <c r="J160" s="61">
        <v>0.18</v>
      </c>
      <c r="K160" s="729"/>
      <c r="L160" s="737" t="s">
        <v>512</v>
      </c>
      <c r="M160" s="737" t="s">
        <v>365</v>
      </c>
      <c r="N160" s="712">
        <v>10116</v>
      </c>
      <c r="O160" s="702"/>
      <c r="P160" s="730" t="str">
        <f t="shared" si="14"/>
        <v>Included</v>
      </c>
      <c r="Q160" s="726">
        <f t="shared" si="15"/>
        <v>0</v>
      </c>
      <c r="R160" s="298">
        <f t="shared" si="16"/>
        <v>0</v>
      </c>
      <c r="S160" s="298">
        <f t="shared" ref="S160:S183" si="23">IF(K160="",(R160*J160),(R160*K160))</f>
        <v>0</v>
      </c>
      <c r="T160" s="727">
        <f t="shared" ref="T160:T183" si="24">+N160*O160</f>
        <v>0</v>
      </c>
      <c r="U160" s="727"/>
    </row>
    <row r="161" spans="1:54" s="298" customFormat="1" x14ac:dyDescent="0.3">
      <c r="A161" s="291">
        <v>13</v>
      </c>
      <c r="B161" s="712">
        <v>7000027974</v>
      </c>
      <c r="C161" s="712">
        <v>2020</v>
      </c>
      <c r="D161" s="712">
        <v>130</v>
      </c>
      <c r="E161" s="712">
        <v>10</v>
      </c>
      <c r="F161" s="713" t="s">
        <v>413</v>
      </c>
      <c r="G161" s="712">
        <v>170005037</v>
      </c>
      <c r="H161" s="712">
        <v>998713</v>
      </c>
      <c r="I161" s="728"/>
      <c r="J161" s="61">
        <v>0.18</v>
      </c>
      <c r="K161" s="729"/>
      <c r="L161" s="737" t="s">
        <v>513</v>
      </c>
      <c r="M161" s="737" t="s">
        <v>365</v>
      </c>
      <c r="N161" s="712">
        <v>12497</v>
      </c>
      <c r="O161" s="702"/>
      <c r="P161" s="730" t="str">
        <f t="shared" si="14"/>
        <v>Included</v>
      </c>
      <c r="Q161" s="726">
        <f t="shared" si="15"/>
        <v>0</v>
      </c>
      <c r="R161" s="298">
        <f t="shared" si="16"/>
        <v>0</v>
      </c>
      <c r="S161" s="298">
        <f t="shared" si="23"/>
        <v>0</v>
      </c>
      <c r="T161" s="727">
        <f t="shared" si="24"/>
        <v>0</v>
      </c>
      <c r="U161" s="727"/>
    </row>
    <row r="162" spans="1:54" s="298" customFormat="1" x14ac:dyDescent="0.3">
      <c r="A162" s="291">
        <v>14</v>
      </c>
      <c r="B162" s="712">
        <v>7000027974</v>
      </c>
      <c r="C162" s="712">
        <v>2030</v>
      </c>
      <c r="D162" s="712">
        <v>140</v>
      </c>
      <c r="E162" s="712">
        <v>10</v>
      </c>
      <c r="F162" s="713" t="s">
        <v>414</v>
      </c>
      <c r="G162" s="712">
        <v>170005038</v>
      </c>
      <c r="H162" s="712">
        <v>998713</v>
      </c>
      <c r="I162" s="728"/>
      <c r="J162" s="61">
        <v>0.18</v>
      </c>
      <c r="K162" s="729"/>
      <c r="L162" s="737" t="s">
        <v>514</v>
      </c>
      <c r="M162" s="737" t="s">
        <v>364</v>
      </c>
      <c r="N162" s="712">
        <v>168</v>
      </c>
      <c r="O162" s="702"/>
      <c r="P162" s="730" t="str">
        <f t="shared" si="14"/>
        <v>Included</v>
      </c>
      <c r="Q162" s="726">
        <f t="shared" si="15"/>
        <v>0</v>
      </c>
      <c r="R162" s="298">
        <f t="shared" si="16"/>
        <v>0</v>
      </c>
      <c r="S162" s="298">
        <f t="shared" si="23"/>
        <v>0</v>
      </c>
      <c r="T162" s="727">
        <f t="shared" si="24"/>
        <v>0</v>
      </c>
      <c r="U162" s="727"/>
    </row>
    <row r="163" spans="1:54" s="298" customFormat="1" x14ac:dyDescent="0.3">
      <c r="A163" s="291">
        <v>15</v>
      </c>
      <c r="B163" s="712">
        <v>7000027974</v>
      </c>
      <c r="C163" s="712">
        <v>2040</v>
      </c>
      <c r="D163" s="712">
        <v>150</v>
      </c>
      <c r="E163" s="712">
        <v>10</v>
      </c>
      <c r="F163" s="713" t="s">
        <v>415</v>
      </c>
      <c r="G163" s="712">
        <v>170005039</v>
      </c>
      <c r="H163" s="712">
        <v>998713</v>
      </c>
      <c r="I163" s="728"/>
      <c r="J163" s="61">
        <v>0.18</v>
      </c>
      <c r="K163" s="729"/>
      <c r="L163" s="737" t="s">
        <v>515</v>
      </c>
      <c r="M163" s="737" t="s">
        <v>364</v>
      </c>
      <c r="N163" s="712">
        <v>78</v>
      </c>
      <c r="O163" s="702"/>
      <c r="P163" s="730" t="str">
        <f t="shared" si="14"/>
        <v>Included</v>
      </c>
      <c r="Q163" s="726">
        <f t="shared" si="15"/>
        <v>0</v>
      </c>
      <c r="R163" s="298">
        <f t="shared" si="16"/>
        <v>0</v>
      </c>
      <c r="S163" s="298">
        <f t="shared" si="23"/>
        <v>0</v>
      </c>
      <c r="T163" s="727">
        <f t="shared" si="24"/>
        <v>0</v>
      </c>
      <c r="U163" s="727"/>
    </row>
    <row r="164" spans="1:54" s="298" customFormat="1" x14ac:dyDescent="0.3">
      <c r="A164" s="291">
        <v>16</v>
      </c>
      <c r="B164" s="712">
        <v>7000027974</v>
      </c>
      <c r="C164" s="712">
        <v>2050</v>
      </c>
      <c r="D164" s="712">
        <v>160</v>
      </c>
      <c r="E164" s="712">
        <v>10</v>
      </c>
      <c r="F164" s="713" t="s">
        <v>416</v>
      </c>
      <c r="G164" s="712">
        <v>170005040</v>
      </c>
      <c r="H164" s="712">
        <v>998713</v>
      </c>
      <c r="I164" s="728"/>
      <c r="J164" s="61">
        <v>0.18</v>
      </c>
      <c r="K164" s="729"/>
      <c r="L164" s="737" t="s">
        <v>516</v>
      </c>
      <c r="M164" s="737" t="s">
        <v>365</v>
      </c>
      <c r="N164" s="712">
        <v>8320</v>
      </c>
      <c r="O164" s="702"/>
      <c r="P164" s="730" t="str">
        <f t="shared" si="14"/>
        <v>Included</v>
      </c>
      <c r="Q164" s="726">
        <f t="shared" si="15"/>
        <v>0</v>
      </c>
      <c r="R164" s="298">
        <f t="shared" si="16"/>
        <v>0</v>
      </c>
      <c r="S164" s="298">
        <f t="shared" si="23"/>
        <v>0</v>
      </c>
      <c r="T164" s="727">
        <f t="shared" si="24"/>
        <v>0</v>
      </c>
      <c r="U164" s="727"/>
    </row>
    <row r="165" spans="1:54" s="298" customFormat="1" x14ac:dyDescent="0.3">
      <c r="A165" s="291">
        <v>17</v>
      </c>
      <c r="B165" s="712">
        <v>7000027974</v>
      </c>
      <c r="C165" s="712">
        <v>2060</v>
      </c>
      <c r="D165" s="712">
        <v>170</v>
      </c>
      <c r="E165" s="712">
        <v>10</v>
      </c>
      <c r="F165" s="713" t="s">
        <v>417</v>
      </c>
      <c r="G165" s="712">
        <v>170005041</v>
      </c>
      <c r="H165" s="712">
        <v>998713</v>
      </c>
      <c r="I165" s="728"/>
      <c r="J165" s="61">
        <v>0.18</v>
      </c>
      <c r="K165" s="729"/>
      <c r="L165" s="737" t="s">
        <v>517</v>
      </c>
      <c r="M165" s="737" t="s">
        <v>365</v>
      </c>
      <c r="N165" s="712">
        <v>400</v>
      </c>
      <c r="O165" s="702"/>
      <c r="P165" s="730" t="str">
        <f t="shared" si="14"/>
        <v>Included</v>
      </c>
      <c r="Q165" s="726">
        <f t="shared" si="15"/>
        <v>0</v>
      </c>
      <c r="R165" s="298">
        <f t="shared" si="16"/>
        <v>0</v>
      </c>
      <c r="S165" s="298">
        <f t="shared" si="23"/>
        <v>0</v>
      </c>
      <c r="T165" s="727">
        <f t="shared" si="24"/>
        <v>0</v>
      </c>
      <c r="U165" s="727"/>
    </row>
    <row r="166" spans="1:54" s="298" customFormat="1" x14ac:dyDescent="0.3">
      <c r="A166" s="291">
        <v>18</v>
      </c>
      <c r="B166" s="712">
        <v>7000027974</v>
      </c>
      <c r="C166" s="712">
        <v>2070</v>
      </c>
      <c r="D166" s="712">
        <v>180</v>
      </c>
      <c r="E166" s="712">
        <v>10</v>
      </c>
      <c r="F166" s="713" t="s">
        <v>418</v>
      </c>
      <c r="G166" s="712">
        <v>170005042</v>
      </c>
      <c r="H166" s="712">
        <v>998713</v>
      </c>
      <c r="I166" s="728"/>
      <c r="J166" s="61">
        <v>0.18</v>
      </c>
      <c r="K166" s="729"/>
      <c r="L166" s="737" t="s">
        <v>518</v>
      </c>
      <c r="M166" s="737" t="s">
        <v>364</v>
      </c>
      <c r="N166" s="712">
        <v>10</v>
      </c>
      <c r="O166" s="702"/>
      <c r="P166" s="730" t="str">
        <f t="shared" si="14"/>
        <v>Included</v>
      </c>
      <c r="Q166" s="726">
        <f t="shared" si="15"/>
        <v>0</v>
      </c>
      <c r="R166" s="298">
        <f t="shared" si="16"/>
        <v>0</v>
      </c>
      <c r="S166" s="298">
        <f t="shared" si="23"/>
        <v>0</v>
      </c>
      <c r="T166" s="727">
        <f t="shared" si="24"/>
        <v>0</v>
      </c>
      <c r="U166" s="727"/>
    </row>
    <row r="167" spans="1:54" s="298" customFormat="1" x14ac:dyDescent="0.3">
      <c r="A167" s="291">
        <v>19</v>
      </c>
      <c r="B167" s="712">
        <v>7000027974</v>
      </c>
      <c r="C167" s="712">
        <v>2080</v>
      </c>
      <c r="D167" s="712">
        <v>190</v>
      </c>
      <c r="E167" s="712">
        <v>10</v>
      </c>
      <c r="F167" s="713" t="s">
        <v>419</v>
      </c>
      <c r="G167" s="712">
        <v>170005043</v>
      </c>
      <c r="H167" s="712">
        <v>998713</v>
      </c>
      <c r="I167" s="728"/>
      <c r="J167" s="61">
        <v>0.18</v>
      </c>
      <c r="K167" s="729"/>
      <c r="L167" s="737" t="s">
        <v>519</v>
      </c>
      <c r="M167" s="737" t="s">
        <v>364</v>
      </c>
      <c r="N167" s="712">
        <v>52</v>
      </c>
      <c r="O167" s="702"/>
      <c r="P167" s="730" t="str">
        <f t="shared" si="14"/>
        <v>Included</v>
      </c>
      <c r="Q167" s="726">
        <f t="shared" si="15"/>
        <v>0</v>
      </c>
      <c r="R167" s="298">
        <f t="shared" si="16"/>
        <v>0</v>
      </c>
      <c r="S167" s="298">
        <f t="shared" si="23"/>
        <v>0</v>
      </c>
      <c r="T167" s="727">
        <f t="shared" si="24"/>
        <v>0</v>
      </c>
      <c r="U167" s="727"/>
    </row>
    <row r="168" spans="1:54" s="298" customFormat="1" ht="31.5" x14ac:dyDescent="0.3">
      <c r="A168" s="291">
        <v>20</v>
      </c>
      <c r="B168" s="712">
        <v>7000027974</v>
      </c>
      <c r="C168" s="712">
        <v>2090</v>
      </c>
      <c r="D168" s="712">
        <v>200</v>
      </c>
      <c r="E168" s="712">
        <v>10</v>
      </c>
      <c r="F168" s="713" t="s">
        <v>420</v>
      </c>
      <c r="G168" s="712">
        <v>170005045</v>
      </c>
      <c r="H168" s="712">
        <v>998713</v>
      </c>
      <c r="I168" s="728"/>
      <c r="J168" s="61">
        <v>0.18</v>
      </c>
      <c r="K168" s="729"/>
      <c r="L168" s="737" t="s">
        <v>520</v>
      </c>
      <c r="M168" s="737" t="s">
        <v>364</v>
      </c>
      <c r="N168" s="712">
        <v>2</v>
      </c>
      <c r="O168" s="702"/>
      <c r="P168" s="730" t="str">
        <f t="shared" si="14"/>
        <v>Included</v>
      </c>
      <c r="Q168" s="726">
        <f t="shared" si="15"/>
        <v>0</v>
      </c>
      <c r="R168" s="298">
        <f t="shared" si="16"/>
        <v>0</v>
      </c>
      <c r="S168" s="298">
        <f t="shared" si="23"/>
        <v>0</v>
      </c>
      <c r="T168" s="727">
        <f t="shared" si="24"/>
        <v>0</v>
      </c>
      <c r="U168" s="727"/>
    </row>
    <row r="169" spans="1:54" s="298" customFormat="1" x14ac:dyDescent="0.3">
      <c r="A169" s="291">
        <v>21</v>
      </c>
      <c r="B169" s="712">
        <v>7000027974</v>
      </c>
      <c r="C169" s="712">
        <v>2100</v>
      </c>
      <c r="D169" s="712">
        <v>210</v>
      </c>
      <c r="E169" s="712">
        <v>10</v>
      </c>
      <c r="F169" s="713" t="s">
        <v>421</v>
      </c>
      <c r="G169" s="712">
        <v>170005046</v>
      </c>
      <c r="H169" s="712">
        <v>998713</v>
      </c>
      <c r="I169" s="728"/>
      <c r="J169" s="61">
        <v>0.18</v>
      </c>
      <c r="K169" s="729"/>
      <c r="L169" s="737" t="s">
        <v>477</v>
      </c>
      <c r="M169" s="737" t="s">
        <v>364</v>
      </c>
      <c r="N169" s="712">
        <v>47</v>
      </c>
      <c r="O169" s="702"/>
      <c r="P169" s="730" t="str">
        <f t="shared" si="14"/>
        <v>Included</v>
      </c>
      <c r="Q169" s="726">
        <f t="shared" si="15"/>
        <v>0</v>
      </c>
      <c r="R169" s="298">
        <f t="shared" si="16"/>
        <v>0</v>
      </c>
      <c r="S169" s="298">
        <f t="shared" si="23"/>
        <v>0</v>
      </c>
      <c r="T169" s="727">
        <f t="shared" si="24"/>
        <v>0</v>
      </c>
      <c r="U169" s="727"/>
    </row>
    <row r="170" spans="1:54" s="298" customFormat="1" x14ac:dyDescent="0.3">
      <c r="A170" s="291">
        <v>22</v>
      </c>
      <c r="B170" s="712">
        <v>7000027974</v>
      </c>
      <c r="C170" s="712">
        <v>2110</v>
      </c>
      <c r="D170" s="712">
        <v>220</v>
      </c>
      <c r="E170" s="712">
        <v>10</v>
      </c>
      <c r="F170" s="713" t="s">
        <v>422</v>
      </c>
      <c r="G170" s="712">
        <v>170005047</v>
      </c>
      <c r="H170" s="712">
        <v>998713</v>
      </c>
      <c r="I170" s="728"/>
      <c r="J170" s="61">
        <v>0.18</v>
      </c>
      <c r="K170" s="729"/>
      <c r="L170" s="737" t="s">
        <v>521</v>
      </c>
      <c r="M170" s="737" t="s">
        <v>364</v>
      </c>
      <c r="N170" s="712">
        <v>24</v>
      </c>
      <c r="O170" s="702"/>
      <c r="P170" s="730" t="str">
        <f t="shared" si="14"/>
        <v>Included</v>
      </c>
      <c r="Q170" s="726">
        <f t="shared" si="15"/>
        <v>0</v>
      </c>
      <c r="R170" s="298">
        <f t="shared" si="16"/>
        <v>0</v>
      </c>
      <c r="S170" s="298">
        <f t="shared" si="23"/>
        <v>0</v>
      </c>
      <c r="T170" s="727">
        <f t="shared" si="24"/>
        <v>0</v>
      </c>
      <c r="U170" s="727"/>
    </row>
    <row r="171" spans="1:54" s="298" customFormat="1" x14ac:dyDescent="0.3">
      <c r="A171" s="291">
        <v>23</v>
      </c>
      <c r="B171" s="712">
        <v>7000027974</v>
      </c>
      <c r="C171" s="712">
        <v>2120</v>
      </c>
      <c r="D171" s="712">
        <v>230</v>
      </c>
      <c r="E171" s="712">
        <v>10</v>
      </c>
      <c r="F171" s="713" t="s">
        <v>423</v>
      </c>
      <c r="G171" s="712">
        <v>170005048</v>
      </c>
      <c r="H171" s="712">
        <v>998713</v>
      </c>
      <c r="I171" s="728"/>
      <c r="J171" s="61">
        <v>0.18</v>
      </c>
      <c r="K171" s="729"/>
      <c r="L171" s="737" t="s">
        <v>522</v>
      </c>
      <c r="M171" s="737" t="s">
        <v>364</v>
      </c>
      <c r="N171" s="712">
        <v>24</v>
      </c>
      <c r="O171" s="702"/>
      <c r="P171" s="730" t="str">
        <f t="shared" si="14"/>
        <v>Included</v>
      </c>
      <c r="Q171" s="726">
        <f t="shared" si="15"/>
        <v>0</v>
      </c>
      <c r="R171" s="298">
        <f t="shared" si="16"/>
        <v>0</v>
      </c>
      <c r="S171" s="298">
        <f t="shared" si="23"/>
        <v>0</v>
      </c>
      <c r="T171" s="727">
        <f t="shared" si="24"/>
        <v>0</v>
      </c>
      <c r="U171" s="727"/>
    </row>
    <row r="172" spans="1:54" s="298" customFormat="1" x14ac:dyDescent="0.3">
      <c r="A172" s="291">
        <v>24</v>
      </c>
      <c r="B172" s="712">
        <v>7000027974</v>
      </c>
      <c r="C172" s="712">
        <v>2130</v>
      </c>
      <c r="D172" s="712">
        <v>240</v>
      </c>
      <c r="E172" s="712">
        <v>10</v>
      </c>
      <c r="F172" s="713" t="s">
        <v>424</v>
      </c>
      <c r="G172" s="712">
        <v>170005049</v>
      </c>
      <c r="H172" s="712">
        <v>998713</v>
      </c>
      <c r="I172" s="728"/>
      <c r="J172" s="61">
        <v>0.18</v>
      </c>
      <c r="K172" s="729"/>
      <c r="L172" s="737" t="s">
        <v>523</v>
      </c>
      <c r="M172" s="737" t="s">
        <v>365</v>
      </c>
      <c r="N172" s="712">
        <v>4360</v>
      </c>
      <c r="O172" s="702"/>
      <c r="P172" s="730" t="str">
        <f t="shared" si="14"/>
        <v>Included</v>
      </c>
      <c r="Q172" s="726">
        <f t="shared" si="15"/>
        <v>0</v>
      </c>
      <c r="R172" s="298">
        <f t="shared" si="16"/>
        <v>0</v>
      </c>
      <c r="S172" s="298">
        <f t="shared" si="23"/>
        <v>0</v>
      </c>
      <c r="T172" s="727">
        <f t="shared" si="24"/>
        <v>0</v>
      </c>
      <c r="U172" s="727"/>
    </row>
    <row r="173" spans="1:54" s="298" customFormat="1" x14ac:dyDescent="0.3">
      <c r="A173" s="291">
        <v>25</v>
      </c>
      <c r="B173" s="712">
        <v>7000027974</v>
      </c>
      <c r="C173" s="712">
        <v>2140</v>
      </c>
      <c r="D173" s="712">
        <v>250</v>
      </c>
      <c r="E173" s="712">
        <v>10</v>
      </c>
      <c r="F173" s="713" t="s">
        <v>425</v>
      </c>
      <c r="G173" s="712">
        <v>170005050</v>
      </c>
      <c r="H173" s="712">
        <v>998713</v>
      </c>
      <c r="I173" s="728"/>
      <c r="J173" s="61">
        <v>0.18</v>
      </c>
      <c r="K173" s="729"/>
      <c r="L173" s="737" t="s">
        <v>524</v>
      </c>
      <c r="M173" s="737" t="s">
        <v>364</v>
      </c>
      <c r="N173" s="712">
        <v>436</v>
      </c>
      <c r="O173" s="702"/>
      <c r="P173" s="730" t="str">
        <f t="shared" si="14"/>
        <v>Included</v>
      </c>
      <c r="Q173" s="726">
        <f t="shared" si="15"/>
        <v>0</v>
      </c>
      <c r="R173" s="298">
        <f t="shared" si="16"/>
        <v>0</v>
      </c>
      <c r="S173" s="298">
        <f t="shared" si="23"/>
        <v>0</v>
      </c>
      <c r="T173" s="727">
        <f t="shared" si="24"/>
        <v>0</v>
      </c>
      <c r="U173" s="727"/>
    </row>
    <row r="174" spans="1:54" s="313" customFormat="1" ht="30.75" customHeight="1" x14ac:dyDescent="0.3">
      <c r="A174" s="695" t="str">
        <f>'Sch-1'!A174</f>
        <v>VII</v>
      </c>
      <c r="B174" s="699" t="str">
        <f>'Sch-1'!B174</f>
        <v xml:space="preserve">Wi-Fi Deployment in NER L4              </v>
      </c>
      <c r="C174" s="721"/>
      <c r="D174" s="721"/>
      <c r="E174" s="721"/>
      <c r="F174" s="721"/>
      <c r="G174" s="721"/>
      <c r="H174" s="721"/>
      <c r="I174" s="721"/>
      <c r="J174" s="721"/>
      <c r="K174" s="721"/>
      <c r="L174" s="721"/>
      <c r="M174" s="721"/>
      <c r="N174" s="749"/>
      <c r="O174" s="721"/>
      <c r="P174" s="721"/>
      <c r="Q174" s="722"/>
      <c r="R174" s="723"/>
      <c r="S174" s="723"/>
      <c r="T174" s="723"/>
      <c r="U174" s="723"/>
      <c r="V174" s="46"/>
      <c r="W174" s="46"/>
      <c r="X174" s="46"/>
      <c r="Y174" s="46"/>
      <c r="Z174" s="46"/>
      <c r="AA174" s="46"/>
      <c r="AB174" s="46"/>
      <c r="AC174" s="46"/>
      <c r="AD174" s="46"/>
      <c r="AE174" s="46"/>
      <c r="AF174" s="46"/>
      <c r="AG174" s="46"/>
      <c r="AH174" s="46"/>
      <c r="AI174" s="46"/>
      <c r="AJ174" s="46"/>
      <c r="AK174" s="46"/>
      <c r="AL174" s="861" t="s">
        <v>136</v>
      </c>
      <c r="AM174" s="861"/>
      <c r="AN174" s="45" t="s">
        <v>137</v>
      </c>
      <c r="AO174" s="861" t="s">
        <v>138</v>
      </c>
      <c r="AP174" s="861"/>
      <c r="AQ174" s="46"/>
      <c r="AR174" s="46"/>
      <c r="AS174" s="46"/>
      <c r="AT174" s="46"/>
      <c r="AU174" s="46"/>
      <c r="AV174" s="46"/>
      <c r="AW174" s="46"/>
      <c r="AX174" s="46"/>
      <c r="AY174" s="46"/>
      <c r="AZ174" s="46"/>
      <c r="BA174" s="46"/>
      <c r="BB174" s="46"/>
    </row>
    <row r="175" spans="1:54" s="298" customFormat="1" x14ac:dyDescent="0.3">
      <c r="A175" s="291">
        <v>1</v>
      </c>
      <c r="B175" s="712">
        <v>7000027974</v>
      </c>
      <c r="C175" s="712">
        <v>2650</v>
      </c>
      <c r="D175" s="712">
        <v>10</v>
      </c>
      <c r="E175" s="712">
        <v>10</v>
      </c>
      <c r="F175" s="713" t="s">
        <v>401</v>
      </c>
      <c r="G175" s="712">
        <v>170005005</v>
      </c>
      <c r="H175" s="712">
        <v>998344</v>
      </c>
      <c r="I175" s="728"/>
      <c r="J175" s="61">
        <v>0.18</v>
      </c>
      <c r="K175" s="729"/>
      <c r="L175" s="737" t="s">
        <v>504</v>
      </c>
      <c r="M175" s="737" t="s">
        <v>364</v>
      </c>
      <c r="N175" s="712">
        <v>5</v>
      </c>
      <c r="O175" s="702"/>
      <c r="P175" s="730" t="str">
        <f t="shared" si="14"/>
        <v>Included</v>
      </c>
      <c r="Q175" s="726">
        <f t="shared" si="15"/>
        <v>0</v>
      </c>
      <c r="R175" s="298">
        <f t="shared" si="16"/>
        <v>0</v>
      </c>
      <c r="S175" s="298">
        <f t="shared" si="23"/>
        <v>0</v>
      </c>
      <c r="T175" s="727">
        <f t="shared" si="24"/>
        <v>0</v>
      </c>
      <c r="U175" s="727"/>
    </row>
    <row r="176" spans="1:54" s="298" customFormat="1" x14ac:dyDescent="0.3">
      <c r="A176" s="291">
        <v>2</v>
      </c>
      <c r="B176" s="712">
        <v>7000027974</v>
      </c>
      <c r="C176" s="712">
        <v>2660</v>
      </c>
      <c r="D176" s="712">
        <v>20</v>
      </c>
      <c r="E176" s="712">
        <v>10</v>
      </c>
      <c r="F176" s="713" t="s">
        <v>402</v>
      </c>
      <c r="G176" s="712">
        <v>170005025</v>
      </c>
      <c r="H176" s="712">
        <v>998713</v>
      </c>
      <c r="I176" s="728"/>
      <c r="J176" s="61">
        <v>0.18</v>
      </c>
      <c r="K176" s="729"/>
      <c r="L176" s="737" t="s">
        <v>458</v>
      </c>
      <c r="M176" s="737" t="s">
        <v>364</v>
      </c>
      <c r="N176" s="712">
        <v>118</v>
      </c>
      <c r="O176" s="702"/>
      <c r="P176" s="730" t="str">
        <f t="shared" si="14"/>
        <v>Included</v>
      </c>
      <c r="Q176" s="726">
        <f t="shared" si="15"/>
        <v>0</v>
      </c>
      <c r="R176" s="298">
        <f t="shared" si="16"/>
        <v>0</v>
      </c>
      <c r="S176" s="298">
        <f t="shared" si="23"/>
        <v>0</v>
      </c>
      <c r="T176" s="727">
        <f t="shared" si="24"/>
        <v>0</v>
      </c>
      <c r="U176" s="727"/>
    </row>
    <row r="177" spans="1:21" s="298" customFormat="1" x14ac:dyDescent="0.3">
      <c r="A177" s="291">
        <v>3</v>
      </c>
      <c r="B177" s="712">
        <v>7000027974</v>
      </c>
      <c r="C177" s="712">
        <v>2670</v>
      </c>
      <c r="D177" s="712">
        <v>30</v>
      </c>
      <c r="E177" s="712">
        <v>10</v>
      </c>
      <c r="F177" s="713" t="s">
        <v>403</v>
      </c>
      <c r="G177" s="712">
        <v>170005026</v>
      </c>
      <c r="H177" s="712">
        <v>998713</v>
      </c>
      <c r="I177" s="728"/>
      <c r="J177" s="61">
        <v>0.18</v>
      </c>
      <c r="K177" s="729"/>
      <c r="L177" s="737" t="s">
        <v>459</v>
      </c>
      <c r="M177" s="737" t="s">
        <v>364</v>
      </c>
      <c r="N177" s="712">
        <v>10</v>
      </c>
      <c r="O177" s="702"/>
      <c r="P177" s="730" t="str">
        <f t="shared" si="14"/>
        <v>Included</v>
      </c>
      <c r="Q177" s="726">
        <f t="shared" si="15"/>
        <v>0</v>
      </c>
      <c r="R177" s="298">
        <f t="shared" si="16"/>
        <v>0</v>
      </c>
      <c r="S177" s="298">
        <f t="shared" si="23"/>
        <v>0</v>
      </c>
      <c r="T177" s="727">
        <f t="shared" si="24"/>
        <v>0</v>
      </c>
      <c r="U177" s="727"/>
    </row>
    <row r="178" spans="1:21" s="298" customFormat="1" x14ac:dyDescent="0.3">
      <c r="A178" s="291">
        <v>4</v>
      </c>
      <c r="B178" s="712">
        <v>7000027974</v>
      </c>
      <c r="C178" s="712">
        <v>2680</v>
      </c>
      <c r="D178" s="712">
        <v>40</v>
      </c>
      <c r="E178" s="712">
        <v>10</v>
      </c>
      <c r="F178" s="713" t="s">
        <v>404</v>
      </c>
      <c r="G178" s="712">
        <v>170005027</v>
      </c>
      <c r="H178" s="712">
        <v>998713</v>
      </c>
      <c r="I178" s="728"/>
      <c r="J178" s="61">
        <v>0.18</v>
      </c>
      <c r="K178" s="729"/>
      <c r="L178" s="737" t="s">
        <v>505</v>
      </c>
      <c r="M178" s="737" t="s">
        <v>364</v>
      </c>
      <c r="N178" s="712">
        <v>31</v>
      </c>
      <c r="O178" s="702"/>
      <c r="P178" s="730" t="str">
        <f t="shared" si="14"/>
        <v>Included</v>
      </c>
      <c r="Q178" s="726">
        <f t="shared" si="15"/>
        <v>0</v>
      </c>
      <c r="R178" s="298">
        <f t="shared" si="16"/>
        <v>0</v>
      </c>
      <c r="S178" s="298">
        <f t="shared" si="23"/>
        <v>0</v>
      </c>
      <c r="T178" s="727">
        <f t="shared" si="24"/>
        <v>0</v>
      </c>
      <c r="U178" s="727"/>
    </row>
    <row r="179" spans="1:21" s="298" customFormat="1" x14ac:dyDescent="0.3">
      <c r="A179" s="291">
        <v>5</v>
      </c>
      <c r="B179" s="712">
        <v>7000027974</v>
      </c>
      <c r="C179" s="712">
        <v>2690</v>
      </c>
      <c r="D179" s="712">
        <v>50</v>
      </c>
      <c r="E179" s="712">
        <v>10</v>
      </c>
      <c r="F179" s="713" t="s">
        <v>405</v>
      </c>
      <c r="G179" s="712">
        <v>170005028</v>
      </c>
      <c r="H179" s="712">
        <v>998713</v>
      </c>
      <c r="I179" s="728"/>
      <c r="J179" s="61">
        <v>0.18</v>
      </c>
      <c r="K179" s="729"/>
      <c r="L179" s="737" t="s">
        <v>506</v>
      </c>
      <c r="M179" s="737" t="s">
        <v>364</v>
      </c>
      <c r="N179" s="712">
        <v>5</v>
      </c>
      <c r="O179" s="702"/>
      <c r="P179" s="730" t="str">
        <f t="shared" si="14"/>
        <v>Included</v>
      </c>
      <c r="Q179" s="726">
        <f t="shared" si="15"/>
        <v>0</v>
      </c>
      <c r="R179" s="298">
        <f t="shared" si="16"/>
        <v>0</v>
      </c>
      <c r="S179" s="298">
        <f t="shared" si="23"/>
        <v>0</v>
      </c>
      <c r="T179" s="727">
        <f t="shared" si="24"/>
        <v>0</v>
      </c>
      <c r="U179" s="727"/>
    </row>
    <row r="180" spans="1:21" s="298" customFormat="1" x14ac:dyDescent="0.3">
      <c r="A180" s="291">
        <v>6</v>
      </c>
      <c r="B180" s="712">
        <v>7000027974</v>
      </c>
      <c r="C180" s="712">
        <v>2700</v>
      </c>
      <c r="D180" s="712">
        <v>60</v>
      </c>
      <c r="E180" s="712">
        <v>10</v>
      </c>
      <c r="F180" s="713" t="s">
        <v>406</v>
      </c>
      <c r="G180" s="712">
        <v>170005029</v>
      </c>
      <c r="H180" s="712">
        <v>998713</v>
      </c>
      <c r="I180" s="728"/>
      <c r="J180" s="61">
        <v>0.18</v>
      </c>
      <c r="K180" s="729"/>
      <c r="L180" s="737" t="s">
        <v>507</v>
      </c>
      <c r="M180" s="737" t="s">
        <v>364</v>
      </c>
      <c r="N180" s="712">
        <v>31</v>
      </c>
      <c r="O180" s="702"/>
      <c r="P180" s="730" t="str">
        <f t="shared" si="14"/>
        <v>Included</v>
      </c>
      <c r="Q180" s="726">
        <f t="shared" si="15"/>
        <v>0</v>
      </c>
      <c r="R180" s="298">
        <f t="shared" si="16"/>
        <v>0</v>
      </c>
      <c r="S180" s="298">
        <f t="shared" si="23"/>
        <v>0</v>
      </c>
      <c r="T180" s="727">
        <f t="shared" si="24"/>
        <v>0</v>
      </c>
      <c r="U180" s="727"/>
    </row>
    <row r="181" spans="1:21" s="298" customFormat="1" x14ac:dyDescent="0.3">
      <c r="A181" s="291">
        <v>7</v>
      </c>
      <c r="B181" s="712">
        <v>7000027974</v>
      </c>
      <c r="C181" s="712">
        <v>2710</v>
      </c>
      <c r="D181" s="712">
        <v>70</v>
      </c>
      <c r="E181" s="712">
        <v>10</v>
      </c>
      <c r="F181" s="713" t="s">
        <v>407</v>
      </c>
      <c r="G181" s="712">
        <v>170005031</v>
      </c>
      <c r="H181" s="712">
        <v>998713</v>
      </c>
      <c r="I181" s="728"/>
      <c r="J181" s="61">
        <v>0.18</v>
      </c>
      <c r="K181" s="729"/>
      <c r="L181" s="737" t="s">
        <v>463</v>
      </c>
      <c r="M181" s="737" t="s">
        <v>364</v>
      </c>
      <c r="N181" s="712">
        <v>2</v>
      </c>
      <c r="O181" s="702"/>
      <c r="P181" s="730" t="str">
        <f t="shared" si="14"/>
        <v>Included</v>
      </c>
      <c r="Q181" s="726">
        <f t="shared" si="15"/>
        <v>0</v>
      </c>
      <c r="R181" s="298">
        <f t="shared" si="16"/>
        <v>0</v>
      </c>
      <c r="S181" s="298">
        <f t="shared" si="23"/>
        <v>0</v>
      </c>
      <c r="T181" s="727">
        <f t="shared" si="24"/>
        <v>0</v>
      </c>
      <c r="U181" s="727"/>
    </row>
    <row r="182" spans="1:21" s="298" customFormat="1" ht="31.5" x14ac:dyDescent="0.3">
      <c r="A182" s="291">
        <v>8</v>
      </c>
      <c r="B182" s="712">
        <v>7000027974</v>
      </c>
      <c r="C182" s="712">
        <v>2720</v>
      </c>
      <c r="D182" s="712">
        <v>80</v>
      </c>
      <c r="E182" s="712">
        <v>10</v>
      </c>
      <c r="F182" s="713" t="s">
        <v>408</v>
      </c>
      <c r="G182" s="712">
        <v>170005032</v>
      </c>
      <c r="H182" s="712">
        <v>998713</v>
      </c>
      <c r="I182" s="728"/>
      <c r="J182" s="61">
        <v>0.18</v>
      </c>
      <c r="K182" s="729"/>
      <c r="L182" s="737" t="s">
        <v>508</v>
      </c>
      <c r="M182" s="737" t="s">
        <v>365</v>
      </c>
      <c r="N182" s="712">
        <v>104</v>
      </c>
      <c r="O182" s="702"/>
      <c r="P182" s="730" t="str">
        <f t="shared" si="14"/>
        <v>Included</v>
      </c>
      <c r="Q182" s="726">
        <f t="shared" si="15"/>
        <v>0</v>
      </c>
      <c r="R182" s="298">
        <f t="shared" si="16"/>
        <v>0</v>
      </c>
      <c r="S182" s="298">
        <f t="shared" si="23"/>
        <v>0</v>
      </c>
      <c r="T182" s="727">
        <f t="shared" si="24"/>
        <v>0</v>
      </c>
      <c r="U182" s="727"/>
    </row>
    <row r="183" spans="1:21" s="298" customFormat="1" ht="31.5" x14ac:dyDescent="0.3">
      <c r="A183" s="291">
        <v>9</v>
      </c>
      <c r="B183" s="712">
        <v>7000027974</v>
      </c>
      <c r="C183" s="712">
        <v>2730</v>
      </c>
      <c r="D183" s="712">
        <v>90</v>
      </c>
      <c r="E183" s="712">
        <v>10</v>
      </c>
      <c r="F183" s="713" t="s">
        <v>409</v>
      </c>
      <c r="G183" s="712">
        <v>170005033</v>
      </c>
      <c r="H183" s="712">
        <v>998713</v>
      </c>
      <c r="I183" s="728"/>
      <c r="J183" s="61">
        <v>0.18</v>
      </c>
      <c r="K183" s="729"/>
      <c r="L183" s="737" t="s">
        <v>509</v>
      </c>
      <c r="M183" s="737" t="s">
        <v>365</v>
      </c>
      <c r="N183" s="712">
        <v>520</v>
      </c>
      <c r="O183" s="702"/>
      <c r="P183" s="730" t="str">
        <f t="shared" si="14"/>
        <v>Included</v>
      </c>
      <c r="Q183" s="726">
        <f t="shared" si="15"/>
        <v>0</v>
      </c>
      <c r="R183" s="298">
        <f t="shared" si="16"/>
        <v>0</v>
      </c>
      <c r="S183" s="298">
        <f t="shared" si="23"/>
        <v>0</v>
      </c>
      <c r="T183" s="727">
        <f t="shared" si="24"/>
        <v>0</v>
      </c>
      <c r="U183" s="727"/>
    </row>
    <row r="184" spans="1:21" s="298" customFormat="1" x14ac:dyDescent="0.3">
      <c r="A184" s="291">
        <v>10</v>
      </c>
      <c r="B184" s="712">
        <v>7000027974</v>
      </c>
      <c r="C184" s="712">
        <v>2740</v>
      </c>
      <c r="D184" s="712">
        <v>100</v>
      </c>
      <c r="E184" s="712">
        <v>10</v>
      </c>
      <c r="F184" s="713" t="s">
        <v>410</v>
      </c>
      <c r="G184" s="712">
        <v>170005034</v>
      </c>
      <c r="H184" s="712">
        <v>998713</v>
      </c>
      <c r="I184" s="728"/>
      <c r="J184" s="61">
        <v>0.18</v>
      </c>
      <c r="K184" s="729"/>
      <c r="L184" s="737" t="s">
        <v>510</v>
      </c>
      <c r="M184" s="737" t="s">
        <v>365</v>
      </c>
      <c r="N184" s="712">
        <v>10572</v>
      </c>
      <c r="O184" s="702"/>
      <c r="P184" s="730" t="str">
        <f t="shared" si="14"/>
        <v>Included</v>
      </c>
      <c r="Q184" s="726">
        <f t="shared" si="15"/>
        <v>0</v>
      </c>
      <c r="R184" s="298">
        <f t="shared" si="16"/>
        <v>0</v>
      </c>
      <c r="S184" s="298">
        <f>IF(K184="",(R184*J184),(R184*K184))</f>
        <v>0</v>
      </c>
      <c r="T184" s="727">
        <f>+N184*O184</f>
        <v>0</v>
      </c>
      <c r="U184" s="727"/>
    </row>
    <row r="185" spans="1:21" s="298" customFormat="1" x14ac:dyDescent="0.3">
      <c r="A185" s="291">
        <v>11</v>
      </c>
      <c r="B185" s="712">
        <v>7000027974</v>
      </c>
      <c r="C185" s="712">
        <v>2750</v>
      </c>
      <c r="D185" s="712">
        <v>110</v>
      </c>
      <c r="E185" s="712">
        <v>10</v>
      </c>
      <c r="F185" s="713" t="s">
        <v>411</v>
      </c>
      <c r="G185" s="712">
        <v>170005035</v>
      </c>
      <c r="H185" s="712">
        <v>998713</v>
      </c>
      <c r="I185" s="728"/>
      <c r="J185" s="61">
        <v>0.18</v>
      </c>
      <c r="K185" s="729"/>
      <c r="L185" s="737" t="s">
        <v>511</v>
      </c>
      <c r="M185" s="737" t="s">
        <v>365</v>
      </c>
      <c r="N185" s="712">
        <v>4720</v>
      </c>
      <c r="O185" s="702"/>
      <c r="P185" s="730" t="str">
        <f t="shared" si="14"/>
        <v>Included</v>
      </c>
      <c r="Q185" s="726">
        <f t="shared" si="15"/>
        <v>0</v>
      </c>
      <c r="R185" s="298">
        <f t="shared" si="16"/>
        <v>0</v>
      </c>
      <c r="S185" s="298">
        <f>IF(K185="",(R185*J185),(R185*K185))</f>
        <v>0</v>
      </c>
      <c r="T185" s="727">
        <f>+N185*O185</f>
        <v>0</v>
      </c>
      <c r="U185" s="727"/>
    </row>
    <row r="186" spans="1:21" s="298" customFormat="1" x14ac:dyDescent="0.3">
      <c r="A186" s="291">
        <v>12</v>
      </c>
      <c r="B186" s="712">
        <v>7000027974</v>
      </c>
      <c r="C186" s="712">
        <v>2760</v>
      </c>
      <c r="D186" s="712">
        <v>120</v>
      </c>
      <c r="E186" s="712">
        <v>10</v>
      </c>
      <c r="F186" s="713" t="s">
        <v>412</v>
      </c>
      <c r="G186" s="712">
        <v>170005036</v>
      </c>
      <c r="H186" s="712">
        <v>998713</v>
      </c>
      <c r="I186" s="728"/>
      <c r="J186" s="61">
        <v>0.18</v>
      </c>
      <c r="K186" s="729"/>
      <c r="L186" s="737" t="s">
        <v>512</v>
      </c>
      <c r="M186" s="737" t="s">
        <v>365</v>
      </c>
      <c r="N186" s="712">
        <v>9515</v>
      </c>
      <c r="O186" s="702"/>
      <c r="P186" s="730" t="str">
        <f t="shared" si="14"/>
        <v>Included</v>
      </c>
      <c r="Q186" s="726">
        <f t="shared" si="15"/>
        <v>0</v>
      </c>
      <c r="R186" s="298">
        <f t="shared" si="16"/>
        <v>0</v>
      </c>
      <c r="S186" s="298">
        <f>IF(K186="",(R186*J186),(R186*K186))</f>
        <v>0</v>
      </c>
      <c r="T186" s="727">
        <f>+N186*O186</f>
        <v>0</v>
      </c>
      <c r="U186" s="727"/>
    </row>
    <row r="187" spans="1:21" s="298" customFormat="1" x14ac:dyDescent="0.3">
      <c r="A187" s="291">
        <v>13</v>
      </c>
      <c r="B187" s="712">
        <v>7000027974</v>
      </c>
      <c r="C187" s="712">
        <v>2770</v>
      </c>
      <c r="D187" s="712">
        <v>130</v>
      </c>
      <c r="E187" s="712">
        <v>10</v>
      </c>
      <c r="F187" s="713" t="s">
        <v>413</v>
      </c>
      <c r="G187" s="712">
        <v>170005037</v>
      </c>
      <c r="H187" s="712">
        <v>998713</v>
      </c>
      <c r="I187" s="728"/>
      <c r="J187" s="61">
        <v>0.18</v>
      </c>
      <c r="K187" s="729"/>
      <c r="L187" s="737" t="s">
        <v>513</v>
      </c>
      <c r="M187" s="737" t="s">
        <v>365</v>
      </c>
      <c r="N187" s="712">
        <v>4248</v>
      </c>
      <c r="O187" s="702"/>
      <c r="P187" s="730" t="str">
        <f t="shared" si="14"/>
        <v>Included</v>
      </c>
      <c r="Q187" s="726">
        <f t="shared" si="15"/>
        <v>0</v>
      </c>
      <c r="R187" s="298">
        <f t="shared" si="16"/>
        <v>0</v>
      </c>
      <c r="S187" s="298">
        <f t="shared" ref="S187:S203" si="25">IF(K187="",(R187*J187),(R187*K187))</f>
        <v>0</v>
      </c>
      <c r="T187" s="727">
        <f t="shared" ref="T187:T203" si="26">+N187*O187</f>
        <v>0</v>
      </c>
      <c r="U187" s="727"/>
    </row>
    <row r="188" spans="1:21" s="298" customFormat="1" x14ac:dyDescent="0.3">
      <c r="A188" s="291">
        <v>14</v>
      </c>
      <c r="B188" s="712">
        <v>7000027974</v>
      </c>
      <c r="C188" s="712">
        <v>2780</v>
      </c>
      <c r="D188" s="712">
        <v>140</v>
      </c>
      <c r="E188" s="712">
        <v>10</v>
      </c>
      <c r="F188" s="713" t="s">
        <v>414</v>
      </c>
      <c r="G188" s="712">
        <v>170005038</v>
      </c>
      <c r="H188" s="712">
        <v>998713</v>
      </c>
      <c r="I188" s="728"/>
      <c r="J188" s="61">
        <v>0.18</v>
      </c>
      <c r="K188" s="729"/>
      <c r="L188" s="737" t="s">
        <v>514</v>
      </c>
      <c r="M188" s="737" t="s">
        <v>364</v>
      </c>
      <c r="N188" s="712">
        <v>104</v>
      </c>
      <c r="O188" s="702"/>
      <c r="P188" s="730" t="str">
        <f t="shared" ref="P188:P298" si="27">IF(O188=0, "Included", IF(ISERROR(N188*O188), O188, N188*O188))</f>
        <v>Included</v>
      </c>
      <c r="Q188" s="726">
        <f t="shared" ref="Q188:Q298" si="28">S188</f>
        <v>0</v>
      </c>
      <c r="R188" s="298">
        <f t="shared" ref="R188:R298" si="29">IF(P188="Included",0,P188)</f>
        <v>0</v>
      </c>
      <c r="S188" s="298">
        <f t="shared" si="25"/>
        <v>0</v>
      </c>
      <c r="T188" s="727">
        <f t="shared" si="26"/>
        <v>0</v>
      </c>
      <c r="U188" s="727"/>
    </row>
    <row r="189" spans="1:21" s="298" customFormat="1" x14ac:dyDescent="0.3">
      <c r="A189" s="291">
        <v>15</v>
      </c>
      <c r="B189" s="712">
        <v>7000027974</v>
      </c>
      <c r="C189" s="712">
        <v>2790</v>
      </c>
      <c r="D189" s="712">
        <v>150</v>
      </c>
      <c r="E189" s="712">
        <v>10</v>
      </c>
      <c r="F189" s="713" t="s">
        <v>415</v>
      </c>
      <c r="G189" s="712">
        <v>170005039</v>
      </c>
      <c r="H189" s="712">
        <v>998713</v>
      </c>
      <c r="I189" s="728"/>
      <c r="J189" s="61">
        <v>0.18</v>
      </c>
      <c r="K189" s="729"/>
      <c r="L189" s="737" t="s">
        <v>515</v>
      </c>
      <c r="M189" s="737" t="s">
        <v>364</v>
      </c>
      <c r="N189" s="712">
        <v>62</v>
      </c>
      <c r="O189" s="702"/>
      <c r="P189" s="730" t="str">
        <f t="shared" si="27"/>
        <v>Included</v>
      </c>
      <c r="Q189" s="726">
        <f t="shared" si="28"/>
        <v>0</v>
      </c>
      <c r="R189" s="298">
        <f t="shared" si="29"/>
        <v>0</v>
      </c>
      <c r="S189" s="298">
        <f t="shared" si="25"/>
        <v>0</v>
      </c>
      <c r="T189" s="727">
        <f t="shared" si="26"/>
        <v>0</v>
      </c>
      <c r="U189" s="727"/>
    </row>
    <row r="190" spans="1:21" s="298" customFormat="1" x14ac:dyDescent="0.3">
      <c r="A190" s="291">
        <v>16</v>
      </c>
      <c r="B190" s="712">
        <v>7000027974</v>
      </c>
      <c r="C190" s="712">
        <v>2800</v>
      </c>
      <c r="D190" s="712">
        <v>160</v>
      </c>
      <c r="E190" s="712">
        <v>10</v>
      </c>
      <c r="F190" s="713" t="s">
        <v>416</v>
      </c>
      <c r="G190" s="712">
        <v>170005040</v>
      </c>
      <c r="H190" s="712">
        <v>998713</v>
      </c>
      <c r="I190" s="728"/>
      <c r="J190" s="61">
        <v>0.18</v>
      </c>
      <c r="K190" s="729"/>
      <c r="L190" s="737" t="s">
        <v>516</v>
      </c>
      <c r="M190" s="737" t="s">
        <v>365</v>
      </c>
      <c r="N190" s="712">
        <v>4720</v>
      </c>
      <c r="O190" s="702"/>
      <c r="P190" s="730" t="str">
        <f t="shared" si="27"/>
        <v>Included</v>
      </c>
      <c r="Q190" s="726">
        <f t="shared" si="28"/>
        <v>0</v>
      </c>
      <c r="R190" s="298">
        <f t="shared" si="29"/>
        <v>0</v>
      </c>
      <c r="S190" s="298">
        <f t="shared" si="25"/>
        <v>0</v>
      </c>
      <c r="T190" s="727">
        <f t="shared" si="26"/>
        <v>0</v>
      </c>
      <c r="U190" s="727"/>
    </row>
    <row r="191" spans="1:21" s="298" customFormat="1" x14ac:dyDescent="0.3">
      <c r="A191" s="291">
        <v>17</v>
      </c>
      <c r="B191" s="712">
        <v>7000027974</v>
      </c>
      <c r="C191" s="712">
        <v>2810</v>
      </c>
      <c r="D191" s="712">
        <v>170</v>
      </c>
      <c r="E191" s="712">
        <v>10</v>
      </c>
      <c r="F191" s="713" t="s">
        <v>417</v>
      </c>
      <c r="G191" s="712">
        <v>170005041</v>
      </c>
      <c r="H191" s="712">
        <v>998713</v>
      </c>
      <c r="I191" s="728"/>
      <c r="J191" s="61">
        <v>0.18</v>
      </c>
      <c r="K191" s="729"/>
      <c r="L191" s="737" t="s">
        <v>517</v>
      </c>
      <c r="M191" s="737" t="s">
        <v>365</v>
      </c>
      <c r="N191" s="712">
        <v>400</v>
      </c>
      <c r="O191" s="702"/>
      <c r="P191" s="730" t="str">
        <f t="shared" si="27"/>
        <v>Included</v>
      </c>
      <c r="Q191" s="726">
        <f t="shared" si="28"/>
        <v>0</v>
      </c>
      <c r="R191" s="298">
        <f t="shared" si="29"/>
        <v>0</v>
      </c>
      <c r="S191" s="298">
        <f t="shared" si="25"/>
        <v>0</v>
      </c>
      <c r="T191" s="727">
        <f t="shared" si="26"/>
        <v>0</v>
      </c>
      <c r="U191" s="727"/>
    </row>
    <row r="192" spans="1:21" s="298" customFormat="1" x14ac:dyDescent="0.3">
      <c r="A192" s="291">
        <v>18</v>
      </c>
      <c r="B192" s="712">
        <v>7000027974</v>
      </c>
      <c r="C192" s="712">
        <v>2820</v>
      </c>
      <c r="D192" s="712">
        <v>180</v>
      </c>
      <c r="E192" s="712">
        <v>10</v>
      </c>
      <c r="F192" s="713" t="s">
        <v>418</v>
      </c>
      <c r="G192" s="712">
        <v>170005042</v>
      </c>
      <c r="H192" s="712">
        <v>998713</v>
      </c>
      <c r="I192" s="728"/>
      <c r="J192" s="61">
        <v>0.18</v>
      </c>
      <c r="K192" s="729"/>
      <c r="L192" s="737" t="s">
        <v>518</v>
      </c>
      <c r="M192" s="737" t="s">
        <v>364</v>
      </c>
      <c r="N192" s="712">
        <v>10</v>
      </c>
      <c r="O192" s="702"/>
      <c r="P192" s="730" t="str">
        <f t="shared" si="27"/>
        <v>Included</v>
      </c>
      <c r="Q192" s="726">
        <f t="shared" si="28"/>
        <v>0</v>
      </c>
      <c r="R192" s="298">
        <f t="shared" si="29"/>
        <v>0</v>
      </c>
      <c r="S192" s="298">
        <f t="shared" si="25"/>
        <v>0</v>
      </c>
      <c r="T192" s="727">
        <f t="shared" si="26"/>
        <v>0</v>
      </c>
      <c r="U192" s="727"/>
    </row>
    <row r="193" spans="1:54" s="298" customFormat="1" x14ac:dyDescent="0.3">
      <c r="A193" s="291">
        <v>19</v>
      </c>
      <c r="B193" s="712">
        <v>7000027974</v>
      </c>
      <c r="C193" s="712">
        <v>2830</v>
      </c>
      <c r="D193" s="712">
        <v>190</v>
      </c>
      <c r="E193" s="712">
        <v>10</v>
      </c>
      <c r="F193" s="713" t="s">
        <v>419</v>
      </c>
      <c r="G193" s="712">
        <v>170005043</v>
      </c>
      <c r="H193" s="712">
        <v>998713</v>
      </c>
      <c r="I193" s="728"/>
      <c r="J193" s="61">
        <v>0.18</v>
      </c>
      <c r="K193" s="729"/>
      <c r="L193" s="737" t="s">
        <v>519</v>
      </c>
      <c r="M193" s="737" t="s">
        <v>364</v>
      </c>
      <c r="N193" s="712">
        <v>36</v>
      </c>
      <c r="O193" s="702"/>
      <c r="P193" s="730" t="str">
        <f t="shared" si="27"/>
        <v>Included</v>
      </c>
      <c r="Q193" s="726">
        <f t="shared" si="28"/>
        <v>0</v>
      </c>
      <c r="R193" s="298">
        <f t="shared" si="29"/>
        <v>0</v>
      </c>
      <c r="S193" s="298">
        <f t="shared" si="25"/>
        <v>0</v>
      </c>
      <c r="T193" s="727">
        <f t="shared" si="26"/>
        <v>0</v>
      </c>
      <c r="U193" s="727"/>
    </row>
    <row r="194" spans="1:54" s="298" customFormat="1" ht="31.5" x14ac:dyDescent="0.3">
      <c r="A194" s="291">
        <v>20</v>
      </c>
      <c r="B194" s="712">
        <v>7000027974</v>
      </c>
      <c r="C194" s="712">
        <v>2840</v>
      </c>
      <c r="D194" s="712">
        <v>200</v>
      </c>
      <c r="E194" s="712">
        <v>10</v>
      </c>
      <c r="F194" s="713" t="s">
        <v>420</v>
      </c>
      <c r="G194" s="712">
        <v>170005045</v>
      </c>
      <c r="H194" s="712">
        <v>998713</v>
      </c>
      <c r="I194" s="728"/>
      <c r="J194" s="61">
        <v>0.18</v>
      </c>
      <c r="K194" s="729"/>
      <c r="L194" s="737" t="s">
        <v>520</v>
      </c>
      <c r="M194" s="737" t="s">
        <v>364</v>
      </c>
      <c r="N194" s="712">
        <v>4</v>
      </c>
      <c r="O194" s="702"/>
      <c r="P194" s="730" t="str">
        <f t="shared" si="27"/>
        <v>Included</v>
      </c>
      <c r="Q194" s="726">
        <f t="shared" si="28"/>
        <v>0</v>
      </c>
      <c r="R194" s="298">
        <f t="shared" si="29"/>
        <v>0</v>
      </c>
      <c r="S194" s="298">
        <f t="shared" si="25"/>
        <v>0</v>
      </c>
      <c r="T194" s="727">
        <f t="shared" si="26"/>
        <v>0</v>
      </c>
      <c r="U194" s="727"/>
    </row>
    <row r="195" spans="1:54" s="298" customFormat="1" x14ac:dyDescent="0.3">
      <c r="A195" s="291">
        <v>21</v>
      </c>
      <c r="B195" s="712">
        <v>7000027974</v>
      </c>
      <c r="C195" s="712">
        <v>2850</v>
      </c>
      <c r="D195" s="712">
        <v>210</v>
      </c>
      <c r="E195" s="712">
        <v>10</v>
      </c>
      <c r="F195" s="713" t="s">
        <v>421</v>
      </c>
      <c r="G195" s="712">
        <v>170005046</v>
      </c>
      <c r="H195" s="712">
        <v>998713</v>
      </c>
      <c r="I195" s="728"/>
      <c r="J195" s="61">
        <v>0.18</v>
      </c>
      <c r="K195" s="729"/>
      <c r="L195" s="737" t="s">
        <v>477</v>
      </c>
      <c r="M195" s="737" t="s">
        <v>364</v>
      </c>
      <c r="N195" s="712">
        <v>31</v>
      </c>
      <c r="O195" s="702"/>
      <c r="P195" s="730" t="str">
        <f t="shared" si="27"/>
        <v>Included</v>
      </c>
      <c r="Q195" s="726">
        <f t="shared" si="28"/>
        <v>0</v>
      </c>
      <c r="R195" s="298">
        <f t="shared" si="29"/>
        <v>0</v>
      </c>
      <c r="S195" s="298">
        <f t="shared" si="25"/>
        <v>0</v>
      </c>
      <c r="T195" s="727">
        <f t="shared" si="26"/>
        <v>0</v>
      </c>
      <c r="U195" s="727"/>
    </row>
    <row r="196" spans="1:54" s="298" customFormat="1" x14ac:dyDescent="0.3">
      <c r="A196" s="291">
        <v>22</v>
      </c>
      <c r="B196" s="712">
        <v>7000027974</v>
      </c>
      <c r="C196" s="712">
        <v>2860</v>
      </c>
      <c r="D196" s="712">
        <v>220</v>
      </c>
      <c r="E196" s="712">
        <v>10</v>
      </c>
      <c r="F196" s="713" t="s">
        <v>422</v>
      </c>
      <c r="G196" s="712">
        <v>170005047</v>
      </c>
      <c r="H196" s="712">
        <v>998713</v>
      </c>
      <c r="I196" s="728"/>
      <c r="J196" s="61">
        <v>0.18</v>
      </c>
      <c r="K196" s="729"/>
      <c r="L196" s="737" t="s">
        <v>521</v>
      </c>
      <c r="M196" s="737" t="s">
        <v>364</v>
      </c>
      <c r="N196" s="712">
        <v>16</v>
      </c>
      <c r="O196" s="702"/>
      <c r="P196" s="730" t="str">
        <f t="shared" si="27"/>
        <v>Included</v>
      </c>
      <c r="Q196" s="726">
        <f t="shared" si="28"/>
        <v>0</v>
      </c>
      <c r="R196" s="298">
        <f t="shared" si="29"/>
        <v>0</v>
      </c>
      <c r="S196" s="298">
        <f t="shared" si="25"/>
        <v>0</v>
      </c>
      <c r="T196" s="727">
        <f t="shared" si="26"/>
        <v>0</v>
      </c>
      <c r="U196" s="727"/>
    </row>
    <row r="197" spans="1:54" s="298" customFormat="1" x14ac:dyDescent="0.3">
      <c r="A197" s="291">
        <v>23</v>
      </c>
      <c r="B197" s="712">
        <v>7000027974</v>
      </c>
      <c r="C197" s="712">
        <v>2870</v>
      </c>
      <c r="D197" s="712">
        <v>230</v>
      </c>
      <c r="E197" s="712">
        <v>10</v>
      </c>
      <c r="F197" s="713" t="s">
        <v>423</v>
      </c>
      <c r="G197" s="712">
        <v>170005048</v>
      </c>
      <c r="H197" s="712">
        <v>998713</v>
      </c>
      <c r="I197" s="728"/>
      <c r="J197" s="61">
        <v>0.18</v>
      </c>
      <c r="K197" s="729"/>
      <c r="L197" s="737" t="s">
        <v>522</v>
      </c>
      <c r="M197" s="737" t="s">
        <v>364</v>
      </c>
      <c r="N197" s="712">
        <v>16</v>
      </c>
      <c r="O197" s="702"/>
      <c r="P197" s="730" t="str">
        <f t="shared" si="27"/>
        <v>Included</v>
      </c>
      <c r="Q197" s="726">
        <f t="shared" si="28"/>
        <v>0</v>
      </c>
      <c r="R197" s="298">
        <f t="shared" si="29"/>
        <v>0</v>
      </c>
      <c r="S197" s="298">
        <f t="shared" si="25"/>
        <v>0</v>
      </c>
      <c r="T197" s="727">
        <f t="shared" si="26"/>
        <v>0</v>
      </c>
      <c r="U197" s="727"/>
    </row>
    <row r="198" spans="1:54" s="298" customFormat="1" x14ac:dyDescent="0.3">
      <c r="A198" s="291">
        <v>24</v>
      </c>
      <c r="B198" s="712">
        <v>7000027974</v>
      </c>
      <c r="C198" s="712">
        <v>2880</v>
      </c>
      <c r="D198" s="712">
        <v>240</v>
      </c>
      <c r="E198" s="712">
        <v>10</v>
      </c>
      <c r="F198" s="713" t="s">
        <v>424</v>
      </c>
      <c r="G198" s="712">
        <v>170005049</v>
      </c>
      <c r="H198" s="712">
        <v>998713</v>
      </c>
      <c r="I198" s="728"/>
      <c r="J198" s="61">
        <v>0.18</v>
      </c>
      <c r="K198" s="729"/>
      <c r="L198" s="737" t="s">
        <v>523</v>
      </c>
      <c r="M198" s="737" t="s">
        <v>365</v>
      </c>
      <c r="N198" s="712">
        <v>2560</v>
      </c>
      <c r="O198" s="702"/>
      <c r="P198" s="730" t="str">
        <f t="shared" si="27"/>
        <v>Included</v>
      </c>
      <c r="Q198" s="726">
        <f t="shared" si="28"/>
        <v>0</v>
      </c>
      <c r="R198" s="298">
        <f t="shared" si="29"/>
        <v>0</v>
      </c>
      <c r="S198" s="298">
        <f t="shared" si="25"/>
        <v>0</v>
      </c>
      <c r="T198" s="727">
        <f t="shared" si="26"/>
        <v>0</v>
      </c>
      <c r="U198" s="727"/>
    </row>
    <row r="199" spans="1:54" s="298" customFormat="1" x14ac:dyDescent="0.3">
      <c r="A199" s="291">
        <v>25</v>
      </c>
      <c r="B199" s="712">
        <v>7000027974</v>
      </c>
      <c r="C199" s="712">
        <v>2890</v>
      </c>
      <c r="D199" s="712">
        <v>250</v>
      </c>
      <c r="E199" s="712">
        <v>10</v>
      </c>
      <c r="F199" s="713" t="s">
        <v>425</v>
      </c>
      <c r="G199" s="712">
        <v>170005050</v>
      </c>
      <c r="H199" s="712">
        <v>998713</v>
      </c>
      <c r="I199" s="728"/>
      <c r="J199" s="61">
        <v>0.18</v>
      </c>
      <c r="K199" s="729"/>
      <c r="L199" s="737" t="s">
        <v>524</v>
      </c>
      <c r="M199" s="737" t="s">
        <v>364</v>
      </c>
      <c r="N199" s="712">
        <v>256</v>
      </c>
      <c r="O199" s="702"/>
      <c r="P199" s="730" t="str">
        <f t="shared" si="27"/>
        <v>Included</v>
      </c>
      <c r="Q199" s="726">
        <f t="shared" si="28"/>
        <v>0</v>
      </c>
      <c r="R199" s="298">
        <f t="shared" si="29"/>
        <v>0</v>
      </c>
      <c r="S199" s="298">
        <f t="shared" si="25"/>
        <v>0</v>
      </c>
      <c r="T199" s="727">
        <f t="shared" si="26"/>
        <v>0</v>
      </c>
      <c r="U199" s="727"/>
    </row>
    <row r="200" spans="1:54" s="313" customFormat="1" ht="30.75" customHeight="1" x14ac:dyDescent="0.3">
      <c r="A200" s="695" t="str">
        <f>'Sch-1'!A200</f>
        <v>VIII</v>
      </c>
      <c r="B200" s="699" t="str">
        <f>'Sch-1'!B200</f>
        <v xml:space="preserve">Wi-Fi Deployment in NR1 L4              </v>
      </c>
      <c r="C200" s="721"/>
      <c r="D200" s="721"/>
      <c r="E200" s="721"/>
      <c r="F200" s="721"/>
      <c r="G200" s="721"/>
      <c r="H200" s="721"/>
      <c r="I200" s="721"/>
      <c r="J200" s="721"/>
      <c r="K200" s="721"/>
      <c r="L200" s="721"/>
      <c r="M200" s="721"/>
      <c r="N200" s="749"/>
      <c r="O200" s="721"/>
      <c r="P200" s="721"/>
      <c r="Q200" s="722"/>
      <c r="R200" s="723"/>
      <c r="S200" s="723"/>
      <c r="T200" s="723"/>
      <c r="U200" s="723"/>
      <c r="V200" s="46"/>
      <c r="W200" s="46"/>
      <c r="X200" s="46"/>
      <c r="Y200" s="46"/>
      <c r="Z200" s="46"/>
      <c r="AA200" s="46"/>
      <c r="AB200" s="46"/>
      <c r="AC200" s="46"/>
      <c r="AD200" s="46"/>
      <c r="AE200" s="46"/>
      <c r="AF200" s="46"/>
      <c r="AG200" s="46"/>
      <c r="AH200" s="46"/>
      <c r="AI200" s="46"/>
      <c r="AJ200" s="46"/>
      <c r="AK200" s="46"/>
      <c r="AL200" s="861" t="s">
        <v>136</v>
      </c>
      <c r="AM200" s="861"/>
      <c r="AN200" s="45" t="s">
        <v>137</v>
      </c>
      <c r="AO200" s="861" t="s">
        <v>138</v>
      </c>
      <c r="AP200" s="861"/>
      <c r="AQ200" s="46"/>
      <c r="AR200" s="46"/>
      <c r="AS200" s="46"/>
      <c r="AT200" s="46"/>
      <c r="AU200" s="46"/>
      <c r="AV200" s="46"/>
      <c r="AW200" s="46"/>
      <c r="AX200" s="46"/>
      <c r="AY200" s="46"/>
      <c r="AZ200" s="46"/>
      <c r="BA200" s="46"/>
      <c r="BB200" s="46"/>
    </row>
    <row r="201" spans="1:54" s="298" customFormat="1" x14ac:dyDescent="0.3">
      <c r="A201" s="291">
        <v>1</v>
      </c>
      <c r="B201" s="712">
        <v>7000027974</v>
      </c>
      <c r="C201" s="712">
        <v>40</v>
      </c>
      <c r="D201" s="712">
        <v>40</v>
      </c>
      <c r="E201" s="712">
        <v>10</v>
      </c>
      <c r="F201" s="713" t="s">
        <v>401</v>
      </c>
      <c r="G201" s="712">
        <v>170005005</v>
      </c>
      <c r="H201" s="712">
        <v>998344</v>
      </c>
      <c r="I201" s="728"/>
      <c r="J201" s="61">
        <v>0.18</v>
      </c>
      <c r="K201" s="729"/>
      <c r="L201" s="737" t="s">
        <v>504</v>
      </c>
      <c r="M201" s="737" t="s">
        <v>364</v>
      </c>
      <c r="N201" s="712">
        <v>11</v>
      </c>
      <c r="O201" s="702"/>
      <c r="P201" s="730" t="str">
        <f t="shared" si="27"/>
        <v>Included</v>
      </c>
      <c r="Q201" s="726">
        <f t="shared" si="28"/>
        <v>0</v>
      </c>
      <c r="R201" s="298">
        <f t="shared" si="29"/>
        <v>0</v>
      </c>
      <c r="S201" s="298">
        <f t="shared" si="25"/>
        <v>0</v>
      </c>
      <c r="T201" s="727">
        <f t="shared" si="26"/>
        <v>0</v>
      </c>
      <c r="U201" s="727"/>
    </row>
    <row r="202" spans="1:54" s="298" customFormat="1" ht="31.5" x14ac:dyDescent="0.3">
      <c r="A202" s="291">
        <v>2</v>
      </c>
      <c r="B202" s="712">
        <v>7000027974</v>
      </c>
      <c r="C202" s="712">
        <v>50</v>
      </c>
      <c r="D202" s="712">
        <v>50</v>
      </c>
      <c r="E202" s="712">
        <v>10</v>
      </c>
      <c r="F202" s="713" t="s">
        <v>429</v>
      </c>
      <c r="G202" s="712">
        <v>170005006</v>
      </c>
      <c r="H202" s="712">
        <v>998713</v>
      </c>
      <c r="I202" s="728"/>
      <c r="J202" s="61">
        <v>0.18</v>
      </c>
      <c r="K202" s="729"/>
      <c r="L202" s="737" t="s">
        <v>525</v>
      </c>
      <c r="M202" s="737" t="s">
        <v>394</v>
      </c>
      <c r="N202" s="712">
        <v>1</v>
      </c>
      <c r="O202" s="702"/>
      <c r="P202" s="730" t="str">
        <f t="shared" si="27"/>
        <v>Included</v>
      </c>
      <c r="Q202" s="726">
        <f t="shared" si="28"/>
        <v>0</v>
      </c>
      <c r="R202" s="298">
        <f t="shared" si="29"/>
        <v>0</v>
      </c>
      <c r="S202" s="298">
        <f t="shared" si="25"/>
        <v>0</v>
      </c>
      <c r="T202" s="727">
        <f t="shared" si="26"/>
        <v>0</v>
      </c>
      <c r="U202" s="727"/>
    </row>
    <row r="203" spans="1:54" s="298" customFormat="1" x14ac:dyDescent="0.3">
      <c r="A203" s="291">
        <v>3</v>
      </c>
      <c r="B203" s="712">
        <v>7000027974</v>
      </c>
      <c r="C203" s="712">
        <v>60</v>
      </c>
      <c r="D203" s="712">
        <v>60</v>
      </c>
      <c r="E203" s="712">
        <v>10</v>
      </c>
      <c r="F203" s="713" t="s">
        <v>430</v>
      </c>
      <c r="G203" s="712">
        <v>170005007</v>
      </c>
      <c r="H203" s="712">
        <v>998713</v>
      </c>
      <c r="I203" s="728"/>
      <c r="J203" s="61">
        <v>0.18</v>
      </c>
      <c r="K203" s="729"/>
      <c r="L203" s="737" t="s">
        <v>526</v>
      </c>
      <c r="M203" s="737" t="s">
        <v>364</v>
      </c>
      <c r="N203" s="712">
        <v>12</v>
      </c>
      <c r="O203" s="702"/>
      <c r="P203" s="730" t="str">
        <f t="shared" si="27"/>
        <v>Included</v>
      </c>
      <c r="Q203" s="726">
        <f t="shared" si="28"/>
        <v>0</v>
      </c>
      <c r="R203" s="298">
        <f t="shared" si="29"/>
        <v>0</v>
      </c>
      <c r="S203" s="298">
        <f t="shared" si="25"/>
        <v>0</v>
      </c>
      <c r="T203" s="727">
        <f t="shared" si="26"/>
        <v>0</v>
      </c>
      <c r="U203" s="727"/>
    </row>
    <row r="204" spans="1:54" s="298" customFormat="1" x14ac:dyDescent="0.3">
      <c r="A204" s="291">
        <v>4</v>
      </c>
      <c r="B204" s="712">
        <v>7000027974</v>
      </c>
      <c r="C204" s="712">
        <v>80</v>
      </c>
      <c r="D204" s="712">
        <v>70</v>
      </c>
      <c r="E204" s="712">
        <v>10</v>
      </c>
      <c r="F204" s="713" t="s">
        <v>431</v>
      </c>
      <c r="G204" s="712">
        <v>170005008</v>
      </c>
      <c r="H204" s="712">
        <v>998713</v>
      </c>
      <c r="I204" s="728"/>
      <c r="J204" s="61">
        <v>0.18</v>
      </c>
      <c r="K204" s="729"/>
      <c r="L204" s="737" t="s">
        <v>527</v>
      </c>
      <c r="M204" s="737" t="s">
        <v>364</v>
      </c>
      <c r="N204" s="712">
        <v>4</v>
      </c>
      <c r="O204" s="702"/>
      <c r="P204" s="730" t="str">
        <f t="shared" si="27"/>
        <v>Included</v>
      </c>
      <c r="Q204" s="726">
        <f t="shared" si="28"/>
        <v>0</v>
      </c>
      <c r="R204" s="298">
        <f t="shared" si="29"/>
        <v>0</v>
      </c>
      <c r="S204" s="298">
        <f>IF(K204="",(R204*J204),(R204*K204))</f>
        <v>0</v>
      </c>
      <c r="T204" s="727">
        <f>+N204*O204</f>
        <v>0</v>
      </c>
      <c r="U204" s="727"/>
    </row>
    <row r="205" spans="1:54" s="298" customFormat="1" x14ac:dyDescent="0.3">
      <c r="A205" s="291">
        <v>5</v>
      </c>
      <c r="B205" s="712">
        <v>7000027974</v>
      </c>
      <c r="C205" s="712">
        <v>90</v>
      </c>
      <c r="D205" s="712">
        <v>80</v>
      </c>
      <c r="E205" s="712">
        <v>10</v>
      </c>
      <c r="F205" s="713" t="s">
        <v>432</v>
      </c>
      <c r="G205" s="712">
        <v>170005009</v>
      </c>
      <c r="H205" s="712">
        <v>998713</v>
      </c>
      <c r="I205" s="728"/>
      <c r="J205" s="61">
        <v>0.18</v>
      </c>
      <c r="K205" s="729"/>
      <c r="L205" s="737" t="s">
        <v>528</v>
      </c>
      <c r="M205" s="737" t="s">
        <v>394</v>
      </c>
      <c r="N205" s="712">
        <v>1</v>
      </c>
      <c r="O205" s="702"/>
      <c r="P205" s="730" t="str">
        <f t="shared" si="27"/>
        <v>Included</v>
      </c>
      <c r="Q205" s="726">
        <f t="shared" si="28"/>
        <v>0</v>
      </c>
      <c r="R205" s="298">
        <f t="shared" si="29"/>
        <v>0</v>
      </c>
      <c r="S205" s="298">
        <f>IF(K205="",(R205*J205),(R205*K205))</f>
        <v>0</v>
      </c>
      <c r="T205" s="727">
        <f>+N205*O205</f>
        <v>0</v>
      </c>
      <c r="U205" s="727"/>
    </row>
    <row r="206" spans="1:54" s="298" customFormat="1" x14ac:dyDescent="0.3">
      <c r="A206" s="291">
        <v>6</v>
      </c>
      <c r="B206" s="712">
        <v>7000027974</v>
      </c>
      <c r="C206" s="712">
        <v>110</v>
      </c>
      <c r="D206" s="712">
        <v>90</v>
      </c>
      <c r="E206" s="712">
        <v>10</v>
      </c>
      <c r="F206" s="713" t="s">
        <v>433</v>
      </c>
      <c r="G206" s="712">
        <v>170005011</v>
      </c>
      <c r="H206" s="712">
        <v>998713</v>
      </c>
      <c r="I206" s="728"/>
      <c r="J206" s="61">
        <v>0.18</v>
      </c>
      <c r="K206" s="729"/>
      <c r="L206" s="737" t="s">
        <v>484</v>
      </c>
      <c r="M206" s="737" t="s">
        <v>364</v>
      </c>
      <c r="N206" s="712">
        <v>6</v>
      </c>
      <c r="O206" s="702"/>
      <c r="P206" s="730" t="str">
        <f t="shared" si="27"/>
        <v>Included</v>
      </c>
      <c r="Q206" s="726">
        <f t="shared" si="28"/>
        <v>0</v>
      </c>
      <c r="R206" s="298">
        <f t="shared" si="29"/>
        <v>0</v>
      </c>
      <c r="S206" s="298">
        <f>IF(K206="",(R206*J206),(R206*K206))</f>
        <v>0</v>
      </c>
      <c r="T206" s="727">
        <f>+N206*O206</f>
        <v>0</v>
      </c>
      <c r="U206" s="727"/>
    </row>
    <row r="207" spans="1:54" s="298" customFormat="1" x14ac:dyDescent="0.3">
      <c r="A207" s="291">
        <v>7</v>
      </c>
      <c r="B207" s="712">
        <v>7000027974</v>
      </c>
      <c r="C207" s="712">
        <v>120</v>
      </c>
      <c r="D207" s="712">
        <v>100</v>
      </c>
      <c r="E207" s="712">
        <v>10</v>
      </c>
      <c r="F207" s="713" t="s">
        <v>434</v>
      </c>
      <c r="G207" s="712">
        <v>170005012</v>
      </c>
      <c r="H207" s="712">
        <v>998713</v>
      </c>
      <c r="I207" s="728"/>
      <c r="J207" s="61">
        <v>0.18</v>
      </c>
      <c r="K207" s="729"/>
      <c r="L207" s="737" t="s">
        <v>486</v>
      </c>
      <c r="M207" s="737" t="s">
        <v>364</v>
      </c>
      <c r="N207" s="712">
        <v>4</v>
      </c>
      <c r="O207" s="702"/>
      <c r="P207" s="730" t="str">
        <f t="shared" ref="P207:P245" si="30">IF(O207=0, "Included", IF(ISERROR(N207*O207), O207, N207*O207))</f>
        <v>Included</v>
      </c>
      <c r="Q207" s="726">
        <f t="shared" ref="Q207:Q245" si="31">S207</f>
        <v>0</v>
      </c>
      <c r="R207" s="298">
        <f t="shared" ref="R207:R245" si="32">IF(P207="Included",0,P207)</f>
        <v>0</v>
      </c>
      <c r="S207" s="298">
        <f t="shared" ref="S207:S217" si="33">IF(K207="",(R207*J207),(R207*K207))</f>
        <v>0</v>
      </c>
      <c r="T207" s="727">
        <f t="shared" ref="T207:T217" si="34">+N207*O207</f>
        <v>0</v>
      </c>
      <c r="U207" s="727"/>
    </row>
    <row r="208" spans="1:54" s="298" customFormat="1" ht="31.5" x14ac:dyDescent="0.3">
      <c r="A208" s="291">
        <v>8</v>
      </c>
      <c r="B208" s="712">
        <v>7000027974</v>
      </c>
      <c r="C208" s="712">
        <v>130</v>
      </c>
      <c r="D208" s="712">
        <v>110</v>
      </c>
      <c r="E208" s="712">
        <v>10</v>
      </c>
      <c r="F208" s="713" t="s">
        <v>435</v>
      </c>
      <c r="G208" s="712">
        <v>170005013</v>
      </c>
      <c r="H208" s="712">
        <v>998713</v>
      </c>
      <c r="I208" s="728"/>
      <c r="J208" s="61">
        <v>0.18</v>
      </c>
      <c r="K208" s="729"/>
      <c r="L208" s="737" t="s">
        <v>529</v>
      </c>
      <c r="M208" s="737" t="s">
        <v>394</v>
      </c>
      <c r="N208" s="712">
        <v>1</v>
      </c>
      <c r="O208" s="702"/>
      <c r="P208" s="730" t="str">
        <f t="shared" si="30"/>
        <v>Included</v>
      </c>
      <c r="Q208" s="726">
        <f t="shared" si="31"/>
        <v>0</v>
      </c>
      <c r="R208" s="298">
        <f t="shared" si="32"/>
        <v>0</v>
      </c>
      <c r="S208" s="298">
        <f t="shared" si="33"/>
        <v>0</v>
      </c>
      <c r="T208" s="727">
        <f t="shared" si="34"/>
        <v>0</v>
      </c>
      <c r="U208" s="727"/>
    </row>
    <row r="209" spans="1:21" s="298" customFormat="1" x14ac:dyDescent="0.3">
      <c r="A209" s="291">
        <v>9</v>
      </c>
      <c r="B209" s="712">
        <v>7000027974</v>
      </c>
      <c r="C209" s="712">
        <v>140</v>
      </c>
      <c r="D209" s="712">
        <v>120</v>
      </c>
      <c r="E209" s="712">
        <v>10</v>
      </c>
      <c r="F209" s="713" t="s">
        <v>436</v>
      </c>
      <c r="G209" s="712">
        <v>170005010</v>
      </c>
      <c r="H209" s="712">
        <v>998713</v>
      </c>
      <c r="I209" s="728"/>
      <c r="J209" s="61">
        <v>0.18</v>
      </c>
      <c r="K209" s="729"/>
      <c r="L209" s="737" t="s">
        <v>530</v>
      </c>
      <c r="M209" s="737" t="s">
        <v>394</v>
      </c>
      <c r="N209" s="712">
        <v>1</v>
      </c>
      <c r="O209" s="702"/>
      <c r="P209" s="730" t="str">
        <f t="shared" si="30"/>
        <v>Included</v>
      </c>
      <c r="Q209" s="726">
        <f t="shared" si="31"/>
        <v>0</v>
      </c>
      <c r="R209" s="298">
        <f t="shared" si="32"/>
        <v>0</v>
      </c>
      <c r="S209" s="298">
        <f t="shared" si="33"/>
        <v>0</v>
      </c>
      <c r="T209" s="727">
        <f t="shared" si="34"/>
        <v>0</v>
      </c>
      <c r="U209" s="727"/>
    </row>
    <row r="210" spans="1:21" s="298" customFormat="1" x14ac:dyDescent="0.3">
      <c r="A210" s="291">
        <v>10</v>
      </c>
      <c r="B210" s="712">
        <v>7000027974</v>
      </c>
      <c r="C210" s="712">
        <v>150</v>
      </c>
      <c r="D210" s="712">
        <v>130</v>
      </c>
      <c r="E210" s="712">
        <v>10</v>
      </c>
      <c r="F210" s="713" t="s">
        <v>437</v>
      </c>
      <c r="G210" s="712">
        <v>170005014</v>
      </c>
      <c r="H210" s="712">
        <v>998713</v>
      </c>
      <c r="I210" s="728"/>
      <c r="J210" s="61">
        <v>0.18</v>
      </c>
      <c r="K210" s="729"/>
      <c r="L210" s="737" t="s">
        <v>531</v>
      </c>
      <c r="M210" s="737" t="s">
        <v>394</v>
      </c>
      <c r="N210" s="712">
        <v>7</v>
      </c>
      <c r="O210" s="702"/>
      <c r="P210" s="730" t="str">
        <f t="shared" si="30"/>
        <v>Included</v>
      </c>
      <c r="Q210" s="726">
        <f t="shared" si="31"/>
        <v>0</v>
      </c>
      <c r="R210" s="298">
        <f t="shared" si="32"/>
        <v>0</v>
      </c>
      <c r="S210" s="298">
        <f t="shared" si="33"/>
        <v>0</v>
      </c>
      <c r="T210" s="727">
        <f t="shared" si="34"/>
        <v>0</v>
      </c>
      <c r="U210" s="727"/>
    </row>
    <row r="211" spans="1:21" s="298" customFormat="1" x14ac:dyDescent="0.3">
      <c r="A211" s="291">
        <v>11</v>
      </c>
      <c r="B211" s="712">
        <v>7000027974</v>
      </c>
      <c r="C211" s="712">
        <v>170</v>
      </c>
      <c r="D211" s="712">
        <v>140</v>
      </c>
      <c r="E211" s="712">
        <v>10</v>
      </c>
      <c r="F211" s="713" t="s">
        <v>438</v>
      </c>
      <c r="G211" s="712">
        <v>170005015</v>
      </c>
      <c r="H211" s="712">
        <v>998713</v>
      </c>
      <c r="I211" s="728"/>
      <c r="J211" s="61">
        <v>0.18</v>
      </c>
      <c r="K211" s="729"/>
      <c r="L211" s="737" t="s">
        <v>532</v>
      </c>
      <c r="M211" s="737" t="s">
        <v>394</v>
      </c>
      <c r="N211" s="712">
        <v>1</v>
      </c>
      <c r="O211" s="702"/>
      <c r="P211" s="730" t="str">
        <f t="shared" si="30"/>
        <v>Included</v>
      </c>
      <c r="Q211" s="726">
        <f t="shared" si="31"/>
        <v>0</v>
      </c>
      <c r="R211" s="298">
        <f t="shared" si="32"/>
        <v>0</v>
      </c>
      <c r="S211" s="298">
        <f t="shared" si="33"/>
        <v>0</v>
      </c>
      <c r="T211" s="727">
        <f t="shared" si="34"/>
        <v>0</v>
      </c>
      <c r="U211" s="727"/>
    </row>
    <row r="212" spans="1:21" s="298" customFormat="1" x14ac:dyDescent="0.3">
      <c r="A212" s="291">
        <v>12</v>
      </c>
      <c r="B212" s="712">
        <v>7000027974</v>
      </c>
      <c r="C212" s="712">
        <v>180</v>
      </c>
      <c r="D212" s="712">
        <v>150</v>
      </c>
      <c r="E212" s="712">
        <v>10</v>
      </c>
      <c r="F212" s="713" t="s">
        <v>439</v>
      </c>
      <c r="G212" s="712">
        <v>170005016</v>
      </c>
      <c r="H212" s="712">
        <v>998713</v>
      </c>
      <c r="I212" s="728"/>
      <c r="J212" s="61">
        <v>0.18</v>
      </c>
      <c r="K212" s="729"/>
      <c r="L212" s="737" t="s">
        <v>533</v>
      </c>
      <c r="M212" s="737" t="s">
        <v>364</v>
      </c>
      <c r="N212" s="712">
        <v>4</v>
      </c>
      <c r="O212" s="702"/>
      <c r="P212" s="730" t="str">
        <f t="shared" si="30"/>
        <v>Included</v>
      </c>
      <c r="Q212" s="726">
        <f t="shared" si="31"/>
        <v>0</v>
      </c>
      <c r="R212" s="298">
        <f t="shared" si="32"/>
        <v>0</v>
      </c>
      <c r="S212" s="298">
        <f t="shared" si="33"/>
        <v>0</v>
      </c>
      <c r="T212" s="727">
        <f t="shared" si="34"/>
        <v>0</v>
      </c>
      <c r="U212" s="727"/>
    </row>
    <row r="213" spans="1:21" s="298" customFormat="1" x14ac:dyDescent="0.3">
      <c r="A213" s="291">
        <v>13</v>
      </c>
      <c r="B213" s="712">
        <v>7000027974</v>
      </c>
      <c r="C213" s="712">
        <v>190</v>
      </c>
      <c r="D213" s="712">
        <v>160</v>
      </c>
      <c r="E213" s="712">
        <v>10</v>
      </c>
      <c r="F213" s="713" t="s">
        <v>440</v>
      </c>
      <c r="G213" s="712">
        <v>170005017</v>
      </c>
      <c r="H213" s="712">
        <v>998713</v>
      </c>
      <c r="I213" s="728"/>
      <c r="J213" s="61">
        <v>0.18</v>
      </c>
      <c r="K213" s="729"/>
      <c r="L213" s="737" t="s">
        <v>534</v>
      </c>
      <c r="M213" s="737" t="s">
        <v>364</v>
      </c>
      <c r="N213" s="712">
        <v>2</v>
      </c>
      <c r="O213" s="702"/>
      <c r="P213" s="730" t="str">
        <f t="shared" si="30"/>
        <v>Included</v>
      </c>
      <c r="Q213" s="726">
        <f t="shared" si="31"/>
        <v>0</v>
      </c>
      <c r="R213" s="298">
        <f t="shared" si="32"/>
        <v>0</v>
      </c>
      <c r="S213" s="298">
        <f t="shared" si="33"/>
        <v>0</v>
      </c>
      <c r="T213" s="727">
        <f t="shared" si="34"/>
        <v>0</v>
      </c>
      <c r="U213" s="727"/>
    </row>
    <row r="214" spans="1:21" s="298" customFormat="1" x14ac:dyDescent="0.3">
      <c r="A214" s="291">
        <v>14</v>
      </c>
      <c r="B214" s="712">
        <v>7000027974</v>
      </c>
      <c r="C214" s="712">
        <v>200</v>
      </c>
      <c r="D214" s="712">
        <v>170</v>
      </c>
      <c r="E214" s="712">
        <v>10</v>
      </c>
      <c r="F214" s="713" t="s">
        <v>441</v>
      </c>
      <c r="G214" s="712">
        <v>170005018</v>
      </c>
      <c r="H214" s="712">
        <v>998713</v>
      </c>
      <c r="I214" s="728"/>
      <c r="J214" s="61">
        <v>0.18</v>
      </c>
      <c r="K214" s="729"/>
      <c r="L214" s="737" t="s">
        <v>535</v>
      </c>
      <c r="M214" s="737" t="s">
        <v>394</v>
      </c>
      <c r="N214" s="712">
        <v>1</v>
      </c>
      <c r="O214" s="702"/>
      <c r="P214" s="730" t="str">
        <f t="shared" si="30"/>
        <v>Included</v>
      </c>
      <c r="Q214" s="726">
        <f t="shared" si="31"/>
        <v>0</v>
      </c>
      <c r="R214" s="298">
        <f t="shared" si="32"/>
        <v>0</v>
      </c>
      <c r="S214" s="298">
        <f t="shared" si="33"/>
        <v>0</v>
      </c>
      <c r="T214" s="727">
        <f t="shared" si="34"/>
        <v>0</v>
      </c>
      <c r="U214" s="727"/>
    </row>
    <row r="215" spans="1:21" s="298" customFormat="1" x14ac:dyDescent="0.3">
      <c r="A215" s="291">
        <v>15</v>
      </c>
      <c r="B215" s="712">
        <v>7000027974</v>
      </c>
      <c r="C215" s="712">
        <v>210</v>
      </c>
      <c r="D215" s="712">
        <v>180</v>
      </c>
      <c r="E215" s="712">
        <v>10</v>
      </c>
      <c r="F215" s="713" t="s">
        <v>442</v>
      </c>
      <c r="G215" s="712">
        <v>170005019</v>
      </c>
      <c r="H215" s="712">
        <v>998713</v>
      </c>
      <c r="I215" s="728"/>
      <c r="J215" s="61">
        <v>0.18</v>
      </c>
      <c r="K215" s="729"/>
      <c r="L215" s="737" t="s">
        <v>536</v>
      </c>
      <c r="M215" s="737" t="s">
        <v>394</v>
      </c>
      <c r="N215" s="712">
        <v>1</v>
      </c>
      <c r="O215" s="702"/>
      <c r="P215" s="730" t="str">
        <f t="shared" si="30"/>
        <v>Included</v>
      </c>
      <c r="Q215" s="726">
        <f t="shared" si="31"/>
        <v>0</v>
      </c>
      <c r="R215" s="298">
        <f t="shared" si="32"/>
        <v>0</v>
      </c>
      <c r="S215" s="298">
        <f t="shared" si="33"/>
        <v>0</v>
      </c>
      <c r="T215" s="727">
        <f t="shared" si="34"/>
        <v>0</v>
      </c>
      <c r="U215" s="727"/>
    </row>
    <row r="216" spans="1:21" s="298" customFormat="1" x14ac:dyDescent="0.3">
      <c r="A216" s="291">
        <v>16</v>
      </c>
      <c r="B216" s="712">
        <v>7000027974</v>
      </c>
      <c r="C216" s="712">
        <v>220</v>
      </c>
      <c r="D216" s="712">
        <v>190</v>
      </c>
      <c r="E216" s="712">
        <v>10</v>
      </c>
      <c r="F216" s="713" t="s">
        <v>443</v>
      </c>
      <c r="G216" s="712">
        <v>170005020</v>
      </c>
      <c r="H216" s="712">
        <v>998713</v>
      </c>
      <c r="I216" s="728"/>
      <c r="J216" s="61">
        <v>0.18</v>
      </c>
      <c r="K216" s="729"/>
      <c r="L216" s="737" t="s">
        <v>537</v>
      </c>
      <c r="M216" s="737" t="s">
        <v>394</v>
      </c>
      <c r="N216" s="712">
        <v>1</v>
      </c>
      <c r="O216" s="702"/>
      <c r="P216" s="730" t="str">
        <f t="shared" si="30"/>
        <v>Included</v>
      </c>
      <c r="Q216" s="726">
        <f t="shared" si="31"/>
        <v>0</v>
      </c>
      <c r="R216" s="298">
        <f t="shared" si="32"/>
        <v>0</v>
      </c>
      <c r="S216" s="298">
        <f t="shared" si="33"/>
        <v>0</v>
      </c>
      <c r="T216" s="727">
        <f t="shared" si="34"/>
        <v>0</v>
      </c>
      <c r="U216" s="727"/>
    </row>
    <row r="217" spans="1:21" s="298" customFormat="1" x14ac:dyDescent="0.3">
      <c r="A217" s="291">
        <v>17</v>
      </c>
      <c r="B217" s="712">
        <v>7000027974</v>
      </c>
      <c r="C217" s="712">
        <v>230</v>
      </c>
      <c r="D217" s="712">
        <v>200</v>
      </c>
      <c r="E217" s="712">
        <v>10</v>
      </c>
      <c r="F217" s="713" t="s">
        <v>444</v>
      </c>
      <c r="G217" s="712">
        <v>170005021</v>
      </c>
      <c r="H217" s="712">
        <v>998713</v>
      </c>
      <c r="I217" s="728"/>
      <c r="J217" s="61">
        <v>0.18</v>
      </c>
      <c r="K217" s="729"/>
      <c r="L217" s="737" t="s">
        <v>538</v>
      </c>
      <c r="M217" s="737" t="s">
        <v>394</v>
      </c>
      <c r="N217" s="712">
        <v>1</v>
      </c>
      <c r="O217" s="702"/>
      <c r="P217" s="730" t="str">
        <f t="shared" si="30"/>
        <v>Included</v>
      </c>
      <c r="Q217" s="726">
        <f t="shared" si="31"/>
        <v>0</v>
      </c>
      <c r="R217" s="298">
        <f t="shared" si="32"/>
        <v>0</v>
      </c>
      <c r="S217" s="298">
        <f t="shared" si="33"/>
        <v>0</v>
      </c>
      <c r="T217" s="727">
        <f t="shared" si="34"/>
        <v>0</v>
      </c>
      <c r="U217" s="727"/>
    </row>
    <row r="218" spans="1:21" s="298" customFormat="1" x14ac:dyDescent="0.3">
      <c r="A218" s="291">
        <v>18</v>
      </c>
      <c r="B218" s="712">
        <v>7000027974</v>
      </c>
      <c r="C218" s="712">
        <v>250</v>
      </c>
      <c r="D218" s="712">
        <v>210</v>
      </c>
      <c r="E218" s="712">
        <v>10</v>
      </c>
      <c r="F218" s="713" t="s">
        <v>445</v>
      </c>
      <c r="G218" s="712">
        <v>170005023</v>
      </c>
      <c r="H218" s="712">
        <v>998713</v>
      </c>
      <c r="I218" s="728"/>
      <c r="J218" s="61">
        <v>0.18</v>
      </c>
      <c r="K218" s="729"/>
      <c r="L218" s="737" t="s">
        <v>539</v>
      </c>
      <c r="M218" s="737" t="s">
        <v>394</v>
      </c>
      <c r="N218" s="712">
        <v>1</v>
      </c>
      <c r="O218" s="702"/>
      <c r="P218" s="730" t="str">
        <f t="shared" si="30"/>
        <v>Included</v>
      </c>
      <c r="Q218" s="726">
        <f t="shared" si="31"/>
        <v>0</v>
      </c>
      <c r="R218" s="298">
        <f t="shared" si="32"/>
        <v>0</v>
      </c>
      <c r="S218" s="298">
        <f>IF(K218="",(R218*J218),(R218*K218))</f>
        <v>0</v>
      </c>
      <c r="T218" s="727">
        <f>+N218*O218</f>
        <v>0</v>
      </c>
      <c r="U218" s="727"/>
    </row>
    <row r="219" spans="1:21" s="298" customFormat="1" x14ac:dyDescent="0.3">
      <c r="A219" s="291">
        <v>19</v>
      </c>
      <c r="B219" s="712">
        <v>7000027974</v>
      </c>
      <c r="C219" s="712">
        <v>260</v>
      </c>
      <c r="D219" s="712">
        <v>220</v>
      </c>
      <c r="E219" s="712">
        <v>10</v>
      </c>
      <c r="F219" s="713" t="s">
        <v>446</v>
      </c>
      <c r="G219" s="712">
        <v>170005024</v>
      </c>
      <c r="H219" s="712">
        <v>998713</v>
      </c>
      <c r="I219" s="728"/>
      <c r="J219" s="61">
        <v>0.18</v>
      </c>
      <c r="K219" s="729"/>
      <c r="L219" s="737" t="s">
        <v>540</v>
      </c>
      <c r="M219" s="737" t="s">
        <v>364</v>
      </c>
      <c r="N219" s="712">
        <v>5</v>
      </c>
      <c r="O219" s="702"/>
      <c r="P219" s="730" t="str">
        <f t="shared" si="30"/>
        <v>Included</v>
      </c>
      <c r="Q219" s="726">
        <f t="shared" si="31"/>
        <v>0</v>
      </c>
      <c r="R219" s="298">
        <f t="shared" si="32"/>
        <v>0</v>
      </c>
      <c r="S219" s="298">
        <f>IF(K219="",(R219*J219),(R219*K219))</f>
        <v>0</v>
      </c>
      <c r="T219" s="727">
        <f>+N219*O219</f>
        <v>0</v>
      </c>
      <c r="U219" s="727"/>
    </row>
    <row r="220" spans="1:21" s="298" customFormat="1" x14ac:dyDescent="0.3">
      <c r="A220" s="291">
        <v>20</v>
      </c>
      <c r="B220" s="712">
        <v>7000027974</v>
      </c>
      <c r="C220" s="712">
        <v>270</v>
      </c>
      <c r="D220" s="712">
        <v>230</v>
      </c>
      <c r="E220" s="712">
        <v>10</v>
      </c>
      <c r="F220" s="713" t="s">
        <v>402</v>
      </c>
      <c r="G220" s="712">
        <v>170005025</v>
      </c>
      <c r="H220" s="712">
        <v>998713</v>
      </c>
      <c r="I220" s="728"/>
      <c r="J220" s="61">
        <v>0.18</v>
      </c>
      <c r="K220" s="729"/>
      <c r="L220" s="737" t="s">
        <v>458</v>
      </c>
      <c r="M220" s="737" t="s">
        <v>364</v>
      </c>
      <c r="N220" s="712">
        <v>630</v>
      </c>
      <c r="O220" s="702"/>
      <c r="P220" s="730" t="str">
        <f t="shared" si="30"/>
        <v>Included</v>
      </c>
      <c r="Q220" s="726">
        <f t="shared" si="31"/>
        <v>0</v>
      </c>
      <c r="R220" s="298">
        <f t="shared" si="32"/>
        <v>0</v>
      </c>
      <c r="S220" s="298">
        <f>IF(K220="",(R220*J220),(R220*K220))</f>
        <v>0</v>
      </c>
      <c r="T220" s="727">
        <f>+N220*O220</f>
        <v>0</v>
      </c>
      <c r="U220" s="727"/>
    </row>
    <row r="221" spans="1:21" s="298" customFormat="1" x14ac:dyDescent="0.3">
      <c r="A221" s="291">
        <v>21</v>
      </c>
      <c r="B221" s="712">
        <v>7000027974</v>
      </c>
      <c r="C221" s="712">
        <v>280</v>
      </c>
      <c r="D221" s="712">
        <v>240</v>
      </c>
      <c r="E221" s="712">
        <v>10</v>
      </c>
      <c r="F221" s="713" t="s">
        <v>403</v>
      </c>
      <c r="G221" s="712">
        <v>170005026</v>
      </c>
      <c r="H221" s="712">
        <v>998713</v>
      </c>
      <c r="I221" s="728"/>
      <c r="J221" s="61">
        <v>0.18</v>
      </c>
      <c r="K221" s="729"/>
      <c r="L221" s="737" t="s">
        <v>459</v>
      </c>
      <c r="M221" s="737" t="s">
        <v>364</v>
      </c>
      <c r="N221" s="712">
        <v>20</v>
      </c>
      <c r="O221" s="702"/>
      <c r="P221" s="730" t="str">
        <f t="shared" si="30"/>
        <v>Included</v>
      </c>
      <c r="Q221" s="726">
        <f t="shared" si="31"/>
        <v>0</v>
      </c>
      <c r="R221" s="298">
        <f t="shared" si="32"/>
        <v>0</v>
      </c>
      <c r="S221" s="298">
        <f t="shared" ref="S221:S239" si="35">IF(K221="",(R221*J221),(R221*K221))</f>
        <v>0</v>
      </c>
      <c r="T221" s="727">
        <f t="shared" ref="T221:T239" si="36">+N221*O221</f>
        <v>0</v>
      </c>
      <c r="U221" s="727"/>
    </row>
    <row r="222" spans="1:21" s="298" customFormat="1" x14ac:dyDescent="0.3">
      <c r="A222" s="291">
        <v>22</v>
      </c>
      <c r="B222" s="712">
        <v>7000027974</v>
      </c>
      <c r="C222" s="712">
        <v>310</v>
      </c>
      <c r="D222" s="712">
        <v>250</v>
      </c>
      <c r="E222" s="712">
        <v>10</v>
      </c>
      <c r="F222" s="713" t="s">
        <v>404</v>
      </c>
      <c r="G222" s="712">
        <v>170005027</v>
      </c>
      <c r="H222" s="712">
        <v>998713</v>
      </c>
      <c r="I222" s="728"/>
      <c r="J222" s="61">
        <v>0.18</v>
      </c>
      <c r="K222" s="729"/>
      <c r="L222" s="737" t="s">
        <v>505</v>
      </c>
      <c r="M222" s="737" t="s">
        <v>364</v>
      </c>
      <c r="N222" s="712">
        <v>139</v>
      </c>
      <c r="O222" s="702"/>
      <c r="P222" s="730" t="str">
        <f t="shared" si="30"/>
        <v>Included</v>
      </c>
      <c r="Q222" s="726">
        <f t="shared" si="31"/>
        <v>0</v>
      </c>
      <c r="R222" s="298">
        <f t="shared" si="32"/>
        <v>0</v>
      </c>
      <c r="S222" s="298">
        <f t="shared" si="35"/>
        <v>0</v>
      </c>
      <c r="T222" s="727">
        <f t="shared" si="36"/>
        <v>0</v>
      </c>
      <c r="U222" s="727"/>
    </row>
    <row r="223" spans="1:21" s="298" customFormat="1" x14ac:dyDescent="0.3">
      <c r="A223" s="291">
        <v>23</v>
      </c>
      <c r="B223" s="712">
        <v>7000027974</v>
      </c>
      <c r="C223" s="712">
        <v>320</v>
      </c>
      <c r="D223" s="712">
        <v>260</v>
      </c>
      <c r="E223" s="712">
        <v>10</v>
      </c>
      <c r="F223" s="713" t="s">
        <v>405</v>
      </c>
      <c r="G223" s="712">
        <v>170005028</v>
      </c>
      <c r="H223" s="712">
        <v>998713</v>
      </c>
      <c r="I223" s="728"/>
      <c r="J223" s="61">
        <v>0.18</v>
      </c>
      <c r="K223" s="729"/>
      <c r="L223" s="737" t="s">
        <v>506</v>
      </c>
      <c r="M223" s="737" t="s">
        <v>364</v>
      </c>
      <c r="N223" s="712">
        <v>10</v>
      </c>
      <c r="O223" s="702"/>
      <c r="P223" s="730" t="str">
        <f t="shared" si="30"/>
        <v>Included</v>
      </c>
      <c r="Q223" s="726">
        <f t="shared" si="31"/>
        <v>0</v>
      </c>
      <c r="R223" s="298">
        <f t="shared" si="32"/>
        <v>0</v>
      </c>
      <c r="S223" s="298">
        <f t="shared" si="35"/>
        <v>0</v>
      </c>
      <c r="T223" s="727">
        <f t="shared" si="36"/>
        <v>0</v>
      </c>
      <c r="U223" s="727"/>
    </row>
    <row r="224" spans="1:21" s="298" customFormat="1" x14ac:dyDescent="0.3">
      <c r="A224" s="291">
        <v>24</v>
      </c>
      <c r="B224" s="712">
        <v>7000027974</v>
      </c>
      <c r="C224" s="712">
        <v>330</v>
      </c>
      <c r="D224" s="712">
        <v>270</v>
      </c>
      <c r="E224" s="712">
        <v>10</v>
      </c>
      <c r="F224" s="713" t="s">
        <v>406</v>
      </c>
      <c r="G224" s="712">
        <v>170005029</v>
      </c>
      <c r="H224" s="712">
        <v>998713</v>
      </c>
      <c r="I224" s="728"/>
      <c r="J224" s="61">
        <v>0.18</v>
      </c>
      <c r="K224" s="729"/>
      <c r="L224" s="737" t="s">
        <v>507</v>
      </c>
      <c r="M224" s="737" t="s">
        <v>364</v>
      </c>
      <c r="N224" s="712">
        <v>106</v>
      </c>
      <c r="O224" s="702"/>
      <c r="P224" s="730" t="str">
        <f t="shared" si="30"/>
        <v>Included</v>
      </c>
      <c r="Q224" s="726">
        <f t="shared" si="31"/>
        <v>0</v>
      </c>
      <c r="R224" s="298">
        <f t="shared" si="32"/>
        <v>0</v>
      </c>
      <c r="S224" s="298">
        <f t="shared" si="35"/>
        <v>0</v>
      </c>
      <c r="T224" s="727">
        <f t="shared" si="36"/>
        <v>0</v>
      </c>
      <c r="U224" s="727"/>
    </row>
    <row r="225" spans="1:21" s="298" customFormat="1" x14ac:dyDescent="0.3">
      <c r="A225" s="291">
        <v>25</v>
      </c>
      <c r="B225" s="712">
        <v>7000027974</v>
      </c>
      <c r="C225" s="712">
        <v>340</v>
      </c>
      <c r="D225" s="712">
        <v>280</v>
      </c>
      <c r="E225" s="712">
        <v>10</v>
      </c>
      <c r="F225" s="713" t="s">
        <v>447</v>
      </c>
      <c r="G225" s="712">
        <v>170005030</v>
      </c>
      <c r="H225" s="712">
        <v>998713</v>
      </c>
      <c r="I225" s="728"/>
      <c r="J225" s="61">
        <v>0.18</v>
      </c>
      <c r="K225" s="729"/>
      <c r="L225" s="737" t="s">
        <v>502</v>
      </c>
      <c r="M225" s="737" t="s">
        <v>364</v>
      </c>
      <c r="N225" s="712">
        <v>2</v>
      </c>
      <c r="O225" s="702"/>
      <c r="P225" s="730" t="str">
        <f t="shared" si="30"/>
        <v>Included</v>
      </c>
      <c r="Q225" s="726">
        <f t="shared" si="31"/>
        <v>0</v>
      </c>
      <c r="R225" s="298">
        <f t="shared" si="32"/>
        <v>0</v>
      </c>
      <c r="S225" s="298">
        <f t="shared" si="35"/>
        <v>0</v>
      </c>
      <c r="T225" s="727">
        <f t="shared" si="36"/>
        <v>0</v>
      </c>
      <c r="U225" s="727"/>
    </row>
    <row r="226" spans="1:21" s="298" customFormat="1" x14ac:dyDescent="0.3">
      <c r="A226" s="291">
        <v>26</v>
      </c>
      <c r="B226" s="712">
        <v>7000027974</v>
      </c>
      <c r="C226" s="712">
        <v>350</v>
      </c>
      <c r="D226" s="712">
        <v>290</v>
      </c>
      <c r="E226" s="712">
        <v>10</v>
      </c>
      <c r="F226" s="713" t="s">
        <v>407</v>
      </c>
      <c r="G226" s="712">
        <v>170005031</v>
      </c>
      <c r="H226" s="712">
        <v>998713</v>
      </c>
      <c r="I226" s="728"/>
      <c r="J226" s="61">
        <v>0.18</v>
      </c>
      <c r="K226" s="729"/>
      <c r="L226" s="737" t="s">
        <v>463</v>
      </c>
      <c r="M226" s="737" t="s">
        <v>364</v>
      </c>
      <c r="N226" s="712">
        <v>7</v>
      </c>
      <c r="O226" s="702"/>
      <c r="P226" s="730" t="str">
        <f t="shared" si="30"/>
        <v>Included</v>
      </c>
      <c r="Q226" s="726">
        <f t="shared" si="31"/>
        <v>0</v>
      </c>
      <c r="R226" s="298">
        <f t="shared" si="32"/>
        <v>0</v>
      </c>
      <c r="S226" s="298">
        <f t="shared" si="35"/>
        <v>0</v>
      </c>
      <c r="T226" s="727">
        <f t="shared" si="36"/>
        <v>0</v>
      </c>
      <c r="U226" s="727"/>
    </row>
    <row r="227" spans="1:21" s="298" customFormat="1" ht="31.5" x14ac:dyDescent="0.3">
      <c r="A227" s="291">
        <v>27</v>
      </c>
      <c r="B227" s="712">
        <v>7000027974</v>
      </c>
      <c r="C227" s="712">
        <v>360</v>
      </c>
      <c r="D227" s="712">
        <v>300</v>
      </c>
      <c r="E227" s="712">
        <v>10</v>
      </c>
      <c r="F227" s="713" t="s">
        <v>408</v>
      </c>
      <c r="G227" s="712">
        <v>170005032</v>
      </c>
      <c r="H227" s="712">
        <v>998713</v>
      </c>
      <c r="I227" s="728"/>
      <c r="J227" s="61">
        <v>0.18</v>
      </c>
      <c r="K227" s="729"/>
      <c r="L227" s="737" t="s">
        <v>508</v>
      </c>
      <c r="M227" s="737" t="s">
        <v>365</v>
      </c>
      <c r="N227" s="712">
        <v>516</v>
      </c>
      <c r="O227" s="702"/>
      <c r="P227" s="730" t="str">
        <f t="shared" si="30"/>
        <v>Included</v>
      </c>
      <c r="Q227" s="726">
        <f t="shared" si="31"/>
        <v>0</v>
      </c>
      <c r="R227" s="298">
        <f t="shared" si="32"/>
        <v>0</v>
      </c>
      <c r="S227" s="298">
        <f t="shared" si="35"/>
        <v>0</v>
      </c>
      <c r="T227" s="727">
        <f t="shared" si="36"/>
        <v>0</v>
      </c>
      <c r="U227" s="727"/>
    </row>
    <row r="228" spans="1:21" s="298" customFormat="1" ht="31.5" x14ac:dyDescent="0.3">
      <c r="A228" s="291">
        <v>28</v>
      </c>
      <c r="B228" s="712">
        <v>7000027974</v>
      </c>
      <c r="C228" s="712">
        <v>370</v>
      </c>
      <c r="D228" s="712">
        <v>310</v>
      </c>
      <c r="E228" s="712">
        <v>10</v>
      </c>
      <c r="F228" s="713" t="s">
        <v>409</v>
      </c>
      <c r="G228" s="712">
        <v>170005033</v>
      </c>
      <c r="H228" s="712">
        <v>998713</v>
      </c>
      <c r="I228" s="728"/>
      <c r="J228" s="61">
        <v>0.18</v>
      </c>
      <c r="K228" s="729"/>
      <c r="L228" s="737" t="s">
        <v>509</v>
      </c>
      <c r="M228" s="737" t="s">
        <v>365</v>
      </c>
      <c r="N228" s="712">
        <v>2580</v>
      </c>
      <c r="O228" s="702"/>
      <c r="P228" s="730" t="str">
        <f t="shared" si="30"/>
        <v>Included</v>
      </c>
      <c r="Q228" s="726">
        <f t="shared" si="31"/>
        <v>0</v>
      </c>
      <c r="R228" s="298">
        <f t="shared" si="32"/>
        <v>0</v>
      </c>
      <c r="S228" s="298">
        <f t="shared" si="35"/>
        <v>0</v>
      </c>
      <c r="T228" s="727">
        <f t="shared" si="36"/>
        <v>0</v>
      </c>
      <c r="U228" s="727"/>
    </row>
    <row r="229" spans="1:21" s="298" customFormat="1" x14ac:dyDescent="0.3">
      <c r="A229" s="291">
        <v>29</v>
      </c>
      <c r="B229" s="712">
        <v>7000027974</v>
      </c>
      <c r="C229" s="712">
        <v>380</v>
      </c>
      <c r="D229" s="712">
        <v>320</v>
      </c>
      <c r="E229" s="712">
        <v>10</v>
      </c>
      <c r="F229" s="713" t="s">
        <v>410</v>
      </c>
      <c r="G229" s="712">
        <v>170005034</v>
      </c>
      <c r="H229" s="712">
        <v>998713</v>
      </c>
      <c r="I229" s="728"/>
      <c r="J229" s="61">
        <v>0.18</v>
      </c>
      <c r="K229" s="729"/>
      <c r="L229" s="737" t="s">
        <v>510</v>
      </c>
      <c r="M229" s="737" t="s">
        <v>365</v>
      </c>
      <c r="N229" s="712">
        <v>32000</v>
      </c>
      <c r="O229" s="702"/>
      <c r="P229" s="730" t="str">
        <f t="shared" si="30"/>
        <v>Included</v>
      </c>
      <c r="Q229" s="726">
        <f t="shared" si="31"/>
        <v>0</v>
      </c>
      <c r="R229" s="298">
        <f t="shared" si="32"/>
        <v>0</v>
      </c>
      <c r="S229" s="298">
        <f t="shared" si="35"/>
        <v>0</v>
      </c>
      <c r="T229" s="727">
        <f t="shared" si="36"/>
        <v>0</v>
      </c>
      <c r="U229" s="727"/>
    </row>
    <row r="230" spans="1:21" s="298" customFormat="1" x14ac:dyDescent="0.3">
      <c r="A230" s="291">
        <v>30</v>
      </c>
      <c r="B230" s="712">
        <v>7000027974</v>
      </c>
      <c r="C230" s="712">
        <v>390</v>
      </c>
      <c r="D230" s="712">
        <v>330</v>
      </c>
      <c r="E230" s="712">
        <v>10</v>
      </c>
      <c r="F230" s="713" t="s">
        <v>411</v>
      </c>
      <c r="G230" s="712">
        <v>170005035</v>
      </c>
      <c r="H230" s="712">
        <v>998713</v>
      </c>
      <c r="I230" s="728"/>
      <c r="J230" s="61">
        <v>0.18</v>
      </c>
      <c r="K230" s="729"/>
      <c r="L230" s="737" t="s">
        <v>511</v>
      </c>
      <c r="M230" s="737" t="s">
        <v>365</v>
      </c>
      <c r="N230" s="712">
        <v>32902</v>
      </c>
      <c r="O230" s="702"/>
      <c r="P230" s="730" t="str">
        <f t="shared" si="30"/>
        <v>Included</v>
      </c>
      <c r="Q230" s="726">
        <f t="shared" si="31"/>
        <v>0</v>
      </c>
      <c r="R230" s="298">
        <f t="shared" si="32"/>
        <v>0</v>
      </c>
      <c r="S230" s="298">
        <f t="shared" si="35"/>
        <v>0</v>
      </c>
      <c r="T230" s="727">
        <f t="shared" si="36"/>
        <v>0</v>
      </c>
      <c r="U230" s="727"/>
    </row>
    <row r="231" spans="1:21" s="298" customFormat="1" x14ac:dyDescent="0.3">
      <c r="A231" s="291">
        <v>31</v>
      </c>
      <c r="B231" s="712">
        <v>7000027974</v>
      </c>
      <c r="C231" s="712">
        <v>410</v>
      </c>
      <c r="D231" s="712">
        <v>340</v>
      </c>
      <c r="E231" s="712">
        <v>10</v>
      </c>
      <c r="F231" s="713" t="s">
        <v>412</v>
      </c>
      <c r="G231" s="712">
        <v>170005036</v>
      </c>
      <c r="H231" s="712">
        <v>998713</v>
      </c>
      <c r="I231" s="728"/>
      <c r="J231" s="61">
        <v>0.18</v>
      </c>
      <c r="K231" s="729"/>
      <c r="L231" s="737" t="s">
        <v>512</v>
      </c>
      <c r="M231" s="737" t="s">
        <v>365</v>
      </c>
      <c r="N231" s="712">
        <v>28800</v>
      </c>
      <c r="O231" s="702"/>
      <c r="P231" s="730" t="str">
        <f t="shared" si="30"/>
        <v>Included</v>
      </c>
      <c r="Q231" s="726">
        <f t="shared" si="31"/>
        <v>0</v>
      </c>
      <c r="R231" s="298">
        <f t="shared" si="32"/>
        <v>0</v>
      </c>
      <c r="S231" s="298">
        <f t="shared" si="35"/>
        <v>0</v>
      </c>
      <c r="T231" s="727">
        <f t="shared" si="36"/>
        <v>0</v>
      </c>
      <c r="U231" s="727"/>
    </row>
    <row r="232" spans="1:21" s="298" customFormat="1" x14ac:dyDescent="0.3">
      <c r="A232" s="291">
        <v>32</v>
      </c>
      <c r="B232" s="712">
        <v>7000027974</v>
      </c>
      <c r="C232" s="712">
        <v>430</v>
      </c>
      <c r="D232" s="712">
        <v>350</v>
      </c>
      <c r="E232" s="712">
        <v>10</v>
      </c>
      <c r="F232" s="713" t="s">
        <v>413</v>
      </c>
      <c r="G232" s="712">
        <v>170005037</v>
      </c>
      <c r="H232" s="712">
        <v>998713</v>
      </c>
      <c r="I232" s="728"/>
      <c r="J232" s="61">
        <v>0.18</v>
      </c>
      <c r="K232" s="729"/>
      <c r="L232" s="737" t="s">
        <v>513</v>
      </c>
      <c r="M232" s="737" t="s">
        <v>365</v>
      </c>
      <c r="N232" s="712">
        <v>29612</v>
      </c>
      <c r="O232" s="702"/>
      <c r="P232" s="730" t="str">
        <f t="shared" si="30"/>
        <v>Included</v>
      </c>
      <c r="Q232" s="726">
        <f t="shared" si="31"/>
        <v>0</v>
      </c>
      <c r="R232" s="298">
        <f t="shared" si="32"/>
        <v>0</v>
      </c>
      <c r="S232" s="298">
        <f t="shared" si="35"/>
        <v>0</v>
      </c>
      <c r="T232" s="727">
        <f t="shared" si="36"/>
        <v>0</v>
      </c>
      <c r="U232" s="727"/>
    </row>
    <row r="233" spans="1:21" s="298" customFormat="1" x14ac:dyDescent="0.3">
      <c r="A233" s="291">
        <v>33</v>
      </c>
      <c r="B233" s="712">
        <v>7000027974</v>
      </c>
      <c r="C233" s="712">
        <v>440</v>
      </c>
      <c r="D233" s="712">
        <v>360</v>
      </c>
      <c r="E233" s="712">
        <v>10</v>
      </c>
      <c r="F233" s="713" t="s">
        <v>414</v>
      </c>
      <c r="G233" s="712">
        <v>170005038</v>
      </c>
      <c r="H233" s="712">
        <v>998713</v>
      </c>
      <c r="I233" s="728"/>
      <c r="J233" s="61">
        <v>0.18</v>
      </c>
      <c r="K233" s="729"/>
      <c r="L233" s="737" t="s">
        <v>514</v>
      </c>
      <c r="M233" s="737" t="s">
        <v>364</v>
      </c>
      <c r="N233" s="712">
        <v>516</v>
      </c>
      <c r="O233" s="702"/>
      <c r="P233" s="730" t="str">
        <f t="shared" si="30"/>
        <v>Included</v>
      </c>
      <c r="Q233" s="726">
        <f t="shared" si="31"/>
        <v>0</v>
      </c>
      <c r="R233" s="298">
        <f t="shared" si="32"/>
        <v>0</v>
      </c>
      <c r="S233" s="298">
        <f t="shared" si="35"/>
        <v>0</v>
      </c>
      <c r="T233" s="727">
        <f t="shared" si="36"/>
        <v>0</v>
      </c>
      <c r="U233" s="727"/>
    </row>
    <row r="234" spans="1:21" s="298" customFormat="1" x14ac:dyDescent="0.3">
      <c r="A234" s="291">
        <v>34</v>
      </c>
      <c r="B234" s="712">
        <v>7000027974</v>
      </c>
      <c r="C234" s="712">
        <v>460</v>
      </c>
      <c r="D234" s="712">
        <v>380</v>
      </c>
      <c r="E234" s="712">
        <v>10</v>
      </c>
      <c r="F234" s="713" t="s">
        <v>416</v>
      </c>
      <c r="G234" s="712">
        <v>170005040</v>
      </c>
      <c r="H234" s="712">
        <v>998713</v>
      </c>
      <c r="I234" s="728"/>
      <c r="J234" s="61">
        <v>0.18</v>
      </c>
      <c r="K234" s="729"/>
      <c r="L234" s="737" t="s">
        <v>516</v>
      </c>
      <c r="M234" s="737" t="s">
        <v>365</v>
      </c>
      <c r="N234" s="712">
        <v>25200</v>
      </c>
      <c r="O234" s="702"/>
      <c r="P234" s="730" t="str">
        <f t="shared" si="30"/>
        <v>Included</v>
      </c>
      <c r="Q234" s="726">
        <f t="shared" si="31"/>
        <v>0</v>
      </c>
      <c r="R234" s="298">
        <f t="shared" si="32"/>
        <v>0</v>
      </c>
      <c r="S234" s="298">
        <f t="shared" si="35"/>
        <v>0</v>
      </c>
      <c r="T234" s="727">
        <f t="shared" si="36"/>
        <v>0</v>
      </c>
      <c r="U234" s="727"/>
    </row>
    <row r="235" spans="1:21" s="298" customFormat="1" x14ac:dyDescent="0.3">
      <c r="A235" s="291">
        <v>35</v>
      </c>
      <c r="B235" s="712">
        <v>7000027974</v>
      </c>
      <c r="C235" s="712">
        <v>470</v>
      </c>
      <c r="D235" s="712">
        <v>390</v>
      </c>
      <c r="E235" s="712">
        <v>10</v>
      </c>
      <c r="F235" s="713" t="s">
        <v>417</v>
      </c>
      <c r="G235" s="712">
        <v>170005041</v>
      </c>
      <c r="H235" s="712">
        <v>998713</v>
      </c>
      <c r="I235" s="728"/>
      <c r="J235" s="61">
        <v>0.18</v>
      </c>
      <c r="K235" s="729"/>
      <c r="L235" s="737" t="s">
        <v>517</v>
      </c>
      <c r="M235" s="737" t="s">
        <v>365</v>
      </c>
      <c r="N235" s="712">
        <v>800</v>
      </c>
      <c r="O235" s="702"/>
      <c r="P235" s="730" t="str">
        <f t="shared" si="30"/>
        <v>Included</v>
      </c>
      <c r="Q235" s="726">
        <f t="shared" si="31"/>
        <v>0</v>
      </c>
      <c r="R235" s="298">
        <f t="shared" si="32"/>
        <v>0</v>
      </c>
      <c r="S235" s="298">
        <f t="shared" si="35"/>
        <v>0</v>
      </c>
      <c r="T235" s="727">
        <f t="shared" si="36"/>
        <v>0</v>
      </c>
      <c r="U235" s="727"/>
    </row>
    <row r="236" spans="1:21" s="298" customFormat="1" x14ac:dyDescent="0.3">
      <c r="A236" s="291">
        <v>36</v>
      </c>
      <c r="B236" s="712">
        <v>7000027974</v>
      </c>
      <c r="C236" s="712">
        <v>480</v>
      </c>
      <c r="D236" s="712">
        <v>400</v>
      </c>
      <c r="E236" s="712">
        <v>10</v>
      </c>
      <c r="F236" s="713" t="s">
        <v>415</v>
      </c>
      <c r="G236" s="712">
        <v>170005039</v>
      </c>
      <c r="H236" s="712">
        <v>998713</v>
      </c>
      <c r="I236" s="728"/>
      <c r="J236" s="61">
        <v>0.18</v>
      </c>
      <c r="K236" s="729"/>
      <c r="L236" s="737" t="s">
        <v>515</v>
      </c>
      <c r="M236" s="737" t="s">
        <v>364</v>
      </c>
      <c r="N236" s="712">
        <v>212</v>
      </c>
      <c r="O236" s="702"/>
      <c r="P236" s="730" t="str">
        <f t="shared" si="30"/>
        <v>Included</v>
      </c>
      <c r="Q236" s="726">
        <f t="shared" si="31"/>
        <v>0</v>
      </c>
      <c r="R236" s="298">
        <f t="shared" si="32"/>
        <v>0</v>
      </c>
      <c r="S236" s="298">
        <f t="shared" si="35"/>
        <v>0</v>
      </c>
      <c r="T236" s="727">
        <f t="shared" si="36"/>
        <v>0</v>
      </c>
      <c r="U236" s="727"/>
    </row>
    <row r="237" spans="1:21" s="298" customFormat="1" x14ac:dyDescent="0.3">
      <c r="A237" s="291">
        <v>37</v>
      </c>
      <c r="B237" s="712">
        <v>7000027974</v>
      </c>
      <c r="C237" s="712">
        <v>490</v>
      </c>
      <c r="D237" s="712">
        <v>410</v>
      </c>
      <c r="E237" s="712">
        <v>10</v>
      </c>
      <c r="F237" s="713" t="s">
        <v>418</v>
      </c>
      <c r="G237" s="712">
        <v>170005042</v>
      </c>
      <c r="H237" s="712">
        <v>998713</v>
      </c>
      <c r="I237" s="728"/>
      <c r="J237" s="61">
        <v>0.18</v>
      </c>
      <c r="K237" s="729"/>
      <c r="L237" s="737" t="s">
        <v>518</v>
      </c>
      <c r="M237" s="737" t="s">
        <v>364</v>
      </c>
      <c r="N237" s="712">
        <v>20</v>
      </c>
      <c r="O237" s="702"/>
      <c r="P237" s="730" t="str">
        <f t="shared" si="30"/>
        <v>Included</v>
      </c>
      <c r="Q237" s="726">
        <f t="shared" si="31"/>
        <v>0</v>
      </c>
      <c r="R237" s="298">
        <f t="shared" si="32"/>
        <v>0</v>
      </c>
      <c r="S237" s="298">
        <f t="shared" si="35"/>
        <v>0</v>
      </c>
      <c r="T237" s="727">
        <f t="shared" si="36"/>
        <v>0</v>
      </c>
      <c r="U237" s="727"/>
    </row>
    <row r="238" spans="1:21" s="298" customFormat="1" x14ac:dyDescent="0.3">
      <c r="A238" s="291">
        <v>38</v>
      </c>
      <c r="B238" s="712">
        <v>7000027974</v>
      </c>
      <c r="C238" s="712">
        <v>500</v>
      </c>
      <c r="D238" s="712">
        <v>420</v>
      </c>
      <c r="E238" s="712">
        <v>10</v>
      </c>
      <c r="F238" s="713" t="s">
        <v>419</v>
      </c>
      <c r="G238" s="712">
        <v>170005043</v>
      </c>
      <c r="H238" s="712">
        <v>998713</v>
      </c>
      <c r="I238" s="728"/>
      <c r="J238" s="61">
        <v>0.18</v>
      </c>
      <c r="K238" s="729"/>
      <c r="L238" s="737" t="s">
        <v>519</v>
      </c>
      <c r="M238" s="737" t="s">
        <v>364</v>
      </c>
      <c r="N238" s="712">
        <v>149</v>
      </c>
      <c r="O238" s="702"/>
      <c r="P238" s="730" t="str">
        <f t="shared" si="30"/>
        <v>Included</v>
      </c>
      <c r="Q238" s="726">
        <f t="shared" si="31"/>
        <v>0</v>
      </c>
      <c r="R238" s="298">
        <f t="shared" si="32"/>
        <v>0</v>
      </c>
      <c r="S238" s="298">
        <f t="shared" si="35"/>
        <v>0</v>
      </c>
      <c r="T238" s="727">
        <f t="shared" si="36"/>
        <v>0</v>
      </c>
      <c r="U238" s="727"/>
    </row>
    <row r="239" spans="1:21" s="298" customFormat="1" ht="31.5" x14ac:dyDescent="0.3">
      <c r="A239" s="291">
        <v>39</v>
      </c>
      <c r="B239" s="712">
        <v>7000027974</v>
      </c>
      <c r="C239" s="712">
        <v>510</v>
      </c>
      <c r="D239" s="712">
        <v>430</v>
      </c>
      <c r="E239" s="712">
        <v>10</v>
      </c>
      <c r="F239" s="713" t="s">
        <v>448</v>
      </c>
      <c r="G239" s="712">
        <v>170005044</v>
      </c>
      <c r="H239" s="712">
        <v>998713</v>
      </c>
      <c r="I239" s="728"/>
      <c r="J239" s="61">
        <v>0.18</v>
      </c>
      <c r="K239" s="729"/>
      <c r="L239" s="737" t="s">
        <v>541</v>
      </c>
      <c r="M239" s="737" t="s">
        <v>364</v>
      </c>
      <c r="N239" s="712">
        <v>2</v>
      </c>
      <c r="O239" s="702"/>
      <c r="P239" s="730" t="str">
        <f t="shared" si="30"/>
        <v>Included</v>
      </c>
      <c r="Q239" s="726">
        <f t="shared" si="31"/>
        <v>0</v>
      </c>
      <c r="R239" s="298">
        <f t="shared" si="32"/>
        <v>0</v>
      </c>
      <c r="S239" s="298">
        <f t="shared" si="35"/>
        <v>0</v>
      </c>
      <c r="T239" s="727">
        <f t="shared" si="36"/>
        <v>0</v>
      </c>
      <c r="U239" s="727"/>
    </row>
    <row r="240" spans="1:21" s="298" customFormat="1" ht="31.5" x14ac:dyDescent="0.3">
      <c r="A240" s="291">
        <v>40</v>
      </c>
      <c r="B240" s="712">
        <v>7000027974</v>
      </c>
      <c r="C240" s="712">
        <v>520</v>
      </c>
      <c r="D240" s="712">
        <v>440</v>
      </c>
      <c r="E240" s="712">
        <v>10</v>
      </c>
      <c r="F240" s="713" t="s">
        <v>420</v>
      </c>
      <c r="G240" s="712">
        <v>170005045</v>
      </c>
      <c r="H240" s="712">
        <v>998713</v>
      </c>
      <c r="I240" s="728"/>
      <c r="J240" s="61">
        <v>0.18</v>
      </c>
      <c r="K240" s="729"/>
      <c r="L240" s="737" t="s">
        <v>520</v>
      </c>
      <c r="M240" s="737" t="s">
        <v>364</v>
      </c>
      <c r="N240" s="712">
        <v>6</v>
      </c>
      <c r="O240" s="702"/>
      <c r="P240" s="730" t="str">
        <f t="shared" si="30"/>
        <v>Included</v>
      </c>
      <c r="Q240" s="726">
        <f t="shared" si="31"/>
        <v>0</v>
      </c>
      <c r="R240" s="298">
        <f t="shared" si="32"/>
        <v>0</v>
      </c>
      <c r="S240" s="298">
        <f>IF(K240="",(R240*J240),(R240*K240))</f>
        <v>0</v>
      </c>
      <c r="T240" s="727">
        <f>+N240*O240</f>
        <v>0</v>
      </c>
      <c r="U240" s="727"/>
    </row>
    <row r="241" spans="1:54" s="298" customFormat="1" x14ac:dyDescent="0.3">
      <c r="A241" s="291">
        <v>41</v>
      </c>
      <c r="B241" s="712">
        <v>7000027974</v>
      </c>
      <c r="C241" s="712">
        <v>540</v>
      </c>
      <c r="D241" s="712">
        <v>460</v>
      </c>
      <c r="E241" s="712">
        <v>10</v>
      </c>
      <c r="F241" s="713" t="s">
        <v>422</v>
      </c>
      <c r="G241" s="712">
        <v>170005047</v>
      </c>
      <c r="H241" s="712">
        <v>998713</v>
      </c>
      <c r="I241" s="728"/>
      <c r="J241" s="61">
        <v>0.18</v>
      </c>
      <c r="K241" s="729"/>
      <c r="L241" s="737" t="s">
        <v>521</v>
      </c>
      <c r="M241" s="737" t="s">
        <v>364</v>
      </c>
      <c r="N241" s="712">
        <v>76</v>
      </c>
      <c r="O241" s="702"/>
      <c r="P241" s="730" t="str">
        <f t="shared" si="30"/>
        <v>Included</v>
      </c>
      <c r="Q241" s="726">
        <f t="shared" si="31"/>
        <v>0</v>
      </c>
      <c r="R241" s="298">
        <f t="shared" si="32"/>
        <v>0</v>
      </c>
      <c r="S241" s="298">
        <f>IF(K241="",(R241*J241),(R241*K241))</f>
        <v>0</v>
      </c>
      <c r="T241" s="727">
        <f>+N241*O241</f>
        <v>0</v>
      </c>
      <c r="U241" s="727"/>
    </row>
    <row r="242" spans="1:54" s="298" customFormat="1" x14ac:dyDescent="0.3">
      <c r="A242" s="291">
        <v>42</v>
      </c>
      <c r="B242" s="712">
        <v>7000027974</v>
      </c>
      <c r="C242" s="712">
        <v>550</v>
      </c>
      <c r="D242" s="712">
        <v>470</v>
      </c>
      <c r="E242" s="712">
        <v>10</v>
      </c>
      <c r="F242" s="713" t="s">
        <v>423</v>
      </c>
      <c r="G242" s="712">
        <v>170005048</v>
      </c>
      <c r="H242" s="712">
        <v>998713</v>
      </c>
      <c r="I242" s="728"/>
      <c r="J242" s="61">
        <v>0.18</v>
      </c>
      <c r="K242" s="729"/>
      <c r="L242" s="737" t="s">
        <v>522</v>
      </c>
      <c r="M242" s="737" t="s">
        <v>364</v>
      </c>
      <c r="N242" s="712">
        <v>76</v>
      </c>
      <c r="O242" s="702"/>
      <c r="P242" s="730" t="str">
        <f t="shared" si="30"/>
        <v>Included</v>
      </c>
      <c r="Q242" s="726">
        <f t="shared" si="31"/>
        <v>0</v>
      </c>
      <c r="R242" s="298">
        <f t="shared" si="32"/>
        <v>0</v>
      </c>
      <c r="S242" s="298">
        <f>IF(K242="",(R242*J242),(R242*K242))</f>
        <v>0</v>
      </c>
      <c r="T242" s="727">
        <f>+N242*O242</f>
        <v>0</v>
      </c>
      <c r="U242" s="727"/>
    </row>
    <row r="243" spans="1:54" s="298" customFormat="1" x14ac:dyDescent="0.3">
      <c r="A243" s="291">
        <v>43</v>
      </c>
      <c r="B243" s="712">
        <v>7000027974</v>
      </c>
      <c r="C243" s="712">
        <v>560</v>
      </c>
      <c r="D243" s="712">
        <v>480</v>
      </c>
      <c r="E243" s="712">
        <v>10</v>
      </c>
      <c r="F243" s="713" t="s">
        <v>424</v>
      </c>
      <c r="G243" s="712">
        <v>170005049</v>
      </c>
      <c r="H243" s="712">
        <v>998713</v>
      </c>
      <c r="I243" s="728"/>
      <c r="J243" s="61">
        <v>0.18</v>
      </c>
      <c r="K243" s="729"/>
      <c r="L243" s="737" t="s">
        <v>523</v>
      </c>
      <c r="M243" s="737" t="s">
        <v>365</v>
      </c>
      <c r="N243" s="712">
        <v>13000</v>
      </c>
      <c r="O243" s="702"/>
      <c r="P243" s="730" t="str">
        <f t="shared" si="30"/>
        <v>Included</v>
      </c>
      <c r="Q243" s="726">
        <f t="shared" si="31"/>
        <v>0</v>
      </c>
      <c r="R243" s="298">
        <f t="shared" si="32"/>
        <v>0</v>
      </c>
      <c r="S243" s="298">
        <f t="shared" ref="S243:S245" si="37">IF(K243="",(R243*J243),(R243*K243))</f>
        <v>0</v>
      </c>
      <c r="T243" s="727">
        <f t="shared" ref="T243:T245" si="38">+N243*O243</f>
        <v>0</v>
      </c>
      <c r="U243" s="727"/>
    </row>
    <row r="244" spans="1:54" s="298" customFormat="1" x14ac:dyDescent="0.3">
      <c r="A244" s="291">
        <v>44</v>
      </c>
      <c r="B244" s="712">
        <v>7000027974</v>
      </c>
      <c r="C244" s="712">
        <v>570</v>
      </c>
      <c r="D244" s="712">
        <v>490</v>
      </c>
      <c r="E244" s="712">
        <v>10</v>
      </c>
      <c r="F244" s="713" t="s">
        <v>425</v>
      </c>
      <c r="G244" s="712">
        <v>170005050</v>
      </c>
      <c r="H244" s="712">
        <v>998713</v>
      </c>
      <c r="I244" s="728"/>
      <c r="J244" s="61">
        <v>0.18</v>
      </c>
      <c r="K244" s="729"/>
      <c r="L244" s="737" t="s">
        <v>524</v>
      </c>
      <c r="M244" s="737" t="s">
        <v>364</v>
      </c>
      <c r="N244" s="712">
        <v>1366</v>
      </c>
      <c r="O244" s="702"/>
      <c r="P244" s="730" t="str">
        <f t="shared" si="30"/>
        <v>Included</v>
      </c>
      <c r="Q244" s="726">
        <f t="shared" si="31"/>
        <v>0</v>
      </c>
      <c r="R244" s="298">
        <f t="shared" si="32"/>
        <v>0</v>
      </c>
      <c r="S244" s="298">
        <f t="shared" si="37"/>
        <v>0</v>
      </c>
      <c r="T244" s="727">
        <f t="shared" si="38"/>
        <v>0</v>
      </c>
      <c r="U244" s="727"/>
    </row>
    <row r="245" spans="1:54" s="298" customFormat="1" x14ac:dyDescent="0.3">
      <c r="A245" s="291">
        <v>45</v>
      </c>
      <c r="B245" s="712">
        <v>7000027974</v>
      </c>
      <c r="C245" s="712">
        <v>600</v>
      </c>
      <c r="D245" s="712">
        <v>520</v>
      </c>
      <c r="E245" s="712">
        <v>10</v>
      </c>
      <c r="F245" s="713" t="s">
        <v>451</v>
      </c>
      <c r="G245" s="712">
        <v>170005022</v>
      </c>
      <c r="H245" s="712">
        <v>998713</v>
      </c>
      <c r="I245" s="728"/>
      <c r="J245" s="61">
        <v>0.18</v>
      </c>
      <c r="K245" s="729"/>
      <c r="L245" s="737" t="s">
        <v>542</v>
      </c>
      <c r="M245" s="737" t="s">
        <v>394</v>
      </c>
      <c r="N245" s="712">
        <v>1</v>
      </c>
      <c r="O245" s="702"/>
      <c r="P245" s="730" t="str">
        <f t="shared" si="30"/>
        <v>Included</v>
      </c>
      <c r="Q245" s="726">
        <f t="shared" si="31"/>
        <v>0</v>
      </c>
      <c r="R245" s="298">
        <f t="shared" si="32"/>
        <v>0</v>
      </c>
      <c r="S245" s="298">
        <f t="shared" si="37"/>
        <v>0</v>
      </c>
      <c r="T245" s="727">
        <f t="shared" si="38"/>
        <v>0</v>
      </c>
      <c r="U245" s="727"/>
    </row>
    <row r="246" spans="1:54" s="298" customFormat="1" x14ac:dyDescent="0.3">
      <c r="A246" s="291">
        <v>46</v>
      </c>
      <c r="B246" s="712">
        <v>7000027974</v>
      </c>
      <c r="C246" s="712">
        <v>880</v>
      </c>
      <c r="D246" s="712">
        <v>530</v>
      </c>
      <c r="E246" s="712">
        <v>10</v>
      </c>
      <c r="F246" s="713" t="s">
        <v>421</v>
      </c>
      <c r="G246" s="712">
        <v>170005046</v>
      </c>
      <c r="H246" s="712">
        <v>998713</v>
      </c>
      <c r="I246" s="728"/>
      <c r="J246" s="61">
        <v>0.18</v>
      </c>
      <c r="K246" s="729"/>
      <c r="L246" s="737" t="s">
        <v>477</v>
      </c>
      <c r="M246" s="737" t="s">
        <v>364</v>
      </c>
      <c r="N246" s="712">
        <v>139</v>
      </c>
      <c r="O246" s="702"/>
      <c r="P246" s="730" t="str">
        <f t="shared" si="27"/>
        <v>Included</v>
      </c>
      <c r="Q246" s="726">
        <f t="shared" si="28"/>
        <v>0</v>
      </c>
      <c r="R246" s="298">
        <f t="shared" si="29"/>
        <v>0</v>
      </c>
      <c r="S246" s="298">
        <f t="shared" ref="S246:S267" si="39">IF(K246="",(R246*J246),(R246*K246))</f>
        <v>0</v>
      </c>
      <c r="T246" s="727">
        <f t="shared" ref="T246:T267" si="40">+N246*O246</f>
        <v>0</v>
      </c>
      <c r="U246" s="727"/>
    </row>
    <row r="247" spans="1:54" s="313" customFormat="1" ht="30.75" customHeight="1" x14ac:dyDescent="0.3">
      <c r="A247" s="695" t="str">
        <f>'Sch-1'!A247</f>
        <v>IX</v>
      </c>
      <c r="B247" s="699" t="str">
        <f>'Sch-1'!B247</f>
        <v xml:space="preserve">Wi-Fi Deployment in NR2 L4              </v>
      </c>
      <c r="C247" s="721"/>
      <c r="D247" s="721"/>
      <c r="E247" s="721"/>
      <c r="F247" s="721"/>
      <c r="G247" s="721"/>
      <c r="H247" s="721"/>
      <c r="I247" s="721"/>
      <c r="J247" s="721"/>
      <c r="K247" s="721"/>
      <c r="L247" s="721"/>
      <c r="M247" s="721"/>
      <c r="N247" s="749"/>
      <c r="O247" s="721"/>
      <c r="P247" s="721"/>
      <c r="Q247" s="722"/>
      <c r="R247" s="723"/>
      <c r="S247" s="723"/>
      <c r="T247" s="723"/>
      <c r="U247" s="723"/>
      <c r="V247" s="46"/>
      <c r="W247" s="46"/>
      <c r="X247" s="46"/>
      <c r="Y247" s="46"/>
      <c r="Z247" s="46"/>
      <c r="AA247" s="46"/>
      <c r="AB247" s="46"/>
      <c r="AC247" s="46"/>
      <c r="AD247" s="46"/>
      <c r="AE247" s="46"/>
      <c r="AF247" s="46"/>
      <c r="AG247" s="46"/>
      <c r="AH247" s="46"/>
      <c r="AI247" s="46"/>
      <c r="AJ247" s="46"/>
      <c r="AK247" s="46"/>
      <c r="AL247" s="861" t="s">
        <v>136</v>
      </c>
      <c r="AM247" s="861"/>
      <c r="AN247" s="45" t="s">
        <v>137</v>
      </c>
      <c r="AO247" s="861" t="s">
        <v>138</v>
      </c>
      <c r="AP247" s="861"/>
      <c r="AQ247" s="46"/>
      <c r="AR247" s="46"/>
      <c r="AS247" s="46"/>
      <c r="AT247" s="46"/>
      <c r="AU247" s="46"/>
      <c r="AV247" s="46"/>
      <c r="AW247" s="46"/>
      <c r="AX247" s="46"/>
      <c r="AY247" s="46"/>
      <c r="AZ247" s="46"/>
      <c r="BA247" s="46"/>
      <c r="BB247" s="46"/>
    </row>
    <row r="248" spans="1:54" s="298" customFormat="1" x14ac:dyDescent="0.3">
      <c r="A248" s="291">
        <v>1</v>
      </c>
      <c r="B248" s="712">
        <v>7000027974</v>
      </c>
      <c r="C248" s="712">
        <v>610</v>
      </c>
      <c r="D248" s="712">
        <v>10</v>
      </c>
      <c r="E248" s="712">
        <v>10</v>
      </c>
      <c r="F248" s="713" t="s">
        <v>401</v>
      </c>
      <c r="G248" s="712">
        <v>170005005</v>
      </c>
      <c r="H248" s="712">
        <v>998344</v>
      </c>
      <c r="I248" s="728"/>
      <c r="J248" s="61">
        <v>0.18</v>
      </c>
      <c r="K248" s="729"/>
      <c r="L248" s="737" t="s">
        <v>504</v>
      </c>
      <c r="M248" s="737" t="s">
        <v>364</v>
      </c>
      <c r="N248" s="712">
        <v>5</v>
      </c>
      <c r="O248" s="702"/>
      <c r="P248" s="730" t="str">
        <f t="shared" si="27"/>
        <v>Included</v>
      </c>
      <c r="Q248" s="726">
        <f t="shared" si="28"/>
        <v>0</v>
      </c>
      <c r="R248" s="298">
        <f t="shared" si="29"/>
        <v>0</v>
      </c>
      <c r="S248" s="298">
        <f t="shared" si="39"/>
        <v>0</v>
      </c>
      <c r="T248" s="727">
        <f t="shared" si="40"/>
        <v>0</v>
      </c>
      <c r="U248" s="727"/>
    </row>
    <row r="249" spans="1:54" s="298" customFormat="1" x14ac:dyDescent="0.3">
      <c r="A249" s="291">
        <v>2</v>
      </c>
      <c r="B249" s="712">
        <v>7000027974</v>
      </c>
      <c r="C249" s="712">
        <v>620</v>
      </c>
      <c r="D249" s="712">
        <v>20</v>
      </c>
      <c r="E249" s="712">
        <v>10</v>
      </c>
      <c r="F249" s="713" t="s">
        <v>402</v>
      </c>
      <c r="G249" s="712">
        <v>170005025</v>
      </c>
      <c r="H249" s="712">
        <v>998713</v>
      </c>
      <c r="I249" s="728"/>
      <c r="J249" s="61">
        <v>0.18</v>
      </c>
      <c r="K249" s="729"/>
      <c r="L249" s="737" t="s">
        <v>458</v>
      </c>
      <c r="M249" s="737" t="s">
        <v>364</v>
      </c>
      <c r="N249" s="712">
        <v>136</v>
      </c>
      <c r="O249" s="702"/>
      <c r="P249" s="730" t="str">
        <f t="shared" si="27"/>
        <v>Included</v>
      </c>
      <c r="Q249" s="726">
        <f t="shared" si="28"/>
        <v>0</v>
      </c>
      <c r="R249" s="298">
        <f t="shared" si="29"/>
        <v>0</v>
      </c>
      <c r="S249" s="298">
        <f t="shared" si="39"/>
        <v>0</v>
      </c>
      <c r="T249" s="727">
        <f t="shared" si="40"/>
        <v>0</v>
      </c>
      <c r="U249" s="727"/>
    </row>
    <row r="250" spans="1:54" s="298" customFormat="1" x14ac:dyDescent="0.3">
      <c r="A250" s="291">
        <v>3</v>
      </c>
      <c r="B250" s="712">
        <v>7000027974</v>
      </c>
      <c r="C250" s="712">
        <v>630</v>
      </c>
      <c r="D250" s="712">
        <v>30</v>
      </c>
      <c r="E250" s="712">
        <v>10</v>
      </c>
      <c r="F250" s="713" t="s">
        <v>403</v>
      </c>
      <c r="G250" s="712">
        <v>170005026</v>
      </c>
      <c r="H250" s="712">
        <v>998713</v>
      </c>
      <c r="I250" s="728"/>
      <c r="J250" s="61">
        <v>0.18</v>
      </c>
      <c r="K250" s="729"/>
      <c r="L250" s="737" t="s">
        <v>459</v>
      </c>
      <c r="M250" s="737" t="s">
        <v>364</v>
      </c>
      <c r="N250" s="712">
        <v>10</v>
      </c>
      <c r="O250" s="702"/>
      <c r="P250" s="730" t="str">
        <f t="shared" si="27"/>
        <v>Included</v>
      </c>
      <c r="Q250" s="726">
        <f t="shared" si="28"/>
        <v>0</v>
      </c>
      <c r="R250" s="298">
        <f t="shared" si="29"/>
        <v>0</v>
      </c>
      <c r="S250" s="298">
        <f t="shared" si="39"/>
        <v>0</v>
      </c>
      <c r="T250" s="727">
        <f t="shared" si="40"/>
        <v>0</v>
      </c>
      <c r="U250" s="727"/>
    </row>
    <row r="251" spans="1:54" s="298" customFormat="1" x14ac:dyDescent="0.3">
      <c r="A251" s="291">
        <v>4</v>
      </c>
      <c r="B251" s="712">
        <v>7000027974</v>
      </c>
      <c r="C251" s="712">
        <v>640</v>
      </c>
      <c r="D251" s="712">
        <v>40</v>
      </c>
      <c r="E251" s="712">
        <v>10</v>
      </c>
      <c r="F251" s="713" t="s">
        <v>404</v>
      </c>
      <c r="G251" s="712">
        <v>170005027</v>
      </c>
      <c r="H251" s="712">
        <v>998713</v>
      </c>
      <c r="I251" s="728"/>
      <c r="J251" s="61">
        <v>0.18</v>
      </c>
      <c r="K251" s="729"/>
      <c r="L251" s="737" t="s">
        <v>505</v>
      </c>
      <c r="M251" s="737" t="s">
        <v>364</v>
      </c>
      <c r="N251" s="712">
        <v>34</v>
      </c>
      <c r="O251" s="702"/>
      <c r="P251" s="730" t="str">
        <f t="shared" si="27"/>
        <v>Included</v>
      </c>
      <c r="Q251" s="726">
        <f t="shared" si="28"/>
        <v>0</v>
      </c>
      <c r="R251" s="298">
        <f t="shared" si="29"/>
        <v>0</v>
      </c>
      <c r="S251" s="298">
        <f t="shared" si="39"/>
        <v>0</v>
      </c>
      <c r="T251" s="727">
        <f t="shared" si="40"/>
        <v>0</v>
      </c>
      <c r="U251" s="727"/>
    </row>
    <row r="252" spans="1:54" s="298" customFormat="1" x14ac:dyDescent="0.3">
      <c r="A252" s="291">
        <v>5</v>
      </c>
      <c r="B252" s="712">
        <v>7000027974</v>
      </c>
      <c r="C252" s="712">
        <v>650</v>
      </c>
      <c r="D252" s="712">
        <v>50</v>
      </c>
      <c r="E252" s="712">
        <v>10</v>
      </c>
      <c r="F252" s="713" t="s">
        <v>405</v>
      </c>
      <c r="G252" s="712">
        <v>170005028</v>
      </c>
      <c r="H252" s="712">
        <v>998713</v>
      </c>
      <c r="I252" s="728"/>
      <c r="J252" s="61">
        <v>0.18</v>
      </c>
      <c r="K252" s="729"/>
      <c r="L252" s="737" t="s">
        <v>506</v>
      </c>
      <c r="M252" s="737" t="s">
        <v>364</v>
      </c>
      <c r="N252" s="712">
        <v>5</v>
      </c>
      <c r="O252" s="702"/>
      <c r="P252" s="730" t="str">
        <f t="shared" si="27"/>
        <v>Included</v>
      </c>
      <c r="Q252" s="726">
        <f t="shared" si="28"/>
        <v>0</v>
      </c>
      <c r="R252" s="298">
        <f t="shared" si="29"/>
        <v>0</v>
      </c>
      <c r="S252" s="298">
        <f t="shared" si="39"/>
        <v>0</v>
      </c>
      <c r="T252" s="727">
        <f t="shared" si="40"/>
        <v>0</v>
      </c>
      <c r="U252" s="727"/>
    </row>
    <row r="253" spans="1:54" s="298" customFormat="1" x14ac:dyDescent="0.3">
      <c r="A253" s="291">
        <v>6</v>
      </c>
      <c r="B253" s="712">
        <v>7000027974</v>
      </c>
      <c r="C253" s="712">
        <v>660</v>
      </c>
      <c r="D253" s="712">
        <v>60</v>
      </c>
      <c r="E253" s="712">
        <v>10</v>
      </c>
      <c r="F253" s="713" t="s">
        <v>406</v>
      </c>
      <c r="G253" s="712">
        <v>170005029</v>
      </c>
      <c r="H253" s="712">
        <v>998713</v>
      </c>
      <c r="I253" s="728"/>
      <c r="J253" s="61">
        <v>0.18</v>
      </c>
      <c r="K253" s="729"/>
      <c r="L253" s="737" t="s">
        <v>507</v>
      </c>
      <c r="M253" s="737" t="s">
        <v>364</v>
      </c>
      <c r="N253" s="712">
        <v>33</v>
      </c>
      <c r="O253" s="702"/>
      <c r="P253" s="730" t="str">
        <f t="shared" si="27"/>
        <v>Included</v>
      </c>
      <c r="Q253" s="726">
        <f t="shared" si="28"/>
        <v>0</v>
      </c>
      <c r="R253" s="298">
        <f t="shared" si="29"/>
        <v>0</v>
      </c>
      <c r="S253" s="298">
        <f t="shared" si="39"/>
        <v>0</v>
      </c>
      <c r="T253" s="727">
        <f t="shared" si="40"/>
        <v>0</v>
      </c>
      <c r="U253" s="727"/>
    </row>
    <row r="254" spans="1:54" s="298" customFormat="1" x14ac:dyDescent="0.3">
      <c r="A254" s="291">
        <v>7</v>
      </c>
      <c r="B254" s="712">
        <v>7000027974</v>
      </c>
      <c r="C254" s="712">
        <v>680</v>
      </c>
      <c r="D254" s="712">
        <v>70</v>
      </c>
      <c r="E254" s="712">
        <v>10</v>
      </c>
      <c r="F254" s="713" t="s">
        <v>407</v>
      </c>
      <c r="G254" s="712">
        <v>170005031</v>
      </c>
      <c r="H254" s="712">
        <v>998713</v>
      </c>
      <c r="I254" s="728"/>
      <c r="J254" s="61">
        <v>0.18</v>
      </c>
      <c r="K254" s="729"/>
      <c r="L254" s="737" t="s">
        <v>463</v>
      </c>
      <c r="M254" s="737" t="s">
        <v>364</v>
      </c>
      <c r="N254" s="712">
        <v>1</v>
      </c>
      <c r="O254" s="702"/>
      <c r="P254" s="730" t="str">
        <f t="shared" si="27"/>
        <v>Included</v>
      </c>
      <c r="Q254" s="726">
        <f t="shared" si="28"/>
        <v>0</v>
      </c>
      <c r="R254" s="298">
        <f t="shared" si="29"/>
        <v>0</v>
      </c>
      <c r="S254" s="298">
        <f t="shared" si="39"/>
        <v>0</v>
      </c>
      <c r="T254" s="727">
        <f t="shared" si="40"/>
        <v>0</v>
      </c>
      <c r="U254" s="727"/>
    </row>
    <row r="255" spans="1:54" s="298" customFormat="1" ht="31.5" x14ac:dyDescent="0.3">
      <c r="A255" s="291">
        <v>8</v>
      </c>
      <c r="B255" s="712">
        <v>7000027974</v>
      </c>
      <c r="C255" s="712">
        <v>690</v>
      </c>
      <c r="D255" s="712">
        <v>80</v>
      </c>
      <c r="E255" s="712">
        <v>10</v>
      </c>
      <c r="F255" s="713" t="s">
        <v>408</v>
      </c>
      <c r="G255" s="712">
        <v>170005032</v>
      </c>
      <c r="H255" s="712">
        <v>998713</v>
      </c>
      <c r="I255" s="728"/>
      <c r="J255" s="61">
        <v>0.18</v>
      </c>
      <c r="K255" s="729"/>
      <c r="L255" s="737" t="s">
        <v>508</v>
      </c>
      <c r="M255" s="737" t="s">
        <v>365</v>
      </c>
      <c r="N255" s="712">
        <v>116</v>
      </c>
      <c r="O255" s="702"/>
      <c r="P255" s="730" t="str">
        <f t="shared" si="27"/>
        <v>Included</v>
      </c>
      <c r="Q255" s="726">
        <f t="shared" si="28"/>
        <v>0</v>
      </c>
      <c r="R255" s="298">
        <f t="shared" si="29"/>
        <v>0</v>
      </c>
      <c r="S255" s="298">
        <f t="shared" si="39"/>
        <v>0</v>
      </c>
      <c r="T255" s="727">
        <f t="shared" si="40"/>
        <v>0</v>
      </c>
      <c r="U255" s="727"/>
    </row>
    <row r="256" spans="1:54" s="298" customFormat="1" ht="31.5" x14ac:dyDescent="0.3">
      <c r="A256" s="291">
        <v>9</v>
      </c>
      <c r="B256" s="712">
        <v>7000027974</v>
      </c>
      <c r="C256" s="712">
        <v>700</v>
      </c>
      <c r="D256" s="712">
        <v>90</v>
      </c>
      <c r="E256" s="712">
        <v>10</v>
      </c>
      <c r="F256" s="713" t="s">
        <v>409</v>
      </c>
      <c r="G256" s="712">
        <v>170005033</v>
      </c>
      <c r="H256" s="712">
        <v>998713</v>
      </c>
      <c r="I256" s="728"/>
      <c r="J256" s="61">
        <v>0.18</v>
      </c>
      <c r="K256" s="729"/>
      <c r="L256" s="737" t="s">
        <v>509</v>
      </c>
      <c r="M256" s="737" t="s">
        <v>365</v>
      </c>
      <c r="N256" s="712">
        <v>580</v>
      </c>
      <c r="O256" s="702"/>
      <c r="P256" s="730" t="str">
        <f t="shared" si="27"/>
        <v>Included</v>
      </c>
      <c r="Q256" s="726">
        <f t="shared" si="28"/>
        <v>0</v>
      </c>
      <c r="R256" s="298">
        <f t="shared" si="29"/>
        <v>0</v>
      </c>
      <c r="S256" s="298">
        <f t="shared" si="39"/>
        <v>0</v>
      </c>
      <c r="T256" s="727">
        <f t="shared" si="40"/>
        <v>0</v>
      </c>
      <c r="U256" s="727"/>
    </row>
    <row r="257" spans="1:21" s="298" customFormat="1" x14ac:dyDescent="0.3">
      <c r="A257" s="291">
        <v>10</v>
      </c>
      <c r="B257" s="712">
        <v>7000027974</v>
      </c>
      <c r="C257" s="712">
        <v>710</v>
      </c>
      <c r="D257" s="712">
        <v>100</v>
      </c>
      <c r="E257" s="712">
        <v>10</v>
      </c>
      <c r="F257" s="713" t="s">
        <v>410</v>
      </c>
      <c r="G257" s="712">
        <v>170005034</v>
      </c>
      <c r="H257" s="712">
        <v>998713</v>
      </c>
      <c r="I257" s="728"/>
      <c r="J257" s="61">
        <v>0.18</v>
      </c>
      <c r="K257" s="729"/>
      <c r="L257" s="737" t="s">
        <v>510</v>
      </c>
      <c r="M257" s="737" t="s">
        <v>365</v>
      </c>
      <c r="N257" s="712">
        <v>12325</v>
      </c>
      <c r="O257" s="702"/>
      <c r="P257" s="730" t="str">
        <f t="shared" si="27"/>
        <v>Included</v>
      </c>
      <c r="Q257" s="726">
        <f t="shared" si="28"/>
        <v>0</v>
      </c>
      <c r="R257" s="298">
        <f t="shared" si="29"/>
        <v>0</v>
      </c>
      <c r="S257" s="298">
        <f t="shared" si="39"/>
        <v>0</v>
      </c>
      <c r="T257" s="727">
        <f t="shared" si="40"/>
        <v>0</v>
      </c>
      <c r="U257" s="727"/>
    </row>
    <row r="258" spans="1:21" s="298" customFormat="1" x14ac:dyDescent="0.3">
      <c r="A258" s="291">
        <v>11</v>
      </c>
      <c r="B258" s="712">
        <v>7000027974</v>
      </c>
      <c r="C258" s="712">
        <v>720</v>
      </c>
      <c r="D258" s="712">
        <v>110</v>
      </c>
      <c r="E258" s="712">
        <v>10</v>
      </c>
      <c r="F258" s="713" t="s">
        <v>411</v>
      </c>
      <c r="G258" s="712">
        <v>170005035</v>
      </c>
      <c r="H258" s="712">
        <v>998713</v>
      </c>
      <c r="I258" s="728"/>
      <c r="J258" s="61">
        <v>0.18</v>
      </c>
      <c r="K258" s="729"/>
      <c r="L258" s="737" t="s">
        <v>511</v>
      </c>
      <c r="M258" s="737" t="s">
        <v>365</v>
      </c>
      <c r="N258" s="712">
        <v>13926</v>
      </c>
      <c r="O258" s="702"/>
      <c r="P258" s="730" t="str">
        <f t="shared" si="27"/>
        <v>Included</v>
      </c>
      <c r="Q258" s="726">
        <f t="shared" si="28"/>
        <v>0</v>
      </c>
      <c r="R258" s="298">
        <f t="shared" si="29"/>
        <v>0</v>
      </c>
      <c r="S258" s="298">
        <f t="shared" si="39"/>
        <v>0</v>
      </c>
      <c r="T258" s="727">
        <f t="shared" si="40"/>
        <v>0</v>
      </c>
      <c r="U258" s="727"/>
    </row>
    <row r="259" spans="1:21" s="298" customFormat="1" x14ac:dyDescent="0.3">
      <c r="A259" s="291">
        <v>12</v>
      </c>
      <c r="B259" s="712">
        <v>7000027974</v>
      </c>
      <c r="C259" s="712">
        <v>730</v>
      </c>
      <c r="D259" s="712">
        <v>120</v>
      </c>
      <c r="E259" s="712">
        <v>10</v>
      </c>
      <c r="F259" s="713" t="s">
        <v>412</v>
      </c>
      <c r="G259" s="712">
        <v>170005036</v>
      </c>
      <c r="H259" s="712">
        <v>998713</v>
      </c>
      <c r="I259" s="728"/>
      <c r="J259" s="61">
        <v>0.18</v>
      </c>
      <c r="K259" s="729"/>
      <c r="L259" s="737" t="s">
        <v>512</v>
      </c>
      <c r="M259" s="737" t="s">
        <v>365</v>
      </c>
      <c r="N259" s="712">
        <v>11092</v>
      </c>
      <c r="O259" s="702"/>
      <c r="P259" s="730" t="str">
        <f t="shared" si="27"/>
        <v>Included</v>
      </c>
      <c r="Q259" s="726">
        <f t="shared" si="28"/>
        <v>0</v>
      </c>
      <c r="R259" s="298">
        <f t="shared" si="29"/>
        <v>0</v>
      </c>
      <c r="S259" s="298">
        <f t="shared" si="39"/>
        <v>0</v>
      </c>
      <c r="T259" s="727">
        <f t="shared" si="40"/>
        <v>0</v>
      </c>
      <c r="U259" s="727"/>
    </row>
    <row r="260" spans="1:21" s="298" customFormat="1" x14ac:dyDescent="0.3">
      <c r="A260" s="291">
        <v>13</v>
      </c>
      <c r="B260" s="712">
        <v>7000027974</v>
      </c>
      <c r="C260" s="712">
        <v>740</v>
      </c>
      <c r="D260" s="712">
        <v>130</v>
      </c>
      <c r="E260" s="712">
        <v>10</v>
      </c>
      <c r="F260" s="713" t="s">
        <v>413</v>
      </c>
      <c r="G260" s="712">
        <v>170005037</v>
      </c>
      <c r="H260" s="712">
        <v>998713</v>
      </c>
      <c r="I260" s="728"/>
      <c r="J260" s="61">
        <v>0.18</v>
      </c>
      <c r="K260" s="729"/>
      <c r="L260" s="737" t="s">
        <v>513</v>
      </c>
      <c r="M260" s="737" t="s">
        <v>365</v>
      </c>
      <c r="N260" s="712">
        <v>12533</v>
      </c>
      <c r="O260" s="702"/>
      <c r="P260" s="730" t="str">
        <f t="shared" si="27"/>
        <v>Included</v>
      </c>
      <c r="Q260" s="726">
        <f t="shared" si="28"/>
        <v>0</v>
      </c>
      <c r="R260" s="298">
        <f t="shared" si="29"/>
        <v>0</v>
      </c>
      <c r="S260" s="298">
        <f t="shared" si="39"/>
        <v>0</v>
      </c>
      <c r="T260" s="727">
        <f t="shared" si="40"/>
        <v>0</v>
      </c>
      <c r="U260" s="727"/>
    </row>
    <row r="261" spans="1:21" s="298" customFormat="1" x14ac:dyDescent="0.3">
      <c r="A261" s="291">
        <v>14</v>
      </c>
      <c r="B261" s="712">
        <v>7000027974</v>
      </c>
      <c r="C261" s="712">
        <v>750</v>
      </c>
      <c r="D261" s="712">
        <v>140</v>
      </c>
      <c r="E261" s="712">
        <v>10</v>
      </c>
      <c r="F261" s="713" t="s">
        <v>414</v>
      </c>
      <c r="G261" s="712">
        <v>170005038</v>
      </c>
      <c r="H261" s="712">
        <v>998713</v>
      </c>
      <c r="I261" s="728"/>
      <c r="J261" s="61">
        <v>0.18</v>
      </c>
      <c r="K261" s="729"/>
      <c r="L261" s="737" t="s">
        <v>514</v>
      </c>
      <c r="M261" s="737" t="s">
        <v>364</v>
      </c>
      <c r="N261" s="712">
        <v>116</v>
      </c>
      <c r="O261" s="702"/>
      <c r="P261" s="730" t="str">
        <f t="shared" si="27"/>
        <v>Included</v>
      </c>
      <c r="Q261" s="726">
        <f t="shared" si="28"/>
        <v>0</v>
      </c>
      <c r="R261" s="298">
        <f t="shared" si="29"/>
        <v>0</v>
      </c>
      <c r="S261" s="298">
        <f t="shared" si="39"/>
        <v>0</v>
      </c>
      <c r="T261" s="727">
        <f t="shared" si="40"/>
        <v>0</v>
      </c>
      <c r="U261" s="727"/>
    </row>
    <row r="262" spans="1:21" s="298" customFormat="1" x14ac:dyDescent="0.3">
      <c r="A262" s="291">
        <v>15</v>
      </c>
      <c r="B262" s="712">
        <v>7000027974</v>
      </c>
      <c r="C262" s="712">
        <v>760</v>
      </c>
      <c r="D262" s="712">
        <v>150</v>
      </c>
      <c r="E262" s="712">
        <v>10</v>
      </c>
      <c r="F262" s="713" t="s">
        <v>415</v>
      </c>
      <c r="G262" s="712">
        <v>170005039</v>
      </c>
      <c r="H262" s="712">
        <v>998713</v>
      </c>
      <c r="I262" s="728"/>
      <c r="J262" s="61">
        <v>0.18</v>
      </c>
      <c r="K262" s="729"/>
      <c r="L262" s="737" t="s">
        <v>515</v>
      </c>
      <c r="M262" s="737" t="s">
        <v>364</v>
      </c>
      <c r="N262" s="712">
        <v>66</v>
      </c>
      <c r="O262" s="702"/>
      <c r="P262" s="730" t="str">
        <f t="shared" si="27"/>
        <v>Included</v>
      </c>
      <c r="Q262" s="726">
        <f t="shared" si="28"/>
        <v>0</v>
      </c>
      <c r="R262" s="298">
        <f t="shared" si="29"/>
        <v>0</v>
      </c>
      <c r="S262" s="298">
        <f t="shared" si="39"/>
        <v>0</v>
      </c>
      <c r="T262" s="727">
        <f t="shared" si="40"/>
        <v>0</v>
      </c>
      <c r="U262" s="727"/>
    </row>
    <row r="263" spans="1:21" s="298" customFormat="1" x14ac:dyDescent="0.3">
      <c r="A263" s="291">
        <v>16</v>
      </c>
      <c r="B263" s="712">
        <v>7000027974</v>
      </c>
      <c r="C263" s="712">
        <v>770</v>
      </c>
      <c r="D263" s="712">
        <v>160</v>
      </c>
      <c r="E263" s="712">
        <v>10</v>
      </c>
      <c r="F263" s="713" t="s">
        <v>416</v>
      </c>
      <c r="G263" s="712">
        <v>170005040</v>
      </c>
      <c r="H263" s="712">
        <v>998713</v>
      </c>
      <c r="I263" s="728"/>
      <c r="J263" s="61">
        <v>0.18</v>
      </c>
      <c r="K263" s="729"/>
      <c r="L263" s="737" t="s">
        <v>516</v>
      </c>
      <c r="M263" s="737" t="s">
        <v>365</v>
      </c>
      <c r="N263" s="712">
        <v>5440</v>
      </c>
      <c r="O263" s="702"/>
      <c r="P263" s="730" t="str">
        <f t="shared" si="27"/>
        <v>Included</v>
      </c>
      <c r="Q263" s="726">
        <f t="shared" si="28"/>
        <v>0</v>
      </c>
      <c r="R263" s="298">
        <f t="shared" si="29"/>
        <v>0</v>
      </c>
      <c r="S263" s="298">
        <f t="shared" si="39"/>
        <v>0</v>
      </c>
      <c r="T263" s="727">
        <f t="shared" si="40"/>
        <v>0</v>
      </c>
      <c r="U263" s="727"/>
    </row>
    <row r="264" spans="1:21" s="298" customFormat="1" x14ac:dyDescent="0.3">
      <c r="A264" s="291">
        <v>17</v>
      </c>
      <c r="B264" s="712">
        <v>7000027974</v>
      </c>
      <c r="C264" s="712">
        <v>780</v>
      </c>
      <c r="D264" s="712">
        <v>170</v>
      </c>
      <c r="E264" s="712">
        <v>10</v>
      </c>
      <c r="F264" s="713" t="s">
        <v>417</v>
      </c>
      <c r="G264" s="712">
        <v>170005041</v>
      </c>
      <c r="H264" s="712">
        <v>998713</v>
      </c>
      <c r="I264" s="728"/>
      <c r="J264" s="61">
        <v>0.18</v>
      </c>
      <c r="K264" s="729"/>
      <c r="L264" s="737" t="s">
        <v>517</v>
      </c>
      <c r="M264" s="737" t="s">
        <v>365</v>
      </c>
      <c r="N264" s="712">
        <v>400</v>
      </c>
      <c r="O264" s="702"/>
      <c r="P264" s="730" t="str">
        <f t="shared" si="27"/>
        <v>Included</v>
      </c>
      <c r="Q264" s="726">
        <f t="shared" si="28"/>
        <v>0</v>
      </c>
      <c r="R264" s="298">
        <f t="shared" si="29"/>
        <v>0</v>
      </c>
      <c r="S264" s="298">
        <f t="shared" si="39"/>
        <v>0</v>
      </c>
      <c r="T264" s="727">
        <f t="shared" si="40"/>
        <v>0</v>
      </c>
      <c r="U264" s="727"/>
    </row>
    <row r="265" spans="1:21" s="298" customFormat="1" x14ac:dyDescent="0.3">
      <c r="A265" s="291">
        <v>18</v>
      </c>
      <c r="B265" s="712">
        <v>7000027974</v>
      </c>
      <c r="C265" s="712">
        <v>790</v>
      </c>
      <c r="D265" s="712">
        <v>180</v>
      </c>
      <c r="E265" s="712">
        <v>10</v>
      </c>
      <c r="F265" s="713" t="s">
        <v>418</v>
      </c>
      <c r="G265" s="712">
        <v>170005042</v>
      </c>
      <c r="H265" s="712">
        <v>998713</v>
      </c>
      <c r="I265" s="728"/>
      <c r="J265" s="61">
        <v>0.18</v>
      </c>
      <c r="K265" s="729"/>
      <c r="L265" s="737" t="s">
        <v>518</v>
      </c>
      <c r="M265" s="737" t="s">
        <v>364</v>
      </c>
      <c r="N265" s="712">
        <v>10</v>
      </c>
      <c r="O265" s="702"/>
      <c r="P265" s="730" t="str">
        <f t="shared" si="27"/>
        <v>Included</v>
      </c>
      <c r="Q265" s="726">
        <f t="shared" si="28"/>
        <v>0</v>
      </c>
      <c r="R265" s="298">
        <f t="shared" si="29"/>
        <v>0</v>
      </c>
      <c r="S265" s="298">
        <f t="shared" si="39"/>
        <v>0</v>
      </c>
      <c r="T265" s="727">
        <f t="shared" si="40"/>
        <v>0</v>
      </c>
      <c r="U265" s="727"/>
    </row>
    <row r="266" spans="1:21" s="298" customFormat="1" x14ac:dyDescent="0.3">
      <c r="A266" s="291">
        <v>19</v>
      </c>
      <c r="B266" s="712">
        <v>7000027974</v>
      </c>
      <c r="C266" s="712">
        <v>800</v>
      </c>
      <c r="D266" s="712">
        <v>190</v>
      </c>
      <c r="E266" s="712">
        <v>10</v>
      </c>
      <c r="F266" s="713" t="s">
        <v>419</v>
      </c>
      <c r="G266" s="712">
        <v>170005043</v>
      </c>
      <c r="H266" s="712">
        <v>998713</v>
      </c>
      <c r="I266" s="728"/>
      <c r="J266" s="61">
        <v>0.18</v>
      </c>
      <c r="K266" s="729"/>
      <c r="L266" s="737" t="s">
        <v>519</v>
      </c>
      <c r="M266" s="737" t="s">
        <v>364</v>
      </c>
      <c r="N266" s="712">
        <v>39</v>
      </c>
      <c r="O266" s="702"/>
      <c r="P266" s="730" t="str">
        <f t="shared" si="27"/>
        <v>Included</v>
      </c>
      <c r="Q266" s="726">
        <f t="shared" si="28"/>
        <v>0</v>
      </c>
      <c r="R266" s="298">
        <f t="shared" si="29"/>
        <v>0</v>
      </c>
      <c r="S266" s="298">
        <f t="shared" si="39"/>
        <v>0</v>
      </c>
      <c r="T266" s="727">
        <f t="shared" si="40"/>
        <v>0</v>
      </c>
      <c r="U266" s="727"/>
    </row>
    <row r="267" spans="1:21" s="298" customFormat="1" ht="31.5" x14ac:dyDescent="0.3">
      <c r="A267" s="291">
        <v>20</v>
      </c>
      <c r="B267" s="712">
        <v>7000027974</v>
      </c>
      <c r="C267" s="712">
        <v>810</v>
      </c>
      <c r="D267" s="712">
        <v>200</v>
      </c>
      <c r="E267" s="712">
        <v>10</v>
      </c>
      <c r="F267" s="713" t="s">
        <v>420</v>
      </c>
      <c r="G267" s="712">
        <v>170005045</v>
      </c>
      <c r="H267" s="712">
        <v>998713</v>
      </c>
      <c r="I267" s="728"/>
      <c r="J267" s="61">
        <v>0.18</v>
      </c>
      <c r="K267" s="729"/>
      <c r="L267" s="737" t="s">
        <v>520</v>
      </c>
      <c r="M267" s="737" t="s">
        <v>364</v>
      </c>
      <c r="N267" s="712">
        <v>3</v>
      </c>
      <c r="O267" s="702"/>
      <c r="P267" s="730" t="str">
        <f t="shared" si="27"/>
        <v>Included</v>
      </c>
      <c r="Q267" s="726">
        <f t="shared" si="28"/>
        <v>0</v>
      </c>
      <c r="R267" s="298">
        <f t="shared" si="29"/>
        <v>0</v>
      </c>
      <c r="S267" s="298">
        <f t="shared" si="39"/>
        <v>0</v>
      </c>
      <c r="T267" s="727">
        <f t="shared" si="40"/>
        <v>0</v>
      </c>
      <c r="U267" s="727"/>
    </row>
    <row r="268" spans="1:21" s="298" customFormat="1" x14ac:dyDescent="0.3">
      <c r="A268" s="291">
        <v>21</v>
      </c>
      <c r="B268" s="712">
        <v>7000027974</v>
      </c>
      <c r="C268" s="712">
        <v>840</v>
      </c>
      <c r="D268" s="712">
        <v>220</v>
      </c>
      <c r="E268" s="712">
        <v>10</v>
      </c>
      <c r="F268" s="713" t="s">
        <v>422</v>
      </c>
      <c r="G268" s="712">
        <v>170005047</v>
      </c>
      <c r="H268" s="712">
        <v>998713</v>
      </c>
      <c r="I268" s="728"/>
      <c r="J268" s="61">
        <v>0.18</v>
      </c>
      <c r="K268" s="729"/>
      <c r="L268" s="737" t="s">
        <v>521</v>
      </c>
      <c r="M268" s="737" t="s">
        <v>364</v>
      </c>
      <c r="N268" s="712">
        <v>18</v>
      </c>
      <c r="O268" s="702"/>
      <c r="P268" s="730" t="str">
        <f t="shared" si="27"/>
        <v>Included</v>
      </c>
      <c r="Q268" s="726">
        <f t="shared" si="28"/>
        <v>0</v>
      </c>
      <c r="R268" s="298">
        <f t="shared" si="29"/>
        <v>0</v>
      </c>
      <c r="S268" s="298">
        <f>IF(K268="",(R268*J268),(R268*K268))</f>
        <v>0</v>
      </c>
      <c r="T268" s="727">
        <f>+N268*O268</f>
        <v>0</v>
      </c>
      <c r="U268" s="727"/>
    </row>
    <row r="269" spans="1:21" s="298" customFormat="1" x14ac:dyDescent="0.3">
      <c r="A269" s="291">
        <v>22</v>
      </c>
      <c r="B269" s="712">
        <v>7000027974</v>
      </c>
      <c r="C269" s="712">
        <v>850</v>
      </c>
      <c r="D269" s="712">
        <v>230</v>
      </c>
      <c r="E269" s="712">
        <v>10</v>
      </c>
      <c r="F269" s="713" t="s">
        <v>423</v>
      </c>
      <c r="G269" s="712">
        <v>170005048</v>
      </c>
      <c r="H269" s="712">
        <v>998713</v>
      </c>
      <c r="I269" s="728"/>
      <c r="J269" s="61">
        <v>0.18</v>
      </c>
      <c r="K269" s="729"/>
      <c r="L269" s="737" t="s">
        <v>522</v>
      </c>
      <c r="M269" s="737" t="s">
        <v>364</v>
      </c>
      <c r="N269" s="712">
        <v>18</v>
      </c>
      <c r="O269" s="702"/>
      <c r="P269" s="730" t="str">
        <f t="shared" si="27"/>
        <v>Included</v>
      </c>
      <c r="Q269" s="726">
        <f t="shared" si="28"/>
        <v>0</v>
      </c>
      <c r="R269" s="298">
        <f t="shared" si="29"/>
        <v>0</v>
      </c>
      <c r="S269" s="298">
        <f>IF(K269="",(R269*J269),(R269*K269))</f>
        <v>0</v>
      </c>
      <c r="T269" s="727">
        <f>+N269*O269</f>
        <v>0</v>
      </c>
      <c r="U269" s="727"/>
    </row>
    <row r="270" spans="1:21" s="298" customFormat="1" x14ac:dyDescent="0.3">
      <c r="A270" s="291">
        <v>23</v>
      </c>
      <c r="B270" s="712">
        <v>7000027974</v>
      </c>
      <c r="C270" s="712">
        <v>860</v>
      </c>
      <c r="D270" s="712">
        <v>240</v>
      </c>
      <c r="E270" s="712">
        <v>10</v>
      </c>
      <c r="F270" s="713" t="s">
        <v>424</v>
      </c>
      <c r="G270" s="712">
        <v>170005049</v>
      </c>
      <c r="H270" s="712">
        <v>998713</v>
      </c>
      <c r="I270" s="728"/>
      <c r="J270" s="61">
        <v>0.18</v>
      </c>
      <c r="K270" s="729"/>
      <c r="L270" s="737" t="s">
        <v>523</v>
      </c>
      <c r="M270" s="737" t="s">
        <v>365</v>
      </c>
      <c r="N270" s="712">
        <v>2920</v>
      </c>
      <c r="O270" s="702"/>
      <c r="P270" s="730" t="str">
        <f t="shared" si="27"/>
        <v>Included</v>
      </c>
      <c r="Q270" s="726">
        <f t="shared" si="28"/>
        <v>0</v>
      </c>
      <c r="R270" s="298">
        <f t="shared" si="29"/>
        <v>0</v>
      </c>
      <c r="S270" s="298">
        <f>IF(K270="",(R270*J270),(R270*K270))</f>
        <v>0</v>
      </c>
      <c r="T270" s="727">
        <f>+N270*O270</f>
        <v>0</v>
      </c>
      <c r="U270" s="727"/>
    </row>
    <row r="271" spans="1:21" s="298" customFormat="1" x14ac:dyDescent="0.3">
      <c r="A271" s="291">
        <v>24</v>
      </c>
      <c r="B271" s="712">
        <v>7000027974</v>
      </c>
      <c r="C271" s="712">
        <v>870</v>
      </c>
      <c r="D271" s="712">
        <v>250</v>
      </c>
      <c r="E271" s="712">
        <v>10</v>
      </c>
      <c r="F271" s="713" t="s">
        <v>425</v>
      </c>
      <c r="G271" s="712">
        <v>170005050</v>
      </c>
      <c r="H271" s="712">
        <v>998713</v>
      </c>
      <c r="I271" s="728"/>
      <c r="J271" s="61">
        <v>0.18</v>
      </c>
      <c r="K271" s="729"/>
      <c r="L271" s="737" t="s">
        <v>524</v>
      </c>
      <c r="M271" s="737" t="s">
        <v>364</v>
      </c>
      <c r="N271" s="712">
        <v>292</v>
      </c>
      <c r="O271" s="702"/>
      <c r="P271" s="730" t="str">
        <f t="shared" si="27"/>
        <v>Included</v>
      </c>
      <c r="Q271" s="726">
        <f t="shared" si="28"/>
        <v>0</v>
      </c>
      <c r="R271" s="298">
        <f t="shared" si="29"/>
        <v>0</v>
      </c>
      <c r="S271" s="298">
        <f t="shared" ref="S271:S290" si="41">IF(K271="",(R271*J271),(R271*K271))</f>
        <v>0</v>
      </c>
      <c r="T271" s="727">
        <f t="shared" ref="T271:T290" si="42">+N271*O271</f>
        <v>0</v>
      </c>
      <c r="U271" s="727"/>
    </row>
    <row r="272" spans="1:21" s="298" customFormat="1" x14ac:dyDescent="0.3">
      <c r="A272" s="291">
        <v>25</v>
      </c>
      <c r="B272" s="712">
        <v>7000027974</v>
      </c>
      <c r="C272" s="712">
        <v>890</v>
      </c>
      <c r="D272" s="712">
        <v>260</v>
      </c>
      <c r="E272" s="712">
        <v>10</v>
      </c>
      <c r="F272" s="713" t="s">
        <v>421</v>
      </c>
      <c r="G272" s="712">
        <v>170005046</v>
      </c>
      <c r="H272" s="712">
        <v>998713</v>
      </c>
      <c r="I272" s="728"/>
      <c r="J272" s="61">
        <v>0.18</v>
      </c>
      <c r="K272" s="729"/>
      <c r="L272" s="737" t="s">
        <v>477</v>
      </c>
      <c r="M272" s="737" t="s">
        <v>364</v>
      </c>
      <c r="N272" s="712">
        <v>34</v>
      </c>
      <c r="O272" s="702"/>
      <c r="P272" s="730" t="str">
        <f t="shared" si="27"/>
        <v>Included</v>
      </c>
      <c r="Q272" s="726">
        <f t="shared" si="28"/>
        <v>0</v>
      </c>
      <c r="R272" s="298">
        <f t="shared" si="29"/>
        <v>0</v>
      </c>
      <c r="S272" s="298">
        <f t="shared" si="41"/>
        <v>0</v>
      </c>
      <c r="T272" s="727">
        <f t="shared" si="42"/>
        <v>0</v>
      </c>
      <c r="U272" s="727"/>
    </row>
    <row r="273" spans="1:54" s="313" customFormat="1" ht="30.75" customHeight="1" x14ac:dyDescent="0.3">
      <c r="A273" s="695" t="str">
        <f>'Sch-1'!A273</f>
        <v>X</v>
      </c>
      <c r="B273" s="699" t="str">
        <f>'Sch-1'!B273</f>
        <v xml:space="preserve">Wi-Fi Deployment in NR3 L4              </v>
      </c>
      <c r="C273" s="721"/>
      <c r="D273" s="721"/>
      <c r="E273" s="721"/>
      <c r="F273" s="721"/>
      <c r="G273" s="721"/>
      <c r="H273" s="721"/>
      <c r="I273" s="721"/>
      <c r="J273" s="721"/>
      <c r="K273" s="721"/>
      <c r="L273" s="721"/>
      <c r="M273" s="721"/>
      <c r="N273" s="749"/>
      <c r="O273" s="721"/>
      <c r="P273" s="721"/>
      <c r="Q273" s="722"/>
      <c r="R273" s="723"/>
      <c r="S273" s="723"/>
      <c r="T273" s="723"/>
      <c r="U273" s="723"/>
      <c r="V273" s="46"/>
      <c r="W273" s="46"/>
      <c r="X273" s="46"/>
      <c r="Y273" s="46"/>
      <c r="Z273" s="46"/>
      <c r="AA273" s="46"/>
      <c r="AB273" s="46"/>
      <c r="AC273" s="46"/>
      <c r="AD273" s="46"/>
      <c r="AE273" s="46"/>
      <c r="AF273" s="46"/>
      <c r="AG273" s="46"/>
      <c r="AH273" s="46"/>
      <c r="AI273" s="46"/>
      <c r="AJ273" s="46"/>
      <c r="AK273" s="46"/>
      <c r="AL273" s="861" t="s">
        <v>136</v>
      </c>
      <c r="AM273" s="861"/>
      <c r="AN273" s="45" t="s">
        <v>137</v>
      </c>
      <c r="AO273" s="861" t="s">
        <v>138</v>
      </c>
      <c r="AP273" s="861"/>
      <c r="AQ273" s="46"/>
      <c r="AR273" s="46"/>
      <c r="AS273" s="46"/>
      <c r="AT273" s="46"/>
      <c r="AU273" s="46"/>
      <c r="AV273" s="46"/>
      <c r="AW273" s="46"/>
      <c r="AX273" s="46"/>
      <c r="AY273" s="46"/>
      <c r="AZ273" s="46"/>
      <c r="BA273" s="46"/>
      <c r="BB273" s="46"/>
    </row>
    <row r="274" spans="1:54" s="298" customFormat="1" x14ac:dyDescent="0.3">
      <c r="A274" s="291">
        <v>1</v>
      </c>
      <c r="B274" s="712">
        <v>7000027974</v>
      </c>
      <c r="C274" s="712">
        <v>900</v>
      </c>
      <c r="D274" s="712">
        <v>10</v>
      </c>
      <c r="E274" s="712">
        <v>10</v>
      </c>
      <c r="F274" s="713" t="s">
        <v>401</v>
      </c>
      <c r="G274" s="712">
        <v>170005005</v>
      </c>
      <c r="H274" s="712">
        <v>998344</v>
      </c>
      <c r="I274" s="728"/>
      <c r="J274" s="61">
        <v>0.18</v>
      </c>
      <c r="K274" s="729"/>
      <c r="L274" s="737" t="s">
        <v>504</v>
      </c>
      <c r="M274" s="737" t="s">
        <v>364</v>
      </c>
      <c r="N274" s="712">
        <v>5</v>
      </c>
      <c r="O274" s="702"/>
      <c r="P274" s="730" t="str">
        <f t="shared" si="27"/>
        <v>Included</v>
      </c>
      <c r="Q274" s="726">
        <f t="shared" si="28"/>
        <v>0</v>
      </c>
      <c r="R274" s="298">
        <f t="shared" si="29"/>
        <v>0</v>
      </c>
      <c r="S274" s="298">
        <f t="shared" si="41"/>
        <v>0</v>
      </c>
      <c r="T274" s="727">
        <f t="shared" si="42"/>
        <v>0</v>
      </c>
      <c r="U274" s="727"/>
    </row>
    <row r="275" spans="1:54" s="298" customFormat="1" x14ac:dyDescent="0.3">
      <c r="A275" s="291">
        <v>2</v>
      </c>
      <c r="B275" s="712">
        <v>7000027974</v>
      </c>
      <c r="C275" s="712">
        <v>910</v>
      </c>
      <c r="D275" s="712">
        <v>20</v>
      </c>
      <c r="E275" s="712">
        <v>10</v>
      </c>
      <c r="F275" s="713" t="s">
        <v>402</v>
      </c>
      <c r="G275" s="712">
        <v>170005025</v>
      </c>
      <c r="H275" s="712">
        <v>998713</v>
      </c>
      <c r="I275" s="728"/>
      <c r="J275" s="61">
        <v>0.18</v>
      </c>
      <c r="K275" s="729"/>
      <c r="L275" s="737" t="s">
        <v>458</v>
      </c>
      <c r="M275" s="737" t="s">
        <v>364</v>
      </c>
      <c r="N275" s="712">
        <v>234</v>
      </c>
      <c r="O275" s="702"/>
      <c r="P275" s="730" t="str">
        <f t="shared" si="27"/>
        <v>Included</v>
      </c>
      <c r="Q275" s="726">
        <f t="shared" si="28"/>
        <v>0</v>
      </c>
      <c r="R275" s="298">
        <f t="shared" si="29"/>
        <v>0</v>
      </c>
      <c r="S275" s="298">
        <f t="shared" si="41"/>
        <v>0</v>
      </c>
      <c r="T275" s="727">
        <f t="shared" si="42"/>
        <v>0</v>
      </c>
      <c r="U275" s="727"/>
    </row>
    <row r="276" spans="1:54" s="298" customFormat="1" x14ac:dyDescent="0.3">
      <c r="A276" s="291">
        <v>3</v>
      </c>
      <c r="B276" s="712">
        <v>7000027974</v>
      </c>
      <c r="C276" s="712">
        <v>920</v>
      </c>
      <c r="D276" s="712">
        <v>30</v>
      </c>
      <c r="E276" s="712">
        <v>10</v>
      </c>
      <c r="F276" s="713" t="s">
        <v>403</v>
      </c>
      <c r="G276" s="712">
        <v>170005026</v>
      </c>
      <c r="H276" s="712">
        <v>998713</v>
      </c>
      <c r="I276" s="728"/>
      <c r="J276" s="61">
        <v>0.18</v>
      </c>
      <c r="K276" s="729"/>
      <c r="L276" s="737" t="s">
        <v>459</v>
      </c>
      <c r="M276" s="737" t="s">
        <v>364</v>
      </c>
      <c r="N276" s="712">
        <v>10</v>
      </c>
      <c r="O276" s="702"/>
      <c r="P276" s="730" t="str">
        <f t="shared" si="27"/>
        <v>Included</v>
      </c>
      <c r="Q276" s="726">
        <f t="shared" si="28"/>
        <v>0</v>
      </c>
      <c r="R276" s="298">
        <f t="shared" si="29"/>
        <v>0</v>
      </c>
      <c r="S276" s="298">
        <f t="shared" si="41"/>
        <v>0</v>
      </c>
      <c r="T276" s="727">
        <f t="shared" si="42"/>
        <v>0</v>
      </c>
      <c r="U276" s="727"/>
    </row>
    <row r="277" spans="1:54" s="298" customFormat="1" x14ac:dyDescent="0.3">
      <c r="A277" s="291">
        <v>4</v>
      </c>
      <c r="B277" s="712">
        <v>7000027974</v>
      </c>
      <c r="C277" s="712">
        <v>930</v>
      </c>
      <c r="D277" s="712">
        <v>40</v>
      </c>
      <c r="E277" s="712">
        <v>10</v>
      </c>
      <c r="F277" s="713" t="s">
        <v>404</v>
      </c>
      <c r="G277" s="712">
        <v>170005027</v>
      </c>
      <c r="H277" s="712">
        <v>998713</v>
      </c>
      <c r="I277" s="728"/>
      <c r="J277" s="61">
        <v>0.18</v>
      </c>
      <c r="K277" s="729"/>
      <c r="L277" s="737" t="s">
        <v>505</v>
      </c>
      <c r="M277" s="737" t="s">
        <v>364</v>
      </c>
      <c r="N277" s="712">
        <v>53</v>
      </c>
      <c r="O277" s="702"/>
      <c r="P277" s="730" t="str">
        <f t="shared" si="27"/>
        <v>Included</v>
      </c>
      <c r="Q277" s="726">
        <f t="shared" si="28"/>
        <v>0</v>
      </c>
      <c r="R277" s="298">
        <f t="shared" si="29"/>
        <v>0</v>
      </c>
      <c r="S277" s="298">
        <f t="shared" si="41"/>
        <v>0</v>
      </c>
      <c r="T277" s="727">
        <f t="shared" si="42"/>
        <v>0</v>
      </c>
      <c r="U277" s="727"/>
    </row>
    <row r="278" spans="1:54" s="298" customFormat="1" x14ac:dyDescent="0.3">
      <c r="A278" s="291">
        <v>5</v>
      </c>
      <c r="B278" s="712">
        <v>7000027974</v>
      </c>
      <c r="C278" s="712">
        <v>940</v>
      </c>
      <c r="D278" s="712">
        <v>50</v>
      </c>
      <c r="E278" s="712">
        <v>10</v>
      </c>
      <c r="F278" s="713" t="s">
        <v>405</v>
      </c>
      <c r="G278" s="712">
        <v>170005028</v>
      </c>
      <c r="H278" s="712">
        <v>998713</v>
      </c>
      <c r="I278" s="728"/>
      <c r="J278" s="61">
        <v>0.18</v>
      </c>
      <c r="K278" s="729"/>
      <c r="L278" s="737" t="s">
        <v>506</v>
      </c>
      <c r="M278" s="737" t="s">
        <v>364</v>
      </c>
      <c r="N278" s="712">
        <v>5</v>
      </c>
      <c r="O278" s="702"/>
      <c r="P278" s="730" t="str">
        <f t="shared" si="27"/>
        <v>Included</v>
      </c>
      <c r="Q278" s="726">
        <f t="shared" si="28"/>
        <v>0</v>
      </c>
      <c r="R278" s="298">
        <f t="shared" si="29"/>
        <v>0</v>
      </c>
      <c r="S278" s="298">
        <f t="shared" si="41"/>
        <v>0</v>
      </c>
      <c r="T278" s="727">
        <f t="shared" si="42"/>
        <v>0</v>
      </c>
      <c r="U278" s="727"/>
    </row>
    <row r="279" spans="1:54" s="298" customFormat="1" x14ac:dyDescent="0.3">
      <c r="A279" s="291">
        <v>6</v>
      </c>
      <c r="B279" s="712">
        <v>7000027974</v>
      </c>
      <c r="C279" s="712">
        <v>950</v>
      </c>
      <c r="D279" s="712">
        <v>60</v>
      </c>
      <c r="E279" s="712">
        <v>10</v>
      </c>
      <c r="F279" s="713" t="s">
        <v>406</v>
      </c>
      <c r="G279" s="712">
        <v>170005029</v>
      </c>
      <c r="H279" s="712">
        <v>998713</v>
      </c>
      <c r="I279" s="728"/>
      <c r="J279" s="61">
        <v>0.18</v>
      </c>
      <c r="K279" s="729"/>
      <c r="L279" s="737" t="s">
        <v>507</v>
      </c>
      <c r="M279" s="737" t="s">
        <v>364</v>
      </c>
      <c r="N279" s="712">
        <v>45</v>
      </c>
      <c r="O279" s="702"/>
      <c r="P279" s="730" t="str">
        <f t="shared" si="27"/>
        <v>Included</v>
      </c>
      <c r="Q279" s="726">
        <f t="shared" si="28"/>
        <v>0</v>
      </c>
      <c r="R279" s="298">
        <f t="shared" si="29"/>
        <v>0</v>
      </c>
      <c r="S279" s="298">
        <f t="shared" si="41"/>
        <v>0</v>
      </c>
      <c r="T279" s="727">
        <f t="shared" si="42"/>
        <v>0</v>
      </c>
      <c r="U279" s="727"/>
    </row>
    <row r="280" spans="1:54" s="298" customFormat="1" x14ac:dyDescent="0.3">
      <c r="A280" s="291">
        <v>7</v>
      </c>
      <c r="B280" s="712">
        <v>7000027974</v>
      </c>
      <c r="C280" s="712">
        <v>960</v>
      </c>
      <c r="D280" s="712">
        <v>70</v>
      </c>
      <c r="E280" s="712">
        <v>10</v>
      </c>
      <c r="F280" s="713" t="s">
        <v>407</v>
      </c>
      <c r="G280" s="712">
        <v>170005031</v>
      </c>
      <c r="H280" s="712">
        <v>998713</v>
      </c>
      <c r="I280" s="728"/>
      <c r="J280" s="61">
        <v>0.18</v>
      </c>
      <c r="K280" s="729"/>
      <c r="L280" s="737" t="s">
        <v>463</v>
      </c>
      <c r="M280" s="737" t="s">
        <v>364</v>
      </c>
      <c r="N280" s="712">
        <v>2</v>
      </c>
      <c r="O280" s="702"/>
      <c r="P280" s="730" t="str">
        <f t="shared" si="27"/>
        <v>Included</v>
      </c>
      <c r="Q280" s="726">
        <f t="shared" si="28"/>
        <v>0</v>
      </c>
      <c r="R280" s="298">
        <f t="shared" si="29"/>
        <v>0</v>
      </c>
      <c r="S280" s="298">
        <f t="shared" si="41"/>
        <v>0</v>
      </c>
      <c r="T280" s="727">
        <f t="shared" si="42"/>
        <v>0</v>
      </c>
      <c r="U280" s="727"/>
    </row>
    <row r="281" spans="1:54" s="298" customFormat="1" ht="31.5" x14ac:dyDescent="0.3">
      <c r="A281" s="291">
        <v>8</v>
      </c>
      <c r="B281" s="712">
        <v>7000027974</v>
      </c>
      <c r="C281" s="712">
        <v>970</v>
      </c>
      <c r="D281" s="712">
        <v>80</v>
      </c>
      <c r="E281" s="712">
        <v>10</v>
      </c>
      <c r="F281" s="713" t="s">
        <v>408</v>
      </c>
      <c r="G281" s="712">
        <v>170005032</v>
      </c>
      <c r="H281" s="712">
        <v>998713</v>
      </c>
      <c r="I281" s="728"/>
      <c r="J281" s="61">
        <v>0.18</v>
      </c>
      <c r="K281" s="729"/>
      <c r="L281" s="737" t="s">
        <v>508</v>
      </c>
      <c r="M281" s="737" t="s">
        <v>365</v>
      </c>
      <c r="N281" s="712">
        <v>192</v>
      </c>
      <c r="O281" s="702"/>
      <c r="P281" s="730" t="str">
        <f t="shared" si="27"/>
        <v>Included</v>
      </c>
      <c r="Q281" s="726">
        <f t="shared" si="28"/>
        <v>0</v>
      </c>
      <c r="R281" s="298">
        <f t="shared" si="29"/>
        <v>0</v>
      </c>
      <c r="S281" s="298">
        <f t="shared" si="41"/>
        <v>0</v>
      </c>
      <c r="T281" s="727">
        <f t="shared" si="42"/>
        <v>0</v>
      </c>
      <c r="U281" s="727"/>
    </row>
    <row r="282" spans="1:54" s="298" customFormat="1" ht="31.5" x14ac:dyDescent="0.3">
      <c r="A282" s="291">
        <v>9</v>
      </c>
      <c r="B282" s="712">
        <v>7000027974</v>
      </c>
      <c r="C282" s="712">
        <v>980</v>
      </c>
      <c r="D282" s="712">
        <v>90</v>
      </c>
      <c r="E282" s="712">
        <v>10</v>
      </c>
      <c r="F282" s="713" t="s">
        <v>409</v>
      </c>
      <c r="G282" s="712">
        <v>170005033</v>
      </c>
      <c r="H282" s="712">
        <v>998713</v>
      </c>
      <c r="I282" s="728"/>
      <c r="J282" s="61">
        <v>0.18</v>
      </c>
      <c r="K282" s="729"/>
      <c r="L282" s="737" t="s">
        <v>509</v>
      </c>
      <c r="M282" s="737" t="s">
        <v>365</v>
      </c>
      <c r="N282" s="712">
        <v>960</v>
      </c>
      <c r="O282" s="702"/>
      <c r="P282" s="730" t="str">
        <f t="shared" si="27"/>
        <v>Included</v>
      </c>
      <c r="Q282" s="726">
        <f t="shared" si="28"/>
        <v>0</v>
      </c>
      <c r="R282" s="298">
        <f t="shared" si="29"/>
        <v>0</v>
      </c>
      <c r="S282" s="298">
        <f t="shared" si="41"/>
        <v>0</v>
      </c>
      <c r="T282" s="727">
        <f t="shared" si="42"/>
        <v>0</v>
      </c>
      <c r="U282" s="727"/>
    </row>
    <row r="283" spans="1:54" s="298" customFormat="1" x14ac:dyDescent="0.3">
      <c r="A283" s="291">
        <v>10</v>
      </c>
      <c r="B283" s="712">
        <v>7000027974</v>
      </c>
      <c r="C283" s="712">
        <v>990</v>
      </c>
      <c r="D283" s="712">
        <v>100</v>
      </c>
      <c r="E283" s="712">
        <v>10</v>
      </c>
      <c r="F283" s="713" t="s">
        <v>410</v>
      </c>
      <c r="G283" s="712">
        <v>170005034</v>
      </c>
      <c r="H283" s="712">
        <v>998713</v>
      </c>
      <c r="I283" s="728"/>
      <c r="J283" s="61">
        <v>0.18</v>
      </c>
      <c r="K283" s="729"/>
      <c r="L283" s="737" t="s">
        <v>510</v>
      </c>
      <c r="M283" s="737" t="s">
        <v>365</v>
      </c>
      <c r="N283" s="712">
        <v>14548</v>
      </c>
      <c r="O283" s="702"/>
      <c r="P283" s="730" t="str">
        <f t="shared" si="27"/>
        <v>Included</v>
      </c>
      <c r="Q283" s="726">
        <f t="shared" si="28"/>
        <v>0</v>
      </c>
      <c r="R283" s="298">
        <f t="shared" si="29"/>
        <v>0</v>
      </c>
      <c r="S283" s="298">
        <f t="shared" si="41"/>
        <v>0</v>
      </c>
      <c r="T283" s="727">
        <f t="shared" si="42"/>
        <v>0</v>
      </c>
      <c r="U283" s="727"/>
    </row>
    <row r="284" spans="1:54" s="298" customFormat="1" x14ac:dyDescent="0.3">
      <c r="A284" s="291">
        <v>11</v>
      </c>
      <c r="B284" s="712">
        <v>7000027974</v>
      </c>
      <c r="C284" s="712">
        <v>1000</v>
      </c>
      <c r="D284" s="712">
        <v>110</v>
      </c>
      <c r="E284" s="712">
        <v>10</v>
      </c>
      <c r="F284" s="713" t="s">
        <v>411</v>
      </c>
      <c r="G284" s="712">
        <v>170005035</v>
      </c>
      <c r="H284" s="712">
        <v>998713</v>
      </c>
      <c r="I284" s="728"/>
      <c r="J284" s="61">
        <v>0.18</v>
      </c>
      <c r="K284" s="729"/>
      <c r="L284" s="737" t="s">
        <v>511</v>
      </c>
      <c r="M284" s="737" t="s">
        <v>365</v>
      </c>
      <c r="N284" s="712">
        <v>12500</v>
      </c>
      <c r="O284" s="702"/>
      <c r="P284" s="730" t="str">
        <f t="shared" si="27"/>
        <v>Included</v>
      </c>
      <c r="Q284" s="726">
        <f t="shared" si="28"/>
        <v>0</v>
      </c>
      <c r="R284" s="298">
        <f t="shared" si="29"/>
        <v>0</v>
      </c>
      <c r="S284" s="298">
        <f t="shared" si="41"/>
        <v>0</v>
      </c>
      <c r="T284" s="727">
        <f t="shared" si="42"/>
        <v>0</v>
      </c>
      <c r="U284" s="727"/>
    </row>
    <row r="285" spans="1:54" s="298" customFormat="1" x14ac:dyDescent="0.3">
      <c r="A285" s="291">
        <v>12</v>
      </c>
      <c r="B285" s="712">
        <v>7000027974</v>
      </c>
      <c r="C285" s="712">
        <v>1010</v>
      </c>
      <c r="D285" s="712">
        <v>120</v>
      </c>
      <c r="E285" s="712">
        <v>10</v>
      </c>
      <c r="F285" s="713" t="s">
        <v>412</v>
      </c>
      <c r="G285" s="712">
        <v>170005036</v>
      </c>
      <c r="H285" s="712">
        <v>998713</v>
      </c>
      <c r="I285" s="728"/>
      <c r="J285" s="61">
        <v>0.18</v>
      </c>
      <c r="K285" s="729"/>
      <c r="L285" s="737" t="s">
        <v>512</v>
      </c>
      <c r="M285" s="737" t="s">
        <v>365</v>
      </c>
      <c r="N285" s="712">
        <v>13094</v>
      </c>
      <c r="O285" s="702"/>
      <c r="P285" s="730" t="str">
        <f t="shared" si="27"/>
        <v>Included</v>
      </c>
      <c r="Q285" s="726">
        <f t="shared" si="28"/>
        <v>0</v>
      </c>
      <c r="R285" s="298">
        <f t="shared" si="29"/>
        <v>0</v>
      </c>
      <c r="S285" s="298">
        <f t="shared" si="41"/>
        <v>0</v>
      </c>
      <c r="T285" s="727">
        <f t="shared" si="42"/>
        <v>0</v>
      </c>
      <c r="U285" s="727"/>
    </row>
    <row r="286" spans="1:54" s="298" customFormat="1" x14ac:dyDescent="0.3">
      <c r="A286" s="291">
        <v>13</v>
      </c>
      <c r="B286" s="712">
        <v>7000027974</v>
      </c>
      <c r="C286" s="712">
        <v>1020</v>
      </c>
      <c r="D286" s="712">
        <v>130</v>
      </c>
      <c r="E286" s="712">
        <v>10</v>
      </c>
      <c r="F286" s="713" t="s">
        <v>413</v>
      </c>
      <c r="G286" s="712">
        <v>170005037</v>
      </c>
      <c r="H286" s="712">
        <v>998713</v>
      </c>
      <c r="I286" s="728"/>
      <c r="J286" s="61">
        <v>0.18</v>
      </c>
      <c r="K286" s="729"/>
      <c r="L286" s="737" t="s">
        <v>513</v>
      </c>
      <c r="M286" s="737" t="s">
        <v>365</v>
      </c>
      <c r="N286" s="712">
        <v>11250</v>
      </c>
      <c r="O286" s="702"/>
      <c r="P286" s="730" t="str">
        <f t="shared" si="27"/>
        <v>Included</v>
      </c>
      <c r="Q286" s="726">
        <f t="shared" si="28"/>
        <v>0</v>
      </c>
      <c r="R286" s="298">
        <f t="shared" si="29"/>
        <v>0</v>
      </c>
      <c r="S286" s="298">
        <f t="shared" si="41"/>
        <v>0</v>
      </c>
      <c r="T286" s="727">
        <f t="shared" si="42"/>
        <v>0</v>
      </c>
      <c r="U286" s="727"/>
    </row>
    <row r="287" spans="1:54" s="298" customFormat="1" x14ac:dyDescent="0.3">
      <c r="A287" s="291">
        <v>14</v>
      </c>
      <c r="B287" s="712">
        <v>7000027974</v>
      </c>
      <c r="C287" s="712">
        <v>1030</v>
      </c>
      <c r="D287" s="712">
        <v>140</v>
      </c>
      <c r="E287" s="712">
        <v>10</v>
      </c>
      <c r="F287" s="713" t="s">
        <v>414</v>
      </c>
      <c r="G287" s="712">
        <v>170005038</v>
      </c>
      <c r="H287" s="712">
        <v>998713</v>
      </c>
      <c r="I287" s="728"/>
      <c r="J287" s="61">
        <v>0.18</v>
      </c>
      <c r="K287" s="729"/>
      <c r="L287" s="737" t="s">
        <v>514</v>
      </c>
      <c r="M287" s="737" t="s">
        <v>364</v>
      </c>
      <c r="N287" s="712">
        <v>192</v>
      </c>
      <c r="O287" s="702"/>
      <c r="P287" s="730" t="str">
        <f t="shared" si="27"/>
        <v>Included</v>
      </c>
      <c r="Q287" s="726">
        <f t="shared" si="28"/>
        <v>0</v>
      </c>
      <c r="R287" s="298">
        <f t="shared" si="29"/>
        <v>0</v>
      </c>
      <c r="S287" s="298">
        <f t="shared" si="41"/>
        <v>0</v>
      </c>
      <c r="T287" s="727">
        <f t="shared" si="42"/>
        <v>0</v>
      </c>
      <c r="U287" s="727"/>
    </row>
    <row r="288" spans="1:54" s="298" customFormat="1" x14ac:dyDescent="0.3">
      <c r="A288" s="291">
        <v>15</v>
      </c>
      <c r="B288" s="712">
        <v>7000027974</v>
      </c>
      <c r="C288" s="712">
        <v>1040</v>
      </c>
      <c r="D288" s="712">
        <v>150</v>
      </c>
      <c r="E288" s="712">
        <v>10</v>
      </c>
      <c r="F288" s="713" t="s">
        <v>415</v>
      </c>
      <c r="G288" s="712">
        <v>170005039</v>
      </c>
      <c r="H288" s="712">
        <v>998713</v>
      </c>
      <c r="I288" s="728"/>
      <c r="J288" s="61">
        <v>0.18</v>
      </c>
      <c r="K288" s="729"/>
      <c r="L288" s="737" t="s">
        <v>515</v>
      </c>
      <c r="M288" s="737" t="s">
        <v>364</v>
      </c>
      <c r="N288" s="712">
        <v>90</v>
      </c>
      <c r="O288" s="702"/>
      <c r="P288" s="730" t="str">
        <f t="shared" si="27"/>
        <v>Included</v>
      </c>
      <c r="Q288" s="726">
        <f t="shared" si="28"/>
        <v>0</v>
      </c>
      <c r="R288" s="298">
        <f t="shared" si="29"/>
        <v>0</v>
      </c>
      <c r="S288" s="298">
        <f t="shared" si="41"/>
        <v>0</v>
      </c>
      <c r="T288" s="727">
        <f t="shared" si="42"/>
        <v>0</v>
      </c>
      <c r="U288" s="727"/>
    </row>
    <row r="289" spans="1:54" s="298" customFormat="1" x14ac:dyDescent="0.3">
      <c r="A289" s="291">
        <v>16</v>
      </c>
      <c r="B289" s="712">
        <v>7000027974</v>
      </c>
      <c r="C289" s="712">
        <v>1050</v>
      </c>
      <c r="D289" s="712">
        <v>160</v>
      </c>
      <c r="E289" s="712">
        <v>10</v>
      </c>
      <c r="F289" s="713" t="s">
        <v>416</v>
      </c>
      <c r="G289" s="712">
        <v>170005040</v>
      </c>
      <c r="H289" s="712">
        <v>998713</v>
      </c>
      <c r="I289" s="728"/>
      <c r="J289" s="61">
        <v>0.18</v>
      </c>
      <c r="K289" s="729"/>
      <c r="L289" s="737" t="s">
        <v>516</v>
      </c>
      <c r="M289" s="737" t="s">
        <v>365</v>
      </c>
      <c r="N289" s="712">
        <v>9360</v>
      </c>
      <c r="O289" s="702"/>
      <c r="P289" s="730" t="str">
        <f t="shared" si="27"/>
        <v>Included</v>
      </c>
      <c r="Q289" s="726">
        <f t="shared" si="28"/>
        <v>0</v>
      </c>
      <c r="R289" s="298">
        <f t="shared" si="29"/>
        <v>0</v>
      </c>
      <c r="S289" s="298">
        <f t="shared" si="41"/>
        <v>0</v>
      </c>
      <c r="T289" s="727">
        <f t="shared" si="42"/>
        <v>0</v>
      </c>
      <c r="U289" s="727"/>
    </row>
    <row r="290" spans="1:54" s="298" customFormat="1" x14ac:dyDescent="0.3">
      <c r="A290" s="291">
        <v>17</v>
      </c>
      <c r="B290" s="712">
        <v>7000027974</v>
      </c>
      <c r="C290" s="712">
        <v>1060</v>
      </c>
      <c r="D290" s="712">
        <v>170</v>
      </c>
      <c r="E290" s="712">
        <v>10</v>
      </c>
      <c r="F290" s="713" t="s">
        <v>417</v>
      </c>
      <c r="G290" s="712">
        <v>170005041</v>
      </c>
      <c r="H290" s="712">
        <v>998713</v>
      </c>
      <c r="I290" s="728"/>
      <c r="J290" s="61">
        <v>0.18</v>
      </c>
      <c r="K290" s="729"/>
      <c r="L290" s="737" t="s">
        <v>517</v>
      </c>
      <c r="M290" s="737" t="s">
        <v>365</v>
      </c>
      <c r="N290" s="712">
        <v>400</v>
      </c>
      <c r="O290" s="702"/>
      <c r="P290" s="730" t="str">
        <f t="shared" si="27"/>
        <v>Included</v>
      </c>
      <c r="Q290" s="726">
        <f t="shared" si="28"/>
        <v>0</v>
      </c>
      <c r="R290" s="298">
        <f t="shared" si="29"/>
        <v>0</v>
      </c>
      <c r="S290" s="298">
        <f t="shared" si="41"/>
        <v>0</v>
      </c>
      <c r="T290" s="727">
        <f t="shared" si="42"/>
        <v>0</v>
      </c>
      <c r="U290" s="727"/>
    </row>
    <row r="291" spans="1:54" s="298" customFormat="1" x14ac:dyDescent="0.3">
      <c r="A291" s="291">
        <v>18</v>
      </c>
      <c r="B291" s="712">
        <v>7000027974</v>
      </c>
      <c r="C291" s="712">
        <v>1070</v>
      </c>
      <c r="D291" s="712">
        <v>180</v>
      </c>
      <c r="E291" s="712">
        <v>10</v>
      </c>
      <c r="F291" s="713" t="s">
        <v>418</v>
      </c>
      <c r="G291" s="712">
        <v>170005042</v>
      </c>
      <c r="H291" s="712">
        <v>998713</v>
      </c>
      <c r="I291" s="728"/>
      <c r="J291" s="61">
        <v>0.18</v>
      </c>
      <c r="K291" s="729"/>
      <c r="L291" s="737" t="s">
        <v>518</v>
      </c>
      <c r="M291" s="737" t="s">
        <v>364</v>
      </c>
      <c r="N291" s="712">
        <v>10</v>
      </c>
      <c r="O291" s="702"/>
      <c r="P291" s="730" t="str">
        <f t="shared" si="27"/>
        <v>Included</v>
      </c>
      <c r="Q291" s="726">
        <f t="shared" si="28"/>
        <v>0</v>
      </c>
      <c r="R291" s="298">
        <f t="shared" si="29"/>
        <v>0</v>
      </c>
      <c r="S291" s="298">
        <f>IF(K291="",(R291*J291),(R291*K291))</f>
        <v>0</v>
      </c>
      <c r="T291" s="727">
        <f>+N291*O291</f>
        <v>0</v>
      </c>
      <c r="U291" s="727"/>
    </row>
    <row r="292" spans="1:54" s="298" customFormat="1" x14ac:dyDescent="0.3">
      <c r="A292" s="291">
        <v>19</v>
      </c>
      <c r="B292" s="712">
        <v>7000027974</v>
      </c>
      <c r="C292" s="712">
        <v>1080</v>
      </c>
      <c r="D292" s="712">
        <v>190</v>
      </c>
      <c r="E292" s="712">
        <v>10</v>
      </c>
      <c r="F292" s="713" t="s">
        <v>419</v>
      </c>
      <c r="G292" s="712">
        <v>170005043</v>
      </c>
      <c r="H292" s="712">
        <v>998713</v>
      </c>
      <c r="I292" s="728"/>
      <c r="J292" s="61">
        <v>0.18</v>
      </c>
      <c r="K292" s="729"/>
      <c r="L292" s="737" t="s">
        <v>519</v>
      </c>
      <c r="M292" s="737" t="s">
        <v>364</v>
      </c>
      <c r="N292" s="712">
        <v>58</v>
      </c>
      <c r="O292" s="702"/>
      <c r="P292" s="730" t="str">
        <f t="shared" si="27"/>
        <v>Included</v>
      </c>
      <c r="Q292" s="726">
        <f t="shared" si="28"/>
        <v>0</v>
      </c>
      <c r="R292" s="298">
        <f t="shared" si="29"/>
        <v>0</v>
      </c>
      <c r="S292" s="298">
        <f>IF(K292="",(R292*J292),(R292*K292))</f>
        <v>0</v>
      </c>
      <c r="T292" s="727">
        <f>+N292*O292</f>
        <v>0</v>
      </c>
      <c r="U292" s="727"/>
    </row>
    <row r="293" spans="1:54" s="298" customFormat="1" ht="31.5" x14ac:dyDescent="0.3">
      <c r="A293" s="291">
        <v>20</v>
      </c>
      <c r="B293" s="712">
        <v>7000027974</v>
      </c>
      <c r="C293" s="712">
        <v>1090</v>
      </c>
      <c r="D293" s="712">
        <v>200</v>
      </c>
      <c r="E293" s="712">
        <v>10</v>
      </c>
      <c r="F293" s="713" t="s">
        <v>420</v>
      </c>
      <c r="G293" s="712">
        <v>170005045</v>
      </c>
      <c r="H293" s="712">
        <v>998713</v>
      </c>
      <c r="I293" s="728"/>
      <c r="J293" s="61">
        <v>0.18</v>
      </c>
      <c r="K293" s="729"/>
      <c r="L293" s="737" t="s">
        <v>520</v>
      </c>
      <c r="M293" s="737" t="s">
        <v>364</v>
      </c>
      <c r="N293" s="712">
        <v>2</v>
      </c>
      <c r="O293" s="702"/>
      <c r="P293" s="730" t="str">
        <f t="shared" si="27"/>
        <v>Included</v>
      </c>
      <c r="Q293" s="726">
        <f t="shared" si="28"/>
        <v>0</v>
      </c>
      <c r="R293" s="298">
        <f t="shared" si="29"/>
        <v>0</v>
      </c>
      <c r="S293" s="298">
        <f>IF(K293="",(R293*J293),(R293*K293))</f>
        <v>0</v>
      </c>
      <c r="T293" s="727">
        <f>+N293*O293</f>
        <v>0</v>
      </c>
      <c r="U293" s="727"/>
    </row>
    <row r="294" spans="1:54" s="298" customFormat="1" x14ac:dyDescent="0.3">
      <c r="A294" s="291">
        <v>21</v>
      </c>
      <c r="B294" s="712">
        <v>7000027974</v>
      </c>
      <c r="C294" s="712">
        <v>1100</v>
      </c>
      <c r="D294" s="712">
        <v>210</v>
      </c>
      <c r="E294" s="712">
        <v>10</v>
      </c>
      <c r="F294" s="713" t="s">
        <v>421</v>
      </c>
      <c r="G294" s="712">
        <v>170005046</v>
      </c>
      <c r="H294" s="712">
        <v>998713</v>
      </c>
      <c r="I294" s="728"/>
      <c r="J294" s="61">
        <v>0.18</v>
      </c>
      <c r="K294" s="729"/>
      <c r="L294" s="737" t="s">
        <v>477</v>
      </c>
      <c r="M294" s="737" t="s">
        <v>364</v>
      </c>
      <c r="N294" s="712">
        <v>53</v>
      </c>
      <c r="O294" s="702"/>
      <c r="P294" s="730" t="str">
        <f t="shared" si="27"/>
        <v>Included</v>
      </c>
      <c r="Q294" s="726">
        <f t="shared" si="28"/>
        <v>0</v>
      </c>
      <c r="R294" s="298">
        <f t="shared" si="29"/>
        <v>0</v>
      </c>
      <c r="S294" s="298">
        <f t="shared" ref="S294:S298" si="43">IF(K294="",(R294*J294),(R294*K294))</f>
        <v>0</v>
      </c>
      <c r="T294" s="727">
        <f t="shared" ref="T294:T298" si="44">+N294*O294</f>
        <v>0</v>
      </c>
      <c r="U294" s="727"/>
    </row>
    <row r="295" spans="1:54" s="298" customFormat="1" x14ac:dyDescent="0.3">
      <c r="A295" s="291">
        <v>22</v>
      </c>
      <c r="B295" s="712">
        <v>7000027974</v>
      </c>
      <c r="C295" s="712">
        <v>1110</v>
      </c>
      <c r="D295" s="712">
        <v>220</v>
      </c>
      <c r="E295" s="712">
        <v>10</v>
      </c>
      <c r="F295" s="713" t="s">
        <v>422</v>
      </c>
      <c r="G295" s="712">
        <v>170005047</v>
      </c>
      <c r="H295" s="712">
        <v>998713</v>
      </c>
      <c r="I295" s="728"/>
      <c r="J295" s="61">
        <v>0.18</v>
      </c>
      <c r="K295" s="729"/>
      <c r="L295" s="737" t="s">
        <v>521</v>
      </c>
      <c r="M295" s="737" t="s">
        <v>364</v>
      </c>
      <c r="N295" s="712">
        <v>30</v>
      </c>
      <c r="O295" s="702"/>
      <c r="P295" s="730" t="str">
        <f t="shared" si="27"/>
        <v>Included</v>
      </c>
      <c r="Q295" s="726">
        <f t="shared" si="28"/>
        <v>0</v>
      </c>
      <c r="R295" s="298">
        <f t="shared" si="29"/>
        <v>0</v>
      </c>
      <c r="S295" s="298">
        <f t="shared" si="43"/>
        <v>0</v>
      </c>
      <c r="T295" s="727">
        <f t="shared" si="44"/>
        <v>0</v>
      </c>
      <c r="U295" s="727"/>
    </row>
    <row r="296" spans="1:54" s="298" customFormat="1" x14ac:dyDescent="0.3">
      <c r="A296" s="291">
        <v>23</v>
      </c>
      <c r="B296" s="712">
        <v>7000027974</v>
      </c>
      <c r="C296" s="712">
        <v>1120</v>
      </c>
      <c r="D296" s="712">
        <v>230</v>
      </c>
      <c r="E296" s="712">
        <v>10</v>
      </c>
      <c r="F296" s="713" t="s">
        <v>423</v>
      </c>
      <c r="G296" s="712">
        <v>170005048</v>
      </c>
      <c r="H296" s="712">
        <v>998713</v>
      </c>
      <c r="I296" s="728"/>
      <c r="J296" s="61">
        <v>0.18</v>
      </c>
      <c r="K296" s="729"/>
      <c r="L296" s="737" t="s">
        <v>522</v>
      </c>
      <c r="M296" s="737" t="s">
        <v>364</v>
      </c>
      <c r="N296" s="712">
        <v>30</v>
      </c>
      <c r="O296" s="702"/>
      <c r="P296" s="730" t="str">
        <f t="shared" si="27"/>
        <v>Included</v>
      </c>
      <c r="Q296" s="726">
        <f t="shared" si="28"/>
        <v>0</v>
      </c>
      <c r="R296" s="298">
        <f t="shared" si="29"/>
        <v>0</v>
      </c>
      <c r="S296" s="298">
        <f t="shared" si="43"/>
        <v>0</v>
      </c>
      <c r="T296" s="727">
        <f t="shared" si="44"/>
        <v>0</v>
      </c>
      <c r="U296" s="727"/>
    </row>
    <row r="297" spans="1:54" s="298" customFormat="1" x14ac:dyDescent="0.3">
      <c r="A297" s="291">
        <v>24</v>
      </c>
      <c r="B297" s="712">
        <v>7000027974</v>
      </c>
      <c r="C297" s="712">
        <v>1130</v>
      </c>
      <c r="D297" s="712">
        <v>240</v>
      </c>
      <c r="E297" s="712">
        <v>10</v>
      </c>
      <c r="F297" s="713" t="s">
        <v>424</v>
      </c>
      <c r="G297" s="712">
        <v>170005049</v>
      </c>
      <c r="H297" s="712">
        <v>998713</v>
      </c>
      <c r="I297" s="728"/>
      <c r="J297" s="61">
        <v>0.18</v>
      </c>
      <c r="K297" s="729"/>
      <c r="L297" s="737" t="s">
        <v>523</v>
      </c>
      <c r="M297" s="737" t="s">
        <v>365</v>
      </c>
      <c r="N297" s="712">
        <v>4880</v>
      </c>
      <c r="O297" s="702"/>
      <c r="P297" s="730" t="str">
        <f t="shared" si="27"/>
        <v>Included</v>
      </c>
      <c r="Q297" s="726">
        <f t="shared" si="28"/>
        <v>0</v>
      </c>
      <c r="R297" s="298">
        <f t="shared" si="29"/>
        <v>0</v>
      </c>
      <c r="S297" s="298">
        <f t="shared" si="43"/>
        <v>0</v>
      </c>
      <c r="T297" s="727">
        <f t="shared" si="44"/>
        <v>0</v>
      </c>
      <c r="U297" s="727"/>
    </row>
    <row r="298" spans="1:54" s="298" customFormat="1" x14ac:dyDescent="0.3">
      <c r="A298" s="291">
        <v>25</v>
      </c>
      <c r="B298" s="712">
        <v>7000027974</v>
      </c>
      <c r="C298" s="712">
        <v>1140</v>
      </c>
      <c r="D298" s="712">
        <v>250</v>
      </c>
      <c r="E298" s="712">
        <v>10</v>
      </c>
      <c r="F298" s="713" t="s">
        <v>425</v>
      </c>
      <c r="G298" s="712">
        <v>170005050</v>
      </c>
      <c r="H298" s="712">
        <v>998713</v>
      </c>
      <c r="I298" s="728"/>
      <c r="J298" s="61">
        <v>0.18</v>
      </c>
      <c r="K298" s="729"/>
      <c r="L298" s="737" t="s">
        <v>524</v>
      </c>
      <c r="M298" s="737" t="s">
        <v>364</v>
      </c>
      <c r="N298" s="712">
        <v>488</v>
      </c>
      <c r="O298" s="702"/>
      <c r="P298" s="730" t="str">
        <f t="shared" si="27"/>
        <v>Included</v>
      </c>
      <c r="Q298" s="726">
        <f t="shared" si="28"/>
        <v>0</v>
      </c>
      <c r="R298" s="298">
        <f t="shared" si="29"/>
        <v>0</v>
      </c>
      <c r="S298" s="298">
        <f t="shared" si="43"/>
        <v>0</v>
      </c>
      <c r="T298" s="727">
        <f t="shared" si="44"/>
        <v>0</v>
      </c>
      <c r="U298" s="727"/>
    </row>
    <row r="299" spans="1:54" s="269" customFormat="1" ht="37.5" customHeight="1" x14ac:dyDescent="0.3">
      <c r="A299" s="862"/>
      <c r="B299" s="863"/>
      <c r="C299" s="863"/>
      <c r="D299" s="863"/>
      <c r="E299" s="863"/>
      <c r="F299" s="863"/>
      <c r="G299" s="863"/>
      <c r="H299" s="863"/>
      <c r="I299" s="863"/>
      <c r="J299" s="863"/>
      <c r="K299" s="863"/>
      <c r="L299" s="863"/>
      <c r="M299" s="863"/>
      <c r="N299" s="863"/>
      <c r="O299" s="863"/>
      <c r="P299" s="863"/>
      <c r="Q299" s="864"/>
      <c r="R299" s="297"/>
      <c r="S299" s="297"/>
      <c r="T299" s="297"/>
      <c r="U299" s="297"/>
      <c r="AD299" s="298"/>
    </row>
    <row r="300" spans="1:54" ht="25.5" customHeight="1" x14ac:dyDescent="0.3">
      <c r="A300" s="856"/>
      <c r="B300" s="857"/>
      <c r="C300" s="857"/>
      <c r="D300" s="857"/>
      <c r="E300" s="857"/>
      <c r="F300" s="857"/>
      <c r="G300" s="857"/>
      <c r="H300" s="857"/>
      <c r="I300" s="857"/>
      <c r="J300" s="857"/>
      <c r="K300" s="858"/>
      <c r="L300" s="299" t="s">
        <v>149</v>
      </c>
      <c r="M300" s="300"/>
      <c r="N300" s="301"/>
      <c r="O300" s="302"/>
      <c r="P300" s="303">
        <f>SUM(P19:P298)</f>
        <v>0</v>
      </c>
      <c r="Q300" s="304"/>
      <c r="S300" s="672">
        <f>SUM(S19:S298)</f>
        <v>0</v>
      </c>
      <c r="T300" s="10">
        <f>+SUM(T19:T298)</f>
        <v>0</v>
      </c>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row>
    <row r="301" spans="1:54" ht="25.5" customHeight="1" x14ac:dyDescent="0.3">
      <c r="A301" s="305"/>
      <c r="B301" s="306"/>
      <c r="C301" s="306"/>
      <c r="D301" s="306"/>
      <c r="E301" s="306"/>
      <c r="F301" s="306"/>
      <c r="G301" s="306"/>
      <c r="H301" s="305"/>
      <c r="I301" s="308"/>
      <c r="J301" s="306"/>
      <c r="K301" s="306"/>
      <c r="L301" s="866" t="s">
        <v>146</v>
      </c>
      <c r="M301" s="867"/>
      <c r="N301" s="867"/>
      <c r="O301" s="868"/>
      <c r="P301" s="303"/>
      <c r="Q301" s="309">
        <f>SUM(Q19:Q298)</f>
        <v>0</v>
      </c>
      <c r="T301" s="10">
        <f>+T300*0.18</f>
        <v>0</v>
      </c>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row>
    <row r="302" spans="1:54" ht="37.5" customHeight="1" x14ac:dyDescent="0.3">
      <c r="A302" s="310"/>
      <c r="B302" s="77"/>
      <c r="C302" s="77"/>
      <c r="D302" s="77"/>
      <c r="E302" s="77"/>
      <c r="F302" s="77"/>
      <c r="G302" s="77"/>
      <c r="H302" s="836"/>
      <c r="I302" s="836"/>
      <c r="J302" s="836"/>
      <c r="K302" s="836"/>
      <c r="L302" s="836"/>
      <c r="M302" s="836"/>
      <c r="N302" s="11"/>
      <c r="O302" s="311"/>
      <c r="P302" s="312"/>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row>
    <row r="303" spans="1:54" ht="32.25" customHeight="1" x14ac:dyDescent="0.3">
      <c r="A303" s="310" t="s">
        <v>109</v>
      </c>
      <c r="B303" s="869" t="s">
        <v>150</v>
      </c>
      <c r="C303" s="869"/>
      <c r="D303" s="869"/>
      <c r="E303" s="869"/>
      <c r="F303" s="869"/>
      <c r="G303" s="869"/>
      <c r="H303" s="869"/>
      <c r="I303" s="869"/>
      <c r="J303" s="869"/>
      <c r="K303" s="869"/>
      <c r="L303" s="869"/>
      <c r="M303" s="313"/>
      <c r="N303" s="705"/>
      <c r="O303" s="313"/>
      <c r="P303" s="313"/>
      <c r="Q303" s="313"/>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row>
    <row r="304" spans="1:54" ht="33" customHeight="1" x14ac:dyDescent="0.3">
      <c r="A304" s="870" t="s">
        <v>111</v>
      </c>
      <c r="B304" s="870"/>
      <c r="C304" s="870"/>
      <c r="D304" s="871" t="str">
        <f>'Sch-1'!B308</f>
        <v>--</v>
      </c>
      <c r="E304" s="871"/>
      <c r="F304" s="314"/>
      <c r="G304" s="314"/>
      <c r="I304" s="76"/>
      <c r="J304" s="314"/>
      <c r="K304" s="314"/>
      <c r="M304" s="315"/>
      <c r="N304" s="315"/>
      <c r="O304" s="311"/>
      <c r="P304" s="311"/>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row>
    <row r="305" spans="1:54" ht="16.5" x14ac:dyDescent="0.3">
      <c r="A305" s="870" t="s">
        <v>112</v>
      </c>
      <c r="B305" s="870"/>
      <c r="C305" s="870"/>
      <c r="D305" s="872" t="str">
        <f>'Sch-2'!B306</f>
        <v/>
      </c>
      <c r="E305" s="872"/>
      <c r="F305" s="314"/>
      <c r="G305" s="314"/>
      <c r="I305" s="76"/>
      <c r="J305" s="314"/>
      <c r="K305" s="314"/>
      <c r="M305" s="865" t="s">
        <v>113</v>
      </c>
      <c r="N305" s="865"/>
      <c r="O305" s="47" t="str">
        <f>'Sch-2'!J306</f>
        <v/>
      </c>
      <c r="P305" s="311"/>
      <c r="AN305" s="10"/>
      <c r="AO305" s="10"/>
      <c r="AP305" s="10"/>
      <c r="AQ305" s="10"/>
      <c r="AR305" s="10"/>
      <c r="AS305" s="10"/>
      <c r="AT305" s="10"/>
      <c r="AU305" s="10"/>
      <c r="AV305" s="10"/>
      <c r="AW305" s="10"/>
      <c r="AX305" s="10"/>
      <c r="AY305" s="10"/>
      <c r="AZ305" s="10"/>
      <c r="BA305" s="10"/>
      <c r="BB305" s="10"/>
    </row>
    <row r="306" spans="1:54" ht="16.5" x14ac:dyDescent="0.3">
      <c r="A306" s="316"/>
      <c r="B306" s="317"/>
      <c r="C306" s="317"/>
      <c r="D306" s="317"/>
      <c r="E306" s="317"/>
      <c r="F306" s="317"/>
      <c r="G306" s="317"/>
      <c r="H306" s="316"/>
      <c r="I306" s="8"/>
      <c r="J306" s="317"/>
      <c r="K306" s="317"/>
      <c r="L306" s="318"/>
      <c r="M306" s="865" t="s">
        <v>114</v>
      </c>
      <c r="N306" s="865"/>
      <c r="O306" s="47" t="str">
        <f>'Sch-2'!J307</f>
        <v/>
      </c>
      <c r="P306" s="9"/>
      <c r="AN306" s="10"/>
      <c r="AO306" s="10"/>
      <c r="AP306" s="10"/>
      <c r="AQ306" s="10"/>
      <c r="AR306" s="10"/>
      <c r="AS306" s="10"/>
      <c r="AT306" s="10"/>
      <c r="AU306" s="10"/>
      <c r="AV306" s="10"/>
      <c r="AW306" s="10"/>
      <c r="AX306" s="10"/>
      <c r="AY306" s="10"/>
      <c r="AZ306" s="10"/>
      <c r="BA306" s="10"/>
      <c r="BB306" s="10"/>
    </row>
    <row r="307" spans="1:54" ht="16.5" x14ac:dyDescent="0.3">
      <c r="A307" s="319"/>
      <c r="B307" s="314"/>
      <c r="C307" s="314"/>
      <c r="D307" s="314"/>
      <c r="E307" s="314"/>
      <c r="F307" s="314"/>
      <c r="G307" s="314"/>
      <c r="H307" s="319"/>
      <c r="I307" s="76"/>
      <c r="J307" s="314"/>
      <c r="K307" s="314"/>
      <c r="L307" s="320"/>
      <c r="M307" s="83"/>
      <c r="N307" s="76"/>
      <c r="O307" s="10"/>
      <c r="P307" s="10"/>
      <c r="AN307" s="10"/>
      <c r="AO307" s="10"/>
      <c r="AP307" s="10"/>
      <c r="AQ307" s="10"/>
      <c r="AR307" s="10"/>
      <c r="AS307" s="10"/>
      <c r="AT307" s="10"/>
      <c r="AU307" s="10"/>
      <c r="AV307" s="10"/>
      <c r="AW307" s="10"/>
      <c r="AX307" s="10"/>
      <c r="AY307" s="10"/>
      <c r="AZ307" s="10"/>
      <c r="BA307" s="10"/>
      <c r="BB307" s="10"/>
    </row>
    <row r="308" spans="1:54" x14ac:dyDescent="0.3">
      <c r="AN308" s="10"/>
      <c r="AO308" s="10"/>
      <c r="AP308" s="10"/>
      <c r="AQ308" s="10"/>
      <c r="AR308" s="10"/>
      <c r="AS308" s="10"/>
      <c r="AT308" s="10"/>
      <c r="AU308" s="10"/>
      <c r="AV308" s="10"/>
      <c r="AW308" s="10"/>
      <c r="AX308" s="10"/>
      <c r="AY308" s="10"/>
      <c r="AZ308" s="10"/>
      <c r="BA308" s="10"/>
      <c r="BB308" s="10"/>
    </row>
    <row r="320" spans="1:54" s="60" customFormat="1" ht="16.5" x14ac:dyDescent="0.3">
      <c r="A320" s="321"/>
      <c r="B320" s="322"/>
      <c r="C320" s="322"/>
      <c r="D320" s="322"/>
      <c r="E320" s="322"/>
      <c r="F320" s="322"/>
      <c r="G320" s="322"/>
      <c r="H320" s="321"/>
      <c r="I320" s="323"/>
      <c r="J320" s="322"/>
      <c r="K320" s="322"/>
      <c r="L320" s="324"/>
      <c r="M320" s="325"/>
      <c r="N320" s="326"/>
      <c r="O320" s="327"/>
      <c r="P320" s="327"/>
      <c r="AL320" s="328"/>
      <c r="AM320" s="328"/>
    </row>
    <row r="321" spans="1:54" s="60" customFormat="1" ht="16.5" x14ac:dyDescent="0.3">
      <c r="A321" s="321"/>
      <c r="B321" s="322"/>
      <c r="C321" s="322"/>
      <c r="D321" s="322"/>
      <c r="E321" s="322"/>
      <c r="F321" s="322"/>
      <c r="G321" s="322"/>
      <c r="H321" s="321"/>
      <c r="I321" s="323"/>
      <c r="J321" s="322"/>
      <c r="K321" s="322"/>
      <c r="L321" s="324"/>
      <c r="M321" s="325"/>
      <c r="N321" s="326"/>
      <c r="O321" s="327"/>
      <c r="P321" s="327"/>
      <c r="AL321" s="738"/>
      <c r="AM321" s="329"/>
    </row>
    <row r="322" spans="1:54" s="60" customFormat="1" ht="16.5" x14ac:dyDescent="0.3">
      <c r="A322" s="321"/>
      <c r="B322" s="322"/>
      <c r="C322" s="322"/>
      <c r="D322" s="322"/>
      <c r="E322" s="322"/>
      <c r="F322" s="322"/>
      <c r="G322" s="322"/>
      <c r="H322" s="321"/>
      <c r="I322" s="323"/>
      <c r="J322" s="322"/>
      <c r="K322" s="322"/>
      <c r="L322" s="324"/>
      <c r="M322" s="325"/>
      <c r="N322" s="326"/>
      <c r="O322" s="327"/>
      <c r="P322" s="327"/>
      <c r="AM322" s="126"/>
    </row>
    <row r="323" spans="1:54" s="60" customFormat="1" x14ac:dyDescent="0.3">
      <c r="A323" s="330"/>
      <c r="B323" s="331"/>
      <c r="C323" s="331"/>
      <c r="D323" s="331"/>
      <c r="E323" s="331"/>
      <c r="F323" s="331"/>
      <c r="G323" s="331"/>
      <c r="H323" s="330"/>
      <c r="I323" s="332"/>
      <c r="J323" s="331"/>
      <c r="K323" s="331"/>
      <c r="L323" s="333"/>
      <c r="M323" s="332"/>
      <c r="N323" s="332"/>
      <c r="O323" s="738"/>
      <c r="P323" s="738"/>
    </row>
    <row r="324" spans="1:54" ht="16.5" x14ac:dyDescent="0.3">
      <c r="A324" s="330"/>
      <c r="B324" s="331"/>
      <c r="C324" s="331"/>
      <c r="D324" s="331"/>
      <c r="E324" s="331"/>
      <c r="F324" s="331"/>
      <c r="G324" s="331"/>
      <c r="H324" s="330"/>
      <c r="I324" s="332"/>
      <c r="J324" s="331"/>
      <c r="K324" s="331"/>
      <c r="L324" s="334"/>
      <c r="M324" s="332"/>
      <c r="N324" s="332"/>
      <c r="O324" s="738"/>
      <c r="P324" s="738"/>
      <c r="AN324" s="10"/>
      <c r="AO324" s="10"/>
      <c r="AP324" s="10"/>
      <c r="AQ324" s="10"/>
      <c r="AR324" s="10"/>
      <c r="AS324" s="10"/>
      <c r="AT324" s="10"/>
      <c r="AU324" s="10"/>
      <c r="AV324" s="10"/>
      <c r="AW324" s="10"/>
      <c r="AX324" s="10"/>
      <c r="AY324" s="10"/>
      <c r="AZ324" s="10"/>
      <c r="BA324" s="10"/>
      <c r="BB324" s="10"/>
    </row>
    <row r="325" spans="1:54" x14ac:dyDescent="0.3">
      <c r="A325" s="335"/>
      <c r="B325" s="336"/>
      <c r="C325" s="336"/>
      <c r="D325" s="336"/>
      <c r="E325" s="336"/>
      <c r="F325" s="336"/>
      <c r="G325" s="336"/>
      <c r="H325" s="335"/>
      <c r="I325" s="337"/>
      <c r="J325" s="336"/>
      <c r="K325" s="336"/>
      <c r="L325" s="338"/>
      <c r="M325" s="337"/>
      <c r="N325" s="337"/>
      <c r="O325" s="739"/>
      <c r="P325" s="739"/>
      <c r="AN325" s="10"/>
      <c r="AO325" s="10"/>
      <c r="AP325" s="10"/>
      <c r="AQ325" s="10"/>
      <c r="AR325" s="10"/>
      <c r="AS325" s="10"/>
      <c r="AT325" s="10"/>
      <c r="AU325" s="10"/>
      <c r="AV325" s="10"/>
      <c r="AW325" s="10"/>
      <c r="AX325" s="10"/>
      <c r="AY325" s="10"/>
      <c r="AZ325" s="10"/>
      <c r="BA325" s="10"/>
      <c r="BB325" s="10"/>
    </row>
    <row r="326" spans="1:54" x14ac:dyDescent="0.3">
      <c r="A326" s="335"/>
      <c r="B326" s="336"/>
      <c r="C326" s="336"/>
      <c r="D326" s="336"/>
      <c r="E326" s="336"/>
      <c r="F326" s="336"/>
      <c r="G326" s="336"/>
      <c r="H326" s="335"/>
      <c r="I326" s="337"/>
      <c r="J326" s="336"/>
      <c r="K326" s="336"/>
      <c r="L326" s="338"/>
      <c r="M326" s="337"/>
      <c r="N326" s="337"/>
      <c r="O326" s="739"/>
      <c r="P326" s="739"/>
      <c r="AN326" s="10"/>
      <c r="AO326" s="10"/>
      <c r="AP326" s="10"/>
      <c r="AQ326" s="10"/>
      <c r="AR326" s="10"/>
      <c r="AS326" s="10"/>
      <c r="AT326" s="10"/>
      <c r="AU326" s="10"/>
      <c r="AV326" s="10"/>
      <c r="AW326" s="10"/>
      <c r="AX326" s="10"/>
      <c r="AY326" s="10"/>
      <c r="AZ326" s="10"/>
      <c r="BA326" s="10"/>
      <c r="BB326" s="10"/>
    </row>
    <row r="327" spans="1:54" ht="16.5" x14ac:dyDescent="0.3">
      <c r="A327" s="339"/>
      <c r="B327" s="340"/>
      <c r="C327" s="340"/>
      <c r="D327" s="340"/>
      <c r="E327" s="340"/>
      <c r="F327" s="340"/>
      <c r="G327" s="340"/>
      <c r="H327" s="339"/>
      <c r="I327" s="53"/>
      <c r="J327" s="340"/>
      <c r="K327" s="340"/>
      <c r="L327" s="341"/>
      <c r="M327" s="53"/>
      <c r="N327" s="53"/>
      <c r="O327" s="342"/>
      <c r="P327" s="343"/>
      <c r="AN327" s="10"/>
      <c r="AO327" s="10"/>
      <c r="AP327" s="10"/>
      <c r="AQ327" s="10"/>
      <c r="AR327" s="10"/>
      <c r="AS327" s="10"/>
      <c r="AT327" s="10"/>
      <c r="AU327" s="10"/>
      <c r="AV327" s="10"/>
      <c r="AW327" s="10"/>
      <c r="AX327" s="10"/>
      <c r="AY327" s="10"/>
      <c r="AZ327" s="10"/>
      <c r="BA327" s="10"/>
      <c r="BB327" s="10"/>
    </row>
    <row r="328" spans="1:54" x14ac:dyDescent="0.3">
      <c r="A328" s="335"/>
      <c r="B328" s="336"/>
      <c r="C328" s="336"/>
      <c r="D328" s="336"/>
      <c r="E328" s="336"/>
      <c r="F328" s="336"/>
      <c r="G328" s="336"/>
      <c r="H328" s="335"/>
      <c r="I328" s="337"/>
      <c r="J328" s="336"/>
      <c r="K328" s="336"/>
      <c r="L328" s="338"/>
      <c r="M328" s="337"/>
      <c r="N328" s="337"/>
      <c r="O328" s="739"/>
      <c r="P328" s="739"/>
      <c r="AN328" s="10"/>
      <c r="AO328" s="10"/>
      <c r="AP328" s="10"/>
      <c r="AQ328" s="10"/>
      <c r="AR328" s="10"/>
      <c r="AS328" s="10"/>
      <c r="AT328" s="10"/>
      <c r="AU328" s="10"/>
      <c r="AV328" s="10"/>
      <c r="AW328" s="10"/>
      <c r="AX328" s="10"/>
      <c r="AY328" s="10"/>
      <c r="AZ328" s="10"/>
      <c r="BA328" s="10"/>
      <c r="BB328" s="10"/>
    </row>
    <row r="329" spans="1:54" x14ac:dyDescent="0.3">
      <c r="A329" s="335"/>
      <c r="B329" s="336"/>
      <c r="C329" s="336"/>
      <c r="D329" s="336"/>
      <c r="E329" s="336"/>
      <c r="F329" s="336"/>
      <c r="G329" s="336"/>
      <c r="H329" s="335"/>
      <c r="I329" s="337"/>
      <c r="J329" s="336"/>
      <c r="K329" s="336"/>
      <c r="L329" s="338"/>
      <c r="M329" s="337"/>
      <c r="N329" s="337"/>
      <c r="O329" s="739"/>
      <c r="P329" s="739"/>
      <c r="AN329" s="10"/>
      <c r="AO329" s="10"/>
      <c r="AP329" s="10"/>
      <c r="AQ329" s="10"/>
      <c r="AR329" s="10"/>
      <c r="AS329" s="10"/>
      <c r="AT329" s="10"/>
      <c r="AU329" s="10"/>
      <c r="AV329" s="10"/>
      <c r="AW329" s="10"/>
      <c r="AX329" s="10"/>
      <c r="AY329" s="10"/>
      <c r="AZ329" s="10"/>
      <c r="BA329" s="10"/>
      <c r="BB329" s="10"/>
    </row>
  </sheetData>
  <sheetProtection algorithmName="SHA-512" hashValue="D3PBYL9TjHIxkRS+1kwjRiDA6COLvbzVNPwh/ZQdONO4qclTh4VvXB4gi6D6qDHXDJRNYF/+trSWTHrR/sbSWA==" saltValue="SUVtCQb4vRCIkTUZHMG6pw==" spinCount="100000" sheet="1" formatColumns="0" formatRows="0" selectLockedCells="1"/>
  <customSheetViews>
    <customSheetView guid="{F980561B-46B1-45C3-9626-B209029A92CB}" scale="85" showPageBreaks="1" fitToPage="1" printArea="1" hiddenColumns="1" view="pageBreakPreview" topLeftCell="I9">
      <selection activeCell="O23" sqref="O23"/>
      <pageMargins left="0" right="0" top="0" bottom="0" header="0" footer="0"/>
      <printOptions horizontalCentered="1"/>
      <pageSetup paperSize="9" scale="47" fitToHeight="0" orientation="landscape" r:id="rId1"/>
      <headerFooter alignWithMargins="0">
        <oddFooter>&amp;R&amp;"Book Antiqua,Bold"&amp;10Schedule-3/ Page &amp;P of &amp;N</oddFooter>
      </headerFooter>
    </customSheetView>
    <customSheetView guid="{C6A7FFED-91EB-41DF-A944-2BFB2D792481}" scale="85" showPageBreaks="1" fitToPage="1" printArea="1" hiddenColumns="1" view="pageBreakPreview" topLeftCell="K1">
      <selection activeCell="O20" sqref="O20"/>
      <pageMargins left="0" right="0" top="0" bottom="0" header="0" footer="0"/>
      <printOptions horizontalCentered="1"/>
      <pageSetup paperSize="9" scale="47" fitToHeight="0" orientation="landscape" r:id="rId2"/>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I9">
      <selection activeCell="O23" sqref="O23"/>
      <pageMargins left="0" right="0" top="0" bottom="0" header="0" footer="0"/>
      <printOptions horizontalCentered="1"/>
      <pageSetup paperSize="9" scale="47" fitToHeight="0" orientation="landscape" r:id="rId3"/>
      <headerFooter alignWithMargins="0">
        <oddFooter>&amp;R&amp;"Book Antiqua,Bold"&amp;10Schedule-3/ Page &amp;P of &amp;N</oddFooter>
      </headerFooter>
    </customSheetView>
  </customSheetViews>
  <mergeCells count="41">
    <mergeCell ref="AL247:AM247"/>
    <mergeCell ref="AO247:AP247"/>
    <mergeCell ref="AL273:AM273"/>
    <mergeCell ref="AO273:AP273"/>
    <mergeCell ref="AL148:AM148"/>
    <mergeCell ref="AO148:AP148"/>
    <mergeCell ref="AL174:AM174"/>
    <mergeCell ref="AO174:AP174"/>
    <mergeCell ref="AL200:AM200"/>
    <mergeCell ref="AO200:AP200"/>
    <mergeCell ref="M306:N306"/>
    <mergeCell ref="L301:O301"/>
    <mergeCell ref="H302:M302"/>
    <mergeCell ref="B303:L303"/>
    <mergeCell ref="A304:C304"/>
    <mergeCell ref="D304:E304"/>
    <mergeCell ref="A305:C305"/>
    <mergeCell ref="D305:E305"/>
    <mergeCell ref="M305:N305"/>
    <mergeCell ref="A300:K300"/>
    <mergeCell ref="M11:P11"/>
    <mergeCell ref="AL13:AM13"/>
    <mergeCell ref="AO13:AP13"/>
    <mergeCell ref="N15:P15"/>
    <mergeCell ref="AL18:AM18"/>
    <mergeCell ref="AO18:AP18"/>
    <mergeCell ref="A299:Q299"/>
    <mergeCell ref="AL44:AM44"/>
    <mergeCell ref="AO44:AP44"/>
    <mergeCell ref="AL70:AM70"/>
    <mergeCell ref="AO70:AP70"/>
    <mergeCell ref="AL96:AM96"/>
    <mergeCell ref="AO96:AP96"/>
    <mergeCell ref="AL122:AM122"/>
    <mergeCell ref="AO122:AP122"/>
    <mergeCell ref="M9:P9"/>
    <mergeCell ref="A3:Q3"/>
    <mergeCell ref="A4:Q4"/>
    <mergeCell ref="A7:F7"/>
    <mergeCell ref="M7:P7"/>
    <mergeCell ref="M8:P8"/>
  </mergeCells>
  <conditionalFormatting sqref="I19:I43 I45:I69 I71:I95 I97:I121 I123:I147 I149:I173 I175:I199 I201:I246 I248:I272 I274:I298">
    <cfRule type="expression" dxfId="38" priority="34" stopIfTrue="1">
      <formula>H19&gt;0</formula>
    </cfRule>
  </conditionalFormatting>
  <conditionalFormatting sqref="K19 O300">
    <cfRule type="expression" dxfId="37" priority="84" stopIfTrue="1">
      <formula>J19&gt;0</formula>
    </cfRule>
  </conditionalFormatting>
  <conditionalFormatting sqref="K19:K43 K45:K69 K71:K95 K97:K121 K123:K147 K149:K173 K175:K199 K201:K246 K248:K272 K274:K298">
    <cfRule type="expression" dxfId="36" priority="33" stopIfTrue="1">
      <formula>H19&gt;0</formula>
    </cfRule>
  </conditionalFormatting>
  <conditionalFormatting sqref="K19:K43 K45:K69 K71:K95 K97:K121 K123:K147 K149:K173 K175:K199 K248:K272 K274:K298 K201:K246">
    <cfRule type="cellIs" dxfId="35" priority="30" stopIfTrue="1" operator="equal">
      <formula>"a"</formula>
    </cfRule>
  </conditionalFormatting>
  <conditionalFormatting sqref="K32">
    <cfRule type="expression" dxfId="34" priority="24" stopIfTrue="1">
      <formula>J32&gt;0</formula>
    </cfRule>
  </conditionalFormatting>
  <conditionalFormatting sqref="K40">
    <cfRule type="expression" dxfId="33" priority="23" stopIfTrue="1">
      <formula>J40&gt;0</formula>
    </cfRule>
  </conditionalFormatting>
  <conditionalFormatting sqref="K43">
    <cfRule type="expression" dxfId="32" priority="22" stopIfTrue="1">
      <formula>J43&gt;0</formula>
    </cfRule>
  </conditionalFormatting>
  <conditionalFormatting sqref="K59">
    <cfRule type="expression" dxfId="31" priority="21" stopIfTrue="1">
      <formula>J59&gt;0</formula>
    </cfRule>
  </conditionalFormatting>
  <conditionalFormatting sqref="K79">
    <cfRule type="expression" dxfId="30" priority="20" stopIfTrue="1">
      <formula>J79&gt;0</formula>
    </cfRule>
  </conditionalFormatting>
  <conditionalFormatting sqref="K87">
    <cfRule type="expression" dxfId="29" priority="19" stopIfTrue="1">
      <formula>J87&gt;0</formula>
    </cfRule>
  </conditionalFormatting>
  <conditionalFormatting sqref="K90">
    <cfRule type="expression" dxfId="28" priority="18" stopIfTrue="1">
      <formula>J90&gt;0</formula>
    </cfRule>
  </conditionalFormatting>
  <conditionalFormatting sqref="K106">
    <cfRule type="expression" dxfId="27" priority="17" stopIfTrue="1">
      <formula>J106&gt;0</formula>
    </cfRule>
  </conditionalFormatting>
  <conditionalFormatting sqref="K129">
    <cfRule type="expression" dxfId="26" priority="16" stopIfTrue="1">
      <formula>J129&gt;0</formula>
    </cfRule>
  </conditionalFormatting>
  <conditionalFormatting sqref="K137">
    <cfRule type="expression" dxfId="25" priority="15" stopIfTrue="1">
      <formula>J137&gt;0</formula>
    </cfRule>
  </conditionalFormatting>
  <conditionalFormatting sqref="K140">
    <cfRule type="expression" dxfId="24" priority="14" stopIfTrue="1">
      <formula>J140&gt;0</formula>
    </cfRule>
  </conditionalFormatting>
  <conditionalFormatting sqref="K160">
    <cfRule type="expression" dxfId="23" priority="12" stopIfTrue="1">
      <formula>J160&gt;0</formula>
    </cfRule>
  </conditionalFormatting>
  <conditionalFormatting sqref="K168">
    <cfRule type="expression" dxfId="22" priority="11" stopIfTrue="1">
      <formula>J168&gt;0</formula>
    </cfRule>
  </conditionalFormatting>
  <conditionalFormatting sqref="K171">
    <cfRule type="expression" dxfId="21" priority="10" stopIfTrue="1">
      <formula>J171&gt;0</formula>
    </cfRule>
  </conditionalFormatting>
  <conditionalFormatting sqref="K187">
    <cfRule type="expression" dxfId="20" priority="9" stopIfTrue="1">
      <formula>J187&gt;0</formula>
    </cfRule>
  </conditionalFormatting>
  <conditionalFormatting sqref="K221">
    <cfRule type="expression" dxfId="19" priority="2" stopIfTrue="1">
      <formula>J221&gt;0</formula>
    </cfRule>
  </conditionalFormatting>
  <conditionalFormatting sqref="K243">
    <cfRule type="expression" dxfId="18" priority="1" stopIfTrue="1">
      <formula>J243&gt;0</formula>
    </cfRule>
  </conditionalFormatting>
  <conditionalFormatting sqref="K253">
    <cfRule type="expression" dxfId="17" priority="7" stopIfTrue="1">
      <formula>J253&gt;0</formula>
    </cfRule>
  </conditionalFormatting>
  <conditionalFormatting sqref="K256">
    <cfRule type="expression" dxfId="16" priority="6" stopIfTrue="1">
      <formula>J256&gt;0</formula>
    </cfRule>
  </conditionalFormatting>
  <conditionalFormatting sqref="K271">
    <cfRule type="expression" dxfId="15" priority="5" stopIfTrue="1">
      <formula>J271&gt;0</formula>
    </cfRule>
  </conditionalFormatting>
  <conditionalFormatting sqref="K294">
    <cfRule type="expression" dxfId="14" priority="4" stopIfTrue="1">
      <formula>J294&gt;0</formula>
    </cfRule>
  </conditionalFormatting>
  <conditionalFormatting sqref="O19:O43 O45:O69 O71:O95 O97:O121 O123:O147 O149:O173 O175:O199 O201:O246 O248:O272 O274:O298">
    <cfRule type="expression" dxfId="13" priority="28" stopIfTrue="1">
      <formula>N19&gt;0</formula>
    </cfRule>
    <cfRule type="cellIs" dxfId="12" priority="29" stopIfTrue="1" operator="equal">
      <formula>"a"</formula>
    </cfRule>
  </conditionalFormatting>
  <conditionalFormatting sqref="O302:O304">
    <cfRule type="expression" dxfId="11" priority="83" stopIfTrue="1">
      <formula>N302&gt;0</formula>
    </cfRule>
  </conditionalFormatting>
  <dataValidations count="5">
    <dataValidation operator="greaterThan" allowBlank="1" showInputMessage="1" showErrorMessage="1" error="Enter only Numeric Value greater than zero or leave the cell blank !" sqref="K304:K65651 K299 K301:K302 K1:K2 K5:K18 K44 K70 K96 K122 K148 K174 K200 K247 K273" xr:uid="{00000000-0002-0000-0600-000003000000}"/>
    <dataValidation type="decimal" operator="greaterThan" allowBlank="1" showInputMessage="1" showErrorMessage="1" error="Enter only Numeric Value greater than zero or leave the cell blank !" sqref="O299" xr:uid="{00000000-0002-0000-0600-000004000000}">
      <formula1>0</formula1>
    </dataValidation>
    <dataValidation type="whole" operator="greaterThan" allowBlank="1" showInputMessage="1" showErrorMessage="1" sqref="I19:I43 I45:I69 I71:I95 I97:I121 I123:I147 I149:I173 I175:I199 I248:I272 I274:I298 I201:I246" xr:uid="{00000000-0002-0000-0600-000000000000}">
      <formula1>1</formula1>
    </dataValidation>
    <dataValidation type="list" operator="greaterThan" allowBlank="1" showInputMessage="1" showErrorMessage="1" sqref="K19:K43 K45:K69 K71:K95 K97:K121 K123:K147 K149:K173 K175:K199 K248:K272 K274:K298 K201:K246" xr:uid="{00000000-0002-0000-0600-000001000000}">
      <formula1>"0%,5%,12%,18%,28%"</formula1>
    </dataValidation>
    <dataValidation type="decimal" operator="greaterThan" allowBlank="1" showInputMessage="1" showErrorMessage="1" sqref="O19:O43 O45:O69 O71:O95 O97:O121 O123:O147 O149:O173 O175:O199 O248:O272 O274:O298 O201:O246" xr:uid="{DD1FBF07-32A3-421E-9F24-B94A25FBA8D9}">
      <formula1>0</formula1>
    </dataValidation>
  </dataValidations>
  <printOptions horizontalCentered="1"/>
  <pageMargins left="0.25" right="0.25" top="0.75" bottom="0.75" header="0.3" footer="0.3"/>
  <pageSetup paperSize="9" scale="44" fitToHeight="0" orientation="landscape" r:id="rId4"/>
  <headerFooter alignWithMargins="0">
    <oddFooter>&amp;R&amp;"Book Antiqua,Bold"&amp;10Schedule-3/ Page &amp;P of &amp;N</oddFooter>
  </headerFooter>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D28"/>
  <sheetViews>
    <sheetView view="pageBreakPreview" zoomScale="70" zoomScaleNormal="100" zoomScaleSheetLayoutView="70" workbookViewId="0">
      <selection activeCell="I18" sqref="I18"/>
    </sheetView>
  </sheetViews>
  <sheetFormatPr defaultColWidth="9" defaultRowHeight="15.75" x14ac:dyDescent="0.3"/>
  <cols>
    <col min="1" max="1" width="10.25" style="349" customWidth="1"/>
    <col min="2" max="2" width="19" style="349" customWidth="1"/>
    <col min="3" max="3" width="9.875" style="349" customWidth="1"/>
    <col min="4" max="4" width="10.375" style="349" customWidth="1"/>
    <col min="5" max="5" width="10.125" style="349" customWidth="1"/>
    <col min="6" max="6" width="21.625" style="349" customWidth="1"/>
    <col min="7" max="7" width="12.125" style="349" customWidth="1"/>
    <col min="8" max="8" width="10.625" style="349" customWidth="1"/>
    <col min="9" max="9" width="14.375" style="349" customWidth="1"/>
    <col min="10" max="10" width="11.25" style="349" customWidth="1"/>
    <col min="11" max="11" width="16.25" style="349" customWidth="1"/>
    <col min="12" max="12" width="52.25" style="349" customWidth="1"/>
    <col min="13" max="13" width="7.875" style="349" customWidth="1"/>
    <col min="14" max="14" width="10.875" style="349" customWidth="1"/>
    <col min="15" max="15" width="14.875" style="349" customWidth="1"/>
    <col min="16" max="16" width="17.625" style="349" customWidth="1"/>
    <col min="17" max="17" width="19.375" style="349" customWidth="1"/>
    <col min="18" max="18" width="15.125" style="349" hidden="1" customWidth="1"/>
    <col min="19" max="19" width="17.625" style="349" hidden="1" customWidth="1"/>
    <col min="20" max="21" width="9" style="350" hidden="1" customWidth="1"/>
    <col min="22" max="23" width="9" style="350" customWidth="1"/>
    <col min="24" max="16384" width="9" style="350"/>
  </cols>
  <sheetData>
    <row r="1" spans="1:19" ht="18" customHeight="1" x14ac:dyDescent="0.3">
      <c r="A1" s="344" t="str">
        <f>Cover!B3</f>
        <v>CC/NT/W-TELE/DOM/A10/24/09318</v>
      </c>
      <c r="B1" s="345"/>
      <c r="C1" s="346"/>
      <c r="D1" s="346"/>
      <c r="E1" s="346"/>
      <c r="F1" s="346"/>
      <c r="G1" s="346"/>
      <c r="H1" s="346"/>
      <c r="I1" s="346"/>
      <c r="J1" s="346"/>
      <c r="K1" s="346"/>
      <c r="L1" s="346"/>
      <c r="M1" s="346"/>
      <c r="N1" s="346"/>
      <c r="O1" s="346"/>
      <c r="P1" s="347"/>
      <c r="Q1" s="348" t="s">
        <v>151</v>
      </c>
    </row>
    <row r="2" spans="1:19" ht="18" customHeight="1" x14ac:dyDescent="0.3">
      <c r="A2" s="351"/>
      <c r="B2" s="163"/>
      <c r="C2" s="352"/>
      <c r="D2" s="352"/>
      <c r="E2" s="352"/>
      <c r="F2" s="352"/>
      <c r="G2" s="352"/>
      <c r="H2" s="352"/>
      <c r="I2" s="352"/>
      <c r="J2" s="352"/>
      <c r="K2" s="352"/>
      <c r="L2" s="352"/>
      <c r="M2" s="352"/>
      <c r="N2" s="352"/>
      <c r="O2" s="352"/>
      <c r="P2" s="161"/>
      <c r="Q2" s="161"/>
    </row>
    <row r="3" spans="1:19" ht="61.5" customHeight="1" x14ac:dyDescent="0.3">
      <c r="A3" s="874" t="str">
        <f>Basic!B2</f>
        <v>Package: Wi-Fi Deployment in Switchyard &amp; Control Room of POWERGRID Substations</v>
      </c>
      <c r="B3" s="874"/>
      <c r="C3" s="874"/>
      <c r="D3" s="874"/>
      <c r="E3" s="874"/>
      <c r="F3" s="874"/>
      <c r="G3" s="874"/>
      <c r="H3" s="874"/>
      <c r="I3" s="874"/>
      <c r="J3" s="874"/>
      <c r="K3" s="874"/>
      <c r="L3" s="874"/>
      <c r="M3" s="874"/>
      <c r="N3" s="874"/>
      <c r="O3" s="874"/>
      <c r="P3" s="874"/>
      <c r="Q3" s="874"/>
    </row>
    <row r="4" spans="1:19" ht="21.95" customHeight="1" x14ac:dyDescent="0.3">
      <c r="A4" s="875" t="s">
        <v>129</v>
      </c>
      <c r="B4" s="875"/>
      <c r="C4" s="875"/>
      <c r="D4" s="875"/>
      <c r="E4" s="875"/>
      <c r="F4" s="875"/>
      <c r="G4" s="875"/>
      <c r="H4" s="875"/>
      <c r="I4" s="875"/>
      <c r="J4" s="875"/>
      <c r="K4" s="875"/>
      <c r="L4" s="875"/>
      <c r="M4" s="875"/>
      <c r="N4" s="875"/>
      <c r="O4" s="875"/>
      <c r="P4" s="875"/>
      <c r="Q4" s="875"/>
    </row>
    <row r="5" spans="1:19" ht="18" customHeight="1" x14ac:dyDescent="0.3">
      <c r="A5" s="353"/>
      <c r="B5" s="354"/>
      <c r="C5" s="353"/>
      <c r="D5" s="353"/>
      <c r="E5" s="353"/>
      <c r="F5" s="353"/>
      <c r="G5" s="353"/>
      <c r="H5" s="353"/>
      <c r="I5" s="353"/>
      <c r="J5" s="353"/>
      <c r="K5" s="353"/>
      <c r="L5" s="353"/>
      <c r="M5" s="353"/>
      <c r="N5" s="353"/>
      <c r="O5" s="353"/>
      <c r="P5" s="353"/>
      <c r="Q5" s="353"/>
    </row>
    <row r="6" spans="1:19" ht="18" customHeight="1" x14ac:dyDescent="0.3">
      <c r="A6" s="355" t="str">
        <f>'[1]Sch-1'!A6</f>
        <v>Bidder’s Name and Address (Sole Bidder) :</v>
      </c>
      <c r="B6" s="356"/>
      <c r="C6" s="356"/>
      <c r="D6" s="356"/>
      <c r="E6" s="356"/>
      <c r="F6" s="356"/>
      <c r="G6" s="356"/>
      <c r="H6" s="356"/>
      <c r="I6" s="356"/>
      <c r="J6" s="356"/>
      <c r="K6" s="356"/>
      <c r="L6" s="356"/>
      <c r="M6" s="356"/>
      <c r="N6" s="356"/>
      <c r="O6" s="356"/>
      <c r="P6" s="357" t="s">
        <v>76</v>
      </c>
      <c r="Q6" s="161"/>
    </row>
    <row r="7" spans="1:19" ht="36" customHeight="1" x14ac:dyDescent="0.3">
      <c r="A7" s="876" t="str">
        <f>'[1]Sch-1'!A7</f>
        <v/>
      </c>
      <c r="B7" s="876"/>
      <c r="C7" s="876"/>
      <c r="D7" s="876"/>
      <c r="E7" s="876"/>
      <c r="F7" s="876"/>
      <c r="G7" s="876"/>
      <c r="H7" s="876"/>
      <c r="I7" s="876"/>
      <c r="J7" s="876"/>
      <c r="K7" s="876"/>
      <c r="L7" s="876"/>
      <c r="M7" s="876"/>
      <c r="N7" s="876"/>
      <c r="O7" s="876"/>
      <c r="P7" s="358" t="str">
        <f>'[1]Sch-1'!M7</f>
        <v>Contracts Services, 3rd Floor</v>
      </c>
      <c r="Q7" s="161"/>
    </row>
    <row r="8" spans="1:19" ht="18" customHeight="1" x14ac:dyDescent="0.3">
      <c r="A8" s="355" t="s">
        <v>78</v>
      </c>
      <c r="B8" s="873" t="str">
        <f>'Sch-3 '!C8</f>
        <v/>
      </c>
      <c r="C8" s="873"/>
      <c r="D8" s="873"/>
      <c r="E8" s="873"/>
      <c r="F8" s="873"/>
      <c r="G8" s="873"/>
      <c r="H8" s="873"/>
      <c r="I8" s="873"/>
      <c r="J8" s="873"/>
      <c r="K8" s="873"/>
      <c r="L8" s="873"/>
      <c r="M8" s="873"/>
      <c r="N8" s="873"/>
      <c r="O8" s="873"/>
      <c r="P8" s="358" t="str">
        <f>'[1]Sch-1'!M8</f>
        <v>Power Grid Corporation of India Ltd.,</v>
      </c>
      <c r="Q8" s="161"/>
    </row>
    <row r="9" spans="1:19" ht="18" customHeight="1" x14ac:dyDescent="0.3">
      <c r="A9" s="355" t="s">
        <v>80</v>
      </c>
      <c r="B9" s="873" t="str">
        <f>'Sch-3 '!C9</f>
        <v/>
      </c>
      <c r="C9" s="873"/>
      <c r="D9" s="873"/>
      <c r="E9" s="873"/>
      <c r="F9" s="873"/>
      <c r="G9" s="873"/>
      <c r="H9" s="873"/>
      <c r="I9" s="873"/>
      <c r="J9" s="873"/>
      <c r="K9" s="873"/>
      <c r="L9" s="873"/>
      <c r="M9" s="873"/>
      <c r="N9" s="873"/>
      <c r="O9" s="873"/>
      <c r="P9" s="358" t="str">
        <f>'[1]Sch-1'!M9</f>
        <v>"Saudamini", Plot No.-2</v>
      </c>
      <c r="Q9" s="161"/>
    </row>
    <row r="10" spans="1:19" ht="18" customHeight="1" x14ac:dyDescent="0.3">
      <c r="A10" s="356"/>
      <c r="B10" s="873" t="str">
        <f>'Sch-3 '!C10</f>
        <v/>
      </c>
      <c r="C10" s="873"/>
      <c r="D10" s="873"/>
      <c r="E10" s="873"/>
      <c r="F10" s="873"/>
      <c r="G10" s="873"/>
      <c r="H10" s="873"/>
      <c r="I10" s="873"/>
      <c r="J10" s="873"/>
      <c r="K10" s="873"/>
      <c r="L10" s="873"/>
      <c r="M10" s="873"/>
      <c r="N10" s="873"/>
      <c r="O10" s="873"/>
      <c r="P10" s="358" t="str">
        <f>'[1]Sch-1'!M10</f>
        <v xml:space="preserve">Sector-29, </v>
      </c>
      <c r="Q10" s="161"/>
    </row>
    <row r="11" spans="1:19" ht="18" customHeight="1" x14ac:dyDescent="0.3">
      <c r="A11" s="356"/>
      <c r="B11" s="873" t="str">
        <f>'Sch-3 '!C11</f>
        <v/>
      </c>
      <c r="C11" s="873"/>
      <c r="D11" s="873"/>
      <c r="E11" s="873"/>
      <c r="F11" s="873"/>
      <c r="G11" s="873"/>
      <c r="H11" s="873"/>
      <c r="I11" s="873"/>
      <c r="J11" s="873"/>
      <c r="K11" s="873"/>
      <c r="L11" s="873"/>
      <c r="M11" s="873"/>
      <c r="N11" s="873"/>
      <c r="O11" s="873"/>
      <c r="P11" s="358" t="str">
        <f>'[1]Sch-1'!M11</f>
        <v>Gurugram (Haryana) - 122001</v>
      </c>
      <c r="Q11" s="161"/>
    </row>
    <row r="12" spans="1:19" ht="18" customHeight="1" x14ac:dyDescent="0.3">
      <c r="A12" s="23"/>
      <c r="B12" s="21"/>
      <c r="C12" s="21"/>
      <c r="D12" s="21"/>
      <c r="E12" s="21"/>
      <c r="F12" s="21"/>
      <c r="G12" s="21"/>
      <c r="H12" s="21"/>
      <c r="I12" s="21"/>
      <c r="J12" s="21"/>
      <c r="K12" s="21"/>
      <c r="L12" s="21"/>
      <c r="M12" s="21"/>
      <c r="N12" s="21"/>
      <c r="O12" s="21"/>
      <c r="P12" s="356"/>
      <c r="Q12" s="161"/>
    </row>
    <row r="13" spans="1:19" ht="26.25" customHeight="1" x14ac:dyDescent="0.3">
      <c r="A13" s="359"/>
      <c r="B13" s="360"/>
      <c r="C13" s="359"/>
      <c r="D13" s="359"/>
      <c r="E13" s="359"/>
      <c r="F13" s="359"/>
      <c r="G13" s="359"/>
      <c r="H13" s="359"/>
      <c r="I13" s="359"/>
      <c r="J13" s="359"/>
      <c r="K13" s="359"/>
      <c r="L13" s="359"/>
      <c r="M13" s="359"/>
      <c r="N13" s="359"/>
      <c r="O13" s="359"/>
      <c r="P13" s="359"/>
      <c r="Q13" s="359"/>
    </row>
    <row r="14" spans="1:19" s="365" customFormat="1" ht="27.75" customHeight="1" x14ac:dyDescent="0.3">
      <c r="A14" s="361" t="s">
        <v>152</v>
      </c>
      <c r="B14" s="362"/>
      <c r="C14" s="363"/>
      <c r="D14" s="363"/>
      <c r="E14" s="363"/>
      <c r="F14" s="363"/>
      <c r="G14" s="363"/>
      <c r="H14" s="363"/>
      <c r="I14" s="363"/>
      <c r="J14" s="363"/>
      <c r="K14" s="363"/>
      <c r="L14" s="363"/>
      <c r="M14" s="363"/>
      <c r="N14" s="363"/>
      <c r="O14" s="363"/>
      <c r="P14" s="363"/>
      <c r="Q14" s="363"/>
      <c r="R14" s="364"/>
      <c r="S14" s="364"/>
    </row>
    <row r="15" spans="1:19" ht="16.5" x14ac:dyDescent="0.3">
      <c r="A15" s="366"/>
      <c r="B15" s="360"/>
      <c r="C15" s="359"/>
      <c r="D15" s="359"/>
      <c r="E15" s="359"/>
      <c r="F15" s="359"/>
      <c r="G15" s="359"/>
      <c r="H15" s="359"/>
      <c r="I15" s="359"/>
      <c r="J15" s="359"/>
      <c r="K15" s="359"/>
      <c r="L15" s="359"/>
      <c r="M15" s="359"/>
      <c r="N15" s="359"/>
      <c r="O15" s="359"/>
      <c r="P15" s="860" t="s">
        <v>86</v>
      </c>
      <c r="Q15" s="860"/>
      <c r="R15" s="860"/>
    </row>
    <row r="16" spans="1:19" ht="99" x14ac:dyDescent="0.3">
      <c r="A16" s="678" t="s">
        <v>329</v>
      </c>
      <c r="B16" s="679" t="s">
        <v>88</v>
      </c>
      <c r="C16" s="679" t="s">
        <v>89</v>
      </c>
      <c r="D16" s="679" t="s">
        <v>139</v>
      </c>
      <c r="E16" s="679" t="s">
        <v>140</v>
      </c>
      <c r="F16" s="679" t="s">
        <v>90</v>
      </c>
      <c r="G16" s="680" t="s">
        <v>141</v>
      </c>
      <c r="H16" s="744" t="s">
        <v>142</v>
      </c>
      <c r="I16" s="690" t="s">
        <v>143</v>
      </c>
      <c r="J16" s="690" t="s">
        <v>94</v>
      </c>
      <c r="K16" s="690" t="s">
        <v>95</v>
      </c>
      <c r="L16" s="679" t="s">
        <v>117</v>
      </c>
      <c r="M16" s="683" t="s">
        <v>97</v>
      </c>
      <c r="N16" s="683" t="s">
        <v>118</v>
      </c>
      <c r="O16" s="679" t="s">
        <v>153</v>
      </c>
      <c r="P16" s="679" t="s">
        <v>154</v>
      </c>
      <c r="Q16" s="691" t="s">
        <v>146</v>
      </c>
    </row>
    <row r="17" spans="1:30" ht="16.5" x14ac:dyDescent="0.3">
      <c r="A17" s="684">
        <v>1</v>
      </c>
      <c r="B17" s="685">
        <v>2</v>
      </c>
      <c r="C17" s="685">
        <v>3</v>
      </c>
      <c r="D17" s="685">
        <v>4</v>
      </c>
      <c r="E17" s="685">
        <v>5</v>
      </c>
      <c r="F17" s="686">
        <v>6</v>
      </c>
      <c r="G17" s="685">
        <v>7</v>
      </c>
      <c r="H17" s="745">
        <v>8</v>
      </c>
      <c r="I17" s="746">
        <v>9</v>
      </c>
      <c r="J17" s="746">
        <v>10</v>
      </c>
      <c r="K17" s="746">
        <v>11</v>
      </c>
      <c r="L17" s="689">
        <v>12</v>
      </c>
      <c r="M17" s="689">
        <v>13</v>
      </c>
      <c r="N17" s="689">
        <v>14</v>
      </c>
      <c r="O17" s="689">
        <v>15</v>
      </c>
      <c r="P17" s="689" t="s">
        <v>147</v>
      </c>
      <c r="Q17" s="689">
        <v>17</v>
      </c>
    </row>
    <row r="18" spans="1:30" s="269" customFormat="1" ht="55.9" customHeight="1" x14ac:dyDescent="0.3">
      <c r="A18" s="291">
        <v>1</v>
      </c>
      <c r="B18" s="513">
        <v>7000027974</v>
      </c>
      <c r="C18" s="291">
        <v>590</v>
      </c>
      <c r="D18" s="291">
        <v>510</v>
      </c>
      <c r="E18" s="291">
        <v>10</v>
      </c>
      <c r="F18" s="368" t="s">
        <v>450</v>
      </c>
      <c r="G18" s="513">
        <v>170004800</v>
      </c>
      <c r="H18" s="513">
        <v>999293</v>
      </c>
      <c r="I18" s="367"/>
      <c r="J18" s="292">
        <v>0.18</v>
      </c>
      <c r="K18" s="293"/>
      <c r="L18" s="368" t="s">
        <v>453</v>
      </c>
      <c r="M18" s="291" t="s">
        <v>155</v>
      </c>
      <c r="N18" s="513">
        <v>40</v>
      </c>
      <c r="O18" s="367"/>
      <c r="P18" s="295" t="str">
        <f>IF(O18=0, "Included", IF(ISERROR(N18*O18), O18, N18*O18))</f>
        <v>Included</v>
      </c>
      <c r="Q18" s="296">
        <f>S18</f>
        <v>0</v>
      </c>
      <c r="R18" s="269">
        <f>IF(P18="Included",0,P18)</f>
        <v>0</v>
      </c>
      <c r="S18" s="269">
        <f>IF(K18="",(R18*J18),(R18*K18))</f>
        <v>0</v>
      </c>
      <c r="T18" s="297">
        <f>+N18*O18</f>
        <v>0</v>
      </c>
      <c r="U18" s="297"/>
      <c r="AD18" s="298"/>
    </row>
    <row r="19" spans="1:30" s="349" customFormat="1" ht="19.5" customHeight="1" x14ac:dyDescent="0.3">
      <c r="A19" s="369"/>
      <c r="B19" s="370"/>
      <c r="C19" s="370"/>
      <c r="D19" s="370"/>
      <c r="E19" s="370"/>
      <c r="F19" s="370"/>
      <c r="G19" s="370"/>
      <c r="H19" s="370"/>
      <c r="I19" s="370"/>
      <c r="J19" s="370"/>
      <c r="K19" s="370"/>
      <c r="L19" s="370"/>
      <c r="M19" s="370"/>
      <c r="N19" s="370"/>
      <c r="O19" s="370"/>
      <c r="P19" s="370"/>
      <c r="Q19" s="371"/>
    </row>
    <row r="20" spans="1:30" s="10" customFormat="1" ht="40.5" customHeight="1" x14ac:dyDescent="0.3">
      <c r="A20" s="856"/>
      <c r="B20" s="857"/>
      <c r="C20" s="857"/>
      <c r="D20" s="857"/>
      <c r="E20" s="857"/>
      <c r="F20" s="857"/>
      <c r="G20" s="857"/>
      <c r="H20" s="857"/>
      <c r="I20" s="858"/>
      <c r="J20" s="878" t="s">
        <v>156</v>
      </c>
      <c r="K20" s="879"/>
      <c r="L20" s="879"/>
      <c r="M20" s="879"/>
      <c r="N20" s="879"/>
      <c r="O20" s="880"/>
      <c r="P20" s="303">
        <f>SUM(P18:P18)</f>
        <v>0</v>
      </c>
      <c r="Q20" s="304"/>
      <c r="R20" s="9"/>
      <c r="S20" s="372">
        <f>SUM(S18:S18)</f>
        <v>0</v>
      </c>
      <c r="T20" s="10">
        <f>SUM(T19:T19)</f>
        <v>0</v>
      </c>
    </row>
    <row r="21" spans="1:30" s="10" customFormat="1" ht="25.5" customHeight="1" x14ac:dyDescent="0.3">
      <c r="A21" s="305"/>
      <c r="B21" s="306"/>
      <c r="C21" s="306"/>
      <c r="D21" s="306"/>
      <c r="E21" s="306"/>
      <c r="F21" s="306"/>
      <c r="G21" s="306"/>
      <c r="H21" s="307"/>
      <c r="I21" s="308"/>
      <c r="J21" s="881" t="s">
        <v>146</v>
      </c>
      <c r="K21" s="881"/>
      <c r="L21" s="881"/>
      <c r="M21" s="881"/>
      <c r="N21" s="881"/>
      <c r="O21" s="882"/>
      <c r="P21" s="303"/>
      <c r="Q21" s="309">
        <f>SUM(Q18:Q18)</f>
        <v>0</v>
      </c>
      <c r="R21" s="9"/>
      <c r="S21" s="9"/>
      <c r="T21" s="10">
        <f>+T20*0.18</f>
        <v>0</v>
      </c>
    </row>
    <row r="22" spans="1:30" s="349" customFormat="1" ht="16.5" x14ac:dyDescent="0.3">
      <c r="A22" s="366"/>
      <c r="B22" s="360"/>
      <c r="C22" s="359"/>
      <c r="D22" s="359"/>
      <c r="E22" s="359"/>
      <c r="F22" s="359"/>
      <c r="G22" s="359"/>
      <c r="H22" s="359"/>
      <c r="I22" s="359"/>
      <c r="J22" s="359"/>
      <c r="K22" s="359"/>
      <c r="L22" s="359"/>
      <c r="M22" s="359"/>
      <c r="N22" s="359"/>
      <c r="O22" s="359"/>
      <c r="P22" s="359"/>
      <c r="Q22" s="359"/>
    </row>
    <row r="23" spans="1:30" s="349" customFormat="1" ht="41.45" customHeight="1" x14ac:dyDescent="0.3">
      <c r="A23" s="310" t="s">
        <v>109</v>
      </c>
      <c r="B23" s="869" t="s">
        <v>150</v>
      </c>
      <c r="C23" s="869"/>
      <c r="D23" s="869"/>
      <c r="E23" s="869"/>
      <c r="F23" s="869"/>
      <c r="G23" s="869"/>
      <c r="H23" s="869"/>
      <c r="I23" s="869"/>
      <c r="J23" s="869"/>
      <c r="K23" s="869"/>
      <c r="L23" s="869"/>
      <c r="M23" s="359"/>
      <c r="N23" s="359"/>
      <c r="O23" s="359"/>
      <c r="P23" s="359"/>
      <c r="Q23" s="359"/>
    </row>
    <row r="24" spans="1:30" s="349" customFormat="1" ht="21" customHeight="1" x14ac:dyDescent="0.3">
      <c r="A24" s="373"/>
      <c r="B24" s="374"/>
      <c r="C24" s="374"/>
      <c r="D24" s="374"/>
      <c r="E24" s="374"/>
      <c r="F24" s="374"/>
      <c r="G24" s="374"/>
      <c r="H24" s="374"/>
      <c r="I24" s="374"/>
      <c r="J24" s="374"/>
      <c r="K24" s="374"/>
      <c r="L24" s="374"/>
      <c r="M24" s="374"/>
      <c r="N24" s="374"/>
      <c r="O24" s="877"/>
      <c r="P24" s="877"/>
      <c r="Q24" s="877"/>
    </row>
    <row r="25" spans="1:30" s="349" customFormat="1" ht="33.6" customHeight="1" x14ac:dyDescent="0.3">
      <c r="A25" s="375" t="s">
        <v>111</v>
      </c>
      <c r="B25" s="376" t="str">
        <f>'Sch-1'!B308</f>
        <v>--</v>
      </c>
      <c r="C25" s="377"/>
      <c r="D25" s="377"/>
      <c r="E25" s="377"/>
      <c r="F25" s="377"/>
      <c r="G25" s="377"/>
      <c r="H25" s="377"/>
      <c r="I25" s="377"/>
      <c r="J25" s="376"/>
      <c r="K25" s="377"/>
      <c r="L25" s="377"/>
      <c r="M25" s="376"/>
      <c r="N25" s="377" t="s">
        <v>157</v>
      </c>
      <c r="O25" s="877" t="str">
        <f>'Sch-3 '!O305</f>
        <v/>
      </c>
      <c r="P25" s="877"/>
      <c r="Q25" s="877"/>
    </row>
    <row r="26" spans="1:30" s="349" customFormat="1" ht="33.6" customHeight="1" x14ac:dyDescent="0.3">
      <c r="A26" s="375" t="s">
        <v>112</v>
      </c>
      <c r="B26" s="376" t="str">
        <f>'Sch-1'!B309</f>
        <v/>
      </c>
      <c r="C26" s="161"/>
      <c r="D26" s="161"/>
      <c r="E26" s="161"/>
      <c r="F26" s="161"/>
      <c r="G26" s="161"/>
      <c r="H26" s="161"/>
      <c r="I26" s="161"/>
      <c r="J26" s="376"/>
      <c r="K26" s="161"/>
      <c r="L26" s="161"/>
      <c r="M26" s="376"/>
      <c r="N26" s="161" t="s">
        <v>64</v>
      </c>
      <c r="O26" s="877" t="str">
        <f>'Sch-3 '!O306</f>
        <v/>
      </c>
      <c r="P26" s="877"/>
      <c r="Q26" s="877"/>
    </row>
    <row r="27" spans="1:30" s="349" customFormat="1" ht="33.6" customHeight="1" x14ac:dyDescent="0.3">
      <c r="A27" s="352"/>
      <c r="B27" s="163"/>
      <c r="C27" s="161"/>
      <c r="D27" s="161"/>
      <c r="E27" s="161"/>
      <c r="F27" s="161"/>
      <c r="G27" s="161"/>
      <c r="H27" s="161"/>
      <c r="I27" s="161"/>
      <c r="J27" s="163"/>
      <c r="K27" s="161"/>
      <c r="L27" s="161"/>
      <c r="M27" s="163"/>
      <c r="N27" s="161"/>
      <c r="O27" s="877"/>
      <c r="P27" s="877"/>
      <c r="Q27" s="877"/>
    </row>
    <row r="28" spans="1:30" s="349" customFormat="1" ht="33.6" customHeight="1" x14ac:dyDescent="0.3">
      <c r="A28" s="352"/>
      <c r="B28" s="163"/>
      <c r="C28" s="161"/>
      <c r="D28" s="161"/>
      <c r="E28" s="161"/>
      <c r="F28" s="161"/>
      <c r="G28" s="161"/>
      <c r="H28" s="161"/>
      <c r="I28" s="161"/>
      <c r="J28" s="352"/>
      <c r="K28" s="161"/>
      <c r="L28" s="352"/>
      <c r="M28" s="352"/>
      <c r="N28" s="161"/>
      <c r="O28" s="352"/>
      <c r="P28" s="378"/>
      <c r="Q28" s="379"/>
    </row>
  </sheetData>
  <sheetProtection algorithmName="SHA-512" hashValue="4QUvVWX0kWb8p7wuw+Cmkx3EK4M43smggTNScAZdF0RxNhTNYFu6RWSat0C068PZe5Rn2Fv36AbIxhY+OmkK2w==" saltValue="SJyL2r73oXXdkxhuNqV2qw==" spinCount="100000" sheet="1" formatColumns="0" formatRows="0" selectLockedCells="1"/>
  <customSheetViews>
    <customSheetView guid="{F980561B-46B1-45C3-9626-B209029A92CB}" scale="85" showPageBreaks="1" fitToPage="1" printArea="1" hiddenColumns="1" view="pageBreakPreview" topLeftCell="A4">
      <selection activeCell="O20" sqref="O20"/>
      <pageMargins left="0" right="0" top="0" bottom="0" header="0" footer="0"/>
      <pageSetup scale="50" fitToHeight="0" orientation="landscape" r:id="rId1"/>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3">
      <selection activeCell="O20" sqref="O20"/>
      <pageMargins left="0" right="0" top="0" bottom="0" header="0" footer="0"/>
      <pageSetup scale="50" fitToHeight="0" orientation="landscape" r:id="rId2"/>
      <headerFooter alignWithMargins="0">
        <oddFooter>&amp;R&amp;"Book Antiqua,Bold"&amp;10Schedule-4/ Page &amp;P of &amp;N</oddFooter>
      </headerFooter>
    </customSheetView>
    <customSheetView guid="{302D9D75-0757-45DA-AFBF-614F08F1401B}" scale="85" showPageBreaks="1" fitToPage="1" printArea="1" hiddenColumns="1" view="pageBreakPreview" topLeftCell="A4">
      <selection activeCell="O20" sqref="O20"/>
      <pageMargins left="0" right="0" top="0" bottom="0" header="0" footer="0"/>
      <pageSetup scale="50" fitToHeight="0" orientation="landscape" r:id="rId3"/>
      <headerFooter alignWithMargins="0">
        <oddFooter>&amp;R&amp;"Book Antiqua,Bold"&amp;10Schedule-4/ Page &amp;P of &amp;N</oddFooter>
      </headerFooter>
    </customSheetView>
  </customSheetViews>
  <mergeCells count="16">
    <mergeCell ref="O24:Q24"/>
    <mergeCell ref="O25:Q25"/>
    <mergeCell ref="O26:Q26"/>
    <mergeCell ref="O27:Q27"/>
    <mergeCell ref="B11:O11"/>
    <mergeCell ref="P15:R15"/>
    <mergeCell ref="A20:I20"/>
    <mergeCell ref="J20:O20"/>
    <mergeCell ref="J21:O21"/>
    <mergeCell ref="B23:L23"/>
    <mergeCell ref="B10:O10"/>
    <mergeCell ref="A3:Q3"/>
    <mergeCell ref="A4:Q4"/>
    <mergeCell ref="A7:O7"/>
    <mergeCell ref="B8:O8"/>
    <mergeCell ref="B9:O9"/>
  </mergeCells>
  <conditionalFormatting sqref="I18 O18">
    <cfRule type="expression" dxfId="10" priority="5" stopIfTrue="1">
      <formula>H18&gt;0</formula>
    </cfRule>
  </conditionalFormatting>
  <conditionalFormatting sqref="K18">
    <cfRule type="cellIs" dxfId="9" priority="2" stopIfTrue="1" operator="equal">
      <formula>"a"</formula>
    </cfRule>
    <cfRule type="expression" dxfId="8" priority="3" stopIfTrue="1">
      <formula>H18&gt;0</formula>
    </cfRule>
    <cfRule type="expression" dxfId="7" priority="4" stopIfTrue="1">
      <formula>J18&gt;0</formula>
    </cfRule>
  </conditionalFormatting>
  <dataValidations count="4">
    <dataValidation type="whole" operator="greaterThanOrEqual" allowBlank="1" showInputMessage="1" showErrorMessage="1" sqref="O18"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18" xr:uid="{00000000-0002-0000-0700-000002000000}">
      <formula1>"0%,5%,12%,18%,28%"</formula1>
    </dataValidation>
    <dataValidation type="whole" operator="greaterThan" allowBlank="1" showInputMessage="1" showErrorMessage="1" sqref="I18" xr:uid="{00000000-0002-0000-0700-000003000000}">
      <formula1>1</formula1>
    </dataValidation>
  </dataValidations>
  <pageMargins left="0.25" right="0.25" top="0.75" bottom="0.75" header="0.3" footer="0.3"/>
  <pageSetup scale="50" fitToHeight="0" orientation="landscape" r:id="rId4"/>
  <headerFooter alignWithMargins="0">
    <oddFooter>&amp;R&amp;"Book Antiqua,Bold"&amp;10Schedule-4/ Page &amp;P of &amp;N</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T31"/>
  <sheetViews>
    <sheetView view="pageBreakPreview" zoomScale="70" zoomScaleNormal="100" zoomScaleSheetLayoutView="70" workbookViewId="0">
      <selection activeCell="I18" sqref="I18"/>
    </sheetView>
  </sheetViews>
  <sheetFormatPr defaultColWidth="9" defaultRowHeight="13.5" x14ac:dyDescent="0.3"/>
  <cols>
    <col min="1" max="1" width="13.25" style="385" customWidth="1"/>
    <col min="2" max="2" width="12.625" style="385" customWidth="1"/>
    <col min="3" max="3" width="8" style="385" customWidth="1"/>
    <col min="4" max="4" width="8.625" style="385" customWidth="1"/>
    <col min="5" max="5" width="8.375" style="385" customWidth="1"/>
    <col min="6" max="6" width="27.625" style="385" customWidth="1"/>
    <col min="7" max="7" width="12.375" style="385" customWidth="1"/>
    <col min="8" max="8" width="9.375" style="385" customWidth="1"/>
    <col min="9" max="9" width="15.375" style="385" customWidth="1"/>
    <col min="10" max="10" width="8.5" style="385" customWidth="1"/>
    <col min="11" max="11" width="18" style="385" customWidth="1"/>
    <col min="12" max="12" width="103.125" style="385" customWidth="1"/>
    <col min="13" max="13" width="9.5" style="385" customWidth="1"/>
    <col min="14" max="14" width="10.5" style="385" customWidth="1"/>
    <col min="15" max="15" width="19.625" style="385" customWidth="1"/>
    <col min="16" max="16" width="17.625" style="385" customWidth="1"/>
    <col min="17" max="17" width="17" style="385" customWidth="1"/>
    <col min="18" max="18" width="19.625" style="385" hidden="1" customWidth="1"/>
    <col min="19" max="19" width="12.25" style="385" hidden="1" customWidth="1"/>
    <col min="20" max="20" width="9" style="386" hidden="1" customWidth="1"/>
    <col min="21" max="16384" width="9" style="386"/>
  </cols>
  <sheetData>
    <row r="1" spans="1:19" ht="18" customHeight="1" x14ac:dyDescent="0.3">
      <c r="A1" s="380" t="str">
        <f>Cover!B3</f>
        <v>CC/NT/W-TELE/DOM/A10/24/09318</v>
      </c>
      <c r="B1" s="381"/>
      <c r="C1" s="382"/>
      <c r="D1" s="382"/>
      <c r="E1" s="382"/>
      <c r="F1" s="382"/>
      <c r="G1" s="382"/>
      <c r="H1" s="382"/>
      <c r="I1" s="382"/>
      <c r="J1" s="382"/>
      <c r="K1" s="382"/>
      <c r="L1" s="382"/>
      <c r="M1" s="382"/>
      <c r="N1" s="382"/>
      <c r="O1" s="382"/>
      <c r="P1" s="383"/>
      <c r="Q1" s="384" t="s">
        <v>158</v>
      </c>
    </row>
    <row r="2" spans="1:19" ht="18" customHeight="1" x14ac:dyDescent="0.3">
      <c r="A2" s="387"/>
      <c r="B2" s="388"/>
      <c r="C2" s="389"/>
      <c r="D2" s="389"/>
      <c r="E2" s="389"/>
      <c r="F2" s="389"/>
      <c r="G2" s="389"/>
      <c r="H2" s="389"/>
      <c r="I2" s="389"/>
      <c r="J2" s="389"/>
      <c r="K2" s="389"/>
      <c r="L2" s="389"/>
      <c r="M2" s="389"/>
      <c r="N2" s="389"/>
      <c r="O2" s="389"/>
      <c r="P2" s="390"/>
      <c r="Q2" s="390"/>
    </row>
    <row r="3" spans="1:19" ht="45.75" customHeight="1" x14ac:dyDescent="0.3">
      <c r="A3" s="874" t="str">
        <f>Basic!B2</f>
        <v>Package: Wi-Fi Deployment in Switchyard &amp; Control Room of POWERGRID Substations</v>
      </c>
      <c r="B3" s="874"/>
      <c r="C3" s="874"/>
      <c r="D3" s="874"/>
      <c r="E3" s="874"/>
      <c r="F3" s="874"/>
      <c r="G3" s="874"/>
      <c r="H3" s="874"/>
      <c r="I3" s="874"/>
      <c r="J3" s="874"/>
      <c r="K3" s="874"/>
      <c r="L3" s="874"/>
      <c r="M3" s="874"/>
      <c r="N3" s="874"/>
      <c r="O3" s="874"/>
      <c r="P3" s="874"/>
      <c r="Q3" s="874"/>
    </row>
    <row r="4" spans="1:19" ht="21.95" customHeight="1" x14ac:dyDescent="0.3">
      <c r="A4" s="884" t="s">
        <v>129</v>
      </c>
      <c r="B4" s="884"/>
      <c r="C4" s="884"/>
      <c r="D4" s="884"/>
      <c r="E4" s="884"/>
      <c r="F4" s="884"/>
      <c r="G4" s="884"/>
      <c r="H4" s="884"/>
      <c r="I4" s="884"/>
      <c r="J4" s="884"/>
      <c r="K4" s="884"/>
      <c r="L4" s="884"/>
      <c r="M4" s="884"/>
      <c r="N4" s="884"/>
      <c r="O4" s="884"/>
      <c r="P4" s="884"/>
      <c r="Q4" s="884"/>
    </row>
    <row r="5" spans="1:19" ht="18" customHeight="1" x14ac:dyDescent="0.3">
      <c r="A5" s="391"/>
      <c r="B5" s="392"/>
      <c r="C5" s="391"/>
      <c r="D5" s="391"/>
      <c r="E5" s="391"/>
      <c r="F5" s="391"/>
      <c r="G5" s="391"/>
      <c r="H5" s="391"/>
      <c r="I5" s="391"/>
      <c r="J5" s="391"/>
      <c r="K5" s="391"/>
      <c r="L5" s="391"/>
      <c r="M5" s="391"/>
      <c r="N5" s="391"/>
      <c r="O5" s="391"/>
      <c r="P5" s="391"/>
      <c r="Q5" s="391"/>
    </row>
    <row r="6" spans="1:19" ht="18" customHeight="1" x14ac:dyDescent="0.3">
      <c r="A6" s="393" t="str">
        <f>'[1]Sch-1'!A6</f>
        <v>Bidder’s Name and Address (Sole Bidder) :</v>
      </c>
      <c r="B6" s="394"/>
      <c r="C6" s="394"/>
      <c r="D6" s="394"/>
      <c r="E6" s="394"/>
      <c r="F6" s="394"/>
      <c r="G6" s="394"/>
      <c r="H6" s="394"/>
      <c r="I6" s="394"/>
      <c r="J6" s="394"/>
      <c r="K6" s="394"/>
      <c r="L6" s="394"/>
      <c r="M6" s="394"/>
      <c r="N6" s="394"/>
      <c r="O6" s="394"/>
      <c r="P6" s="395" t="s">
        <v>76</v>
      </c>
      <c r="Q6" s="390"/>
    </row>
    <row r="7" spans="1:19" ht="36" customHeight="1" x14ac:dyDescent="0.3">
      <c r="A7" s="885" t="str">
        <f>'[1]Sch-1'!A7</f>
        <v/>
      </c>
      <c r="B7" s="885"/>
      <c r="C7" s="885"/>
      <c r="D7" s="885"/>
      <c r="E7" s="885"/>
      <c r="F7" s="885"/>
      <c r="G7" s="885"/>
      <c r="H7" s="885"/>
      <c r="I7" s="885"/>
      <c r="J7" s="885"/>
      <c r="K7" s="885"/>
      <c r="L7" s="885"/>
      <c r="M7" s="885"/>
      <c r="N7" s="885"/>
      <c r="O7" s="885"/>
      <c r="P7" s="396" t="str">
        <f>'[1]Sch-1'!M7</f>
        <v>Contracts Services, 3rd Floor</v>
      </c>
      <c r="Q7" s="390"/>
    </row>
    <row r="8" spans="1:19" ht="18" customHeight="1" x14ac:dyDescent="0.3">
      <c r="A8" s="393" t="s">
        <v>78</v>
      </c>
      <c r="B8" s="883" t="str">
        <f>'Sch-4a'!B8:O8</f>
        <v/>
      </c>
      <c r="C8" s="883"/>
      <c r="D8" s="883"/>
      <c r="E8" s="883"/>
      <c r="F8" s="883"/>
      <c r="G8" s="883"/>
      <c r="H8" s="883"/>
      <c r="I8" s="883"/>
      <c r="J8" s="883"/>
      <c r="K8" s="883"/>
      <c r="L8" s="883"/>
      <c r="M8" s="883"/>
      <c r="N8" s="883"/>
      <c r="O8" s="883"/>
      <c r="P8" s="396" t="str">
        <f>'[1]Sch-1'!M8</f>
        <v>Power Grid Corporation of India Ltd.,</v>
      </c>
      <c r="Q8" s="390"/>
    </row>
    <row r="9" spans="1:19" ht="18" customHeight="1" x14ac:dyDescent="0.3">
      <c r="A9" s="393" t="s">
        <v>80</v>
      </c>
      <c r="B9" s="883" t="str">
        <f>'Sch-4a'!B9:O9</f>
        <v/>
      </c>
      <c r="C9" s="883"/>
      <c r="D9" s="883"/>
      <c r="E9" s="883"/>
      <c r="F9" s="883"/>
      <c r="G9" s="883"/>
      <c r="H9" s="883"/>
      <c r="I9" s="883"/>
      <c r="J9" s="883"/>
      <c r="K9" s="883"/>
      <c r="L9" s="883"/>
      <c r="M9" s="883"/>
      <c r="N9" s="883"/>
      <c r="O9" s="883"/>
      <c r="P9" s="396" t="str">
        <f>'[1]Sch-1'!M9</f>
        <v>"Saudamini", Plot No.-2</v>
      </c>
      <c r="Q9" s="390"/>
    </row>
    <row r="10" spans="1:19" ht="18" customHeight="1" x14ac:dyDescent="0.3">
      <c r="A10" s="394"/>
      <c r="B10" s="883" t="str">
        <f>'Sch-4a'!B10:O10</f>
        <v/>
      </c>
      <c r="C10" s="883"/>
      <c r="D10" s="883"/>
      <c r="E10" s="883"/>
      <c r="F10" s="883"/>
      <c r="G10" s="883"/>
      <c r="H10" s="883"/>
      <c r="I10" s="883"/>
      <c r="J10" s="883"/>
      <c r="K10" s="883"/>
      <c r="L10" s="883"/>
      <c r="M10" s="883"/>
      <c r="N10" s="883"/>
      <c r="O10" s="883"/>
      <c r="P10" s="396" t="str">
        <f>'[1]Sch-1'!M10</f>
        <v xml:space="preserve">Sector-29, </v>
      </c>
      <c r="Q10" s="390"/>
    </row>
    <row r="11" spans="1:19" ht="18" customHeight="1" x14ac:dyDescent="0.3">
      <c r="A11" s="394"/>
      <c r="B11" s="883" t="str">
        <f>'Sch-4a'!B11:O11</f>
        <v/>
      </c>
      <c r="C11" s="883"/>
      <c r="D11" s="883"/>
      <c r="E11" s="883"/>
      <c r="F11" s="883"/>
      <c r="G11" s="883"/>
      <c r="H11" s="883"/>
      <c r="I11" s="883"/>
      <c r="J11" s="883"/>
      <c r="K11" s="883"/>
      <c r="L11" s="883"/>
      <c r="M11" s="883"/>
      <c r="N11" s="883"/>
      <c r="O11" s="883"/>
      <c r="P11" s="396" t="str">
        <f>'[1]Sch-1'!M11</f>
        <v>Gurugram (Haryana) - 122001</v>
      </c>
      <c r="Q11" s="390"/>
    </row>
    <row r="12" spans="1:19" ht="18" customHeight="1" x14ac:dyDescent="0.3">
      <c r="A12" s="397"/>
      <c r="B12" s="220"/>
      <c r="C12" s="220"/>
      <c r="D12" s="220"/>
      <c r="E12" s="220"/>
      <c r="F12" s="220"/>
      <c r="G12" s="220"/>
      <c r="H12" s="220"/>
      <c r="I12" s="220"/>
      <c r="J12" s="220"/>
      <c r="K12" s="220"/>
      <c r="L12" s="220"/>
      <c r="M12" s="220"/>
      <c r="N12" s="220"/>
      <c r="O12" s="220"/>
      <c r="P12" s="394"/>
      <c r="Q12" s="390"/>
    </row>
    <row r="13" spans="1:19" ht="26.25" customHeight="1" x14ac:dyDescent="0.3">
      <c r="A13" s="359"/>
      <c r="B13" s="360"/>
      <c r="C13" s="359"/>
      <c r="D13" s="359"/>
      <c r="E13" s="359"/>
      <c r="F13" s="359"/>
      <c r="G13" s="359"/>
      <c r="H13" s="359"/>
      <c r="I13" s="359"/>
      <c r="J13" s="359"/>
      <c r="K13" s="359"/>
      <c r="L13" s="359"/>
      <c r="M13" s="359"/>
      <c r="N13" s="359"/>
      <c r="O13" s="359"/>
      <c r="P13" s="359"/>
      <c r="Q13" s="359"/>
    </row>
    <row r="14" spans="1:19" s="401" customFormat="1" ht="27.75" customHeight="1" x14ac:dyDescent="0.3">
      <c r="A14" s="361" t="s">
        <v>159</v>
      </c>
      <c r="B14" s="398"/>
      <c r="C14" s="399"/>
      <c r="D14" s="399"/>
      <c r="E14" s="399"/>
      <c r="F14" s="399"/>
      <c r="G14" s="399"/>
      <c r="H14" s="399"/>
      <c r="I14" s="399"/>
      <c r="J14" s="399"/>
      <c r="K14" s="399"/>
      <c r="L14" s="399"/>
      <c r="M14" s="399"/>
      <c r="N14" s="399"/>
      <c r="O14" s="399"/>
      <c r="P14" s="399"/>
      <c r="Q14" s="399"/>
      <c r="R14" s="400"/>
      <c r="S14" s="400"/>
    </row>
    <row r="15" spans="1:19" ht="16.5" x14ac:dyDescent="0.3">
      <c r="A15" s="366"/>
      <c r="B15" s="360"/>
      <c r="C15" s="359"/>
      <c r="D15" s="359"/>
      <c r="E15" s="359"/>
      <c r="F15" s="359"/>
      <c r="G15" s="359"/>
      <c r="H15" s="359"/>
      <c r="I15" s="359"/>
      <c r="J15" s="359"/>
      <c r="K15" s="359"/>
      <c r="L15" s="359"/>
      <c r="M15" s="359"/>
      <c r="N15" s="359"/>
      <c r="O15" s="359"/>
      <c r="P15" s="359"/>
      <c r="Q15" s="359"/>
    </row>
    <row r="16" spans="1:19" ht="90" x14ac:dyDescent="0.3">
      <c r="A16" s="678" t="s">
        <v>329</v>
      </c>
      <c r="B16" s="679" t="s">
        <v>88</v>
      </c>
      <c r="C16" s="679" t="s">
        <v>89</v>
      </c>
      <c r="D16" s="679" t="s">
        <v>139</v>
      </c>
      <c r="E16" s="679" t="s">
        <v>140</v>
      </c>
      <c r="F16" s="679" t="s">
        <v>90</v>
      </c>
      <c r="G16" s="680" t="s">
        <v>141</v>
      </c>
      <c r="H16" s="681" t="s">
        <v>142</v>
      </c>
      <c r="I16" s="682" t="s">
        <v>143</v>
      </c>
      <c r="J16" s="682" t="s">
        <v>94</v>
      </c>
      <c r="K16" s="682" t="s">
        <v>95</v>
      </c>
      <c r="L16" s="679" t="s">
        <v>117</v>
      </c>
      <c r="M16" s="683" t="s">
        <v>97</v>
      </c>
      <c r="N16" s="683" t="s">
        <v>118</v>
      </c>
      <c r="O16" s="679" t="s">
        <v>160</v>
      </c>
      <c r="P16" s="679" t="s">
        <v>161</v>
      </c>
      <c r="Q16" s="691" t="s">
        <v>146</v>
      </c>
    </row>
    <row r="17" spans="1:20" ht="16.5" x14ac:dyDescent="0.3">
      <c r="A17" s="684">
        <v>1</v>
      </c>
      <c r="B17" s="685">
        <v>2</v>
      </c>
      <c r="C17" s="685">
        <v>3</v>
      </c>
      <c r="D17" s="685">
        <v>4</v>
      </c>
      <c r="E17" s="685">
        <v>5</v>
      </c>
      <c r="F17" s="686">
        <v>6</v>
      </c>
      <c r="G17" s="685">
        <v>7</v>
      </c>
      <c r="H17" s="687">
        <v>8</v>
      </c>
      <c r="I17" s="688">
        <v>9</v>
      </c>
      <c r="J17" s="688">
        <v>10</v>
      </c>
      <c r="K17" s="688">
        <v>11</v>
      </c>
      <c r="L17" s="689">
        <v>12</v>
      </c>
      <c r="M17" s="689">
        <v>13</v>
      </c>
      <c r="N17" s="689">
        <v>14</v>
      </c>
      <c r="O17" s="689">
        <v>15</v>
      </c>
      <c r="P17" s="689" t="s">
        <v>147</v>
      </c>
      <c r="Q17" s="689">
        <v>17</v>
      </c>
    </row>
    <row r="18" spans="1:20" s="298" customFormat="1" ht="33" x14ac:dyDescent="0.3">
      <c r="A18" s="291">
        <v>1</v>
      </c>
      <c r="B18" s="740">
        <v>7000027974</v>
      </c>
      <c r="C18" s="740">
        <v>10</v>
      </c>
      <c r="D18" s="740">
        <v>10</v>
      </c>
      <c r="E18" s="291">
        <v>10</v>
      </c>
      <c r="F18" s="740" t="s">
        <v>426</v>
      </c>
      <c r="G18" s="740">
        <v>170005002</v>
      </c>
      <c r="H18" s="740">
        <v>998313</v>
      </c>
      <c r="I18" s="741"/>
      <c r="J18" s="742">
        <v>0.18</v>
      </c>
      <c r="K18" s="729"/>
      <c r="L18" s="294" t="s">
        <v>454</v>
      </c>
      <c r="M18" s="291" t="s">
        <v>162</v>
      </c>
      <c r="N18" s="747">
        <v>4</v>
      </c>
      <c r="O18" s="743"/>
      <c r="P18" s="730" t="str">
        <f>IF(O18=0, "Included", IF(ISERROR(N18*O18), O18,N18* O18))</f>
        <v>Included</v>
      </c>
      <c r="Q18" s="726">
        <f>S18</f>
        <v>0</v>
      </c>
      <c r="R18" s="298">
        <f>IF(P18="Included",0,P18)</f>
        <v>0</v>
      </c>
      <c r="S18" s="298">
        <f>IF(K18="",(R18*J18),(R18*K18))</f>
        <v>0</v>
      </c>
      <c r="T18" s="727"/>
    </row>
    <row r="19" spans="1:20" s="298" customFormat="1" ht="33" x14ac:dyDescent="0.3">
      <c r="A19" s="291">
        <v>2</v>
      </c>
      <c r="B19" s="740">
        <v>7000027974</v>
      </c>
      <c r="C19" s="740">
        <v>20</v>
      </c>
      <c r="D19" s="740">
        <v>20</v>
      </c>
      <c r="E19" s="291">
        <v>10</v>
      </c>
      <c r="F19" s="740" t="s">
        <v>427</v>
      </c>
      <c r="G19" s="740">
        <v>170005003</v>
      </c>
      <c r="H19" s="740">
        <v>998313</v>
      </c>
      <c r="I19" s="741"/>
      <c r="J19" s="742">
        <v>0.18</v>
      </c>
      <c r="K19" s="729"/>
      <c r="L19" s="294" t="s">
        <v>455</v>
      </c>
      <c r="M19" s="291" t="s">
        <v>452</v>
      </c>
      <c r="N19" s="747">
        <v>60</v>
      </c>
      <c r="O19" s="743"/>
      <c r="P19" s="730" t="str">
        <f>IF(O19=0, "Included", IF(ISERROR(N19*O19), O19,N19* O19))</f>
        <v>Included</v>
      </c>
      <c r="Q19" s="726">
        <f>S19</f>
        <v>0</v>
      </c>
      <c r="R19" s="298">
        <f>IF(P19="Included",0,P19)</f>
        <v>0</v>
      </c>
      <c r="S19" s="298">
        <f>IF(K19="",(R19*J19),(R19*K19))</f>
        <v>0</v>
      </c>
      <c r="T19" s="727"/>
    </row>
    <row r="20" spans="1:20" s="298" customFormat="1" ht="33" x14ac:dyDescent="0.3">
      <c r="A20" s="291">
        <v>3</v>
      </c>
      <c r="B20" s="740">
        <v>7000027974</v>
      </c>
      <c r="C20" s="740">
        <v>30</v>
      </c>
      <c r="D20" s="740">
        <v>30</v>
      </c>
      <c r="E20" s="291">
        <v>10</v>
      </c>
      <c r="F20" s="740" t="s">
        <v>428</v>
      </c>
      <c r="G20" s="740">
        <v>170005004</v>
      </c>
      <c r="H20" s="740">
        <v>998313</v>
      </c>
      <c r="I20" s="741"/>
      <c r="J20" s="742">
        <v>0.18</v>
      </c>
      <c r="K20" s="729"/>
      <c r="L20" s="294" t="s">
        <v>456</v>
      </c>
      <c r="M20" s="291" t="s">
        <v>452</v>
      </c>
      <c r="N20" s="747">
        <v>60</v>
      </c>
      <c r="O20" s="743"/>
      <c r="P20" s="730" t="str">
        <f>IF(O20=0, "Included", IF(ISERROR(N20*O20), O20,N20* O20))</f>
        <v>Included</v>
      </c>
      <c r="Q20" s="726">
        <f>S20</f>
        <v>0</v>
      </c>
      <c r="R20" s="298">
        <f>IF(P20="Included",0,P20)</f>
        <v>0</v>
      </c>
      <c r="S20" s="298">
        <f>IF(K20="",(R20*J20),(R20*K20))</f>
        <v>0</v>
      </c>
      <c r="T20" s="727"/>
    </row>
    <row r="21" spans="1:20" s="298" customFormat="1" ht="16.5" x14ac:dyDescent="0.3">
      <c r="A21" s="291">
        <v>4</v>
      </c>
      <c r="B21" s="740">
        <v>7000027974</v>
      </c>
      <c r="C21" s="740">
        <v>580</v>
      </c>
      <c r="D21" s="740">
        <v>500</v>
      </c>
      <c r="E21" s="291">
        <v>10</v>
      </c>
      <c r="F21" s="740" t="s">
        <v>449</v>
      </c>
      <c r="G21" s="740">
        <v>170005051</v>
      </c>
      <c r="H21" s="740">
        <v>998719</v>
      </c>
      <c r="I21" s="741"/>
      <c r="J21" s="742">
        <v>0.18</v>
      </c>
      <c r="K21" s="729"/>
      <c r="L21" s="294" t="s">
        <v>457</v>
      </c>
      <c r="M21" s="291" t="s">
        <v>162</v>
      </c>
      <c r="N21" s="747">
        <v>1</v>
      </c>
      <c r="O21" s="743"/>
      <c r="P21" s="730" t="str">
        <f>IF(O21=0, "Included", IF(ISERROR(N21*O21), O21,N21* O21))</f>
        <v>Included</v>
      </c>
      <c r="Q21" s="726">
        <f>S21</f>
        <v>0</v>
      </c>
      <c r="R21" s="298">
        <f>IF(P21="Included",0,P21)</f>
        <v>0</v>
      </c>
      <c r="S21" s="298">
        <f>IF(K21="",(R21*J21),(R21*K21))</f>
        <v>0</v>
      </c>
      <c r="T21" s="727"/>
    </row>
    <row r="22" spans="1:20" ht="19.5" customHeight="1" x14ac:dyDescent="0.3">
      <c r="A22" s="402"/>
      <c r="B22" s="403"/>
      <c r="C22" s="403"/>
      <c r="D22" s="403"/>
      <c r="E22" s="403"/>
      <c r="F22" s="403"/>
      <c r="G22" s="403"/>
      <c r="H22" s="403"/>
      <c r="I22" s="403"/>
      <c r="J22" s="403"/>
      <c r="K22" s="403"/>
      <c r="L22" s="403"/>
      <c r="M22" s="403"/>
      <c r="N22" s="403"/>
      <c r="O22" s="403"/>
      <c r="P22" s="403"/>
      <c r="Q22" s="403"/>
    </row>
    <row r="23" spans="1:20" s="10" customFormat="1" ht="40.5" customHeight="1" x14ac:dyDescent="0.3">
      <c r="A23" s="856"/>
      <c r="B23" s="857"/>
      <c r="C23" s="857"/>
      <c r="D23" s="857"/>
      <c r="E23" s="857"/>
      <c r="F23" s="857"/>
      <c r="G23" s="857"/>
      <c r="H23" s="857"/>
      <c r="I23" s="858"/>
      <c r="J23" s="887" t="s">
        <v>163</v>
      </c>
      <c r="K23" s="888"/>
      <c r="L23" s="888"/>
      <c r="M23" s="888"/>
      <c r="N23" s="888"/>
      <c r="O23" s="889"/>
      <c r="P23" s="303">
        <f>SUM(P18:P21)</f>
        <v>0</v>
      </c>
      <c r="Q23" s="404"/>
      <c r="R23" s="9"/>
      <c r="S23" s="372">
        <f>SUM(S18:S21)</f>
        <v>0</v>
      </c>
    </row>
    <row r="24" spans="1:20" s="10" customFormat="1" ht="25.5" customHeight="1" x14ac:dyDescent="0.3">
      <c r="A24" s="305"/>
      <c r="B24" s="306"/>
      <c r="C24" s="306"/>
      <c r="D24" s="306"/>
      <c r="E24" s="306"/>
      <c r="F24" s="306"/>
      <c r="G24" s="306"/>
      <c r="H24" s="307"/>
      <c r="I24" s="308"/>
      <c r="J24" s="890" t="s">
        <v>146</v>
      </c>
      <c r="K24" s="890"/>
      <c r="L24" s="890"/>
      <c r="M24" s="890"/>
      <c r="N24" s="890"/>
      <c r="O24" s="891"/>
      <c r="P24" s="303"/>
      <c r="Q24" s="309">
        <f>SUM(Q18:Q21)</f>
        <v>0</v>
      </c>
      <c r="R24" s="9"/>
      <c r="S24" s="9"/>
    </row>
    <row r="25" spans="1:20" ht="16.5" x14ac:dyDescent="0.3">
      <c r="A25" s="366"/>
      <c r="B25" s="360"/>
      <c r="C25" s="359"/>
      <c r="D25" s="359"/>
      <c r="E25" s="359"/>
      <c r="F25" s="359"/>
      <c r="G25" s="359"/>
      <c r="H25" s="359"/>
      <c r="I25" s="359"/>
      <c r="J25" s="359"/>
      <c r="K25" s="359"/>
      <c r="L25" s="359"/>
      <c r="M25" s="359"/>
      <c r="N25" s="359"/>
      <c r="O25" s="359"/>
      <c r="P25" s="359"/>
      <c r="Q25" s="359"/>
    </row>
    <row r="26" spans="1:20" ht="37.9" customHeight="1" x14ac:dyDescent="0.3">
      <c r="A26" s="310" t="s">
        <v>109</v>
      </c>
      <c r="B26" s="869" t="s">
        <v>150</v>
      </c>
      <c r="C26" s="869"/>
      <c r="D26" s="869"/>
      <c r="E26" s="869"/>
      <c r="F26" s="869"/>
      <c r="G26" s="869"/>
      <c r="H26" s="869"/>
      <c r="I26" s="869"/>
      <c r="J26" s="869"/>
      <c r="K26" s="869"/>
      <c r="L26" s="869"/>
      <c r="M26" s="359"/>
      <c r="N26" s="359"/>
      <c r="O26" s="359"/>
      <c r="P26" s="359"/>
      <c r="Q26" s="359"/>
    </row>
    <row r="27" spans="1:20" ht="21" customHeight="1" x14ac:dyDescent="0.3">
      <c r="A27" s="373"/>
      <c r="B27" s="374"/>
      <c r="C27" s="374"/>
      <c r="D27" s="374"/>
      <c r="E27" s="374"/>
      <c r="F27" s="374"/>
      <c r="G27" s="374"/>
      <c r="H27" s="374"/>
      <c r="I27" s="374"/>
      <c r="J27" s="374"/>
      <c r="K27" s="374"/>
      <c r="L27" s="374"/>
      <c r="M27" s="374"/>
      <c r="N27" s="374"/>
      <c r="O27" s="886"/>
      <c r="P27" s="886"/>
      <c r="Q27" s="886"/>
    </row>
    <row r="28" spans="1:20" ht="33.6" customHeight="1" x14ac:dyDescent="0.3">
      <c r="A28" s="405" t="s">
        <v>111</v>
      </c>
      <c r="B28" s="406" t="str">
        <f>'Sch-1'!B308</f>
        <v>--</v>
      </c>
      <c r="C28" s="407"/>
      <c r="D28" s="407"/>
      <c r="E28" s="407"/>
      <c r="F28" s="407"/>
      <c r="G28" s="407"/>
      <c r="H28" s="407"/>
      <c r="I28" s="407"/>
      <c r="J28" s="407"/>
      <c r="K28" s="407"/>
      <c r="L28" s="407"/>
      <c r="M28" s="407"/>
      <c r="N28" s="673" t="s">
        <v>157</v>
      </c>
      <c r="O28" s="877" t="str">
        <f>'Sch-3 '!O305</f>
        <v/>
      </c>
      <c r="P28" s="877"/>
      <c r="Q28" s="877"/>
    </row>
    <row r="29" spans="1:20" ht="33.6" customHeight="1" x14ac:dyDescent="0.3">
      <c r="A29" s="405" t="s">
        <v>112</v>
      </c>
      <c r="B29" s="406" t="str">
        <f>'Sch-1'!B309</f>
        <v/>
      </c>
      <c r="C29" s="390"/>
      <c r="D29" s="390"/>
      <c r="E29" s="390"/>
      <c r="F29" s="390"/>
      <c r="G29" s="390"/>
      <c r="H29" s="390"/>
      <c r="I29" s="390"/>
      <c r="J29" s="390"/>
      <c r="K29" s="390"/>
      <c r="L29" s="390"/>
      <c r="M29" s="390"/>
      <c r="N29" s="674" t="s">
        <v>64</v>
      </c>
      <c r="O29" s="877" t="str">
        <f>'Sch-3 '!O306</f>
        <v/>
      </c>
      <c r="P29" s="877"/>
      <c r="Q29" s="877"/>
    </row>
    <row r="30" spans="1:20" ht="33.6" customHeight="1" x14ac:dyDescent="0.3">
      <c r="A30" s="389"/>
      <c r="B30" s="388"/>
      <c r="C30" s="390"/>
      <c r="D30" s="390"/>
      <c r="E30" s="390"/>
      <c r="F30" s="390"/>
      <c r="G30" s="390"/>
      <c r="H30" s="390"/>
      <c r="I30" s="390"/>
      <c r="J30" s="390"/>
      <c r="K30" s="390"/>
      <c r="L30" s="390"/>
      <c r="M30" s="390"/>
      <c r="N30" s="390"/>
      <c r="O30" s="886"/>
      <c r="P30" s="886"/>
      <c r="Q30" s="886"/>
    </row>
    <row r="31" spans="1:20" ht="33.6" customHeight="1" x14ac:dyDescent="0.3">
      <c r="A31" s="389"/>
      <c r="B31" s="388"/>
      <c r="C31" s="390"/>
      <c r="D31" s="390"/>
      <c r="E31" s="390"/>
      <c r="F31" s="390"/>
      <c r="G31" s="390"/>
      <c r="H31" s="390"/>
      <c r="I31" s="390"/>
      <c r="J31" s="390"/>
      <c r="K31" s="390"/>
      <c r="L31" s="390"/>
      <c r="M31" s="390"/>
      <c r="N31" s="390"/>
      <c r="O31" s="389"/>
      <c r="P31" s="408"/>
      <c r="Q31" s="409"/>
    </row>
  </sheetData>
  <sheetProtection algorithmName="SHA-512" hashValue="SFfh6oLrS5kdiIMRXXhbDouC4IDl7ozSUejEspFiOkrWe8JFSYT0us1HLdRfA2ohXxlihJeLf7OvLiuhKn8cwA==" saltValue="8itJl8JnxQarzc3JO83cUA==" spinCount="100000" sheet="1" formatColumns="0" formatRows="0" selectLockedCells="1"/>
  <customSheetViews>
    <customSheetView guid="{F980561B-46B1-45C3-9626-B209029A92CB}" scale="90" showPageBreaks="1" fitToPage="1" printArea="1" hiddenColumns="1" view="pageBreakPreview" topLeftCell="G7">
      <selection activeCell="I20" sqref="I20"/>
      <pageMargins left="0" right="0" top="0" bottom="0" header="0" footer="0"/>
      <pageSetup scale="43" fitToHeight="0" orientation="landscape" r:id="rId1"/>
      <headerFooter alignWithMargins="0">
        <oddFooter>&amp;R&amp;"Book Antiqua,Bold"&amp;10Schedule-4/ Page &amp;P of &amp;N</oddFooter>
      </headerFooter>
    </customSheetView>
    <customSheetView guid="{C6A7FFED-91EB-41DF-A944-2BFB2D792481}" scale="70" showPageBreaks="1" fitToPage="1" printArea="1" hiddenColumns="1" view="pageBreakPreview" topLeftCell="A7">
      <selection activeCell="I20" sqref="I20"/>
      <pageMargins left="0" right="0" top="0" bottom="0" header="0" footer="0"/>
      <pageSetup scale="43" fitToHeight="0" orientation="landscape" r:id="rId2"/>
      <headerFooter alignWithMargins="0">
        <oddFooter>&amp;R&amp;"Book Antiqua,Bold"&amp;10Schedule-4/ Page &amp;P of &amp;N</oddFooter>
      </headerFooter>
    </customSheetView>
    <customSheetView guid="{302D9D75-0757-45DA-AFBF-614F08F1401B}" scale="90" showPageBreaks="1" fitToPage="1" printArea="1" hiddenColumns="1" view="pageBreakPreview" topLeftCell="G7">
      <selection activeCell="I20" sqref="I20"/>
      <pageMargins left="0" right="0" top="0" bottom="0" header="0" footer="0"/>
      <pageSetup scale="43" fitToHeight="0" orientation="landscape" r:id="rId3"/>
      <headerFooter alignWithMargins="0">
        <oddFooter>&amp;R&amp;"Book Antiqua,Bold"&amp;10Schedule-4/ Page &amp;P of &amp;N</oddFooter>
      </headerFooter>
    </customSheetView>
  </customSheetViews>
  <mergeCells count="15">
    <mergeCell ref="O28:Q28"/>
    <mergeCell ref="O29:Q29"/>
    <mergeCell ref="O30:Q30"/>
    <mergeCell ref="B11:O11"/>
    <mergeCell ref="A23:I23"/>
    <mergeCell ref="J23:O23"/>
    <mergeCell ref="J24:O24"/>
    <mergeCell ref="B26:L26"/>
    <mergeCell ref="O27:Q27"/>
    <mergeCell ref="B10:O10"/>
    <mergeCell ref="A3:Q3"/>
    <mergeCell ref="A4:Q4"/>
    <mergeCell ref="A7:O7"/>
    <mergeCell ref="B8:O8"/>
    <mergeCell ref="B9:O9"/>
  </mergeCells>
  <conditionalFormatting sqref="I18:I21">
    <cfRule type="expression" dxfId="6" priority="26" stopIfTrue="1">
      <formula>H18&gt;0</formula>
    </cfRule>
  </conditionalFormatting>
  <conditionalFormatting sqref="K18:K21">
    <cfRule type="expression" dxfId="5" priority="25" stopIfTrue="1">
      <formula>J18&gt;0</formula>
    </cfRule>
    <cfRule type="cellIs" dxfId="4" priority="27" stopIfTrue="1" operator="equal">
      <formula>"a"</formula>
    </cfRule>
  </conditionalFormatting>
  <conditionalFormatting sqref="O18:O21">
    <cfRule type="expression" dxfId="3" priority="24" stopIfTrue="1">
      <formula>N18&gt;0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18:I21" xr:uid="{00000000-0002-0000-0800-000001000000}">
      <formula1>1</formula1>
    </dataValidation>
    <dataValidation type="list" operator="greaterThan" allowBlank="1" showInputMessage="1" showErrorMessage="1" sqref="K18:K21" xr:uid="{00000000-0002-0000-0800-000002000000}">
      <formula1>"0%,5%,12%,18%,28%"</formula1>
    </dataValidation>
    <dataValidation type="whole" operator="greaterThan" allowBlank="1" showInputMessage="1" showErrorMessage="1" error="Enter only Numeric Value greater than zero or leave the cell blank !" sqref="O18:O21" xr:uid="{00000000-0002-0000-0800-000003000000}">
      <formula1>0</formula1>
    </dataValidation>
  </dataValidations>
  <pageMargins left="0.25" right="0.25" top="0.75" bottom="0.75" header="0.3" footer="0.3"/>
  <pageSetup scale="42" fitToHeight="0" orientation="landscape" r:id="rId4"/>
  <headerFooter alignWithMargins="0">
    <oddFooter>&amp;R&amp;"Book Antiqua,Bold"&amp;10Schedule-4/ Page &amp;P of &amp;N</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Basic</vt:lpstr>
      <vt:lpstr>Cover</vt:lpstr>
      <vt:lpstr>Instructions</vt:lpstr>
      <vt:lpstr>Names of Bidder</vt:lpstr>
      <vt:lpstr>Sch-1</vt:lpstr>
      <vt:lpstr>Sch-2</vt:lpstr>
      <vt:lpstr>Sch-3 </vt:lpstr>
      <vt:lpstr>Sch-4a</vt:lpstr>
      <vt:lpstr>Sch-4b</vt:lpstr>
      <vt:lpstr>Sch-5 Dis</vt:lpstr>
      <vt:lpstr>Sch-5</vt:lpstr>
      <vt:lpstr>Sch-6</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'Sch-4a'!Print_Area</vt:lpstr>
      <vt:lpstr>'Sch-4b'!Print_Area</vt:lpstr>
      <vt:lpstr>'Sch-5'!Print_Area</vt:lpstr>
      <vt:lpstr>'Sch-5 Dis'!Print_Area</vt:lpstr>
      <vt:lpstr>'Sch-6'!Print_Area</vt:lpstr>
      <vt:lpstr>'Sch-6 After Discount'!Print_Area</vt:lpstr>
      <vt:lpstr>'Sch-7'!Print_Area</vt:lpstr>
      <vt:lpstr>'Sch-1'!Print_Titles</vt:lpstr>
      <vt:lpstr>'Sch-2'!Print_Titles</vt:lpstr>
      <vt:lpstr>'Sch-3 '!Print_Titles</vt:lpstr>
      <vt:lpstr>'Sch-5'!Print_Titles</vt:lpstr>
      <vt:lpstr>'Sch-5 Dis'!Print_Titles</vt:lpstr>
      <vt:lpstr>'Sch-6'!Print_Titles</vt:lpstr>
      <vt:lpstr>'Sch-6 After Discount'!Print_Titles</vt:lpstr>
      <vt:lpstr>'Sch-7'!Print_Titles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Umesh Kumar Yadav {उमेश कुमार यादव}</dc:creator>
  <cp:keywords/>
  <dc:description/>
  <cp:lastModifiedBy>Samrat Jain {सम्राट जैन}</cp:lastModifiedBy>
  <cp:revision/>
  <cp:lastPrinted>2024-07-04T06:57:29Z</cp:lastPrinted>
  <dcterms:created xsi:type="dcterms:W3CDTF">2021-08-24T06:52:23Z</dcterms:created>
  <dcterms:modified xsi:type="dcterms:W3CDTF">2024-07-05T09:07:54Z</dcterms:modified>
  <cp:category/>
  <cp:contentStatus/>
</cp:coreProperties>
</file>