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codeName="ThisWorkbook" hidePivotFieldList="1" defaultThemeVersion="124226"/>
  <mc:AlternateContent xmlns:mc="http://schemas.openxmlformats.org/markup-compatibility/2006">
    <mc:Choice Requires="x15">
      <x15ac:absPath xmlns:x15ac="http://schemas.microsoft.com/office/spreadsheetml/2010/11/ac" url="C:\Users\shilpa.pk\Desktop\WC-4480 Koppal store retender\Bid Doc Edited\"/>
    </mc:Choice>
  </mc:AlternateContent>
  <xr:revisionPtr revIDLastSave="0" documentId="13_ncr:1_{B1948BA3-09F5-4A3E-96A6-6D1244260284}" xr6:coauthVersionLast="47" xr6:coauthVersionMax="47" xr10:uidLastSave="{00000000-0000-0000-0000-000000000000}"/>
  <bookViews>
    <workbookView xWindow="-120" yWindow="-120" windowWidth="29040" windowHeight="15720" tabRatio="821" firstSheet="1" activeTab="19" xr2:uid="{00000000-000D-0000-FFFF-FFFF00000000}"/>
  </bookViews>
  <sheets>
    <sheet name="Basic" sheetId="1" state="hidden" r:id="rId1"/>
    <sheet name="Cover" sheetId="2" r:id="rId2"/>
    <sheet name="Instructions" sheetId="3" r:id="rId3"/>
    <sheet name="Names of Bidder" sheetId="4" r:id="rId4"/>
    <sheet name="Sch-1" sheetId="5" state="hidden" r:id="rId5"/>
    <sheet name="Sch-1 dis" sheetId="6" state="hidden" r:id="rId6"/>
    <sheet name="Sch-2" sheetId="7" state="hidden" r:id="rId7"/>
    <sheet name="Sch-3 " sheetId="8" r:id="rId8"/>
    <sheet name="Sch-2 Dis" sheetId="9" state="hidden" r:id="rId9"/>
    <sheet name="Sch-3 Dis" sheetId="10" state="hidden" r:id="rId10"/>
    <sheet name="Sch-4" sheetId="11" state="hidden" r:id="rId11"/>
    <sheet name="Sch-5" sheetId="12" r:id="rId12"/>
    <sheet name="Sch-5 Dis" sheetId="13" state="hidden" r:id="rId13"/>
    <sheet name="Sch-6" sheetId="14" r:id="rId14"/>
    <sheet name="Sch-7" sheetId="15" state="hidden" r:id="rId15"/>
    <sheet name="Sch-7 Dis" sheetId="16" state="hidden" r:id="rId16"/>
    <sheet name="Octroi" sheetId="17" state="hidden" r:id="rId17"/>
    <sheet name="Entry Tax" sheetId="18" state="hidden" r:id="rId18"/>
    <sheet name="Other Taxes &amp; Duties" sheetId="19" state="hidden" r:id="rId19"/>
    <sheet name="Bid Form " sheetId="20" r:id="rId20"/>
    <sheet name="Q &amp; C (2)" sheetId="21" state="hidden" r:id="rId21"/>
    <sheet name="Q &amp; C" sheetId="22" state="hidden" r:id="rId22"/>
    <sheet name="N to W" sheetId="23" state="hidden" r:id="rId23"/>
    <sheet name="Sheet1" sheetId="24" state="hidden" r:id="rId24"/>
    <sheet name="Sheet3" sheetId="25" state="hidden" r:id="rId25"/>
  </sheets>
  <externalReferences>
    <externalReference r:id="rId26"/>
  </externalReferences>
  <definedNames>
    <definedName name="\A" localSheetId="7">#REF!</definedName>
    <definedName name="\A">#REF!</definedName>
    <definedName name="\B" localSheetId="7">#REF!</definedName>
    <definedName name="\B">#REF!</definedName>
    <definedName name="\C" localSheetId="7">#REF!</definedName>
    <definedName name="\C">#REF!</definedName>
    <definedName name="\M" localSheetId="7">#REF!</definedName>
    <definedName name="\M">#REF!</definedName>
    <definedName name="\N" localSheetId="7">#REF!</definedName>
    <definedName name="\N">#REF!</definedName>
    <definedName name="\P" localSheetId="7">#REF!</definedName>
    <definedName name="\P">#REF!</definedName>
    <definedName name="\R" localSheetId="7">#REF!</definedName>
    <definedName name="\R">#REF!</definedName>
    <definedName name="\U" localSheetId="7">#REF!</definedName>
    <definedName name="\U">#REF!</definedName>
    <definedName name="\V" localSheetId="7">#REF!</definedName>
    <definedName name="\V">#REF!</definedName>
    <definedName name="_xlnm._FilterDatabase" localSheetId="4" hidden="1">'Sch-1'!$K$1:$K$231</definedName>
    <definedName name="_xlnm._FilterDatabase" localSheetId="5" hidden="1">'Sch-1 dis'!$A$16:$B$21</definedName>
    <definedName name="_xlnm._FilterDatabase" localSheetId="6" hidden="1">'Sch-2'!$G$20:$J$20</definedName>
    <definedName name="_xlnm._FilterDatabase" localSheetId="8" hidden="1">'Sch-2 Dis'!$A$15:$F$56</definedName>
    <definedName name="_xlnm._FilterDatabase" localSheetId="7" hidden="1">'Sch-3 '!$A$15:$AW$149</definedName>
    <definedName name="_xlnm._FilterDatabase" localSheetId="9" hidden="1">'Sch-3 Dis'!$A$15:$F$81</definedName>
    <definedName name="ab" localSheetId="7">#REF!</definedName>
    <definedName name="ab">#REF!</definedName>
    <definedName name="logo1">"Picture 7"</definedName>
    <definedName name="_xlnm.Print_Area" localSheetId="19">'Bid Form '!$A$1:$F$63</definedName>
    <definedName name="_xlnm.Print_Area" localSheetId="17">'Entry Tax'!$A$1:$E$16</definedName>
    <definedName name="_xlnm.Print_Area" localSheetId="2">Instructions!$A$1:$C$52</definedName>
    <definedName name="_xlnm.Print_Area" localSheetId="3">'Names of Bidder'!$B$1:$G$34</definedName>
    <definedName name="_xlnm.Print_Area" localSheetId="16">Octroi!$A$1:$E$16</definedName>
    <definedName name="_xlnm.Print_Area" localSheetId="18">'Other Taxes &amp; Duties'!$A$1:$F$16</definedName>
    <definedName name="_xlnm.Print_Area" localSheetId="21">'Q &amp; C'!$A$1:$F$38</definedName>
    <definedName name="_xlnm.Print_Area" localSheetId="20">'Q &amp; C (2)'!$A$1:$F$44</definedName>
    <definedName name="_xlnm.Print_Area" localSheetId="4">'Sch-1'!$A$1:$O$30</definedName>
    <definedName name="_xlnm.Print_Area" localSheetId="5">'Sch-1 dis'!$A$1:$G$84</definedName>
    <definedName name="_xlnm.Print_Area" localSheetId="6">'Sch-2'!$A$1:$J$23</definedName>
    <definedName name="_xlnm.Print_Area" localSheetId="8">'Sch-2 Dis'!$A$1:$F$62</definedName>
    <definedName name="_xlnm.Print_Area" localSheetId="9">'Sch-3 Dis'!$A$1:$F$87</definedName>
    <definedName name="_xlnm.Print_Area" localSheetId="10">'Sch-4'!$A$1:$F$21</definedName>
    <definedName name="_xlnm.Print_Area" localSheetId="11">'Sch-5'!$A$1:$E$21</definedName>
    <definedName name="_xlnm.Print_Area" localSheetId="12">'Sch-5 Dis'!$A$1:$E$23</definedName>
    <definedName name="_xlnm.Print_Area" localSheetId="13">'Sch-6'!$A$1:$D$28</definedName>
    <definedName name="_xlnm.Print_Area" localSheetId="14">'Sch-7'!$A$1:$F$26</definedName>
    <definedName name="_xlnm.Print_Area" localSheetId="15">'Sch-7 Dis'!$A$1:$G$28</definedName>
    <definedName name="_xlnm.Print_Titles" localSheetId="4">'Sch-1'!$15:$17</definedName>
    <definedName name="_xlnm.Print_Titles" localSheetId="5">'Sch-1 dis'!$14:$16</definedName>
    <definedName name="_xlnm.Print_Titles" localSheetId="6">'Sch-2'!$14:$16</definedName>
    <definedName name="_xlnm.Print_Titles" localSheetId="8">'Sch-2 Dis'!$13:$15</definedName>
    <definedName name="_xlnm.Print_Titles" localSheetId="7">'Sch-3 '!$13:$16</definedName>
    <definedName name="_xlnm.Print_Titles" localSheetId="9">'Sch-3 Dis'!$13:$15</definedName>
    <definedName name="_xlnm.Print_Titles" localSheetId="11">'Sch-5'!$3:$13</definedName>
    <definedName name="_xlnm.Print_Titles" localSheetId="12">'Sch-5 Dis'!$3:$13</definedName>
    <definedName name="_xlnm.Print_Titles" localSheetId="13">'Sch-6'!$3:$13</definedName>
    <definedName name="_xlnm.Print_Titles" localSheetId="14">'Sch-7'!$14:$14</definedName>
    <definedName name="_xlnm.Print_Titles" localSheetId="15">'Sch-7 Dis'!$14:$14</definedName>
    <definedName name="_xlnm.Recorder" localSheetId="7">#REF!</definedName>
    <definedName name="_xlnm.Recorder">#REF!</definedName>
    <definedName name="TEST" localSheetId="7">#REF!</definedName>
    <definedName name="TEST">#REF!</definedName>
    <definedName name="Z_01ACF2E1_8E61_4459_ABC1_B6C183DEED61_.wvu.PrintArea" localSheetId="19" hidden="1">'Bid Form '!$A$1:$F$65</definedName>
    <definedName name="Z_01ACF2E1_8E61_4459_ABC1_B6C183DEED61_.wvu.PrintArea" localSheetId="17" hidden="1">'Entry Tax'!$A$1:$E$16</definedName>
    <definedName name="Z_01ACF2E1_8E61_4459_ABC1_B6C183DEED61_.wvu.PrintArea" localSheetId="3" hidden="1">'Names of Bidder'!$B$1:$E$32</definedName>
    <definedName name="Z_01ACF2E1_8E61_4459_ABC1_B6C183DEED61_.wvu.PrintArea" localSheetId="16" hidden="1">Octroi!$A$1:$E$16</definedName>
    <definedName name="Z_01ACF2E1_8E61_4459_ABC1_B6C183DEED61_.wvu.PrintArea" localSheetId="18" hidden="1">'Other Taxes &amp; Duties'!$A$1:$F$16</definedName>
    <definedName name="Z_01ACF2E1_8E61_4459_ABC1_B6C183DEED61_.wvu.PrintArea" localSheetId="21" hidden="1">'Q &amp; C'!$A$1:$F$38</definedName>
    <definedName name="Z_01ACF2E1_8E61_4459_ABC1_B6C183DEED61_.wvu.PrintArea" localSheetId="4" hidden="1">'Sch-1'!$A$1:$O$31</definedName>
    <definedName name="Z_01ACF2E1_8E61_4459_ABC1_B6C183DEED61_.wvu.PrintArea" localSheetId="5" hidden="1">'Sch-1 dis'!$A$1:$G$84</definedName>
    <definedName name="Z_01ACF2E1_8E61_4459_ABC1_B6C183DEED61_.wvu.PrintArea" localSheetId="6" hidden="1">'Sch-2'!$A$1:$J$17</definedName>
    <definedName name="Z_01ACF2E1_8E61_4459_ABC1_B6C183DEED61_.wvu.PrintArea" localSheetId="8" hidden="1">'Sch-2 Dis'!$A$1:$F$55</definedName>
    <definedName name="Z_01ACF2E1_8E61_4459_ABC1_B6C183DEED61_.wvu.PrintArea" localSheetId="7" hidden="1">'Sch-3 '!$A$1:$K$16</definedName>
    <definedName name="Z_01ACF2E1_8E61_4459_ABC1_B6C183DEED61_.wvu.PrintArea" localSheetId="9" hidden="1">'Sch-3 Dis'!$A$1:$F$80</definedName>
    <definedName name="Z_01ACF2E1_8E61_4459_ABC1_B6C183DEED61_.wvu.PrintArea" localSheetId="10" hidden="1">'Sch-4'!$A$1:$F$21</definedName>
    <definedName name="Z_01ACF2E1_8E61_4459_ABC1_B6C183DEED61_.wvu.PrintArea" localSheetId="11" hidden="1">'Sch-5'!$A$1:$E$22</definedName>
    <definedName name="Z_01ACF2E1_8E61_4459_ABC1_B6C183DEED61_.wvu.PrintArea" localSheetId="12" hidden="1">'Sch-5 Dis'!$A$1:$E$24</definedName>
    <definedName name="Z_01ACF2E1_8E61_4459_ABC1_B6C183DEED61_.wvu.PrintArea" localSheetId="13" hidden="1">'Sch-6'!$A$1:$D$30</definedName>
    <definedName name="Z_01ACF2E1_8E61_4459_ABC1_B6C183DEED61_.wvu.PrintArea" localSheetId="14" hidden="1">'Sch-7'!$A$1:$G$26</definedName>
    <definedName name="Z_01ACF2E1_8E61_4459_ABC1_B6C183DEED61_.wvu.PrintArea" localSheetId="15" hidden="1">'Sch-7 Dis'!$A$1:$G$28</definedName>
    <definedName name="Z_01ACF2E1_8E61_4459_ABC1_B6C183DEED61_.wvu.PrintTitles" localSheetId="4" hidden="1">'Sch-1'!$15:$17</definedName>
    <definedName name="Z_01ACF2E1_8E61_4459_ABC1_B6C183DEED61_.wvu.PrintTitles" localSheetId="5" hidden="1">'Sch-1 dis'!$14:$16</definedName>
    <definedName name="Z_01ACF2E1_8E61_4459_ABC1_B6C183DEED61_.wvu.PrintTitles" localSheetId="6" hidden="1">'Sch-2'!$14:$16</definedName>
    <definedName name="Z_01ACF2E1_8E61_4459_ABC1_B6C183DEED61_.wvu.PrintTitles" localSheetId="8" hidden="1">'Sch-2 Dis'!$13:$15</definedName>
    <definedName name="Z_01ACF2E1_8E61_4459_ABC1_B6C183DEED61_.wvu.PrintTitles" localSheetId="7" hidden="1">'Sch-3 '!$13:$16</definedName>
    <definedName name="Z_01ACF2E1_8E61_4459_ABC1_B6C183DEED61_.wvu.PrintTitles" localSheetId="9" hidden="1">'Sch-3 Dis'!$13:$15</definedName>
    <definedName name="Z_01ACF2E1_8E61_4459_ABC1_B6C183DEED61_.wvu.PrintTitles" localSheetId="11" hidden="1">'Sch-5'!$3:$13</definedName>
    <definedName name="Z_01ACF2E1_8E61_4459_ABC1_B6C183DEED61_.wvu.PrintTitles" localSheetId="12" hidden="1">'Sch-5 Dis'!$3:$13</definedName>
    <definedName name="Z_01ACF2E1_8E61_4459_ABC1_B6C183DEED61_.wvu.PrintTitles" localSheetId="13" hidden="1">'Sch-6'!$3:$13</definedName>
    <definedName name="Z_01ACF2E1_8E61_4459_ABC1_B6C183DEED61_.wvu.PrintTitles" localSheetId="14" hidden="1">'Sch-7'!$14:$14</definedName>
    <definedName name="Z_01ACF2E1_8E61_4459_ABC1_B6C183DEED61_.wvu.PrintTitles" localSheetId="15" hidden="1">'Sch-7 Dis'!$14:$14</definedName>
    <definedName name="Z_14D7F02E_BCCA_4517_ABC7_537FF4AEB67A_.wvu.Cols" localSheetId="6" hidden="1">'Sch-2'!#REF!</definedName>
    <definedName name="Z_14D7F02E_BCCA_4517_ABC7_537FF4AEB67A_.wvu.Cols" localSheetId="8" hidden="1">'Sch-2 Dis'!$K:$Q</definedName>
    <definedName name="Z_14D7F02E_BCCA_4517_ABC7_537FF4AEB67A_.wvu.Cols" localSheetId="7" hidden="1">'Sch-3 '!$AF:$AK</definedName>
    <definedName name="Z_14D7F02E_BCCA_4517_ABC7_537FF4AEB67A_.wvu.Cols" localSheetId="9" hidden="1">'Sch-3 Dis'!$AA:$AF</definedName>
    <definedName name="Z_14D7F02E_BCCA_4517_ABC7_537FF4AEB67A_.wvu.Cols" localSheetId="11" hidden="1">'Sch-5'!$I:$P</definedName>
    <definedName name="Z_14D7F02E_BCCA_4517_ABC7_537FF4AEB67A_.wvu.Cols" localSheetId="12" hidden="1">'Sch-5 Dis'!#REF!</definedName>
    <definedName name="Z_14D7F02E_BCCA_4517_ABC7_537FF4AEB67A_.wvu.Cols" localSheetId="14" hidden="1">'Sch-7'!$AD:$AJ</definedName>
    <definedName name="Z_14D7F02E_BCCA_4517_ABC7_537FF4AEB67A_.wvu.Cols" localSheetId="15" hidden="1">'Sch-7 Dis'!$AD:$AJ</definedName>
    <definedName name="Z_14D7F02E_BCCA_4517_ABC7_537FF4AEB67A_.wvu.FilterData" localSheetId="4" hidden="1">'Sch-1'!$A$18:$O$26</definedName>
    <definedName name="Z_14D7F02E_BCCA_4517_ABC7_537FF4AEB67A_.wvu.FilterData" localSheetId="5" hidden="1">'Sch-1 dis'!$A$17:$G$79</definedName>
    <definedName name="Z_14D7F02E_BCCA_4517_ABC7_537FF4AEB67A_.wvu.FilterData" localSheetId="7" hidden="1">'Sch-3 '!$A$15:$K$144</definedName>
    <definedName name="Z_14D7F02E_BCCA_4517_ABC7_537FF4AEB67A_.wvu.FilterData" localSheetId="9" hidden="1">'Sch-3 Dis'!$A$14:$F$81</definedName>
    <definedName name="Z_14D7F02E_BCCA_4517_ABC7_537FF4AEB67A_.wvu.PrintArea" localSheetId="19" hidden="1">'Bid Form '!$A$1:$F$65</definedName>
    <definedName name="Z_14D7F02E_BCCA_4517_ABC7_537FF4AEB67A_.wvu.PrintArea" localSheetId="2" hidden="1">Instructions!$A$1:$C$52</definedName>
    <definedName name="Z_14D7F02E_BCCA_4517_ABC7_537FF4AEB67A_.wvu.PrintArea" localSheetId="3" hidden="1">'Names of Bidder'!$B$1:$E$32</definedName>
    <definedName name="Z_14D7F02E_BCCA_4517_ABC7_537FF4AEB67A_.wvu.PrintArea" localSheetId="21" hidden="1">'Q &amp; C'!$A$1:$F$38</definedName>
    <definedName name="Z_14D7F02E_BCCA_4517_ABC7_537FF4AEB67A_.wvu.PrintArea" localSheetId="4" hidden="1">'Sch-1'!$A$1:$O$31</definedName>
    <definedName name="Z_14D7F02E_BCCA_4517_ABC7_537FF4AEB67A_.wvu.PrintArea" localSheetId="5" hidden="1">'Sch-1 dis'!$A$1:$G$84</definedName>
    <definedName name="Z_14D7F02E_BCCA_4517_ABC7_537FF4AEB67A_.wvu.PrintArea" localSheetId="6" hidden="1">'Sch-2'!$A$1:$J$24</definedName>
    <definedName name="Z_14D7F02E_BCCA_4517_ABC7_537FF4AEB67A_.wvu.PrintArea" localSheetId="8" hidden="1">'Sch-2 Dis'!$A$1:$F$62</definedName>
    <definedName name="Z_14D7F02E_BCCA_4517_ABC7_537FF4AEB67A_.wvu.PrintArea" localSheetId="7" hidden="1">'Sch-3 '!$A$1:$K$144</definedName>
    <definedName name="Z_14D7F02E_BCCA_4517_ABC7_537FF4AEB67A_.wvu.PrintArea" localSheetId="9" hidden="1">'Sch-3 Dis'!$A$1:$F$87</definedName>
    <definedName name="Z_14D7F02E_BCCA_4517_ABC7_537FF4AEB67A_.wvu.PrintArea" localSheetId="10" hidden="1">'Sch-4'!$A$1:$F$21</definedName>
    <definedName name="Z_14D7F02E_BCCA_4517_ABC7_537FF4AEB67A_.wvu.PrintArea" localSheetId="11" hidden="1">'Sch-5'!$A$1:$E$21</definedName>
    <definedName name="Z_14D7F02E_BCCA_4517_ABC7_537FF4AEB67A_.wvu.PrintArea" localSheetId="12" hidden="1">'Sch-5 Dis'!$A$1:$E$23</definedName>
    <definedName name="Z_14D7F02E_BCCA_4517_ABC7_537FF4AEB67A_.wvu.PrintArea" localSheetId="13" hidden="1">'Sch-6'!$A$1:$D$29</definedName>
    <definedName name="Z_14D7F02E_BCCA_4517_ABC7_537FF4AEB67A_.wvu.PrintArea" localSheetId="14" hidden="1">'Sch-7'!$A$1:$G$26</definedName>
    <definedName name="Z_14D7F02E_BCCA_4517_ABC7_537FF4AEB67A_.wvu.PrintArea" localSheetId="15" hidden="1">'Sch-7 Dis'!$A$1:$G$28</definedName>
    <definedName name="Z_14D7F02E_BCCA_4517_ABC7_537FF4AEB67A_.wvu.PrintTitles" localSheetId="4" hidden="1">'Sch-1'!$15:$17</definedName>
    <definedName name="Z_14D7F02E_BCCA_4517_ABC7_537FF4AEB67A_.wvu.PrintTitles" localSheetId="5" hidden="1">'Sch-1 dis'!$14:$16</definedName>
    <definedName name="Z_14D7F02E_BCCA_4517_ABC7_537FF4AEB67A_.wvu.PrintTitles" localSheetId="6" hidden="1">'Sch-2'!$14:$16</definedName>
    <definedName name="Z_14D7F02E_BCCA_4517_ABC7_537FF4AEB67A_.wvu.PrintTitles" localSheetId="8" hidden="1">'Sch-2 Dis'!$13:$15</definedName>
    <definedName name="Z_14D7F02E_BCCA_4517_ABC7_537FF4AEB67A_.wvu.PrintTitles" localSheetId="7" hidden="1">'Sch-3 '!$13:$16</definedName>
    <definedName name="Z_14D7F02E_BCCA_4517_ABC7_537FF4AEB67A_.wvu.PrintTitles" localSheetId="9" hidden="1">'Sch-3 Dis'!$13:$15</definedName>
    <definedName name="Z_14D7F02E_BCCA_4517_ABC7_537FF4AEB67A_.wvu.PrintTitles" localSheetId="11" hidden="1">'Sch-5'!$3:$13</definedName>
    <definedName name="Z_14D7F02E_BCCA_4517_ABC7_537FF4AEB67A_.wvu.PrintTitles" localSheetId="12" hidden="1">'Sch-5 Dis'!$3:$13</definedName>
    <definedName name="Z_14D7F02E_BCCA_4517_ABC7_537FF4AEB67A_.wvu.PrintTitles" localSheetId="13" hidden="1">'Sch-6'!$3:$13</definedName>
    <definedName name="Z_14D7F02E_BCCA_4517_ABC7_537FF4AEB67A_.wvu.PrintTitles" localSheetId="14" hidden="1">'Sch-7'!$14:$14</definedName>
    <definedName name="Z_14D7F02E_BCCA_4517_ABC7_537FF4AEB67A_.wvu.PrintTitles" localSheetId="15" hidden="1">'Sch-7 Dis'!$14:$14</definedName>
    <definedName name="Z_14D7F02E_BCCA_4517_ABC7_537FF4AEB67A_.wvu.Rows" localSheetId="7" hidden="1">'Sch-3 '!#REF!</definedName>
    <definedName name="Z_14D7F02E_BCCA_4517_ABC7_537FF4AEB67A_.wvu.Rows" localSheetId="9" hidden="1">'Sch-3 Dis'!#REF!</definedName>
    <definedName name="Z_14D7F02E_BCCA_4517_ABC7_537FF4AEB67A_.wvu.Rows" localSheetId="14" hidden="1">'Sch-7'!$98:$216</definedName>
    <definedName name="Z_14D7F02E_BCCA_4517_ABC7_537FF4AEB67A_.wvu.Rows" localSheetId="15" hidden="1">'Sch-7 Dis'!$104:$222</definedName>
    <definedName name="Z_17F5C48B_526E_48D2_9F97_823D578F9893_.wvu.Cols" localSheetId="19" hidden="1">'Bid Form '!$G:$AO</definedName>
    <definedName name="Z_17F5C48B_526E_48D2_9F97_823D578F9893_.wvu.Cols" localSheetId="4" hidden="1">'Sch-1'!$P:$T</definedName>
    <definedName name="Z_17F5C48B_526E_48D2_9F97_823D578F9893_.wvu.Cols" localSheetId="8" hidden="1">'Sch-2 Dis'!$K:$Q</definedName>
    <definedName name="Z_17F5C48B_526E_48D2_9F97_823D578F9893_.wvu.Cols" localSheetId="7" hidden="1">'Sch-3 '!$M:$U,'Sch-3 '!$AF:$AK</definedName>
    <definedName name="Z_17F5C48B_526E_48D2_9F97_823D578F9893_.wvu.Cols" localSheetId="9" hidden="1">'Sch-3 Dis'!$AA:$AF</definedName>
    <definedName name="Z_17F5C48B_526E_48D2_9F97_823D578F9893_.wvu.Cols" localSheetId="11" hidden="1">'Sch-5'!$I:$P</definedName>
    <definedName name="Z_17F5C48B_526E_48D2_9F97_823D578F9893_.wvu.Cols" localSheetId="14" hidden="1">'Sch-7'!$I:$L,'Sch-7'!$AD:$AJ</definedName>
    <definedName name="Z_17F5C48B_526E_48D2_9F97_823D578F9893_.wvu.Cols" localSheetId="15" hidden="1">'Sch-7 Dis'!$AD:$AJ</definedName>
    <definedName name="Z_17F5C48B_526E_48D2_9F97_823D578F9893_.wvu.FilterData" localSheetId="4" hidden="1">'Sch-1'!$A$18:$Z$18</definedName>
    <definedName name="Z_17F5C48B_526E_48D2_9F97_823D578F9893_.wvu.FilterData" localSheetId="5" hidden="1">'Sch-1 dis'!$A$16:$B$21</definedName>
    <definedName name="Z_17F5C48B_526E_48D2_9F97_823D578F9893_.wvu.FilterData" localSheetId="6" hidden="1">'Sch-2'!$G$20:$J$20</definedName>
    <definedName name="Z_17F5C48B_526E_48D2_9F97_823D578F9893_.wvu.FilterData" localSheetId="8" hidden="1">'Sch-2 Dis'!$A$15:$F$56</definedName>
    <definedName name="Z_17F5C48B_526E_48D2_9F97_823D578F9893_.wvu.FilterData" localSheetId="7" hidden="1">'Sch-3 '!#REF!</definedName>
    <definedName name="Z_17F5C48B_526E_48D2_9F97_823D578F9893_.wvu.FilterData" localSheetId="9" hidden="1">'Sch-3 Dis'!$A$15:$F$81</definedName>
    <definedName name="Z_17F5C48B_526E_48D2_9F97_823D578F9893_.wvu.PrintArea" localSheetId="19" hidden="1">'Bid Form '!$A$1:$F$65</definedName>
    <definedName name="Z_17F5C48B_526E_48D2_9F97_823D578F9893_.wvu.PrintArea" localSheetId="17" hidden="1">'Entry Tax'!$A$1:$E$16</definedName>
    <definedName name="Z_17F5C48B_526E_48D2_9F97_823D578F9893_.wvu.PrintArea" localSheetId="2" hidden="1">Instructions!$A$1:$C$52</definedName>
    <definedName name="Z_17F5C48B_526E_48D2_9F97_823D578F9893_.wvu.PrintArea" localSheetId="3" hidden="1">'Names of Bidder'!$B$1:$G$34</definedName>
    <definedName name="Z_17F5C48B_526E_48D2_9F97_823D578F9893_.wvu.PrintArea" localSheetId="16" hidden="1">Octroi!$A$1:$E$16</definedName>
    <definedName name="Z_17F5C48B_526E_48D2_9F97_823D578F9893_.wvu.PrintArea" localSheetId="18" hidden="1">'Other Taxes &amp; Duties'!$A$1:$F$16</definedName>
    <definedName name="Z_17F5C48B_526E_48D2_9F97_823D578F9893_.wvu.PrintArea" localSheetId="21" hidden="1">'Q &amp; C'!$A$1:$F$38</definedName>
    <definedName name="Z_17F5C48B_526E_48D2_9F97_823D578F9893_.wvu.PrintArea" localSheetId="20" hidden="1">'Q &amp; C (2)'!$A$1:$F$44</definedName>
    <definedName name="Z_17F5C48B_526E_48D2_9F97_823D578F9893_.wvu.PrintArea" localSheetId="4" hidden="1">'Sch-1'!$A$1:$O$30</definedName>
    <definedName name="Z_17F5C48B_526E_48D2_9F97_823D578F9893_.wvu.PrintArea" localSheetId="5" hidden="1">'Sch-1 dis'!$A$1:$G$84</definedName>
    <definedName name="Z_17F5C48B_526E_48D2_9F97_823D578F9893_.wvu.PrintArea" localSheetId="6" hidden="1">'Sch-2'!$A$1:$J$23</definedName>
    <definedName name="Z_17F5C48B_526E_48D2_9F97_823D578F9893_.wvu.PrintArea" localSheetId="8" hidden="1">'Sch-2 Dis'!$A$1:$F$62</definedName>
    <definedName name="Z_17F5C48B_526E_48D2_9F97_823D578F9893_.wvu.PrintArea" localSheetId="7" hidden="1">'Sch-3 '!$A$1:$L$144</definedName>
    <definedName name="Z_17F5C48B_526E_48D2_9F97_823D578F9893_.wvu.PrintArea" localSheetId="9" hidden="1">'Sch-3 Dis'!$A$1:$F$87</definedName>
    <definedName name="Z_17F5C48B_526E_48D2_9F97_823D578F9893_.wvu.PrintArea" localSheetId="10" hidden="1">'Sch-4'!$A$1:$F$21</definedName>
    <definedName name="Z_17F5C48B_526E_48D2_9F97_823D578F9893_.wvu.PrintArea" localSheetId="11" hidden="1">'Sch-5'!$A$1:$E$21</definedName>
    <definedName name="Z_17F5C48B_526E_48D2_9F97_823D578F9893_.wvu.PrintArea" localSheetId="12" hidden="1">'Sch-5 Dis'!$A$1:$E$23</definedName>
    <definedName name="Z_17F5C48B_526E_48D2_9F97_823D578F9893_.wvu.PrintArea" localSheetId="13" hidden="1">'Sch-6'!$A$1:$D$28</definedName>
    <definedName name="Z_17F5C48B_526E_48D2_9F97_823D578F9893_.wvu.PrintArea" localSheetId="14" hidden="1">'Sch-7'!$A$1:$F$26</definedName>
    <definedName name="Z_17F5C48B_526E_48D2_9F97_823D578F9893_.wvu.PrintArea" localSheetId="15" hidden="1">'Sch-7 Dis'!$A$1:$G$28</definedName>
    <definedName name="Z_17F5C48B_526E_48D2_9F97_823D578F9893_.wvu.PrintTitles" localSheetId="4" hidden="1">'Sch-1'!$15:$17</definedName>
    <definedName name="Z_17F5C48B_526E_48D2_9F97_823D578F9893_.wvu.PrintTitles" localSheetId="5" hidden="1">'Sch-1 dis'!$14:$16</definedName>
    <definedName name="Z_17F5C48B_526E_48D2_9F97_823D578F9893_.wvu.PrintTitles" localSheetId="6" hidden="1">'Sch-2'!$14:$16</definedName>
    <definedName name="Z_17F5C48B_526E_48D2_9F97_823D578F9893_.wvu.PrintTitles" localSheetId="8" hidden="1">'Sch-2 Dis'!$13:$15</definedName>
    <definedName name="Z_17F5C48B_526E_48D2_9F97_823D578F9893_.wvu.PrintTitles" localSheetId="7" hidden="1">'Sch-3 '!$13:$16</definedName>
    <definedName name="Z_17F5C48B_526E_48D2_9F97_823D578F9893_.wvu.PrintTitles" localSheetId="9" hidden="1">'Sch-3 Dis'!$13:$15</definedName>
    <definedName name="Z_17F5C48B_526E_48D2_9F97_823D578F9893_.wvu.PrintTitles" localSheetId="11" hidden="1">'Sch-5'!$3:$13</definedName>
    <definedName name="Z_17F5C48B_526E_48D2_9F97_823D578F9893_.wvu.PrintTitles" localSheetId="12" hidden="1">'Sch-5 Dis'!$3:$13</definedName>
    <definedName name="Z_17F5C48B_526E_48D2_9F97_823D578F9893_.wvu.PrintTitles" localSheetId="13" hidden="1">'Sch-6'!$3:$13</definedName>
    <definedName name="Z_17F5C48B_526E_48D2_9F97_823D578F9893_.wvu.PrintTitles" localSheetId="14" hidden="1">'Sch-7'!$14:$14</definedName>
    <definedName name="Z_17F5C48B_526E_48D2_9F97_823D578F9893_.wvu.PrintTitles" localSheetId="15" hidden="1">'Sch-7 Dis'!$14:$14</definedName>
    <definedName name="Z_17F5C48B_526E_48D2_9F97_823D578F9893_.wvu.Rows" localSheetId="1" hidden="1">Cover!$7:$7</definedName>
    <definedName name="Z_17F5C48B_526E_48D2_9F97_823D578F9893_.wvu.Rows" localSheetId="14" hidden="1">'Sch-7'!$98:$216</definedName>
    <definedName name="Z_17F5C48B_526E_48D2_9F97_823D578F9893_.wvu.Rows" localSheetId="15" hidden="1">'Sch-7 Dis'!$104:$222</definedName>
    <definedName name="Z_1C17CD43_623F_494D_A516_DE13D3E5AF44_.wvu.Cols" localSheetId="7" hidden="1">'Sch-3 '!$AF:$AK</definedName>
    <definedName name="Z_1C17CD43_623F_494D_A516_DE13D3E5AF44_.wvu.FilterData" localSheetId="7" hidden="1">'Sch-3 '!#REF!</definedName>
    <definedName name="Z_1C17CD43_623F_494D_A516_DE13D3E5AF44_.wvu.PrintArea" localSheetId="7" hidden="1">'Sch-3 '!$A$1:$L$144</definedName>
    <definedName name="Z_1C17CD43_623F_494D_A516_DE13D3E5AF44_.wvu.PrintTitles" localSheetId="7" hidden="1">'Sch-3 '!$13:$16</definedName>
    <definedName name="Z_223BC0FC_814D_40F0_9795_CE82A16FF3A5_.wvu.Cols" localSheetId="6" hidden="1">'Sch-2'!$K:$T</definedName>
    <definedName name="Z_223BC0FC_814D_40F0_9795_CE82A16FF3A5_.wvu.Cols" localSheetId="8" hidden="1">'Sch-2 Dis'!$K:$Q</definedName>
    <definedName name="Z_223BC0FC_814D_40F0_9795_CE82A16FF3A5_.wvu.Cols" localSheetId="7" hidden="1">'Sch-3 '!$Q:$Z,'Sch-3 '!$AF:$AK</definedName>
    <definedName name="Z_223BC0FC_814D_40F0_9795_CE82A16FF3A5_.wvu.Cols" localSheetId="9" hidden="1">'Sch-3 Dis'!$AA:$AF</definedName>
    <definedName name="Z_223BC0FC_814D_40F0_9795_CE82A16FF3A5_.wvu.Cols" localSheetId="11" hidden="1">'Sch-5'!$I:$P</definedName>
    <definedName name="Z_223BC0FC_814D_40F0_9795_CE82A16FF3A5_.wvu.Cols" localSheetId="14" hidden="1">'Sch-7'!$I:$L,'Sch-7'!$AD:$AJ</definedName>
    <definedName name="Z_223BC0FC_814D_40F0_9795_CE82A16FF3A5_.wvu.Cols" localSheetId="15" hidden="1">'Sch-7 Dis'!$AD:$AJ</definedName>
    <definedName name="Z_223BC0FC_814D_40F0_9795_CE82A16FF3A5_.wvu.FilterData" localSheetId="4" hidden="1">'Sch-1'!$A$18:$O$18</definedName>
    <definedName name="Z_223BC0FC_814D_40F0_9795_CE82A16FF3A5_.wvu.FilterData" localSheetId="5" hidden="1">'Sch-1 dis'!$A$16:$B$21</definedName>
    <definedName name="Z_223BC0FC_814D_40F0_9795_CE82A16FF3A5_.wvu.FilterData" localSheetId="6" hidden="1">'Sch-2'!$G$20:$J$20</definedName>
    <definedName name="Z_223BC0FC_814D_40F0_9795_CE82A16FF3A5_.wvu.FilterData" localSheetId="8" hidden="1">'Sch-2 Dis'!$A$15:$F$56</definedName>
    <definedName name="Z_223BC0FC_814D_40F0_9795_CE82A16FF3A5_.wvu.FilterData" localSheetId="7" hidden="1">'Sch-3 '!#REF!</definedName>
    <definedName name="Z_223BC0FC_814D_40F0_9795_CE82A16FF3A5_.wvu.FilterData" localSheetId="9" hidden="1">'Sch-3 Dis'!$A$15:$F$81</definedName>
    <definedName name="Z_223BC0FC_814D_40F0_9795_CE82A16FF3A5_.wvu.PrintArea" localSheetId="19" hidden="1">'Bid Form '!$A$1:$F$65</definedName>
    <definedName name="Z_223BC0FC_814D_40F0_9795_CE82A16FF3A5_.wvu.PrintArea" localSheetId="17" hidden="1">'Entry Tax'!$A$1:$E$16</definedName>
    <definedName name="Z_223BC0FC_814D_40F0_9795_CE82A16FF3A5_.wvu.PrintArea" localSheetId="2" hidden="1">Instructions!$A$1:$C$52</definedName>
    <definedName name="Z_223BC0FC_814D_40F0_9795_CE82A16FF3A5_.wvu.PrintArea" localSheetId="3" hidden="1">'Names of Bidder'!$B$1:$G$34</definedName>
    <definedName name="Z_223BC0FC_814D_40F0_9795_CE82A16FF3A5_.wvu.PrintArea" localSheetId="16" hidden="1">Octroi!$A$1:$E$16</definedName>
    <definedName name="Z_223BC0FC_814D_40F0_9795_CE82A16FF3A5_.wvu.PrintArea" localSheetId="18" hidden="1">'Other Taxes &amp; Duties'!$A$1:$F$16</definedName>
    <definedName name="Z_223BC0FC_814D_40F0_9795_CE82A16FF3A5_.wvu.PrintArea" localSheetId="21" hidden="1">'Q &amp; C'!$A$1:$F$38</definedName>
    <definedName name="Z_223BC0FC_814D_40F0_9795_CE82A16FF3A5_.wvu.PrintArea" localSheetId="20" hidden="1">'Q &amp; C (2)'!$A$1:$F$44</definedName>
    <definedName name="Z_223BC0FC_814D_40F0_9795_CE82A16FF3A5_.wvu.PrintArea" localSheetId="4" hidden="1">'Sch-1'!$A$1:$O$30</definedName>
    <definedName name="Z_223BC0FC_814D_40F0_9795_CE82A16FF3A5_.wvu.PrintArea" localSheetId="5" hidden="1">'Sch-1 dis'!$A$1:$G$84</definedName>
    <definedName name="Z_223BC0FC_814D_40F0_9795_CE82A16FF3A5_.wvu.PrintArea" localSheetId="6" hidden="1">'Sch-2'!$A$1:$J$23</definedName>
    <definedName name="Z_223BC0FC_814D_40F0_9795_CE82A16FF3A5_.wvu.PrintArea" localSheetId="8" hidden="1">'Sch-2 Dis'!$A$1:$F$62</definedName>
    <definedName name="Z_223BC0FC_814D_40F0_9795_CE82A16FF3A5_.wvu.PrintArea" localSheetId="7" hidden="1">'Sch-3 '!$A$1:$K$144</definedName>
    <definedName name="Z_223BC0FC_814D_40F0_9795_CE82A16FF3A5_.wvu.PrintArea" localSheetId="9" hidden="1">'Sch-3 Dis'!$A$1:$F$87</definedName>
    <definedName name="Z_223BC0FC_814D_40F0_9795_CE82A16FF3A5_.wvu.PrintArea" localSheetId="10" hidden="1">'Sch-4'!$A$1:$F$21</definedName>
    <definedName name="Z_223BC0FC_814D_40F0_9795_CE82A16FF3A5_.wvu.PrintArea" localSheetId="11" hidden="1">'Sch-5'!$A$1:$E$21</definedName>
    <definedName name="Z_223BC0FC_814D_40F0_9795_CE82A16FF3A5_.wvu.PrintArea" localSheetId="12" hidden="1">'Sch-5 Dis'!$A$1:$E$23</definedName>
    <definedName name="Z_223BC0FC_814D_40F0_9795_CE82A16FF3A5_.wvu.PrintArea" localSheetId="13" hidden="1">'Sch-6'!$A$1:$D$28</definedName>
    <definedName name="Z_223BC0FC_814D_40F0_9795_CE82A16FF3A5_.wvu.PrintArea" localSheetId="14" hidden="1">'Sch-7'!$A$1:$F$26</definedName>
    <definedName name="Z_223BC0FC_814D_40F0_9795_CE82A16FF3A5_.wvu.PrintArea" localSheetId="15" hidden="1">'Sch-7 Dis'!$A$1:$G$28</definedName>
    <definedName name="Z_223BC0FC_814D_40F0_9795_CE82A16FF3A5_.wvu.PrintTitles" localSheetId="4" hidden="1">'Sch-1'!$15:$17</definedName>
    <definedName name="Z_223BC0FC_814D_40F0_9795_CE82A16FF3A5_.wvu.PrintTitles" localSheetId="5" hidden="1">'Sch-1 dis'!$14:$16</definedName>
    <definedName name="Z_223BC0FC_814D_40F0_9795_CE82A16FF3A5_.wvu.PrintTitles" localSheetId="6" hidden="1">'Sch-2'!$14:$16</definedName>
    <definedName name="Z_223BC0FC_814D_40F0_9795_CE82A16FF3A5_.wvu.PrintTitles" localSheetId="8" hidden="1">'Sch-2 Dis'!$13:$15</definedName>
    <definedName name="Z_223BC0FC_814D_40F0_9795_CE82A16FF3A5_.wvu.PrintTitles" localSheetId="7" hidden="1">'Sch-3 '!$13:$16</definedName>
    <definedName name="Z_223BC0FC_814D_40F0_9795_CE82A16FF3A5_.wvu.PrintTitles" localSheetId="9" hidden="1">'Sch-3 Dis'!$13:$15</definedName>
    <definedName name="Z_223BC0FC_814D_40F0_9795_CE82A16FF3A5_.wvu.PrintTitles" localSheetId="11" hidden="1">'Sch-5'!$3:$13</definedName>
    <definedName name="Z_223BC0FC_814D_40F0_9795_CE82A16FF3A5_.wvu.PrintTitles" localSheetId="12" hidden="1">'Sch-5 Dis'!$3:$13</definedName>
    <definedName name="Z_223BC0FC_814D_40F0_9795_CE82A16FF3A5_.wvu.PrintTitles" localSheetId="13" hidden="1">'Sch-6'!$3:$13</definedName>
    <definedName name="Z_223BC0FC_814D_40F0_9795_CE82A16FF3A5_.wvu.PrintTitles" localSheetId="14" hidden="1">'Sch-7'!$14:$14</definedName>
    <definedName name="Z_223BC0FC_814D_40F0_9795_CE82A16FF3A5_.wvu.PrintTitles" localSheetId="15" hidden="1">'Sch-7 Dis'!$14:$14</definedName>
    <definedName name="Z_223BC0FC_814D_40F0_9795_CE82A16FF3A5_.wvu.Rows" localSheetId="1" hidden="1">Cover!$7:$7</definedName>
    <definedName name="Z_223BC0FC_814D_40F0_9795_CE82A16FF3A5_.wvu.Rows" localSheetId="4" hidden="1">'Sch-1'!#REF!</definedName>
    <definedName name="Z_223BC0FC_814D_40F0_9795_CE82A16FF3A5_.wvu.Rows" localSheetId="6" hidden="1">'Sch-2'!#REF!</definedName>
    <definedName name="Z_223BC0FC_814D_40F0_9795_CE82A16FF3A5_.wvu.Rows" localSheetId="14" hidden="1">'Sch-7'!$23:$23,'Sch-7'!$98:$216</definedName>
    <definedName name="Z_223BC0FC_814D_40F0_9795_CE82A16FF3A5_.wvu.Rows" localSheetId="15" hidden="1">'Sch-7 Dis'!$104:$222</definedName>
    <definedName name="Z_27A45B7A_04F2_4516_B80B_5ED0825D4ED3_.wvu.Cols" localSheetId="4" hidden="1">'Sch-1'!#REF!</definedName>
    <definedName name="Z_27A45B7A_04F2_4516_B80B_5ED0825D4ED3_.wvu.Cols" localSheetId="6" hidden="1">'Sch-2'!$M:$M</definedName>
    <definedName name="Z_27A45B7A_04F2_4516_B80B_5ED0825D4ED3_.wvu.Cols" localSheetId="8" hidden="1">'Sch-2 Dis'!$K:$Q</definedName>
    <definedName name="Z_27A45B7A_04F2_4516_B80B_5ED0825D4ED3_.wvu.Cols" localSheetId="7" hidden="1">'Sch-3 '!$Q:$Q,'Sch-3 '!$AF:$AK</definedName>
    <definedName name="Z_27A45B7A_04F2_4516_B80B_5ED0825D4ED3_.wvu.Cols" localSheetId="9" hidden="1">'Sch-3 Dis'!$AA:$AF</definedName>
    <definedName name="Z_27A45B7A_04F2_4516_B80B_5ED0825D4ED3_.wvu.Cols" localSheetId="11" hidden="1">'Sch-5'!$I:$P</definedName>
    <definedName name="Z_27A45B7A_04F2_4516_B80B_5ED0825D4ED3_.wvu.Cols" localSheetId="12" hidden="1">'Sch-5 Dis'!#REF!</definedName>
    <definedName name="Z_27A45B7A_04F2_4516_B80B_5ED0825D4ED3_.wvu.Cols" localSheetId="14" hidden="1">'Sch-7'!$I:$I,'Sch-7'!$AD:$AJ</definedName>
    <definedName name="Z_27A45B7A_04F2_4516_B80B_5ED0825D4ED3_.wvu.Cols" localSheetId="15" hidden="1">'Sch-7 Dis'!$AD:$AJ</definedName>
    <definedName name="Z_27A45B7A_04F2_4516_B80B_5ED0825D4ED3_.wvu.FilterData" localSheetId="4" hidden="1">'Sch-1'!$A$18:$O$18</definedName>
    <definedName name="Z_27A45B7A_04F2_4516_B80B_5ED0825D4ED3_.wvu.FilterData" localSheetId="5" hidden="1">'Sch-1 dis'!$A$16:$B$21</definedName>
    <definedName name="Z_27A45B7A_04F2_4516_B80B_5ED0825D4ED3_.wvu.FilterData" localSheetId="6" hidden="1">'Sch-2'!$G$20:$J$20</definedName>
    <definedName name="Z_27A45B7A_04F2_4516_B80B_5ED0825D4ED3_.wvu.FilterData" localSheetId="8" hidden="1">'Sch-2 Dis'!$A$15:$F$56</definedName>
    <definedName name="Z_27A45B7A_04F2_4516_B80B_5ED0825D4ED3_.wvu.FilterData" localSheetId="7" hidden="1">'Sch-3 '!#REF!</definedName>
    <definedName name="Z_27A45B7A_04F2_4516_B80B_5ED0825D4ED3_.wvu.FilterData" localSheetId="9" hidden="1">'Sch-3 Dis'!$A$15:$F$81</definedName>
    <definedName name="Z_27A45B7A_04F2_4516_B80B_5ED0825D4ED3_.wvu.PrintArea" localSheetId="19" hidden="1">'Bid Form '!$A$1:$F$65</definedName>
    <definedName name="Z_27A45B7A_04F2_4516_B80B_5ED0825D4ED3_.wvu.PrintArea" localSheetId="17" hidden="1">'Entry Tax'!$A$1:$E$16</definedName>
    <definedName name="Z_27A45B7A_04F2_4516_B80B_5ED0825D4ED3_.wvu.PrintArea" localSheetId="2" hidden="1">Instructions!$A$1:$C$52</definedName>
    <definedName name="Z_27A45B7A_04F2_4516_B80B_5ED0825D4ED3_.wvu.PrintArea" localSheetId="3" hidden="1">'Names of Bidder'!$B$1:$E$32</definedName>
    <definedName name="Z_27A45B7A_04F2_4516_B80B_5ED0825D4ED3_.wvu.PrintArea" localSheetId="16" hidden="1">Octroi!$A$1:$E$16</definedName>
    <definedName name="Z_27A45B7A_04F2_4516_B80B_5ED0825D4ED3_.wvu.PrintArea" localSheetId="18" hidden="1">'Other Taxes &amp; Duties'!$A$1:$F$16</definedName>
    <definedName name="Z_27A45B7A_04F2_4516_B80B_5ED0825D4ED3_.wvu.PrintArea" localSheetId="21" hidden="1">'Q &amp; C'!$A$1:$F$38</definedName>
    <definedName name="Z_27A45B7A_04F2_4516_B80B_5ED0825D4ED3_.wvu.PrintArea" localSheetId="20" hidden="1">'Q &amp; C (2)'!$A$1:$F$43</definedName>
    <definedName name="Z_27A45B7A_04F2_4516_B80B_5ED0825D4ED3_.wvu.PrintArea" localSheetId="4" hidden="1">'Sch-1'!$A$1:$O$31</definedName>
    <definedName name="Z_27A45B7A_04F2_4516_B80B_5ED0825D4ED3_.wvu.PrintArea" localSheetId="5" hidden="1">'Sch-1 dis'!$A$1:$G$84</definedName>
    <definedName name="Z_27A45B7A_04F2_4516_B80B_5ED0825D4ED3_.wvu.PrintArea" localSheetId="6" hidden="1">'Sch-2'!$A$1:$J$24</definedName>
    <definedName name="Z_27A45B7A_04F2_4516_B80B_5ED0825D4ED3_.wvu.PrintArea" localSheetId="8" hidden="1">'Sch-2 Dis'!$A$1:$F$62</definedName>
    <definedName name="Z_27A45B7A_04F2_4516_B80B_5ED0825D4ED3_.wvu.PrintArea" localSheetId="7" hidden="1">'Sch-3 '!$A$1:$K$144</definedName>
    <definedName name="Z_27A45B7A_04F2_4516_B80B_5ED0825D4ED3_.wvu.PrintArea" localSheetId="9" hidden="1">'Sch-3 Dis'!$A$1:$F$87</definedName>
    <definedName name="Z_27A45B7A_04F2_4516_B80B_5ED0825D4ED3_.wvu.PrintArea" localSheetId="10" hidden="1">'Sch-4'!$A$1:$F$21</definedName>
    <definedName name="Z_27A45B7A_04F2_4516_B80B_5ED0825D4ED3_.wvu.PrintArea" localSheetId="11" hidden="1">'Sch-5'!$A$1:$E$21</definedName>
    <definedName name="Z_27A45B7A_04F2_4516_B80B_5ED0825D4ED3_.wvu.PrintArea" localSheetId="12" hidden="1">'Sch-5 Dis'!$A$1:$E$23</definedName>
    <definedName name="Z_27A45B7A_04F2_4516_B80B_5ED0825D4ED3_.wvu.PrintArea" localSheetId="13" hidden="1">'Sch-6'!$A$1:$D$29</definedName>
    <definedName name="Z_27A45B7A_04F2_4516_B80B_5ED0825D4ED3_.wvu.PrintArea" localSheetId="14" hidden="1">'Sch-7'!$A$1:$F$26</definedName>
    <definedName name="Z_27A45B7A_04F2_4516_B80B_5ED0825D4ED3_.wvu.PrintArea" localSheetId="15" hidden="1">'Sch-7 Dis'!$A$1:$G$28</definedName>
    <definedName name="Z_27A45B7A_04F2_4516_B80B_5ED0825D4ED3_.wvu.PrintTitles" localSheetId="4" hidden="1">'Sch-1'!$15:$17</definedName>
    <definedName name="Z_27A45B7A_04F2_4516_B80B_5ED0825D4ED3_.wvu.PrintTitles" localSheetId="5" hidden="1">'Sch-1 dis'!$14:$16</definedName>
    <definedName name="Z_27A45B7A_04F2_4516_B80B_5ED0825D4ED3_.wvu.PrintTitles" localSheetId="6" hidden="1">'Sch-2'!$14:$16</definedName>
    <definedName name="Z_27A45B7A_04F2_4516_B80B_5ED0825D4ED3_.wvu.PrintTitles" localSheetId="8" hidden="1">'Sch-2 Dis'!$13:$15</definedName>
    <definedName name="Z_27A45B7A_04F2_4516_B80B_5ED0825D4ED3_.wvu.PrintTitles" localSheetId="7" hidden="1">'Sch-3 '!$13:$16</definedName>
    <definedName name="Z_27A45B7A_04F2_4516_B80B_5ED0825D4ED3_.wvu.PrintTitles" localSheetId="9" hidden="1">'Sch-3 Dis'!$13:$15</definedName>
    <definedName name="Z_27A45B7A_04F2_4516_B80B_5ED0825D4ED3_.wvu.PrintTitles" localSheetId="11" hidden="1">'Sch-5'!$3:$13</definedName>
    <definedName name="Z_27A45B7A_04F2_4516_B80B_5ED0825D4ED3_.wvu.PrintTitles" localSheetId="12" hidden="1">'Sch-5 Dis'!$3:$13</definedName>
    <definedName name="Z_27A45B7A_04F2_4516_B80B_5ED0825D4ED3_.wvu.PrintTitles" localSheetId="13" hidden="1">'Sch-6'!$3:$13</definedName>
    <definedName name="Z_27A45B7A_04F2_4516_B80B_5ED0825D4ED3_.wvu.PrintTitles" localSheetId="14" hidden="1">'Sch-7'!$14:$14</definedName>
    <definedName name="Z_27A45B7A_04F2_4516_B80B_5ED0825D4ED3_.wvu.PrintTitles" localSheetId="15" hidden="1">'Sch-7 Dis'!$14:$14</definedName>
    <definedName name="Z_27A45B7A_04F2_4516_B80B_5ED0825D4ED3_.wvu.Rows" localSheetId="1" hidden="1">Cover!$7:$7</definedName>
    <definedName name="Z_27A45B7A_04F2_4516_B80B_5ED0825D4ED3_.wvu.Rows" localSheetId="9" hidden="1">'Sch-3 Dis'!#REF!</definedName>
    <definedName name="Z_27A45B7A_04F2_4516_B80B_5ED0825D4ED3_.wvu.Rows" localSheetId="14" hidden="1">'Sch-7'!$98:$216</definedName>
    <definedName name="Z_27A45B7A_04F2_4516_B80B_5ED0825D4ED3_.wvu.Rows" localSheetId="15" hidden="1">'Sch-7 Dis'!$104:$222</definedName>
    <definedName name="Z_3D662AA8_535D_445A_A535_5FFD33E1146F_.wvu.PrintArea" localSheetId="21" hidden="1">'Q &amp; C'!$A$1:$F$38</definedName>
    <definedName name="Z_3D662AA8_535D_445A_A535_5FFD33E1146F_.wvu.PrintArea" localSheetId="20" hidden="1">'Q &amp; C (2)'!$A$1:$F$43</definedName>
    <definedName name="Z_420F5FBD_E556_4311_8218_D9BF2725836B_.wvu.PrintArea" localSheetId="20" hidden="1">'Q &amp; C (2)'!$A$1:$F$43</definedName>
    <definedName name="Z_4AA1107B_A795_4744_B566_827168772C7A_.wvu.Cols" localSheetId="6" hidden="1">'Sch-2'!$M:$R</definedName>
    <definedName name="Z_4AA1107B_A795_4744_B566_827168772C7A_.wvu.Cols" localSheetId="8" hidden="1">'Sch-2 Dis'!$K:$Q</definedName>
    <definedName name="Z_4AA1107B_A795_4744_B566_827168772C7A_.wvu.Cols" localSheetId="7" hidden="1">'Sch-3 '!$Q:$Z,'Sch-3 '!$AF:$AK</definedName>
    <definedName name="Z_4AA1107B_A795_4744_B566_827168772C7A_.wvu.Cols" localSheetId="9" hidden="1">'Sch-3 Dis'!$AA:$AF</definedName>
    <definedName name="Z_4AA1107B_A795_4744_B566_827168772C7A_.wvu.Cols" localSheetId="11" hidden="1">'Sch-5'!$I:$P</definedName>
    <definedName name="Z_4AA1107B_A795_4744_B566_827168772C7A_.wvu.Cols" localSheetId="14" hidden="1">'Sch-7'!$I:$L,'Sch-7'!$AD:$AJ</definedName>
    <definedName name="Z_4AA1107B_A795_4744_B566_827168772C7A_.wvu.Cols" localSheetId="15" hidden="1">'Sch-7 Dis'!$AD:$AJ</definedName>
    <definedName name="Z_4AA1107B_A795_4744_B566_827168772C7A_.wvu.FilterData" localSheetId="4" hidden="1">'Sch-1'!$A$18:$O$18</definedName>
    <definedName name="Z_4AA1107B_A795_4744_B566_827168772C7A_.wvu.FilterData" localSheetId="5" hidden="1">'Sch-1 dis'!$A$16:$B$21</definedName>
    <definedName name="Z_4AA1107B_A795_4744_B566_827168772C7A_.wvu.FilterData" localSheetId="6" hidden="1">'Sch-2'!$G$20:$J$20</definedName>
    <definedName name="Z_4AA1107B_A795_4744_B566_827168772C7A_.wvu.FilterData" localSheetId="8" hidden="1">'Sch-2 Dis'!$A$15:$F$56</definedName>
    <definedName name="Z_4AA1107B_A795_4744_B566_827168772C7A_.wvu.FilterData" localSheetId="7" hidden="1">'Sch-3 '!#REF!</definedName>
    <definedName name="Z_4AA1107B_A795_4744_B566_827168772C7A_.wvu.FilterData" localSheetId="9" hidden="1">'Sch-3 Dis'!$A$15:$F$81</definedName>
    <definedName name="Z_4AA1107B_A795_4744_B566_827168772C7A_.wvu.PrintArea" localSheetId="19" hidden="1">'Bid Form '!$A$1:$F$65</definedName>
    <definedName name="Z_4AA1107B_A795_4744_B566_827168772C7A_.wvu.PrintArea" localSheetId="17" hidden="1">'Entry Tax'!$A$1:$E$16</definedName>
    <definedName name="Z_4AA1107B_A795_4744_B566_827168772C7A_.wvu.PrintArea" localSheetId="2" hidden="1">Instructions!$A$1:$C$52</definedName>
    <definedName name="Z_4AA1107B_A795_4744_B566_827168772C7A_.wvu.PrintArea" localSheetId="3" hidden="1">'Names of Bidder'!$B$1:$G$34</definedName>
    <definedName name="Z_4AA1107B_A795_4744_B566_827168772C7A_.wvu.PrintArea" localSheetId="16" hidden="1">Octroi!$A$1:$E$16</definedName>
    <definedName name="Z_4AA1107B_A795_4744_B566_827168772C7A_.wvu.PrintArea" localSheetId="18" hidden="1">'Other Taxes &amp; Duties'!$A$1:$F$16</definedName>
    <definedName name="Z_4AA1107B_A795_4744_B566_827168772C7A_.wvu.PrintArea" localSheetId="21" hidden="1">'Q &amp; C'!$A$1:$F$38</definedName>
    <definedName name="Z_4AA1107B_A795_4744_B566_827168772C7A_.wvu.PrintArea" localSheetId="20" hidden="1">'Q &amp; C (2)'!$A$1:$F$44</definedName>
    <definedName name="Z_4AA1107B_A795_4744_B566_827168772C7A_.wvu.PrintArea" localSheetId="4" hidden="1">'Sch-1'!$A$1:$O$30</definedName>
    <definedName name="Z_4AA1107B_A795_4744_B566_827168772C7A_.wvu.PrintArea" localSheetId="5" hidden="1">'Sch-1 dis'!$A$1:$G$84</definedName>
    <definedName name="Z_4AA1107B_A795_4744_B566_827168772C7A_.wvu.PrintArea" localSheetId="6" hidden="1">'Sch-2'!$A$1:$J$23</definedName>
    <definedName name="Z_4AA1107B_A795_4744_B566_827168772C7A_.wvu.PrintArea" localSheetId="8" hidden="1">'Sch-2 Dis'!$A$1:$F$62</definedName>
    <definedName name="Z_4AA1107B_A795_4744_B566_827168772C7A_.wvu.PrintArea" localSheetId="7" hidden="1">'Sch-3 '!$A$1:$K$144</definedName>
    <definedName name="Z_4AA1107B_A795_4744_B566_827168772C7A_.wvu.PrintArea" localSheetId="9" hidden="1">'Sch-3 Dis'!$A$1:$F$87</definedName>
    <definedName name="Z_4AA1107B_A795_4744_B566_827168772C7A_.wvu.PrintArea" localSheetId="10" hidden="1">'Sch-4'!$A$1:$F$21</definedName>
    <definedName name="Z_4AA1107B_A795_4744_B566_827168772C7A_.wvu.PrintArea" localSheetId="11" hidden="1">'Sch-5'!$A$1:$E$21</definedName>
    <definedName name="Z_4AA1107B_A795_4744_B566_827168772C7A_.wvu.PrintArea" localSheetId="12" hidden="1">'Sch-5 Dis'!$A$1:$E$23</definedName>
    <definedName name="Z_4AA1107B_A795_4744_B566_827168772C7A_.wvu.PrintArea" localSheetId="13" hidden="1">'Sch-6'!$A$1:$D$28</definedName>
    <definedName name="Z_4AA1107B_A795_4744_B566_827168772C7A_.wvu.PrintArea" localSheetId="14" hidden="1">'Sch-7'!$A$1:$F$26</definedName>
    <definedName name="Z_4AA1107B_A795_4744_B566_827168772C7A_.wvu.PrintArea" localSheetId="15" hidden="1">'Sch-7 Dis'!$A$1:$G$28</definedName>
    <definedName name="Z_4AA1107B_A795_4744_B566_827168772C7A_.wvu.PrintTitles" localSheetId="4" hidden="1">'Sch-1'!$15:$17</definedName>
    <definedName name="Z_4AA1107B_A795_4744_B566_827168772C7A_.wvu.PrintTitles" localSheetId="5" hidden="1">'Sch-1 dis'!$14:$16</definedName>
    <definedName name="Z_4AA1107B_A795_4744_B566_827168772C7A_.wvu.PrintTitles" localSheetId="6" hidden="1">'Sch-2'!$14:$16</definedName>
    <definedName name="Z_4AA1107B_A795_4744_B566_827168772C7A_.wvu.PrintTitles" localSheetId="8" hidden="1">'Sch-2 Dis'!$13:$15</definedName>
    <definedName name="Z_4AA1107B_A795_4744_B566_827168772C7A_.wvu.PrintTitles" localSheetId="7" hidden="1">'Sch-3 '!$13:$16</definedName>
    <definedName name="Z_4AA1107B_A795_4744_B566_827168772C7A_.wvu.PrintTitles" localSheetId="9" hidden="1">'Sch-3 Dis'!$13:$15</definedName>
    <definedName name="Z_4AA1107B_A795_4744_B566_827168772C7A_.wvu.PrintTitles" localSheetId="11" hidden="1">'Sch-5'!$3:$13</definedName>
    <definedName name="Z_4AA1107B_A795_4744_B566_827168772C7A_.wvu.PrintTitles" localSheetId="12" hidden="1">'Sch-5 Dis'!$3:$13</definedName>
    <definedName name="Z_4AA1107B_A795_4744_B566_827168772C7A_.wvu.PrintTitles" localSheetId="13" hidden="1">'Sch-6'!$3:$13</definedName>
    <definedName name="Z_4AA1107B_A795_4744_B566_827168772C7A_.wvu.PrintTitles" localSheetId="14" hidden="1">'Sch-7'!$14:$14</definedName>
    <definedName name="Z_4AA1107B_A795_4744_B566_827168772C7A_.wvu.PrintTitles" localSheetId="15" hidden="1">'Sch-7 Dis'!$14:$14</definedName>
    <definedName name="Z_4AA1107B_A795_4744_B566_827168772C7A_.wvu.Rows" localSheetId="1" hidden="1">Cover!$7:$7</definedName>
    <definedName name="Z_4AA1107B_A795_4744_B566_827168772C7A_.wvu.Rows" localSheetId="6" hidden="1">'Sch-2'!#REF!,'Sch-2'!#REF!</definedName>
    <definedName name="Z_4AA1107B_A795_4744_B566_827168772C7A_.wvu.Rows" localSheetId="14" hidden="1">'Sch-7'!$23:$23,'Sch-7'!$98:$216</definedName>
    <definedName name="Z_4AA1107B_A795_4744_B566_827168772C7A_.wvu.Rows" localSheetId="15" hidden="1">'Sch-7 Dis'!$104:$222</definedName>
    <definedName name="Z_4F65FF32_EC61_4022_A399_2986D7B6B8B3_.wvu.Cols" localSheetId="19" hidden="1">'Bid Form '!$Z:$AJ</definedName>
    <definedName name="Z_4F65FF32_EC61_4022_A399_2986D7B6B8B3_.wvu.Cols" localSheetId="4" hidden="1">'Sch-1'!#REF!</definedName>
    <definedName name="Z_4F65FF32_EC61_4022_A399_2986D7B6B8B3_.wvu.Cols" localSheetId="5" hidden="1">'Sch-1 dis'!$O:$AB</definedName>
    <definedName name="Z_4F65FF32_EC61_4022_A399_2986D7B6B8B3_.wvu.Cols" localSheetId="6" hidden="1">'Sch-2'!#REF!</definedName>
    <definedName name="Z_4F65FF32_EC61_4022_A399_2986D7B6B8B3_.wvu.Cols" localSheetId="8" hidden="1">'Sch-2 Dis'!$K:$Q</definedName>
    <definedName name="Z_4F65FF32_EC61_4022_A399_2986D7B6B8B3_.wvu.Cols" localSheetId="7" hidden="1">'Sch-3 '!$AF:$AK</definedName>
    <definedName name="Z_4F65FF32_EC61_4022_A399_2986D7B6B8B3_.wvu.Cols" localSheetId="9" hidden="1">'Sch-3 Dis'!$AA:$AF</definedName>
    <definedName name="Z_4F65FF32_EC61_4022_A399_2986D7B6B8B3_.wvu.Cols" localSheetId="11" hidden="1">'Sch-5'!$I:$P</definedName>
    <definedName name="Z_4F65FF32_EC61_4022_A399_2986D7B6B8B3_.wvu.Cols" localSheetId="12" hidden="1">'Sch-5 Dis'!#REF!</definedName>
    <definedName name="Z_4F65FF32_EC61_4022_A399_2986D7B6B8B3_.wvu.Cols" localSheetId="14" hidden="1">'Sch-7'!$AD:$AJ</definedName>
    <definedName name="Z_4F65FF32_EC61_4022_A399_2986D7B6B8B3_.wvu.Cols" localSheetId="15" hidden="1">'Sch-7 Dis'!$AD:$AJ</definedName>
    <definedName name="Z_4F65FF32_EC61_4022_A399_2986D7B6B8B3_.wvu.PrintArea" localSheetId="19" hidden="1">'Bid Form '!$A$1:$F$65</definedName>
    <definedName name="Z_4F65FF32_EC61_4022_A399_2986D7B6B8B3_.wvu.PrintArea" localSheetId="17" hidden="1">'Entry Tax'!$A$1:$E$16</definedName>
    <definedName name="Z_4F65FF32_EC61_4022_A399_2986D7B6B8B3_.wvu.PrintArea" localSheetId="2" hidden="1">Instructions!$A$1:$C$52</definedName>
    <definedName name="Z_4F65FF32_EC61_4022_A399_2986D7B6B8B3_.wvu.PrintArea" localSheetId="3" hidden="1">'Names of Bidder'!$B$1:$E$32</definedName>
    <definedName name="Z_4F65FF32_EC61_4022_A399_2986D7B6B8B3_.wvu.PrintArea" localSheetId="16" hidden="1">Octroi!$A$1:$E$16</definedName>
    <definedName name="Z_4F65FF32_EC61_4022_A399_2986D7B6B8B3_.wvu.PrintArea" localSheetId="18" hidden="1">'Other Taxes &amp; Duties'!$A$1:$F$16</definedName>
    <definedName name="Z_4F65FF32_EC61_4022_A399_2986D7B6B8B3_.wvu.PrintArea" localSheetId="21" hidden="1">'Q &amp; C'!$A$1:$F$38</definedName>
    <definedName name="Z_4F65FF32_EC61_4022_A399_2986D7B6B8B3_.wvu.PrintArea" localSheetId="4" hidden="1">'Sch-1'!$A$1:$O$31</definedName>
    <definedName name="Z_4F65FF32_EC61_4022_A399_2986D7B6B8B3_.wvu.PrintArea" localSheetId="5" hidden="1">'Sch-1 dis'!$A$1:$G$84</definedName>
    <definedName name="Z_4F65FF32_EC61_4022_A399_2986D7B6B8B3_.wvu.PrintArea" localSheetId="6" hidden="1">'Sch-2'!$A$1:$J$17</definedName>
    <definedName name="Z_4F65FF32_EC61_4022_A399_2986D7B6B8B3_.wvu.PrintArea" localSheetId="8" hidden="1">'Sch-2 Dis'!$A$1:$F$55</definedName>
    <definedName name="Z_4F65FF32_EC61_4022_A399_2986D7B6B8B3_.wvu.PrintArea" localSheetId="7" hidden="1">'Sch-3 '!$A$1:$K$16</definedName>
    <definedName name="Z_4F65FF32_EC61_4022_A399_2986D7B6B8B3_.wvu.PrintArea" localSheetId="9" hidden="1">'Sch-3 Dis'!$A$1:$F$80</definedName>
    <definedName name="Z_4F65FF32_EC61_4022_A399_2986D7B6B8B3_.wvu.PrintArea" localSheetId="10" hidden="1">'Sch-4'!$A$1:$F$21</definedName>
    <definedName name="Z_4F65FF32_EC61_4022_A399_2986D7B6B8B3_.wvu.PrintArea" localSheetId="11" hidden="1">'Sch-5'!$A$1:$E$21</definedName>
    <definedName name="Z_4F65FF32_EC61_4022_A399_2986D7B6B8B3_.wvu.PrintArea" localSheetId="12" hidden="1">'Sch-5 Dis'!$A$1:$E$23</definedName>
    <definedName name="Z_4F65FF32_EC61_4022_A399_2986D7B6B8B3_.wvu.PrintArea" localSheetId="13" hidden="1">'Sch-6'!$A$1:$D$29</definedName>
    <definedName name="Z_4F65FF32_EC61_4022_A399_2986D7B6B8B3_.wvu.PrintArea" localSheetId="14" hidden="1">'Sch-7'!$A$1:$G$26</definedName>
    <definedName name="Z_4F65FF32_EC61_4022_A399_2986D7B6B8B3_.wvu.PrintArea" localSheetId="15" hidden="1">'Sch-7 Dis'!$A$1:$G$28</definedName>
    <definedName name="Z_4F65FF32_EC61_4022_A399_2986D7B6B8B3_.wvu.PrintTitles" localSheetId="4" hidden="1">'Sch-1'!$15:$17</definedName>
    <definedName name="Z_4F65FF32_EC61_4022_A399_2986D7B6B8B3_.wvu.PrintTitles" localSheetId="5" hidden="1">'Sch-1 dis'!$14:$16</definedName>
    <definedName name="Z_4F65FF32_EC61_4022_A399_2986D7B6B8B3_.wvu.PrintTitles" localSheetId="6" hidden="1">'Sch-2'!$14:$16</definedName>
    <definedName name="Z_4F65FF32_EC61_4022_A399_2986D7B6B8B3_.wvu.PrintTitles" localSheetId="8" hidden="1">'Sch-2 Dis'!$13:$15</definedName>
    <definedName name="Z_4F65FF32_EC61_4022_A399_2986D7B6B8B3_.wvu.PrintTitles" localSheetId="7" hidden="1">'Sch-3 '!$13:$16</definedName>
    <definedName name="Z_4F65FF32_EC61_4022_A399_2986D7B6B8B3_.wvu.PrintTitles" localSheetId="9" hidden="1">'Sch-3 Dis'!$13:$15</definedName>
    <definedName name="Z_4F65FF32_EC61_4022_A399_2986D7B6B8B3_.wvu.PrintTitles" localSheetId="11" hidden="1">'Sch-5'!$3:$13</definedName>
    <definedName name="Z_4F65FF32_EC61_4022_A399_2986D7B6B8B3_.wvu.PrintTitles" localSheetId="12" hidden="1">'Sch-5 Dis'!$3:$13</definedName>
    <definedName name="Z_4F65FF32_EC61_4022_A399_2986D7B6B8B3_.wvu.PrintTitles" localSheetId="13" hidden="1">'Sch-6'!$3:$13</definedName>
    <definedName name="Z_4F65FF32_EC61_4022_A399_2986D7B6B8B3_.wvu.PrintTitles" localSheetId="14" hidden="1">'Sch-7'!$14:$14</definedName>
    <definedName name="Z_4F65FF32_EC61_4022_A399_2986D7B6B8B3_.wvu.PrintTitles" localSheetId="15" hidden="1">'Sch-7 Dis'!$14:$14</definedName>
    <definedName name="Z_4F65FF32_EC61_4022_A399_2986D7B6B8B3_.wvu.Rows" localSheetId="4" hidden="1">'Sch-1'!$56:$122</definedName>
    <definedName name="Z_4F65FF32_EC61_4022_A399_2986D7B6B8B3_.wvu.Rows" localSheetId="5" hidden="1">'Sch-1 dis'!$109:$175</definedName>
    <definedName name="Z_4F65FF32_EC61_4022_A399_2986D7B6B8B3_.wvu.Rows" localSheetId="6" hidden="1">'Sch-2'!#REF!</definedName>
    <definedName name="Z_4F65FF32_EC61_4022_A399_2986D7B6B8B3_.wvu.Rows" localSheetId="8" hidden="1">'Sch-2 Dis'!#REF!</definedName>
    <definedName name="Z_4F65FF32_EC61_4022_A399_2986D7B6B8B3_.wvu.Rows" localSheetId="7" hidden="1">'Sch-3 '!#REF!</definedName>
    <definedName name="Z_4F65FF32_EC61_4022_A399_2986D7B6B8B3_.wvu.Rows" localSheetId="9" hidden="1">'Sch-3 Dis'!#REF!</definedName>
    <definedName name="Z_4F65FF32_EC61_4022_A399_2986D7B6B8B3_.wvu.Rows" localSheetId="14" hidden="1">'Sch-7'!$98:$216</definedName>
    <definedName name="Z_4F65FF32_EC61_4022_A399_2986D7B6B8B3_.wvu.Rows" localSheetId="15" hidden="1">'Sch-7 Dis'!$104:$222</definedName>
    <definedName name="Z_58D82F59_8CF6_455F_B9F4_081499FDF243_.wvu.PrintArea" localSheetId="17" hidden="1">'Entry Tax'!$A$1:$E$16</definedName>
    <definedName name="Z_58D82F59_8CF6_455F_B9F4_081499FDF243_.wvu.PrintArea" localSheetId="16" hidden="1">Octroi!$A$1:$E$16</definedName>
    <definedName name="Z_58D82F59_8CF6_455F_B9F4_081499FDF243_.wvu.PrintArea" localSheetId="18" hidden="1">'Other Taxes &amp; Duties'!$A$1:$F$16</definedName>
    <definedName name="Z_58D82F59_8CF6_455F_B9F4_081499FDF243_.wvu.PrintArea" localSheetId="20" hidden="1">'Q &amp; C (2)'!$A$1:$F$43</definedName>
    <definedName name="Z_59ACD8B6_730E_4199_8297_1160D2A0693D_.wvu.PrintArea" localSheetId="20" hidden="1">'Q &amp; C (2)'!$A$1:$F$43</definedName>
    <definedName name="Z_696D9240_6693_44E8_B9A4_2BFADD101EE2_.wvu.PrintArea" localSheetId="17" hidden="1">'Entry Tax'!$A$1:$E$16</definedName>
    <definedName name="Z_696D9240_6693_44E8_B9A4_2BFADD101EE2_.wvu.PrintArea" localSheetId="16" hidden="1">Octroi!$A$1:$E$16</definedName>
    <definedName name="Z_696D9240_6693_44E8_B9A4_2BFADD101EE2_.wvu.PrintArea" localSheetId="18" hidden="1">'Other Taxes &amp; Duties'!$A$1:$F$16</definedName>
    <definedName name="Z_696D9240_6693_44E8_B9A4_2BFADD101EE2_.wvu.PrintArea" localSheetId="20" hidden="1">'Q &amp; C (2)'!$A$1:$F$43</definedName>
    <definedName name="Z_6E345679_47E0_4044_94F8_40B7719CE719_.wvu.PrintArea" localSheetId="20" hidden="1">'Q &amp; C (2)'!$A$1:$F$43</definedName>
    <definedName name="Z_7043F04C_1FA3_449D_BEB8_4AC08DF68A5A_.wvu.Cols" localSheetId="4" hidden="1">'Sch-1'!$B:$E</definedName>
    <definedName name="Z_7043F04C_1FA3_449D_BEB8_4AC08DF68A5A_.wvu.Cols" localSheetId="6" hidden="1">'Sch-2'!$B:$E</definedName>
    <definedName name="Z_7043F04C_1FA3_449D_BEB8_4AC08DF68A5A_.wvu.Cols" localSheetId="8" hidden="1">'Sch-2 Dis'!$K:$Q</definedName>
    <definedName name="Z_7043F04C_1FA3_449D_BEB8_4AC08DF68A5A_.wvu.Cols" localSheetId="9" hidden="1">'Sch-3 Dis'!$AA:$AF</definedName>
    <definedName name="Z_7043F04C_1FA3_449D_BEB8_4AC08DF68A5A_.wvu.Cols" localSheetId="11" hidden="1">'Sch-5'!$I:$P</definedName>
    <definedName name="Z_7043F04C_1FA3_449D_BEB8_4AC08DF68A5A_.wvu.Cols" localSheetId="14" hidden="1">'Sch-7'!$I:$L,'Sch-7'!$AD:$AJ</definedName>
    <definedName name="Z_7043F04C_1FA3_449D_BEB8_4AC08DF68A5A_.wvu.Cols" localSheetId="15" hidden="1">'Sch-7 Dis'!$AD:$AJ</definedName>
    <definedName name="Z_7043F04C_1FA3_449D_BEB8_4AC08DF68A5A_.wvu.FilterData" localSheetId="4" hidden="1">'Sch-1'!$K$1:$K$231</definedName>
    <definedName name="Z_7043F04C_1FA3_449D_BEB8_4AC08DF68A5A_.wvu.FilterData" localSheetId="5" hidden="1">'Sch-1 dis'!$A$16:$B$21</definedName>
    <definedName name="Z_7043F04C_1FA3_449D_BEB8_4AC08DF68A5A_.wvu.FilterData" localSheetId="6" hidden="1">'Sch-2'!$G$20:$J$20</definedName>
    <definedName name="Z_7043F04C_1FA3_449D_BEB8_4AC08DF68A5A_.wvu.FilterData" localSheetId="8" hidden="1">'Sch-2 Dis'!$A$15:$F$56</definedName>
    <definedName name="Z_7043F04C_1FA3_449D_BEB8_4AC08DF68A5A_.wvu.FilterData" localSheetId="9" hidden="1">'Sch-3 Dis'!$A$15:$F$81</definedName>
    <definedName name="Z_7043F04C_1FA3_449D_BEB8_4AC08DF68A5A_.wvu.PrintArea" localSheetId="19" hidden="1">'Bid Form '!$A$1:$F$63</definedName>
    <definedName name="Z_7043F04C_1FA3_449D_BEB8_4AC08DF68A5A_.wvu.PrintArea" localSheetId="17" hidden="1">'Entry Tax'!$A$1:$E$16</definedName>
    <definedName name="Z_7043F04C_1FA3_449D_BEB8_4AC08DF68A5A_.wvu.PrintArea" localSheetId="2" hidden="1">Instructions!$A$1:$C$52</definedName>
    <definedName name="Z_7043F04C_1FA3_449D_BEB8_4AC08DF68A5A_.wvu.PrintArea" localSheetId="3" hidden="1">'Names of Bidder'!$B$1:$G$34</definedName>
    <definedName name="Z_7043F04C_1FA3_449D_BEB8_4AC08DF68A5A_.wvu.PrintArea" localSheetId="16" hidden="1">Octroi!$A$1:$E$16</definedName>
    <definedName name="Z_7043F04C_1FA3_449D_BEB8_4AC08DF68A5A_.wvu.PrintArea" localSheetId="18" hidden="1">'Other Taxes &amp; Duties'!$A$1:$F$16</definedName>
    <definedName name="Z_7043F04C_1FA3_449D_BEB8_4AC08DF68A5A_.wvu.PrintArea" localSheetId="21" hidden="1">'Q &amp; C'!$A$1:$F$38</definedName>
    <definedName name="Z_7043F04C_1FA3_449D_BEB8_4AC08DF68A5A_.wvu.PrintArea" localSheetId="20" hidden="1">'Q &amp; C (2)'!$A$1:$F$44</definedName>
    <definedName name="Z_7043F04C_1FA3_449D_BEB8_4AC08DF68A5A_.wvu.PrintArea" localSheetId="4" hidden="1">'Sch-1'!$A$1:$N$30</definedName>
    <definedName name="Z_7043F04C_1FA3_449D_BEB8_4AC08DF68A5A_.wvu.PrintArea" localSheetId="5" hidden="1">'Sch-1 dis'!$A$1:$G$84</definedName>
    <definedName name="Z_7043F04C_1FA3_449D_BEB8_4AC08DF68A5A_.wvu.PrintArea" localSheetId="6" hidden="1">'Sch-2'!$A$1:$J$23</definedName>
    <definedName name="Z_7043F04C_1FA3_449D_BEB8_4AC08DF68A5A_.wvu.PrintArea" localSheetId="8" hidden="1">'Sch-2 Dis'!$A$1:$F$62</definedName>
    <definedName name="Z_7043F04C_1FA3_449D_BEB8_4AC08DF68A5A_.wvu.PrintArea" localSheetId="9" hidden="1">'Sch-3 Dis'!$A$1:$F$87</definedName>
    <definedName name="Z_7043F04C_1FA3_449D_BEB8_4AC08DF68A5A_.wvu.PrintArea" localSheetId="10" hidden="1">'Sch-4'!$A$1:$F$21</definedName>
    <definedName name="Z_7043F04C_1FA3_449D_BEB8_4AC08DF68A5A_.wvu.PrintArea" localSheetId="11" hidden="1">'Sch-5'!$A$1:$E$21</definedName>
    <definedName name="Z_7043F04C_1FA3_449D_BEB8_4AC08DF68A5A_.wvu.PrintArea" localSheetId="12" hidden="1">'Sch-5 Dis'!$A$1:$E$23</definedName>
    <definedName name="Z_7043F04C_1FA3_449D_BEB8_4AC08DF68A5A_.wvu.PrintArea" localSheetId="13" hidden="1">'Sch-6'!$A$1:$D$28</definedName>
    <definedName name="Z_7043F04C_1FA3_449D_BEB8_4AC08DF68A5A_.wvu.PrintArea" localSheetId="14" hidden="1">'Sch-7'!$A$1:$F$26</definedName>
    <definedName name="Z_7043F04C_1FA3_449D_BEB8_4AC08DF68A5A_.wvu.PrintArea" localSheetId="15" hidden="1">'Sch-7 Dis'!$A$1:$G$28</definedName>
    <definedName name="Z_7043F04C_1FA3_449D_BEB8_4AC08DF68A5A_.wvu.PrintTitles" localSheetId="4" hidden="1">'Sch-1'!$15:$17</definedName>
    <definedName name="Z_7043F04C_1FA3_449D_BEB8_4AC08DF68A5A_.wvu.PrintTitles" localSheetId="5" hidden="1">'Sch-1 dis'!$14:$16</definedName>
    <definedName name="Z_7043F04C_1FA3_449D_BEB8_4AC08DF68A5A_.wvu.PrintTitles" localSheetId="6" hidden="1">'Sch-2'!$14:$16</definedName>
    <definedName name="Z_7043F04C_1FA3_449D_BEB8_4AC08DF68A5A_.wvu.PrintTitles" localSheetId="8" hidden="1">'Sch-2 Dis'!$13:$15</definedName>
    <definedName name="Z_7043F04C_1FA3_449D_BEB8_4AC08DF68A5A_.wvu.PrintTitles" localSheetId="9" hidden="1">'Sch-3 Dis'!$13:$15</definedName>
    <definedName name="Z_7043F04C_1FA3_449D_BEB8_4AC08DF68A5A_.wvu.PrintTitles" localSheetId="11" hidden="1">'Sch-5'!$3:$13</definedName>
    <definedName name="Z_7043F04C_1FA3_449D_BEB8_4AC08DF68A5A_.wvu.PrintTitles" localSheetId="12" hidden="1">'Sch-5 Dis'!$3:$13</definedName>
    <definedName name="Z_7043F04C_1FA3_449D_BEB8_4AC08DF68A5A_.wvu.PrintTitles" localSheetId="13" hidden="1">'Sch-6'!$3:$13</definedName>
    <definedName name="Z_7043F04C_1FA3_449D_BEB8_4AC08DF68A5A_.wvu.PrintTitles" localSheetId="14" hidden="1">'Sch-7'!$14:$14</definedName>
    <definedName name="Z_7043F04C_1FA3_449D_BEB8_4AC08DF68A5A_.wvu.PrintTitles" localSheetId="15" hidden="1">'Sch-7 Dis'!$14:$14</definedName>
    <definedName name="Z_7043F04C_1FA3_449D_BEB8_4AC08DF68A5A_.wvu.Rows" localSheetId="19" hidden="1">'Bid Form '!$22:$23,'Bid Form '!$26:$26,'Bid Form '!$37:$37</definedName>
    <definedName name="Z_7043F04C_1FA3_449D_BEB8_4AC08DF68A5A_.wvu.Rows" localSheetId="1" hidden="1">Cover!$7:$7</definedName>
    <definedName name="Z_7043F04C_1FA3_449D_BEB8_4AC08DF68A5A_.wvu.Rows" localSheetId="3" hidden="1">'Names of Bidder'!$6:$6</definedName>
    <definedName name="Z_7043F04C_1FA3_449D_BEB8_4AC08DF68A5A_.wvu.Rows" localSheetId="4" hidden="1">'Sch-1'!$22:$26</definedName>
    <definedName name="Z_7043F04C_1FA3_449D_BEB8_4AC08DF68A5A_.wvu.Rows" localSheetId="13" hidden="1">'Sch-6'!$16:$19,'Sch-6'!$22:$23</definedName>
    <definedName name="Z_7043F04C_1FA3_449D_BEB8_4AC08DF68A5A_.wvu.Rows" localSheetId="14" hidden="1">'Sch-7'!$98:$216</definedName>
    <definedName name="Z_7043F04C_1FA3_449D_BEB8_4AC08DF68A5A_.wvu.Rows" localSheetId="15" hidden="1">'Sch-7 Dis'!$104:$222</definedName>
    <definedName name="Z_7487ED9F_BBED_4B2A_9631_22F1A430946B_.wvu.Cols" localSheetId="6" hidden="1">'Sch-2'!$M:$R</definedName>
    <definedName name="Z_7487ED9F_BBED_4B2A_9631_22F1A430946B_.wvu.Cols" localSheetId="8" hidden="1">'Sch-2 Dis'!$K:$Q</definedName>
    <definedName name="Z_7487ED9F_BBED_4B2A_9631_22F1A430946B_.wvu.Cols" localSheetId="7" hidden="1">'Sch-3 '!$Q:$Z,'Sch-3 '!$AF:$AK</definedName>
    <definedName name="Z_7487ED9F_BBED_4B2A_9631_22F1A430946B_.wvu.Cols" localSheetId="9" hidden="1">'Sch-3 Dis'!$AA:$AF</definedName>
    <definedName name="Z_7487ED9F_BBED_4B2A_9631_22F1A430946B_.wvu.Cols" localSheetId="11" hidden="1">'Sch-5'!$I:$P</definedName>
    <definedName name="Z_7487ED9F_BBED_4B2A_9631_22F1A430946B_.wvu.Cols" localSheetId="14" hidden="1">'Sch-7'!$I:$L,'Sch-7'!$AD:$AJ</definedName>
    <definedName name="Z_7487ED9F_BBED_4B2A_9631_22F1A430946B_.wvu.Cols" localSheetId="15" hidden="1">'Sch-7 Dis'!$AD:$AJ</definedName>
    <definedName name="Z_7487ED9F_BBED_4B2A_9631_22F1A430946B_.wvu.FilterData" localSheetId="4" hidden="1">'Sch-1'!$A$18:$O$18</definedName>
    <definedName name="Z_7487ED9F_BBED_4B2A_9631_22F1A430946B_.wvu.FilterData" localSheetId="5" hidden="1">'Sch-1 dis'!$A$16:$B$21</definedName>
    <definedName name="Z_7487ED9F_BBED_4B2A_9631_22F1A430946B_.wvu.FilterData" localSheetId="6" hidden="1">'Sch-2'!$G$20:$J$20</definedName>
    <definedName name="Z_7487ED9F_BBED_4B2A_9631_22F1A430946B_.wvu.FilterData" localSheetId="8" hidden="1">'Sch-2 Dis'!$A$15:$F$56</definedName>
    <definedName name="Z_7487ED9F_BBED_4B2A_9631_22F1A430946B_.wvu.FilterData" localSheetId="7" hidden="1">'Sch-3 '!#REF!</definedName>
    <definedName name="Z_7487ED9F_BBED_4B2A_9631_22F1A430946B_.wvu.FilterData" localSheetId="9" hidden="1">'Sch-3 Dis'!$A$15:$F$81</definedName>
    <definedName name="Z_7487ED9F_BBED_4B2A_9631_22F1A430946B_.wvu.PrintArea" localSheetId="19" hidden="1">'Bid Form '!$A$1:$F$65</definedName>
    <definedName name="Z_7487ED9F_BBED_4B2A_9631_22F1A430946B_.wvu.PrintArea" localSheetId="17" hidden="1">'Entry Tax'!$A$1:$E$16</definedName>
    <definedName name="Z_7487ED9F_BBED_4B2A_9631_22F1A430946B_.wvu.PrintArea" localSheetId="2" hidden="1">Instructions!$A$1:$C$52</definedName>
    <definedName name="Z_7487ED9F_BBED_4B2A_9631_22F1A430946B_.wvu.PrintArea" localSheetId="3" hidden="1">'Names of Bidder'!$B$1:$G$34</definedName>
    <definedName name="Z_7487ED9F_BBED_4B2A_9631_22F1A430946B_.wvu.PrintArea" localSheetId="16" hidden="1">Octroi!$A$1:$E$16</definedName>
    <definedName name="Z_7487ED9F_BBED_4B2A_9631_22F1A430946B_.wvu.PrintArea" localSheetId="18" hidden="1">'Other Taxes &amp; Duties'!$A$1:$F$16</definedName>
    <definedName name="Z_7487ED9F_BBED_4B2A_9631_22F1A430946B_.wvu.PrintArea" localSheetId="21" hidden="1">'Q &amp; C'!$A$1:$F$38</definedName>
    <definedName name="Z_7487ED9F_BBED_4B2A_9631_22F1A430946B_.wvu.PrintArea" localSheetId="20" hidden="1">'Q &amp; C (2)'!$A$1:$F$44</definedName>
    <definedName name="Z_7487ED9F_BBED_4B2A_9631_22F1A430946B_.wvu.PrintArea" localSheetId="4" hidden="1">'Sch-1'!$A$1:$O$30</definedName>
    <definedName name="Z_7487ED9F_BBED_4B2A_9631_22F1A430946B_.wvu.PrintArea" localSheetId="5" hidden="1">'Sch-1 dis'!$A$1:$G$84</definedName>
    <definedName name="Z_7487ED9F_BBED_4B2A_9631_22F1A430946B_.wvu.PrintArea" localSheetId="6" hidden="1">'Sch-2'!$A$1:$J$23</definedName>
    <definedName name="Z_7487ED9F_BBED_4B2A_9631_22F1A430946B_.wvu.PrintArea" localSheetId="8" hidden="1">'Sch-2 Dis'!$A$1:$F$62</definedName>
    <definedName name="Z_7487ED9F_BBED_4B2A_9631_22F1A430946B_.wvu.PrintArea" localSheetId="7" hidden="1">'Sch-3 '!$A$1:$K$144</definedName>
    <definedName name="Z_7487ED9F_BBED_4B2A_9631_22F1A430946B_.wvu.PrintArea" localSheetId="9" hidden="1">'Sch-3 Dis'!$A$1:$F$87</definedName>
    <definedName name="Z_7487ED9F_BBED_4B2A_9631_22F1A430946B_.wvu.PrintArea" localSheetId="10" hidden="1">'Sch-4'!$A$1:$F$21</definedName>
    <definedName name="Z_7487ED9F_BBED_4B2A_9631_22F1A430946B_.wvu.PrintArea" localSheetId="11" hidden="1">'Sch-5'!$A$1:$E$21</definedName>
    <definedName name="Z_7487ED9F_BBED_4B2A_9631_22F1A430946B_.wvu.PrintArea" localSheetId="12" hidden="1">'Sch-5 Dis'!$A$1:$E$23</definedName>
    <definedName name="Z_7487ED9F_BBED_4B2A_9631_22F1A430946B_.wvu.PrintArea" localSheetId="13" hidden="1">'Sch-6'!$A$1:$D$28</definedName>
    <definedName name="Z_7487ED9F_BBED_4B2A_9631_22F1A430946B_.wvu.PrintArea" localSheetId="14" hidden="1">'Sch-7'!$A$1:$F$26</definedName>
    <definedName name="Z_7487ED9F_BBED_4B2A_9631_22F1A430946B_.wvu.PrintArea" localSheetId="15" hidden="1">'Sch-7 Dis'!$A$1:$G$28</definedName>
    <definedName name="Z_7487ED9F_BBED_4B2A_9631_22F1A430946B_.wvu.PrintTitles" localSheetId="4" hidden="1">'Sch-1'!$15:$17</definedName>
    <definedName name="Z_7487ED9F_BBED_4B2A_9631_22F1A430946B_.wvu.PrintTitles" localSheetId="5" hidden="1">'Sch-1 dis'!$14:$16</definedName>
    <definedName name="Z_7487ED9F_BBED_4B2A_9631_22F1A430946B_.wvu.PrintTitles" localSheetId="6" hidden="1">'Sch-2'!$14:$16</definedName>
    <definedName name="Z_7487ED9F_BBED_4B2A_9631_22F1A430946B_.wvu.PrintTitles" localSheetId="8" hidden="1">'Sch-2 Dis'!$13:$15</definedName>
    <definedName name="Z_7487ED9F_BBED_4B2A_9631_22F1A430946B_.wvu.PrintTitles" localSheetId="7" hidden="1">'Sch-3 '!$13:$16</definedName>
    <definedName name="Z_7487ED9F_BBED_4B2A_9631_22F1A430946B_.wvu.PrintTitles" localSheetId="9" hidden="1">'Sch-3 Dis'!$13:$15</definedName>
    <definedName name="Z_7487ED9F_BBED_4B2A_9631_22F1A430946B_.wvu.PrintTitles" localSheetId="11" hidden="1">'Sch-5'!$3:$13</definedName>
    <definedName name="Z_7487ED9F_BBED_4B2A_9631_22F1A430946B_.wvu.PrintTitles" localSheetId="12" hidden="1">'Sch-5 Dis'!$3:$13</definedName>
    <definedName name="Z_7487ED9F_BBED_4B2A_9631_22F1A430946B_.wvu.PrintTitles" localSheetId="13" hidden="1">'Sch-6'!$3:$13</definedName>
    <definedName name="Z_7487ED9F_BBED_4B2A_9631_22F1A430946B_.wvu.PrintTitles" localSheetId="14" hidden="1">'Sch-7'!$14:$14</definedName>
    <definedName name="Z_7487ED9F_BBED_4B2A_9631_22F1A430946B_.wvu.PrintTitles" localSheetId="15" hidden="1">'Sch-7 Dis'!$14:$14</definedName>
    <definedName name="Z_7487ED9F_BBED_4B2A_9631_22F1A430946B_.wvu.Rows" localSheetId="1" hidden="1">Cover!$7:$7</definedName>
    <definedName name="Z_7487ED9F_BBED_4B2A_9631_22F1A430946B_.wvu.Rows" localSheetId="6" hidden="1">'Sch-2'!#REF!,'Sch-2'!#REF!</definedName>
    <definedName name="Z_7487ED9F_BBED_4B2A_9631_22F1A430946B_.wvu.Rows" localSheetId="14" hidden="1">'Sch-7'!$23:$23,'Sch-7'!$98:$216</definedName>
    <definedName name="Z_7487ED9F_BBED_4B2A_9631_22F1A430946B_.wvu.Rows" localSheetId="15" hidden="1">'Sch-7 Dis'!$104:$222</definedName>
    <definedName name="Z_75D87FDD_0292_4E5A_8E8F_63018B009393_.wvu.Cols" localSheetId="4" hidden="1">'Sch-1'!$B:$E</definedName>
    <definedName name="Z_75D87FDD_0292_4E5A_8E8F_63018B009393_.wvu.Cols" localSheetId="6" hidden="1">'Sch-2'!$B:$E</definedName>
    <definedName name="Z_75D87FDD_0292_4E5A_8E8F_63018B009393_.wvu.Cols" localSheetId="8" hidden="1">'Sch-2 Dis'!$K:$Q</definedName>
    <definedName name="Z_75D87FDD_0292_4E5A_8E8F_63018B009393_.wvu.Cols" localSheetId="7" hidden="1">'Sch-3 '!$AF:$AK</definedName>
    <definedName name="Z_75D87FDD_0292_4E5A_8E8F_63018B009393_.wvu.Cols" localSheetId="9" hidden="1">'Sch-3 Dis'!$AA:$AF</definedName>
    <definedName name="Z_75D87FDD_0292_4E5A_8E8F_63018B009393_.wvu.Cols" localSheetId="11" hidden="1">'Sch-5'!$I:$P</definedName>
    <definedName name="Z_75D87FDD_0292_4E5A_8E8F_63018B009393_.wvu.Cols" localSheetId="14" hidden="1">'Sch-7'!$I:$L,'Sch-7'!$AD:$AJ</definedName>
    <definedName name="Z_75D87FDD_0292_4E5A_8E8F_63018B009393_.wvu.Cols" localSheetId="15" hidden="1">'Sch-7 Dis'!$AD:$AJ</definedName>
    <definedName name="Z_75D87FDD_0292_4E5A_8E8F_63018B009393_.wvu.FilterData" localSheetId="4" hidden="1">'Sch-1'!$K$1:$K$231</definedName>
    <definedName name="Z_75D87FDD_0292_4E5A_8E8F_63018B009393_.wvu.FilterData" localSheetId="5" hidden="1">'Sch-1 dis'!$A$16:$B$21</definedName>
    <definedName name="Z_75D87FDD_0292_4E5A_8E8F_63018B009393_.wvu.FilterData" localSheetId="6" hidden="1">'Sch-2'!$G$20:$J$20</definedName>
    <definedName name="Z_75D87FDD_0292_4E5A_8E8F_63018B009393_.wvu.FilterData" localSheetId="8" hidden="1">'Sch-2 Dis'!$A$15:$F$56</definedName>
    <definedName name="Z_75D87FDD_0292_4E5A_8E8F_63018B009393_.wvu.FilterData" localSheetId="7" hidden="1">'Sch-3 '!#REF!</definedName>
    <definedName name="Z_75D87FDD_0292_4E5A_8E8F_63018B009393_.wvu.FilterData" localSheetId="9" hidden="1">'Sch-3 Dis'!$A$15:$F$81</definedName>
    <definedName name="Z_75D87FDD_0292_4E5A_8E8F_63018B009393_.wvu.PrintArea" localSheetId="19" hidden="1">'Bid Form '!$A$1:$F$63</definedName>
    <definedName name="Z_75D87FDD_0292_4E5A_8E8F_63018B009393_.wvu.PrintArea" localSheetId="17" hidden="1">'Entry Tax'!$A$1:$E$16</definedName>
    <definedName name="Z_75D87FDD_0292_4E5A_8E8F_63018B009393_.wvu.PrintArea" localSheetId="2" hidden="1">Instructions!$A$1:$C$52</definedName>
    <definedName name="Z_75D87FDD_0292_4E5A_8E8F_63018B009393_.wvu.PrintArea" localSheetId="3" hidden="1">'Names of Bidder'!$B$1:$G$34</definedName>
    <definedName name="Z_75D87FDD_0292_4E5A_8E8F_63018B009393_.wvu.PrintArea" localSheetId="16" hidden="1">Octroi!$A$1:$E$16</definedName>
    <definedName name="Z_75D87FDD_0292_4E5A_8E8F_63018B009393_.wvu.PrintArea" localSheetId="18" hidden="1">'Other Taxes &amp; Duties'!$A$1:$F$16</definedName>
    <definedName name="Z_75D87FDD_0292_4E5A_8E8F_63018B009393_.wvu.PrintArea" localSheetId="21" hidden="1">'Q &amp; C'!$A$1:$F$38</definedName>
    <definedName name="Z_75D87FDD_0292_4E5A_8E8F_63018B009393_.wvu.PrintArea" localSheetId="20" hidden="1">'Q &amp; C (2)'!$A$1:$F$44</definedName>
    <definedName name="Z_75D87FDD_0292_4E5A_8E8F_63018B009393_.wvu.PrintArea" localSheetId="4" hidden="1">'Sch-1'!$A$1:$O$30</definedName>
    <definedName name="Z_75D87FDD_0292_4E5A_8E8F_63018B009393_.wvu.PrintArea" localSheetId="5" hidden="1">'Sch-1 dis'!$A$1:$G$84</definedName>
    <definedName name="Z_75D87FDD_0292_4E5A_8E8F_63018B009393_.wvu.PrintArea" localSheetId="6" hidden="1">'Sch-2'!$A$1:$J$23</definedName>
    <definedName name="Z_75D87FDD_0292_4E5A_8E8F_63018B009393_.wvu.PrintArea" localSheetId="8" hidden="1">'Sch-2 Dis'!$A$1:$F$62</definedName>
    <definedName name="Z_75D87FDD_0292_4E5A_8E8F_63018B009393_.wvu.PrintArea" localSheetId="7" hidden="1">'Sch-3 '!$A$1:$L$144</definedName>
    <definedName name="Z_75D87FDD_0292_4E5A_8E8F_63018B009393_.wvu.PrintArea" localSheetId="9" hidden="1">'Sch-3 Dis'!$A$1:$F$87</definedName>
    <definedName name="Z_75D87FDD_0292_4E5A_8E8F_63018B009393_.wvu.PrintArea" localSheetId="10" hidden="1">'Sch-4'!$A$1:$F$21</definedName>
    <definedName name="Z_75D87FDD_0292_4E5A_8E8F_63018B009393_.wvu.PrintArea" localSheetId="11" hidden="1">'Sch-5'!$A$1:$E$21</definedName>
    <definedName name="Z_75D87FDD_0292_4E5A_8E8F_63018B009393_.wvu.PrintArea" localSheetId="12" hidden="1">'Sch-5 Dis'!$A$1:$E$23</definedName>
    <definedName name="Z_75D87FDD_0292_4E5A_8E8F_63018B009393_.wvu.PrintArea" localSheetId="13" hidden="1">'Sch-6'!$A$1:$D$28</definedName>
    <definedName name="Z_75D87FDD_0292_4E5A_8E8F_63018B009393_.wvu.PrintArea" localSheetId="14" hidden="1">'Sch-7'!$A$1:$F$26</definedName>
    <definedName name="Z_75D87FDD_0292_4E5A_8E8F_63018B009393_.wvu.PrintArea" localSheetId="15" hidden="1">'Sch-7 Dis'!$A$1:$G$28</definedName>
    <definedName name="Z_75D87FDD_0292_4E5A_8E8F_63018B009393_.wvu.PrintTitles" localSheetId="4" hidden="1">'Sch-1'!$15:$17</definedName>
    <definedName name="Z_75D87FDD_0292_4E5A_8E8F_63018B009393_.wvu.PrintTitles" localSheetId="5" hidden="1">'Sch-1 dis'!$14:$16</definedName>
    <definedName name="Z_75D87FDD_0292_4E5A_8E8F_63018B009393_.wvu.PrintTitles" localSheetId="6" hidden="1">'Sch-2'!$14:$16</definedName>
    <definedName name="Z_75D87FDD_0292_4E5A_8E8F_63018B009393_.wvu.PrintTitles" localSheetId="8" hidden="1">'Sch-2 Dis'!$13:$15</definedName>
    <definedName name="Z_75D87FDD_0292_4E5A_8E8F_63018B009393_.wvu.PrintTitles" localSheetId="7" hidden="1">'Sch-3 '!$13:$16</definedName>
    <definedName name="Z_75D87FDD_0292_4E5A_8E8F_63018B009393_.wvu.PrintTitles" localSheetId="9" hidden="1">'Sch-3 Dis'!$13:$15</definedName>
    <definedName name="Z_75D87FDD_0292_4E5A_8E8F_63018B009393_.wvu.PrintTitles" localSheetId="11" hidden="1">'Sch-5'!$3:$13</definedName>
    <definedName name="Z_75D87FDD_0292_4E5A_8E8F_63018B009393_.wvu.PrintTitles" localSheetId="12" hidden="1">'Sch-5 Dis'!$3:$13</definedName>
    <definedName name="Z_75D87FDD_0292_4E5A_8E8F_63018B009393_.wvu.PrintTitles" localSheetId="13" hidden="1">'Sch-6'!$3:$13</definedName>
    <definedName name="Z_75D87FDD_0292_4E5A_8E8F_63018B009393_.wvu.PrintTitles" localSheetId="14" hidden="1">'Sch-7'!$14:$14</definedName>
    <definedName name="Z_75D87FDD_0292_4E5A_8E8F_63018B009393_.wvu.PrintTitles" localSheetId="15" hidden="1">'Sch-7 Dis'!$14:$14</definedName>
    <definedName name="Z_75D87FDD_0292_4E5A_8E8F_63018B009393_.wvu.Rows" localSheetId="19" hidden="1">'Bid Form '!$22:$23,'Bid Form '!$26:$26,'Bid Form '!$37:$37</definedName>
    <definedName name="Z_75D87FDD_0292_4E5A_8E8F_63018B009393_.wvu.Rows" localSheetId="1" hidden="1">Cover!$7:$7</definedName>
    <definedName name="Z_75D87FDD_0292_4E5A_8E8F_63018B009393_.wvu.Rows" localSheetId="2" hidden="1">Instructions!$15:$17,Instructions!$24:$24,Instructions!$26:$26,Instructions!$30:$34,Instructions!$40:$42</definedName>
    <definedName name="Z_75D87FDD_0292_4E5A_8E8F_63018B009393_.wvu.Rows" localSheetId="3" hidden="1">'Names of Bidder'!$6:$6</definedName>
    <definedName name="Z_75D87FDD_0292_4E5A_8E8F_63018B009393_.wvu.Rows" localSheetId="4" hidden="1">'Sch-1'!$22:$26</definedName>
    <definedName name="Z_75D87FDD_0292_4E5A_8E8F_63018B009393_.wvu.Rows" localSheetId="11" hidden="1">'Sch-5'!$16:$17</definedName>
    <definedName name="Z_75D87FDD_0292_4E5A_8E8F_63018B009393_.wvu.Rows" localSheetId="13" hidden="1">'Sch-6'!$18:$19,'Sch-6'!$22:$23</definedName>
    <definedName name="Z_75D87FDD_0292_4E5A_8E8F_63018B009393_.wvu.Rows" localSheetId="14" hidden="1">'Sch-7'!$98:$216</definedName>
    <definedName name="Z_75D87FDD_0292_4E5A_8E8F_63018B009393_.wvu.Rows" localSheetId="15" hidden="1">'Sch-7 Dis'!$104:$222</definedName>
    <definedName name="Z_7F1A5DE7_1043_4C11_AB2C_CC6BC6A0F482_.wvu.Cols" localSheetId="19" hidden="1">'Bid Form '!$G:$AO</definedName>
    <definedName name="Z_7F1A5DE7_1043_4C11_AB2C_CC6BC6A0F482_.wvu.Cols" localSheetId="8" hidden="1">'Sch-2 Dis'!$K:$Q</definedName>
    <definedName name="Z_7F1A5DE7_1043_4C11_AB2C_CC6BC6A0F482_.wvu.Cols" localSheetId="9" hidden="1">'Sch-3 Dis'!$AA:$AF</definedName>
    <definedName name="Z_7F1A5DE7_1043_4C11_AB2C_CC6BC6A0F482_.wvu.Cols" localSheetId="11" hidden="1">'Sch-5'!$I:$P</definedName>
    <definedName name="Z_7F1A5DE7_1043_4C11_AB2C_CC6BC6A0F482_.wvu.Cols" localSheetId="14" hidden="1">'Sch-7'!$I:$L,'Sch-7'!$AD:$AJ</definedName>
    <definedName name="Z_7F1A5DE7_1043_4C11_AB2C_CC6BC6A0F482_.wvu.Cols" localSheetId="15" hidden="1">'Sch-7 Dis'!$AD:$AJ</definedName>
    <definedName name="Z_7F1A5DE7_1043_4C11_AB2C_CC6BC6A0F482_.wvu.FilterData" localSheetId="4" hidden="1">'Sch-1'!$A$18:$Z$18</definedName>
    <definedName name="Z_7F1A5DE7_1043_4C11_AB2C_CC6BC6A0F482_.wvu.FilterData" localSheetId="5" hidden="1">'Sch-1 dis'!$A$16:$B$21</definedName>
    <definedName name="Z_7F1A5DE7_1043_4C11_AB2C_CC6BC6A0F482_.wvu.FilterData" localSheetId="6" hidden="1">'Sch-2'!$G$20:$J$20</definedName>
    <definedName name="Z_7F1A5DE7_1043_4C11_AB2C_CC6BC6A0F482_.wvu.FilterData" localSheetId="8" hidden="1">'Sch-2 Dis'!$A$15:$F$56</definedName>
    <definedName name="Z_7F1A5DE7_1043_4C11_AB2C_CC6BC6A0F482_.wvu.FilterData" localSheetId="9" hidden="1">'Sch-3 Dis'!$A$15:$F$81</definedName>
    <definedName name="Z_7F1A5DE7_1043_4C11_AB2C_CC6BC6A0F482_.wvu.PrintArea" localSheetId="19" hidden="1">'Bid Form '!$A$1:$F$65</definedName>
    <definedName name="Z_7F1A5DE7_1043_4C11_AB2C_CC6BC6A0F482_.wvu.PrintArea" localSheetId="17" hidden="1">'Entry Tax'!$A$1:$E$16</definedName>
    <definedName name="Z_7F1A5DE7_1043_4C11_AB2C_CC6BC6A0F482_.wvu.PrintArea" localSheetId="2" hidden="1">Instructions!$A$1:$C$52</definedName>
    <definedName name="Z_7F1A5DE7_1043_4C11_AB2C_CC6BC6A0F482_.wvu.PrintArea" localSheetId="3" hidden="1">'Names of Bidder'!$B$1:$G$34</definedName>
    <definedName name="Z_7F1A5DE7_1043_4C11_AB2C_CC6BC6A0F482_.wvu.PrintArea" localSheetId="16" hidden="1">Octroi!$A$1:$E$16</definedName>
    <definedName name="Z_7F1A5DE7_1043_4C11_AB2C_CC6BC6A0F482_.wvu.PrintArea" localSheetId="18" hidden="1">'Other Taxes &amp; Duties'!$A$1:$F$16</definedName>
    <definedName name="Z_7F1A5DE7_1043_4C11_AB2C_CC6BC6A0F482_.wvu.PrintArea" localSheetId="21" hidden="1">'Q &amp; C'!$A$1:$F$38</definedName>
    <definedName name="Z_7F1A5DE7_1043_4C11_AB2C_CC6BC6A0F482_.wvu.PrintArea" localSheetId="20" hidden="1">'Q &amp; C (2)'!$A$1:$F$44</definedName>
    <definedName name="Z_7F1A5DE7_1043_4C11_AB2C_CC6BC6A0F482_.wvu.PrintArea" localSheetId="4" hidden="1">'Sch-1'!$A$1:$N$30</definedName>
    <definedName name="Z_7F1A5DE7_1043_4C11_AB2C_CC6BC6A0F482_.wvu.PrintArea" localSheetId="5" hidden="1">'Sch-1 dis'!$A$1:$G$84</definedName>
    <definedName name="Z_7F1A5DE7_1043_4C11_AB2C_CC6BC6A0F482_.wvu.PrintArea" localSheetId="6" hidden="1">'Sch-2'!$A$1:$J$23</definedName>
    <definedName name="Z_7F1A5DE7_1043_4C11_AB2C_CC6BC6A0F482_.wvu.PrintArea" localSheetId="8" hidden="1">'Sch-2 Dis'!$A$1:$F$62</definedName>
    <definedName name="Z_7F1A5DE7_1043_4C11_AB2C_CC6BC6A0F482_.wvu.PrintArea" localSheetId="9" hidden="1">'Sch-3 Dis'!$A$1:$F$87</definedName>
    <definedName name="Z_7F1A5DE7_1043_4C11_AB2C_CC6BC6A0F482_.wvu.PrintArea" localSheetId="10" hidden="1">'Sch-4'!$A$1:$F$21</definedName>
    <definedName name="Z_7F1A5DE7_1043_4C11_AB2C_CC6BC6A0F482_.wvu.PrintArea" localSheetId="11" hidden="1">'Sch-5'!$A$1:$E$21</definedName>
    <definedName name="Z_7F1A5DE7_1043_4C11_AB2C_CC6BC6A0F482_.wvu.PrintArea" localSheetId="12" hidden="1">'Sch-5 Dis'!$A$1:$E$23</definedName>
    <definedName name="Z_7F1A5DE7_1043_4C11_AB2C_CC6BC6A0F482_.wvu.PrintArea" localSheetId="13" hidden="1">'Sch-6'!$A$1:$D$28</definedName>
    <definedName name="Z_7F1A5DE7_1043_4C11_AB2C_CC6BC6A0F482_.wvu.PrintArea" localSheetId="14" hidden="1">'Sch-7'!$A$1:$F$26</definedName>
    <definedName name="Z_7F1A5DE7_1043_4C11_AB2C_CC6BC6A0F482_.wvu.PrintArea" localSheetId="15" hidden="1">'Sch-7 Dis'!$A$1:$G$28</definedName>
    <definedName name="Z_7F1A5DE7_1043_4C11_AB2C_CC6BC6A0F482_.wvu.PrintTitles" localSheetId="4" hidden="1">'Sch-1'!$15:$17</definedName>
    <definedName name="Z_7F1A5DE7_1043_4C11_AB2C_CC6BC6A0F482_.wvu.PrintTitles" localSheetId="5" hidden="1">'Sch-1 dis'!$14:$16</definedName>
    <definedName name="Z_7F1A5DE7_1043_4C11_AB2C_CC6BC6A0F482_.wvu.PrintTitles" localSheetId="6" hidden="1">'Sch-2'!$14:$16</definedName>
    <definedName name="Z_7F1A5DE7_1043_4C11_AB2C_CC6BC6A0F482_.wvu.PrintTitles" localSheetId="8" hidden="1">'Sch-2 Dis'!$13:$15</definedName>
    <definedName name="Z_7F1A5DE7_1043_4C11_AB2C_CC6BC6A0F482_.wvu.PrintTitles" localSheetId="9" hidden="1">'Sch-3 Dis'!$13:$15</definedName>
    <definedName name="Z_7F1A5DE7_1043_4C11_AB2C_CC6BC6A0F482_.wvu.PrintTitles" localSheetId="11" hidden="1">'Sch-5'!$3:$13</definedName>
    <definedName name="Z_7F1A5DE7_1043_4C11_AB2C_CC6BC6A0F482_.wvu.PrintTitles" localSheetId="12" hidden="1">'Sch-5 Dis'!$3:$13</definedName>
    <definedName name="Z_7F1A5DE7_1043_4C11_AB2C_CC6BC6A0F482_.wvu.PrintTitles" localSheetId="13" hidden="1">'Sch-6'!$3:$13</definedName>
    <definedName name="Z_7F1A5DE7_1043_4C11_AB2C_CC6BC6A0F482_.wvu.PrintTitles" localSheetId="14" hidden="1">'Sch-7'!$14:$14</definedName>
    <definedName name="Z_7F1A5DE7_1043_4C11_AB2C_CC6BC6A0F482_.wvu.PrintTitles" localSheetId="15" hidden="1">'Sch-7 Dis'!$14:$14</definedName>
    <definedName name="Z_7F1A5DE7_1043_4C11_AB2C_CC6BC6A0F482_.wvu.Rows" localSheetId="1" hidden="1">Cover!$7:$7</definedName>
    <definedName name="Z_7F1A5DE7_1043_4C11_AB2C_CC6BC6A0F482_.wvu.Rows" localSheetId="14" hidden="1">'Sch-7'!$98:$216</definedName>
    <definedName name="Z_7F1A5DE7_1043_4C11_AB2C_CC6BC6A0F482_.wvu.Rows" localSheetId="15" hidden="1">'Sch-7 Dis'!$104:$222</definedName>
    <definedName name="Z_86B8F583_1D80_4706_A303_30286C17F3DF_.wvu.Cols" localSheetId="7" hidden="1">'Sch-3 '!$AF:$AK</definedName>
    <definedName name="Z_86B8F583_1D80_4706_A303_30286C17F3DF_.wvu.FilterData" localSheetId="7" hidden="1">'Sch-3 '!#REF!</definedName>
    <definedName name="Z_86B8F583_1D80_4706_A303_30286C17F3DF_.wvu.PrintArea" localSheetId="7" hidden="1">'Sch-3 '!$A$1:$L$144</definedName>
    <definedName name="Z_86B8F583_1D80_4706_A303_30286C17F3DF_.wvu.PrintTitles" localSheetId="7" hidden="1">'Sch-3 '!$13:$16</definedName>
    <definedName name="Z_A7DBDDEF_9245_44C6_9EBF_032DB6E1C0A2_.wvu.Cols" localSheetId="4" hidden="1">'Sch-1'!$P:$P,'Sch-1'!#REF!</definedName>
    <definedName name="Z_A7DBDDEF_9245_44C6_9EBF_032DB6E1C0A2_.wvu.Cols" localSheetId="6" hidden="1">'Sch-2'!$M:$R</definedName>
    <definedName name="Z_A7DBDDEF_9245_44C6_9EBF_032DB6E1C0A2_.wvu.Cols" localSheetId="8" hidden="1">'Sch-2 Dis'!$K:$Q</definedName>
    <definedName name="Z_A7DBDDEF_9245_44C6_9EBF_032DB6E1C0A2_.wvu.Cols" localSheetId="7" hidden="1">'Sch-3 '!$Q:$Z,'Sch-3 '!$AF:$AK</definedName>
    <definedName name="Z_A7DBDDEF_9245_44C6_9EBF_032DB6E1C0A2_.wvu.Cols" localSheetId="9" hidden="1">'Sch-3 Dis'!$AA:$AF</definedName>
    <definedName name="Z_A7DBDDEF_9245_44C6_9EBF_032DB6E1C0A2_.wvu.Cols" localSheetId="11" hidden="1">'Sch-5'!$I:$P</definedName>
    <definedName name="Z_A7DBDDEF_9245_44C6_9EBF_032DB6E1C0A2_.wvu.Cols" localSheetId="14" hidden="1">'Sch-7'!$I:$L,'Sch-7'!$AD:$AJ</definedName>
    <definedName name="Z_A7DBDDEF_9245_44C6_9EBF_032DB6E1C0A2_.wvu.Cols" localSheetId="15" hidden="1">'Sch-7 Dis'!$AD:$AJ</definedName>
    <definedName name="Z_A7DBDDEF_9245_44C6_9EBF_032DB6E1C0A2_.wvu.FilterData" localSheetId="4" hidden="1">'Sch-1'!$A$18:$O$18</definedName>
    <definedName name="Z_A7DBDDEF_9245_44C6_9EBF_032DB6E1C0A2_.wvu.FilterData" localSheetId="5" hidden="1">'Sch-1 dis'!$A$16:$B$21</definedName>
    <definedName name="Z_A7DBDDEF_9245_44C6_9EBF_032DB6E1C0A2_.wvu.FilterData" localSheetId="6" hidden="1">'Sch-2'!$G$20:$J$20</definedName>
    <definedName name="Z_A7DBDDEF_9245_44C6_9EBF_032DB6E1C0A2_.wvu.FilterData" localSheetId="8" hidden="1">'Sch-2 Dis'!$A$15:$F$56</definedName>
    <definedName name="Z_A7DBDDEF_9245_44C6_9EBF_032DB6E1C0A2_.wvu.FilterData" localSheetId="7" hidden="1">'Sch-3 '!#REF!</definedName>
    <definedName name="Z_A7DBDDEF_9245_44C6_9EBF_032DB6E1C0A2_.wvu.FilterData" localSheetId="9" hidden="1">'Sch-3 Dis'!$A$15:$F$81</definedName>
    <definedName name="Z_A7DBDDEF_9245_44C6_9EBF_032DB6E1C0A2_.wvu.PrintArea" localSheetId="19" hidden="1">'Bid Form '!$A$1:$F$65</definedName>
    <definedName name="Z_A7DBDDEF_9245_44C6_9EBF_032DB6E1C0A2_.wvu.PrintArea" localSheetId="17" hidden="1">'Entry Tax'!$A$1:$E$16</definedName>
    <definedName name="Z_A7DBDDEF_9245_44C6_9EBF_032DB6E1C0A2_.wvu.PrintArea" localSheetId="2" hidden="1">Instructions!$A$1:$C$52</definedName>
    <definedName name="Z_A7DBDDEF_9245_44C6_9EBF_032DB6E1C0A2_.wvu.PrintArea" localSheetId="3" hidden="1">'Names of Bidder'!$B$1:$G$34</definedName>
    <definedName name="Z_A7DBDDEF_9245_44C6_9EBF_032DB6E1C0A2_.wvu.PrintArea" localSheetId="16" hidden="1">Octroi!$A$1:$E$16</definedName>
    <definedName name="Z_A7DBDDEF_9245_44C6_9EBF_032DB6E1C0A2_.wvu.PrintArea" localSheetId="18" hidden="1">'Other Taxes &amp; Duties'!$A$1:$F$16</definedName>
    <definedName name="Z_A7DBDDEF_9245_44C6_9EBF_032DB6E1C0A2_.wvu.PrintArea" localSheetId="21" hidden="1">'Q &amp; C'!$A$1:$F$38</definedName>
    <definedName name="Z_A7DBDDEF_9245_44C6_9EBF_032DB6E1C0A2_.wvu.PrintArea" localSheetId="20" hidden="1">'Q &amp; C (2)'!$A$1:$F$44</definedName>
    <definedName name="Z_A7DBDDEF_9245_44C6_9EBF_032DB6E1C0A2_.wvu.PrintArea" localSheetId="4" hidden="1">'Sch-1'!$A$1:$O$30</definedName>
    <definedName name="Z_A7DBDDEF_9245_44C6_9EBF_032DB6E1C0A2_.wvu.PrintArea" localSheetId="5" hidden="1">'Sch-1 dis'!$A$1:$G$84</definedName>
    <definedName name="Z_A7DBDDEF_9245_44C6_9EBF_032DB6E1C0A2_.wvu.PrintArea" localSheetId="6" hidden="1">'Sch-2'!$A$1:$J$23</definedName>
    <definedName name="Z_A7DBDDEF_9245_44C6_9EBF_032DB6E1C0A2_.wvu.PrintArea" localSheetId="8" hidden="1">'Sch-2 Dis'!$A$1:$F$62</definedName>
    <definedName name="Z_A7DBDDEF_9245_44C6_9EBF_032DB6E1C0A2_.wvu.PrintArea" localSheetId="7" hidden="1">'Sch-3 '!$A$1:$K$144</definedName>
    <definedName name="Z_A7DBDDEF_9245_44C6_9EBF_032DB6E1C0A2_.wvu.PrintArea" localSheetId="9" hidden="1">'Sch-3 Dis'!$A$1:$F$87</definedName>
    <definedName name="Z_A7DBDDEF_9245_44C6_9EBF_032DB6E1C0A2_.wvu.PrintArea" localSheetId="10" hidden="1">'Sch-4'!$A$1:$F$21</definedName>
    <definedName name="Z_A7DBDDEF_9245_44C6_9EBF_032DB6E1C0A2_.wvu.PrintArea" localSheetId="11" hidden="1">'Sch-5'!$A$1:$E$21</definedName>
    <definedName name="Z_A7DBDDEF_9245_44C6_9EBF_032DB6E1C0A2_.wvu.PrintArea" localSheetId="12" hidden="1">'Sch-5 Dis'!$A$1:$E$23</definedName>
    <definedName name="Z_A7DBDDEF_9245_44C6_9EBF_032DB6E1C0A2_.wvu.PrintArea" localSheetId="13" hidden="1">'Sch-6'!$A$1:$D$28</definedName>
    <definedName name="Z_A7DBDDEF_9245_44C6_9EBF_032DB6E1C0A2_.wvu.PrintArea" localSheetId="14" hidden="1">'Sch-7'!$A$1:$F$26</definedName>
    <definedName name="Z_A7DBDDEF_9245_44C6_9EBF_032DB6E1C0A2_.wvu.PrintArea" localSheetId="15" hidden="1">'Sch-7 Dis'!$A$1:$G$28</definedName>
    <definedName name="Z_A7DBDDEF_9245_44C6_9EBF_032DB6E1C0A2_.wvu.PrintTitles" localSheetId="4" hidden="1">'Sch-1'!$15:$17</definedName>
    <definedName name="Z_A7DBDDEF_9245_44C6_9EBF_032DB6E1C0A2_.wvu.PrintTitles" localSheetId="5" hidden="1">'Sch-1 dis'!$14:$16</definedName>
    <definedName name="Z_A7DBDDEF_9245_44C6_9EBF_032DB6E1C0A2_.wvu.PrintTitles" localSheetId="6" hidden="1">'Sch-2'!$14:$16</definedName>
    <definedName name="Z_A7DBDDEF_9245_44C6_9EBF_032DB6E1C0A2_.wvu.PrintTitles" localSheetId="8" hidden="1">'Sch-2 Dis'!$13:$15</definedName>
    <definedName name="Z_A7DBDDEF_9245_44C6_9EBF_032DB6E1C0A2_.wvu.PrintTitles" localSheetId="7" hidden="1">'Sch-3 '!$13:$16</definedName>
    <definedName name="Z_A7DBDDEF_9245_44C6_9EBF_032DB6E1C0A2_.wvu.PrintTitles" localSheetId="9" hidden="1">'Sch-3 Dis'!$13:$15</definedName>
    <definedName name="Z_A7DBDDEF_9245_44C6_9EBF_032DB6E1C0A2_.wvu.PrintTitles" localSheetId="11" hidden="1">'Sch-5'!$3:$13</definedName>
    <definedName name="Z_A7DBDDEF_9245_44C6_9EBF_032DB6E1C0A2_.wvu.PrintTitles" localSheetId="12" hidden="1">'Sch-5 Dis'!$3:$13</definedName>
    <definedName name="Z_A7DBDDEF_9245_44C6_9EBF_032DB6E1C0A2_.wvu.PrintTitles" localSheetId="13" hidden="1">'Sch-6'!$3:$13</definedName>
    <definedName name="Z_A7DBDDEF_9245_44C6_9EBF_032DB6E1C0A2_.wvu.PrintTitles" localSheetId="14" hidden="1">'Sch-7'!$14:$14</definedName>
    <definedName name="Z_A7DBDDEF_9245_44C6_9EBF_032DB6E1C0A2_.wvu.PrintTitles" localSheetId="15" hidden="1">'Sch-7 Dis'!$14:$14</definedName>
    <definedName name="Z_A7DBDDEF_9245_44C6_9EBF_032DB6E1C0A2_.wvu.Rows" localSheetId="1" hidden="1">Cover!$7:$7</definedName>
    <definedName name="Z_A7DBDDEF_9245_44C6_9EBF_032DB6E1C0A2_.wvu.Rows" localSheetId="4" hidden="1">'Sch-1'!#REF!,'Sch-1'!#REF!,'Sch-1'!#REF!,'Sch-1'!#REF!</definedName>
    <definedName name="Z_A7DBDDEF_9245_44C6_9EBF_032DB6E1C0A2_.wvu.Rows" localSheetId="6" hidden="1">'Sch-2'!#REF!,'Sch-2'!#REF!,'Sch-2'!#REF!,'Sch-2'!#REF!</definedName>
    <definedName name="Z_A7DBDDEF_9245_44C6_9EBF_032DB6E1C0A2_.wvu.Rows" localSheetId="7" hidden="1">'Sch-3 '!#REF!,'Sch-3 '!#REF!,'Sch-3 '!#REF!,'Sch-3 '!#REF!</definedName>
    <definedName name="Z_A7DBDDEF_9245_44C6_9EBF_032DB6E1C0A2_.wvu.Rows" localSheetId="14" hidden="1">'Sch-7'!$23:$23,'Sch-7'!$98:$216</definedName>
    <definedName name="Z_A7DBDDEF_9245_44C6_9EBF_032DB6E1C0A2_.wvu.Rows" localSheetId="15" hidden="1">'Sch-7 Dis'!$104:$222</definedName>
    <definedName name="Z_B23AD343_29DA_4CE0_BD10_47BF44F3782F_.wvu.Cols" localSheetId="4" hidden="1">'Sch-1'!$R:$W</definedName>
    <definedName name="Z_B23AD343_29DA_4CE0_BD10_47BF44F3782F_.wvu.Cols" localSheetId="6" hidden="1">'Sch-2'!$M:$R</definedName>
    <definedName name="Z_B23AD343_29DA_4CE0_BD10_47BF44F3782F_.wvu.Cols" localSheetId="8" hidden="1">'Sch-2 Dis'!$K:$Q</definedName>
    <definedName name="Z_B23AD343_29DA_4CE0_BD10_47BF44F3782F_.wvu.Cols" localSheetId="7" hidden="1">'Sch-3 '!$Q:$Z,'Sch-3 '!$AF:$AK</definedName>
    <definedName name="Z_B23AD343_29DA_4CE0_BD10_47BF44F3782F_.wvu.Cols" localSheetId="9" hidden="1">'Sch-3 Dis'!$AA:$AF</definedName>
    <definedName name="Z_B23AD343_29DA_4CE0_BD10_47BF44F3782F_.wvu.Cols" localSheetId="11" hidden="1">'Sch-5'!$I:$P</definedName>
    <definedName name="Z_B23AD343_29DA_4CE0_BD10_47BF44F3782F_.wvu.Cols" localSheetId="14" hidden="1">'Sch-7'!$I:$L,'Sch-7'!$AD:$AJ</definedName>
    <definedName name="Z_B23AD343_29DA_4CE0_BD10_47BF44F3782F_.wvu.Cols" localSheetId="15" hidden="1">'Sch-7 Dis'!$AD:$AJ</definedName>
    <definedName name="Z_B23AD343_29DA_4CE0_BD10_47BF44F3782F_.wvu.FilterData" localSheetId="4" hidden="1">'Sch-1'!$A$18:$O$18</definedName>
    <definedName name="Z_B23AD343_29DA_4CE0_BD10_47BF44F3782F_.wvu.FilterData" localSheetId="5" hidden="1">'Sch-1 dis'!$A$16:$B$21</definedName>
    <definedName name="Z_B23AD343_29DA_4CE0_BD10_47BF44F3782F_.wvu.FilterData" localSheetId="6" hidden="1">'Sch-2'!$G$20:$J$20</definedName>
    <definedName name="Z_B23AD343_29DA_4CE0_BD10_47BF44F3782F_.wvu.FilterData" localSheetId="8" hidden="1">'Sch-2 Dis'!$A$15:$F$56</definedName>
    <definedName name="Z_B23AD343_29DA_4CE0_BD10_47BF44F3782F_.wvu.FilterData" localSheetId="7" hidden="1">'Sch-3 '!#REF!</definedName>
    <definedName name="Z_B23AD343_29DA_4CE0_BD10_47BF44F3782F_.wvu.FilterData" localSheetId="9" hidden="1">'Sch-3 Dis'!$A$15:$F$81</definedName>
    <definedName name="Z_B23AD343_29DA_4CE0_BD10_47BF44F3782F_.wvu.PrintArea" localSheetId="19" hidden="1">'Bid Form '!$A$1:$F$65</definedName>
    <definedName name="Z_B23AD343_29DA_4CE0_BD10_47BF44F3782F_.wvu.PrintArea" localSheetId="17" hidden="1">'Entry Tax'!$A$1:$E$16</definedName>
    <definedName name="Z_B23AD343_29DA_4CE0_BD10_47BF44F3782F_.wvu.PrintArea" localSheetId="2" hidden="1">Instructions!$A$1:$C$52</definedName>
    <definedName name="Z_B23AD343_29DA_4CE0_BD10_47BF44F3782F_.wvu.PrintArea" localSheetId="3" hidden="1">'Names of Bidder'!$B$1:$E$32</definedName>
    <definedName name="Z_B23AD343_29DA_4CE0_BD10_47BF44F3782F_.wvu.PrintArea" localSheetId="16" hidden="1">Octroi!$A$1:$E$16</definedName>
    <definedName name="Z_B23AD343_29DA_4CE0_BD10_47BF44F3782F_.wvu.PrintArea" localSheetId="18" hidden="1">'Other Taxes &amp; Duties'!$A$1:$F$16</definedName>
    <definedName name="Z_B23AD343_29DA_4CE0_BD10_47BF44F3782F_.wvu.PrintArea" localSheetId="21" hidden="1">'Q &amp; C'!$A$1:$F$38</definedName>
    <definedName name="Z_B23AD343_29DA_4CE0_BD10_47BF44F3782F_.wvu.PrintArea" localSheetId="20" hidden="1">'Q &amp; C (2)'!$A$1:$F$44</definedName>
    <definedName name="Z_B23AD343_29DA_4CE0_BD10_47BF44F3782F_.wvu.PrintArea" localSheetId="4" hidden="1">'Sch-1'!$A$1:$O$30</definedName>
    <definedName name="Z_B23AD343_29DA_4CE0_BD10_47BF44F3782F_.wvu.PrintArea" localSheetId="5" hidden="1">'Sch-1 dis'!$A$1:$G$84</definedName>
    <definedName name="Z_B23AD343_29DA_4CE0_BD10_47BF44F3782F_.wvu.PrintArea" localSheetId="6" hidden="1">'Sch-2'!$A$1:$J$23</definedName>
    <definedName name="Z_B23AD343_29DA_4CE0_BD10_47BF44F3782F_.wvu.PrintArea" localSheetId="8" hidden="1">'Sch-2 Dis'!$A$1:$F$62</definedName>
    <definedName name="Z_B23AD343_29DA_4CE0_BD10_47BF44F3782F_.wvu.PrintArea" localSheetId="7" hidden="1">'Sch-3 '!$A$1:$K$144</definedName>
    <definedName name="Z_B23AD343_29DA_4CE0_BD10_47BF44F3782F_.wvu.PrintArea" localSheetId="9" hidden="1">'Sch-3 Dis'!$A$1:$F$87</definedName>
    <definedName name="Z_B23AD343_29DA_4CE0_BD10_47BF44F3782F_.wvu.PrintArea" localSheetId="10" hidden="1">'Sch-4'!$A$1:$F$21</definedName>
    <definedName name="Z_B23AD343_29DA_4CE0_BD10_47BF44F3782F_.wvu.PrintArea" localSheetId="11" hidden="1">'Sch-5'!$A$1:$E$21</definedName>
    <definedName name="Z_B23AD343_29DA_4CE0_BD10_47BF44F3782F_.wvu.PrintArea" localSheetId="12" hidden="1">'Sch-5 Dis'!$A$1:$E$23</definedName>
    <definedName name="Z_B23AD343_29DA_4CE0_BD10_47BF44F3782F_.wvu.PrintArea" localSheetId="13" hidden="1">'Sch-6'!$A$1:$D$29</definedName>
    <definedName name="Z_B23AD343_29DA_4CE0_BD10_47BF44F3782F_.wvu.PrintArea" localSheetId="14" hidden="1">'Sch-7'!$A$1:$F$26</definedName>
    <definedName name="Z_B23AD343_29DA_4CE0_BD10_47BF44F3782F_.wvu.PrintArea" localSheetId="15" hidden="1">'Sch-7 Dis'!$A$1:$G$28</definedName>
    <definedName name="Z_B23AD343_29DA_4CE0_BD10_47BF44F3782F_.wvu.PrintTitles" localSheetId="4" hidden="1">'Sch-1'!$15:$17</definedName>
    <definedName name="Z_B23AD343_29DA_4CE0_BD10_47BF44F3782F_.wvu.PrintTitles" localSheetId="5" hidden="1">'Sch-1 dis'!$14:$16</definedName>
    <definedName name="Z_B23AD343_29DA_4CE0_BD10_47BF44F3782F_.wvu.PrintTitles" localSheetId="6" hidden="1">'Sch-2'!$14:$16</definedName>
    <definedName name="Z_B23AD343_29DA_4CE0_BD10_47BF44F3782F_.wvu.PrintTitles" localSheetId="8" hidden="1">'Sch-2 Dis'!$13:$15</definedName>
    <definedName name="Z_B23AD343_29DA_4CE0_BD10_47BF44F3782F_.wvu.PrintTitles" localSheetId="7" hidden="1">'Sch-3 '!$13:$16</definedName>
    <definedName name="Z_B23AD343_29DA_4CE0_BD10_47BF44F3782F_.wvu.PrintTitles" localSheetId="9" hidden="1">'Sch-3 Dis'!$13:$15</definedName>
    <definedName name="Z_B23AD343_29DA_4CE0_BD10_47BF44F3782F_.wvu.PrintTitles" localSheetId="11" hidden="1">'Sch-5'!$3:$13</definedName>
    <definedName name="Z_B23AD343_29DA_4CE0_BD10_47BF44F3782F_.wvu.PrintTitles" localSheetId="12" hidden="1">'Sch-5 Dis'!$3:$13</definedName>
    <definedName name="Z_B23AD343_29DA_4CE0_BD10_47BF44F3782F_.wvu.PrintTitles" localSheetId="13" hidden="1">'Sch-6'!$3:$13</definedName>
    <definedName name="Z_B23AD343_29DA_4CE0_BD10_47BF44F3782F_.wvu.PrintTitles" localSheetId="14" hidden="1">'Sch-7'!$14:$14</definedName>
    <definedName name="Z_B23AD343_29DA_4CE0_BD10_47BF44F3782F_.wvu.PrintTitles" localSheetId="15" hidden="1">'Sch-7 Dis'!$14:$14</definedName>
    <definedName name="Z_B23AD343_29DA_4CE0_BD10_47BF44F3782F_.wvu.Rows" localSheetId="1" hidden="1">Cover!$7:$7</definedName>
    <definedName name="Z_B23AD343_29DA_4CE0_BD10_47BF44F3782F_.wvu.Rows" localSheetId="6" hidden="1">'Sch-2'!#REF!</definedName>
    <definedName name="Z_B23AD343_29DA_4CE0_BD10_47BF44F3782F_.wvu.Rows" localSheetId="14" hidden="1">'Sch-7'!$23:$23,'Sch-7'!$98:$216</definedName>
    <definedName name="Z_B23AD343_29DA_4CE0_BD10_47BF44F3782F_.wvu.Rows" localSheetId="15" hidden="1">'Sch-7 Dis'!$104:$222</definedName>
    <definedName name="Z_B3CE7B10_A914_4559_A6DA_AED8C22AFD6D_.wvu.Cols" localSheetId="4" hidden="1">'Sch-1'!$P:$S</definedName>
    <definedName name="Z_B3CE7B10_A914_4559_A6DA_AED8C22AFD6D_.wvu.Cols" localSheetId="6" hidden="1">'Sch-2'!$M:$R</definedName>
    <definedName name="Z_B3CE7B10_A914_4559_A6DA_AED8C22AFD6D_.wvu.Cols" localSheetId="8" hidden="1">'Sch-2 Dis'!$K:$Q</definedName>
    <definedName name="Z_B3CE7B10_A914_4559_A6DA_AED8C22AFD6D_.wvu.Cols" localSheetId="7" hidden="1">'Sch-3 '!$Q:$Z,'Sch-3 '!$AF:$AK</definedName>
    <definedName name="Z_B3CE7B10_A914_4559_A6DA_AED8C22AFD6D_.wvu.Cols" localSheetId="9" hidden="1">'Sch-3 Dis'!$AA:$AF</definedName>
    <definedName name="Z_B3CE7B10_A914_4559_A6DA_AED8C22AFD6D_.wvu.Cols" localSheetId="11" hidden="1">'Sch-5'!$I:$P</definedName>
    <definedName name="Z_B3CE7B10_A914_4559_A6DA_AED8C22AFD6D_.wvu.Cols" localSheetId="14" hidden="1">'Sch-7'!$I:$L,'Sch-7'!$AD:$AJ</definedName>
    <definedName name="Z_B3CE7B10_A914_4559_A6DA_AED8C22AFD6D_.wvu.Cols" localSheetId="15" hidden="1">'Sch-7 Dis'!$AD:$AJ</definedName>
    <definedName name="Z_B3CE7B10_A914_4559_A6DA_AED8C22AFD6D_.wvu.FilterData" localSheetId="4" hidden="1">'Sch-1'!$A$18:$O$18</definedName>
    <definedName name="Z_B3CE7B10_A914_4559_A6DA_AED8C22AFD6D_.wvu.FilterData" localSheetId="5" hidden="1">'Sch-1 dis'!$A$16:$B$21</definedName>
    <definedName name="Z_B3CE7B10_A914_4559_A6DA_AED8C22AFD6D_.wvu.FilterData" localSheetId="6" hidden="1">'Sch-2'!$G$20:$J$20</definedName>
    <definedName name="Z_B3CE7B10_A914_4559_A6DA_AED8C22AFD6D_.wvu.FilterData" localSheetId="8" hidden="1">'Sch-2 Dis'!$A$15:$F$56</definedName>
    <definedName name="Z_B3CE7B10_A914_4559_A6DA_AED8C22AFD6D_.wvu.FilterData" localSheetId="7" hidden="1">'Sch-3 '!#REF!</definedName>
    <definedName name="Z_B3CE7B10_A914_4559_A6DA_AED8C22AFD6D_.wvu.FilterData" localSheetId="9" hidden="1">'Sch-3 Dis'!$A$15:$F$81</definedName>
    <definedName name="Z_B3CE7B10_A914_4559_A6DA_AED8C22AFD6D_.wvu.PrintArea" localSheetId="19" hidden="1">'Bid Form '!$A$1:$F$65</definedName>
    <definedName name="Z_B3CE7B10_A914_4559_A6DA_AED8C22AFD6D_.wvu.PrintArea" localSheetId="17" hidden="1">'Entry Tax'!$A$1:$E$16</definedName>
    <definedName name="Z_B3CE7B10_A914_4559_A6DA_AED8C22AFD6D_.wvu.PrintArea" localSheetId="2" hidden="1">Instructions!$A$1:$C$52</definedName>
    <definedName name="Z_B3CE7B10_A914_4559_A6DA_AED8C22AFD6D_.wvu.PrintArea" localSheetId="3" hidden="1">'Names of Bidder'!$B$1:$G$34</definedName>
    <definedName name="Z_B3CE7B10_A914_4559_A6DA_AED8C22AFD6D_.wvu.PrintArea" localSheetId="16" hidden="1">Octroi!$A$1:$E$16</definedName>
    <definedName name="Z_B3CE7B10_A914_4559_A6DA_AED8C22AFD6D_.wvu.PrintArea" localSheetId="18" hidden="1">'Other Taxes &amp; Duties'!$A$1:$F$16</definedName>
    <definedName name="Z_B3CE7B10_A914_4559_A6DA_AED8C22AFD6D_.wvu.PrintArea" localSheetId="21" hidden="1">'Q &amp; C'!$A$1:$F$38</definedName>
    <definedName name="Z_B3CE7B10_A914_4559_A6DA_AED8C22AFD6D_.wvu.PrintArea" localSheetId="20" hidden="1">'Q &amp; C (2)'!$A$1:$F$44</definedName>
    <definedName name="Z_B3CE7B10_A914_4559_A6DA_AED8C22AFD6D_.wvu.PrintArea" localSheetId="4" hidden="1">'Sch-1'!$A$1:$O$30</definedName>
    <definedName name="Z_B3CE7B10_A914_4559_A6DA_AED8C22AFD6D_.wvu.PrintArea" localSheetId="5" hidden="1">'Sch-1 dis'!$A$1:$G$84</definedName>
    <definedName name="Z_B3CE7B10_A914_4559_A6DA_AED8C22AFD6D_.wvu.PrintArea" localSheetId="6" hidden="1">'Sch-2'!$A$1:$J$23</definedName>
    <definedName name="Z_B3CE7B10_A914_4559_A6DA_AED8C22AFD6D_.wvu.PrintArea" localSheetId="8" hidden="1">'Sch-2 Dis'!$A$1:$F$62</definedName>
    <definedName name="Z_B3CE7B10_A914_4559_A6DA_AED8C22AFD6D_.wvu.PrintArea" localSheetId="7" hidden="1">'Sch-3 '!$A$1:$K$144</definedName>
    <definedName name="Z_B3CE7B10_A914_4559_A6DA_AED8C22AFD6D_.wvu.PrintArea" localSheetId="9" hidden="1">'Sch-3 Dis'!$A$1:$F$87</definedName>
    <definedName name="Z_B3CE7B10_A914_4559_A6DA_AED8C22AFD6D_.wvu.PrintArea" localSheetId="10" hidden="1">'Sch-4'!$A$1:$F$21</definedName>
    <definedName name="Z_B3CE7B10_A914_4559_A6DA_AED8C22AFD6D_.wvu.PrintArea" localSheetId="11" hidden="1">'Sch-5'!$A$1:$E$21</definedName>
    <definedName name="Z_B3CE7B10_A914_4559_A6DA_AED8C22AFD6D_.wvu.PrintArea" localSheetId="12" hidden="1">'Sch-5 Dis'!$A$1:$E$23</definedName>
    <definedName name="Z_B3CE7B10_A914_4559_A6DA_AED8C22AFD6D_.wvu.PrintArea" localSheetId="13" hidden="1">'Sch-6'!$A$1:$D$28</definedName>
    <definedName name="Z_B3CE7B10_A914_4559_A6DA_AED8C22AFD6D_.wvu.PrintArea" localSheetId="14" hidden="1">'Sch-7'!$A$1:$F$26</definedName>
    <definedName name="Z_B3CE7B10_A914_4559_A6DA_AED8C22AFD6D_.wvu.PrintArea" localSheetId="15" hidden="1">'Sch-7 Dis'!$A$1:$G$28</definedName>
    <definedName name="Z_B3CE7B10_A914_4559_A6DA_AED8C22AFD6D_.wvu.PrintTitles" localSheetId="4" hidden="1">'Sch-1'!$15:$17</definedName>
    <definedName name="Z_B3CE7B10_A914_4559_A6DA_AED8C22AFD6D_.wvu.PrintTitles" localSheetId="5" hidden="1">'Sch-1 dis'!$14:$16</definedName>
    <definedName name="Z_B3CE7B10_A914_4559_A6DA_AED8C22AFD6D_.wvu.PrintTitles" localSheetId="6" hidden="1">'Sch-2'!$14:$16</definedName>
    <definedName name="Z_B3CE7B10_A914_4559_A6DA_AED8C22AFD6D_.wvu.PrintTitles" localSheetId="8" hidden="1">'Sch-2 Dis'!$13:$15</definedName>
    <definedName name="Z_B3CE7B10_A914_4559_A6DA_AED8C22AFD6D_.wvu.PrintTitles" localSheetId="7" hidden="1">'Sch-3 '!$13:$16</definedName>
    <definedName name="Z_B3CE7B10_A914_4559_A6DA_AED8C22AFD6D_.wvu.PrintTitles" localSheetId="9" hidden="1">'Sch-3 Dis'!$13:$15</definedName>
    <definedName name="Z_B3CE7B10_A914_4559_A6DA_AED8C22AFD6D_.wvu.PrintTitles" localSheetId="11" hidden="1">'Sch-5'!$3:$13</definedName>
    <definedName name="Z_B3CE7B10_A914_4559_A6DA_AED8C22AFD6D_.wvu.PrintTitles" localSheetId="12" hidden="1">'Sch-5 Dis'!$3:$13</definedName>
    <definedName name="Z_B3CE7B10_A914_4559_A6DA_AED8C22AFD6D_.wvu.PrintTitles" localSheetId="13" hidden="1">'Sch-6'!$3:$13</definedName>
    <definedName name="Z_B3CE7B10_A914_4559_A6DA_AED8C22AFD6D_.wvu.PrintTitles" localSheetId="14" hidden="1">'Sch-7'!$14:$14</definedName>
    <definedName name="Z_B3CE7B10_A914_4559_A6DA_AED8C22AFD6D_.wvu.PrintTitles" localSheetId="15" hidden="1">'Sch-7 Dis'!$14:$14</definedName>
    <definedName name="Z_B3CE7B10_A914_4559_A6DA_AED8C22AFD6D_.wvu.Rows" localSheetId="1" hidden="1">Cover!$7:$7</definedName>
    <definedName name="Z_B3CE7B10_A914_4559_A6DA_AED8C22AFD6D_.wvu.Rows" localSheetId="6" hidden="1">'Sch-2'!#REF!</definedName>
    <definedName name="Z_B3CE7B10_A914_4559_A6DA_AED8C22AFD6D_.wvu.Rows" localSheetId="14" hidden="1">'Sch-7'!$23:$23,'Sch-7'!$98:$216</definedName>
    <definedName name="Z_B3CE7B10_A914_4559_A6DA_AED8C22AFD6D_.wvu.Rows" localSheetId="15" hidden="1">'Sch-7 Dis'!$104:$222</definedName>
    <definedName name="Z_B48B8B4C_A880_453D_8729_90D004BEF0DB_.wvu.Cols" localSheetId="4" hidden="1">'Sch-1'!$B:$E</definedName>
    <definedName name="Z_B48B8B4C_A880_453D_8729_90D004BEF0DB_.wvu.Cols" localSheetId="6" hidden="1">'Sch-2'!$B:$E</definedName>
    <definedName name="Z_B48B8B4C_A880_453D_8729_90D004BEF0DB_.wvu.Cols" localSheetId="8" hidden="1">'Sch-2 Dis'!$K:$Q</definedName>
    <definedName name="Z_B48B8B4C_A880_453D_8729_90D004BEF0DB_.wvu.Cols" localSheetId="7" hidden="1">'Sch-3 '!$AF:$AK</definedName>
    <definedName name="Z_B48B8B4C_A880_453D_8729_90D004BEF0DB_.wvu.Cols" localSheetId="9" hidden="1">'Sch-3 Dis'!$AA:$AF</definedName>
    <definedName name="Z_B48B8B4C_A880_453D_8729_90D004BEF0DB_.wvu.Cols" localSheetId="11" hidden="1">'Sch-5'!$I:$P</definedName>
    <definedName name="Z_B48B8B4C_A880_453D_8729_90D004BEF0DB_.wvu.Cols" localSheetId="14" hidden="1">'Sch-7'!$I:$L,'Sch-7'!$AD:$AJ</definedName>
    <definedName name="Z_B48B8B4C_A880_453D_8729_90D004BEF0DB_.wvu.Cols" localSheetId="15" hidden="1">'Sch-7 Dis'!$AD:$AJ</definedName>
    <definedName name="Z_B48B8B4C_A880_453D_8729_90D004BEF0DB_.wvu.FilterData" localSheetId="4" hidden="1">'Sch-1'!$K$1:$K$231</definedName>
    <definedName name="Z_B48B8B4C_A880_453D_8729_90D004BEF0DB_.wvu.FilterData" localSheetId="5" hidden="1">'Sch-1 dis'!$A$16:$B$21</definedName>
    <definedName name="Z_B48B8B4C_A880_453D_8729_90D004BEF0DB_.wvu.FilterData" localSheetId="6" hidden="1">'Sch-2'!$G$20:$J$20</definedName>
    <definedName name="Z_B48B8B4C_A880_453D_8729_90D004BEF0DB_.wvu.FilterData" localSheetId="8" hidden="1">'Sch-2 Dis'!$A$15:$F$56</definedName>
    <definedName name="Z_B48B8B4C_A880_453D_8729_90D004BEF0DB_.wvu.FilterData" localSheetId="7" hidden="1">'Sch-3 '!#REF!</definedName>
    <definedName name="Z_B48B8B4C_A880_453D_8729_90D004BEF0DB_.wvu.FilterData" localSheetId="9" hidden="1">'Sch-3 Dis'!$A$15:$F$81</definedName>
    <definedName name="Z_B48B8B4C_A880_453D_8729_90D004BEF0DB_.wvu.PrintArea" localSheetId="19" hidden="1">'Bid Form '!$A$1:$F$63</definedName>
    <definedName name="Z_B48B8B4C_A880_453D_8729_90D004BEF0DB_.wvu.PrintArea" localSheetId="17" hidden="1">'Entry Tax'!$A$1:$E$16</definedName>
    <definedName name="Z_B48B8B4C_A880_453D_8729_90D004BEF0DB_.wvu.PrintArea" localSheetId="2" hidden="1">Instructions!$A$1:$C$52</definedName>
    <definedName name="Z_B48B8B4C_A880_453D_8729_90D004BEF0DB_.wvu.PrintArea" localSheetId="3" hidden="1">'Names of Bidder'!$B$1:$G$34</definedName>
    <definedName name="Z_B48B8B4C_A880_453D_8729_90D004BEF0DB_.wvu.PrintArea" localSheetId="16" hidden="1">Octroi!$A$1:$E$16</definedName>
    <definedName name="Z_B48B8B4C_A880_453D_8729_90D004BEF0DB_.wvu.PrintArea" localSheetId="18" hidden="1">'Other Taxes &amp; Duties'!$A$1:$F$16</definedName>
    <definedName name="Z_B48B8B4C_A880_453D_8729_90D004BEF0DB_.wvu.PrintArea" localSheetId="21" hidden="1">'Q &amp; C'!$A$1:$F$38</definedName>
    <definedName name="Z_B48B8B4C_A880_453D_8729_90D004BEF0DB_.wvu.PrintArea" localSheetId="20" hidden="1">'Q &amp; C (2)'!$A$1:$F$44</definedName>
    <definedName name="Z_B48B8B4C_A880_453D_8729_90D004BEF0DB_.wvu.PrintArea" localSheetId="4" hidden="1">'Sch-1'!$A$1:$O$30</definedName>
    <definedName name="Z_B48B8B4C_A880_453D_8729_90D004BEF0DB_.wvu.PrintArea" localSheetId="5" hidden="1">'Sch-1 dis'!$A$1:$G$84</definedName>
    <definedName name="Z_B48B8B4C_A880_453D_8729_90D004BEF0DB_.wvu.PrintArea" localSheetId="6" hidden="1">'Sch-2'!$A$1:$J$23</definedName>
    <definedName name="Z_B48B8B4C_A880_453D_8729_90D004BEF0DB_.wvu.PrintArea" localSheetId="8" hidden="1">'Sch-2 Dis'!$A$1:$F$62</definedName>
    <definedName name="Z_B48B8B4C_A880_453D_8729_90D004BEF0DB_.wvu.PrintArea" localSheetId="7" hidden="1">'Sch-3 '!$A$1:$L$144</definedName>
    <definedName name="Z_B48B8B4C_A880_453D_8729_90D004BEF0DB_.wvu.PrintArea" localSheetId="9" hidden="1">'Sch-3 Dis'!$A$1:$F$87</definedName>
    <definedName name="Z_B48B8B4C_A880_453D_8729_90D004BEF0DB_.wvu.PrintArea" localSheetId="10" hidden="1">'Sch-4'!$A$1:$F$21</definedName>
    <definedName name="Z_B48B8B4C_A880_453D_8729_90D004BEF0DB_.wvu.PrintArea" localSheetId="11" hidden="1">'Sch-5'!$A$1:$E$21</definedName>
    <definedName name="Z_B48B8B4C_A880_453D_8729_90D004BEF0DB_.wvu.PrintArea" localSheetId="12" hidden="1">'Sch-5 Dis'!$A$1:$E$23</definedName>
    <definedName name="Z_B48B8B4C_A880_453D_8729_90D004BEF0DB_.wvu.PrintArea" localSheetId="13" hidden="1">'Sch-6'!$A$1:$D$28</definedName>
    <definedName name="Z_B48B8B4C_A880_453D_8729_90D004BEF0DB_.wvu.PrintArea" localSheetId="14" hidden="1">'Sch-7'!$A$1:$F$26</definedName>
    <definedName name="Z_B48B8B4C_A880_453D_8729_90D004BEF0DB_.wvu.PrintArea" localSheetId="15" hidden="1">'Sch-7 Dis'!$A$1:$G$28</definedName>
    <definedName name="Z_B48B8B4C_A880_453D_8729_90D004BEF0DB_.wvu.PrintTitles" localSheetId="4" hidden="1">'Sch-1'!$15:$17</definedName>
    <definedName name="Z_B48B8B4C_A880_453D_8729_90D004BEF0DB_.wvu.PrintTitles" localSheetId="5" hidden="1">'Sch-1 dis'!$14:$16</definedName>
    <definedName name="Z_B48B8B4C_A880_453D_8729_90D004BEF0DB_.wvu.PrintTitles" localSheetId="6" hidden="1">'Sch-2'!$14:$16</definedName>
    <definedName name="Z_B48B8B4C_A880_453D_8729_90D004BEF0DB_.wvu.PrintTitles" localSheetId="8" hidden="1">'Sch-2 Dis'!$13:$15</definedName>
    <definedName name="Z_B48B8B4C_A880_453D_8729_90D004BEF0DB_.wvu.PrintTitles" localSheetId="7" hidden="1">'Sch-3 '!$13:$16</definedName>
    <definedName name="Z_B48B8B4C_A880_453D_8729_90D004BEF0DB_.wvu.PrintTitles" localSheetId="9" hidden="1">'Sch-3 Dis'!$13:$15</definedName>
    <definedName name="Z_B48B8B4C_A880_453D_8729_90D004BEF0DB_.wvu.PrintTitles" localSheetId="11" hidden="1">'Sch-5'!$3:$13</definedName>
    <definedName name="Z_B48B8B4C_A880_453D_8729_90D004BEF0DB_.wvu.PrintTitles" localSheetId="12" hidden="1">'Sch-5 Dis'!$3:$13</definedName>
    <definedName name="Z_B48B8B4C_A880_453D_8729_90D004BEF0DB_.wvu.PrintTitles" localSheetId="13" hidden="1">'Sch-6'!$3:$13</definedName>
    <definedName name="Z_B48B8B4C_A880_453D_8729_90D004BEF0DB_.wvu.PrintTitles" localSheetId="14" hidden="1">'Sch-7'!$14:$14</definedName>
    <definedName name="Z_B48B8B4C_A880_453D_8729_90D004BEF0DB_.wvu.PrintTitles" localSheetId="15" hidden="1">'Sch-7 Dis'!$14:$14</definedName>
    <definedName name="Z_B48B8B4C_A880_453D_8729_90D004BEF0DB_.wvu.Rows" localSheetId="19" hidden="1">'Bid Form '!$22:$23,'Bid Form '!$26:$26,'Bid Form '!$37:$37</definedName>
    <definedName name="Z_B48B8B4C_A880_453D_8729_90D004BEF0DB_.wvu.Rows" localSheetId="1" hidden="1">Cover!$7:$7</definedName>
    <definedName name="Z_B48B8B4C_A880_453D_8729_90D004BEF0DB_.wvu.Rows" localSheetId="2" hidden="1">Instructions!$15:$17,Instructions!$24:$24,Instructions!$26:$26,Instructions!$30:$34,Instructions!$40:$42</definedName>
    <definedName name="Z_B48B8B4C_A880_453D_8729_90D004BEF0DB_.wvu.Rows" localSheetId="3" hidden="1">'Names of Bidder'!$6:$6</definedName>
    <definedName name="Z_B48B8B4C_A880_453D_8729_90D004BEF0DB_.wvu.Rows" localSheetId="4" hidden="1">'Sch-1'!$22:$26</definedName>
    <definedName name="Z_B48B8B4C_A880_453D_8729_90D004BEF0DB_.wvu.Rows" localSheetId="11" hidden="1">'Sch-5'!$16:$17</definedName>
    <definedName name="Z_B48B8B4C_A880_453D_8729_90D004BEF0DB_.wvu.Rows" localSheetId="13" hidden="1">'Sch-6'!$18:$19,'Sch-6'!$22:$23</definedName>
    <definedName name="Z_B48B8B4C_A880_453D_8729_90D004BEF0DB_.wvu.Rows" localSheetId="14" hidden="1">'Sch-7'!$98:$216</definedName>
    <definedName name="Z_B48B8B4C_A880_453D_8729_90D004BEF0DB_.wvu.Rows" localSheetId="15" hidden="1">'Sch-7 Dis'!$104:$222</definedName>
    <definedName name="Z_B835C05C_B615_4DCB_982D_4519616B3CD8_.wvu.Cols" localSheetId="4" hidden="1">'Sch-1'!$P:$S,'Sch-1'!#REF!</definedName>
    <definedName name="Z_B835C05C_B615_4DCB_982D_4519616B3CD8_.wvu.Cols" localSheetId="6" hidden="1">'Sch-2'!$K:$T</definedName>
    <definedName name="Z_B835C05C_B615_4DCB_982D_4519616B3CD8_.wvu.Cols" localSheetId="8" hidden="1">'Sch-2 Dis'!$K:$Q</definedName>
    <definedName name="Z_B835C05C_B615_4DCB_982D_4519616B3CD8_.wvu.Cols" localSheetId="7" hidden="1">'Sch-3 '!$Q:$Z,'Sch-3 '!$AF:$AK</definedName>
    <definedName name="Z_B835C05C_B615_4DCB_982D_4519616B3CD8_.wvu.Cols" localSheetId="9" hidden="1">'Sch-3 Dis'!$AA:$AF</definedName>
    <definedName name="Z_B835C05C_B615_4DCB_982D_4519616B3CD8_.wvu.Cols" localSheetId="11" hidden="1">'Sch-5'!$I:$P</definedName>
    <definedName name="Z_B835C05C_B615_4DCB_982D_4519616B3CD8_.wvu.Cols" localSheetId="14" hidden="1">'Sch-7'!$I:$L,'Sch-7'!$AD:$AJ</definedName>
    <definedName name="Z_B835C05C_B615_4DCB_982D_4519616B3CD8_.wvu.Cols" localSheetId="15" hidden="1">'Sch-7 Dis'!$AD:$AJ</definedName>
    <definedName name="Z_B835C05C_B615_4DCB_982D_4519616B3CD8_.wvu.FilterData" localSheetId="4" hidden="1">'Sch-1'!$A$18:$Z$18</definedName>
    <definedName name="Z_B835C05C_B615_4DCB_982D_4519616B3CD8_.wvu.FilterData" localSheetId="5" hidden="1">'Sch-1 dis'!$A$16:$B$21</definedName>
    <definedName name="Z_B835C05C_B615_4DCB_982D_4519616B3CD8_.wvu.FilterData" localSheetId="6" hidden="1">'Sch-2'!$G$20:$J$20</definedName>
    <definedName name="Z_B835C05C_B615_4DCB_982D_4519616B3CD8_.wvu.FilterData" localSheetId="8" hidden="1">'Sch-2 Dis'!$A$15:$F$56</definedName>
    <definedName name="Z_B835C05C_B615_4DCB_982D_4519616B3CD8_.wvu.FilterData" localSheetId="7" hidden="1">'Sch-3 '!#REF!</definedName>
    <definedName name="Z_B835C05C_B615_4DCB_982D_4519616B3CD8_.wvu.FilterData" localSheetId="9" hidden="1">'Sch-3 Dis'!$A$15:$F$81</definedName>
    <definedName name="Z_B835C05C_B615_4DCB_982D_4519616B3CD8_.wvu.PrintArea" localSheetId="19" hidden="1">'Bid Form '!$A$1:$F$65</definedName>
    <definedName name="Z_B835C05C_B615_4DCB_982D_4519616B3CD8_.wvu.PrintArea" localSheetId="17" hidden="1">'Entry Tax'!$A$1:$E$16</definedName>
    <definedName name="Z_B835C05C_B615_4DCB_982D_4519616B3CD8_.wvu.PrintArea" localSheetId="2" hidden="1">Instructions!$A$1:$C$52</definedName>
    <definedName name="Z_B835C05C_B615_4DCB_982D_4519616B3CD8_.wvu.PrintArea" localSheetId="3" hidden="1">'Names of Bidder'!$B$1:$G$34</definedName>
    <definedName name="Z_B835C05C_B615_4DCB_982D_4519616B3CD8_.wvu.PrintArea" localSheetId="16" hidden="1">Octroi!$A$1:$E$16</definedName>
    <definedName name="Z_B835C05C_B615_4DCB_982D_4519616B3CD8_.wvu.PrintArea" localSheetId="18" hidden="1">'Other Taxes &amp; Duties'!$A$1:$F$16</definedName>
    <definedName name="Z_B835C05C_B615_4DCB_982D_4519616B3CD8_.wvu.PrintArea" localSheetId="21" hidden="1">'Q &amp; C'!$A$1:$F$38</definedName>
    <definedName name="Z_B835C05C_B615_4DCB_982D_4519616B3CD8_.wvu.PrintArea" localSheetId="20" hidden="1">'Q &amp; C (2)'!$A$1:$F$44</definedName>
    <definedName name="Z_B835C05C_B615_4DCB_982D_4519616B3CD8_.wvu.PrintArea" localSheetId="4" hidden="1">'Sch-1'!$A$1:$O$30</definedName>
    <definedName name="Z_B835C05C_B615_4DCB_982D_4519616B3CD8_.wvu.PrintArea" localSheetId="5" hidden="1">'Sch-1 dis'!$A$1:$G$84</definedName>
    <definedName name="Z_B835C05C_B615_4DCB_982D_4519616B3CD8_.wvu.PrintArea" localSheetId="6" hidden="1">'Sch-2'!$A$1:$J$23</definedName>
    <definedName name="Z_B835C05C_B615_4DCB_982D_4519616B3CD8_.wvu.PrintArea" localSheetId="8" hidden="1">'Sch-2 Dis'!$A$1:$F$62</definedName>
    <definedName name="Z_B835C05C_B615_4DCB_982D_4519616B3CD8_.wvu.PrintArea" localSheetId="7" hidden="1">'Sch-3 '!$A$1:$K$144</definedName>
    <definedName name="Z_B835C05C_B615_4DCB_982D_4519616B3CD8_.wvu.PrintArea" localSheetId="9" hidden="1">'Sch-3 Dis'!$A$1:$F$87</definedName>
    <definedName name="Z_B835C05C_B615_4DCB_982D_4519616B3CD8_.wvu.PrintArea" localSheetId="10" hidden="1">'Sch-4'!$A$1:$F$21</definedName>
    <definedName name="Z_B835C05C_B615_4DCB_982D_4519616B3CD8_.wvu.PrintArea" localSheetId="11" hidden="1">'Sch-5'!$A$1:$E$21</definedName>
    <definedName name="Z_B835C05C_B615_4DCB_982D_4519616B3CD8_.wvu.PrintArea" localSheetId="12" hidden="1">'Sch-5 Dis'!$A$1:$E$23</definedName>
    <definedName name="Z_B835C05C_B615_4DCB_982D_4519616B3CD8_.wvu.PrintArea" localSheetId="13" hidden="1">'Sch-6'!$A$1:$D$28</definedName>
    <definedName name="Z_B835C05C_B615_4DCB_982D_4519616B3CD8_.wvu.PrintArea" localSheetId="14" hidden="1">'Sch-7'!$A$1:$F$26</definedName>
    <definedName name="Z_B835C05C_B615_4DCB_982D_4519616B3CD8_.wvu.PrintArea" localSheetId="15" hidden="1">'Sch-7 Dis'!$A$1:$G$28</definedName>
    <definedName name="Z_B835C05C_B615_4DCB_982D_4519616B3CD8_.wvu.PrintTitles" localSheetId="4" hidden="1">'Sch-1'!$15:$17</definedName>
    <definedName name="Z_B835C05C_B615_4DCB_982D_4519616B3CD8_.wvu.PrintTitles" localSheetId="5" hidden="1">'Sch-1 dis'!$14:$16</definedName>
    <definedName name="Z_B835C05C_B615_4DCB_982D_4519616B3CD8_.wvu.PrintTitles" localSheetId="6" hidden="1">'Sch-2'!$14:$16</definedName>
    <definedName name="Z_B835C05C_B615_4DCB_982D_4519616B3CD8_.wvu.PrintTitles" localSheetId="8" hidden="1">'Sch-2 Dis'!$13:$15</definedName>
    <definedName name="Z_B835C05C_B615_4DCB_982D_4519616B3CD8_.wvu.PrintTitles" localSheetId="7" hidden="1">'Sch-3 '!$13:$16</definedName>
    <definedName name="Z_B835C05C_B615_4DCB_982D_4519616B3CD8_.wvu.PrintTitles" localSheetId="9" hidden="1">'Sch-3 Dis'!$13:$15</definedName>
    <definedName name="Z_B835C05C_B615_4DCB_982D_4519616B3CD8_.wvu.PrintTitles" localSheetId="11" hidden="1">'Sch-5'!$3:$13</definedName>
    <definedName name="Z_B835C05C_B615_4DCB_982D_4519616B3CD8_.wvu.PrintTitles" localSheetId="12" hidden="1">'Sch-5 Dis'!$3:$13</definedName>
    <definedName name="Z_B835C05C_B615_4DCB_982D_4519616B3CD8_.wvu.PrintTitles" localSheetId="13" hidden="1">'Sch-6'!$3:$13</definedName>
    <definedName name="Z_B835C05C_B615_4DCB_982D_4519616B3CD8_.wvu.PrintTitles" localSheetId="14" hidden="1">'Sch-7'!$14:$14</definedName>
    <definedName name="Z_B835C05C_B615_4DCB_982D_4519616B3CD8_.wvu.PrintTitles" localSheetId="15" hidden="1">'Sch-7 Dis'!$14:$14</definedName>
    <definedName name="Z_B835C05C_B615_4DCB_982D_4519616B3CD8_.wvu.Rows" localSheetId="1" hidden="1">Cover!$7:$7</definedName>
    <definedName name="Z_B835C05C_B615_4DCB_982D_4519616B3CD8_.wvu.Rows" localSheetId="6" hidden="1">'Sch-2'!#REF!</definedName>
    <definedName name="Z_B835C05C_B615_4DCB_982D_4519616B3CD8_.wvu.Rows" localSheetId="14" hidden="1">'Sch-7'!$15:$20,'Sch-7'!$23:$23,'Sch-7'!$98:$216</definedName>
    <definedName name="Z_B835C05C_B615_4DCB_982D_4519616B3CD8_.wvu.Rows" localSheetId="15" hidden="1">'Sch-7 Dis'!$104:$222</definedName>
    <definedName name="Z_B84E1B9F_ABC9_444B_AF48_E02C4B05894D_.wvu.Cols" localSheetId="7" hidden="1">'Sch-3 '!$AF:$AK</definedName>
    <definedName name="Z_B84E1B9F_ABC9_444B_AF48_E02C4B05894D_.wvu.FilterData" localSheetId="7" hidden="1">'Sch-3 '!#REF!</definedName>
    <definedName name="Z_B84E1B9F_ABC9_444B_AF48_E02C4B05894D_.wvu.PrintArea" localSheetId="7" hidden="1">'Sch-3 '!$A$1:$L$144</definedName>
    <definedName name="Z_B84E1B9F_ABC9_444B_AF48_E02C4B05894D_.wvu.PrintTitles" localSheetId="7" hidden="1">'Sch-3 '!$13:$16</definedName>
    <definedName name="Z_D0757F9E_DF41_4B40_A5E5_F4F8FDD8D61D_.wvu.Cols" localSheetId="19" hidden="1">'Bid Form '!$G:$AO</definedName>
    <definedName name="Z_D0757F9E_DF41_4B40_A5E5_F4F8FDD8D61D_.wvu.Cols" localSheetId="4" hidden="1">'Sch-1'!$P:$T</definedName>
    <definedName name="Z_D0757F9E_DF41_4B40_A5E5_F4F8FDD8D61D_.wvu.Cols" localSheetId="8" hidden="1">'Sch-2 Dis'!$K:$Q</definedName>
    <definedName name="Z_D0757F9E_DF41_4B40_A5E5_F4F8FDD8D61D_.wvu.Cols" localSheetId="7" hidden="1">'Sch-3 '!$Q:$Z,'Sch-3 '!$AF:$AK</definedName>
    <definedName name="Z_D0757F9E_DF41_4B40_A5E5_F4F8FDD8D61D_.wvu.Cols" localSheetId="9" hidden="1">'Sch-3 Dis'!$AA:$AF</definedName>
    <definedName name="Z_D0757F9E_DF41_4B40_A5E5_F4F8FDD8D61D_.wvu.Cols" localSheetId="11" hidden="1">'Sch-5'!$I:$P</definedName>
    <definedName name="Z_D0757F9E_DF41_4B40_A5E5_F4F8FDD8D61D_.wvu.Cols" localSheetId="14" hidden="1">'Sch-7'!$I:$L,'Sch-7'!$AD:$AJ</definedName>
    <definedName name="Z_D0757F9E_DF41_4B40_A5E5_F4F8FDD8D61D_.wvu.Cols" localSheetId="15" hidden="1">'Sch-7 Dis'!$AD:$AJ</definedName>
    <definedName name="Z_D0757F9E_DF41_4B40_A5E5_F4F8FDD8D61D_.wvu.FilterData" localSheetId="4" hidden="1">'Sch-1'!$K$1:$K$231</definedName>
    <definedName name="Z_D0757F9E_DF41_4B40_A5E5_F4F8FDD8D61D_.wvu.FilterData" localSheetId="5" hidden="1">'Sch-1 dis'!$A$16:$B$21</definedName>
    <definedName name="Z_D0757F9E_DF41_4B40_A5E5_F4F8FDD8D61D_.wvu.FilterData" localSheetId="6" hidden="1">'Sch-2'!$G$20:$J$20</definedName>
    <definedName name="Z_D0757F9E_DF41_4B40_A5E5_F4F8FDD8D61D_.wvu.FilterData" localSheetId="8" hidden="1">'Sch-2 Dis'!$A$15:$F$56</definedName>
    <definedName name="Z_D0757F9E_DF41_4B40_A5E5_F4F8FDD8D61D_.wvu.FilterData" localSheetId="7" hidden="1">'Sch-3 '!#REF!</definedName>
    <definedName name="Z_D0757F9E_DF41_4B40_A5E5_F4F8FDD8D61D_.wvu.FilterData" localSheetId="9" hidden="1">'Sch-3 Dis'!$A$15:$F$81</definedName>
    <definedName name="Z_D0757F9E_DF41_4B40_A5E5_F4F8FDD8D61D_.wvu.PrintArea" localSheetId="19" hidden="1">'Bid Form '!$A$1:$F$65</definedName>
    <definedName name="Z_D0757F9E_DF41_4B40_A5E5_F4F8FDD8D61D_.wvu.PrintArea" localSheetId="17" hidden="1">'Entry Tax'!$A$1:$E$16</definedName>
    <definedName name="Z_D0757F9E_DF41_4B40_A5E5_F4F8FDD8D61D_.wvu.PrintArea" localSheetId="2" hidden="1">Instructions!$A$1:$C$52</definedName>
    <definedName name="Z_D0757F9E_DF41_4B40_A5E5_F4F8FDD8D61D_.wvu.PrintArea" localSheetId="3" hidden="1">'Names of Bidder'!$B$1:$G$34</definedName>
    <definedName name="Z_D0757F9E_DF41_4B40_A5E5_F4F8FDD8D61D_.wvu.PrintArea" localSheetId="16" hidden="1">Octroi!$A$1:$E$16</definedName>
    <definedName name="Z_D0757F9E_DF41_4B40_A5E5_F4F8FDD8D61D_.wvu.PrintArea" localSheetId="18" hidden="1">'Other Taxes &amp; Duties'!$A$1:$F$16</definedName>
    <definedName name="Z_D0757F9E_DF41_4B40_A5E5_F4F8FDD8D61D_.wvu.PrintArea" localSheetId="21" hidden="1">'Q &amp; C'!$A$1:$F$38</definedName>
    <definedName name="Z_D0757F9E_DF41_4B40_A5E5_F4F8FDD8D61D_.wvu.PrintArea" localSheetId="20" hidden="1">'Q &amp; C (2)'!$A$1:$F$44</definedName>
    <definedName name="Z_D0757F9E_DF41_4B40_A5E5_F4F8FDD8D61D_.wvu.PrintArea" localSheetId="4" hidden="1">'Sch-1'!$A$1:$N$30</definedName>
    <definedName name="Z_D0757F9E_DF41_4B40_A5E5_F4F8FDD8D61D_.wvu.PrintArea" localSheetId="5" hidden="1">'Sch-1 dis'!$A$1:$G$84</definedName>
    <definedName name="Z_D0757F9E_DF41_4B40_A5E5_F4F8FDD8D61D_.wvu.PrintArea" localSheetId="6" hidden="1">'Sch-2'!$A$1:$J$23</definedName>
    <definedName name="Z_D0757F9E_DF41_4B40_A5E5_F4F8FDD8D61D_.wvu.PrintArea" localSheetId="8" hidden="1">'Sch-2 Dis'!$A$1:$F$62</definedName>
    <definedName name="Z_D0757F9E_DF41_4B40_A5E5_F4F8FDD8D61D_.wvu.PrintArea" localSheetId="7" hidden="1">'Sch-3 '!$A$1:$K$144</definedName>
    <definedName name="Z_D0757F9E_DF41_4B40_A5E5_F4F8FDD8D61D_.wvu.PrintArea" localSheetId="9" hidden="1">'Sch-3 Dis'!$A$1:$F$87</definedName>
    <definedName name="Z_D0757F9E_DF41_4B40_A5E5_F4F8FDD8D61D_.wvu.PrintArea" localSheetId="10" hidden="1">'Sch-4'!$A$1:$F$21</definedName>
    <definedName name="Z_D0757F9E_DF41_4B40_A5E5_F4F8FDD8D61D_.wvu.PrintArea" localSheetId="11" hidden="1">'Sch-5'!$A$1:$E$21</definedName>
    <definedName name="Z_D0757F9E_DF41_4B40_A5E5_F4F8FDD8D61D_.wvu.PrintArea" localSheetId="12" hidden="1">'Sch-5 Dis'!$A$1:$E$23</definedName>
    <definedName name="Z_D0757F9E_DF41_4B40_A5E5_F4F8FDD8D61D_.wvu.PrintArea" localSheetId="13" hidden="1">'Sch-6'!$A$1:$D$28</definedName>
    <definedName name="Z_D0757F9E_DF41_4B40_A5E5_F4F8FDD8D61D_.wvu.PrintArea" localSheetId="14" hidden="1">'Sch-7'!$A$1:$F$26</definedName>
    <definedName name="Z_D0757F9E_DF41_4B40_A5E5_F4F8FDD8D61D_.wvu.PrintArea" localSheetId="15" hidden="1">'Sch-7 Dis'!$A$1:$G$28</definedName>
    <definedName name="Z_D0757F9E_DF41_4B40_A5E5_F4F8FDD8D61D_.wvu.PrintTitles" localSheetId="4" hidden="1">'Sch-1'!$15:$17</definedName>
    <definedName name="Z_D0757F9E_DF41_4B40_A5E5_F4F8FDD8D61D_.wvu.PrintTitles" localSheetId="5" hidden="1">'Sch-1 dis'!$14:$16</definedName>
    <definedName name="Z_D0757F9E_DF41_4B40_A5E5_F4F8FDD8D61D_.wvu.PrintTitles" localSheetId="6" hidden="1">'Sch-2'!$14:$16</definedName>
    <definedName name="Z_D0757F9E_DF41_4B40_A5E5_F4F8FDD8D61D_.wvu.PrintTitles" localSheetId="8" hidden="1">'Sch-2 Dis'!$13:$15</definedName>
    <definedName name="Z_D0757F9E_DF41_4B40_A5E5_F4F8FDD8D61D_.wvu.PrintTitles" localSheetId="7" hidden="1">'Sch-3 '!$13:$16</definedName>
    <definedName name="Z_D0757F9E_DF41_4B40_A5E5_F4F8FDD8D61D_.wvu.PrintTitles" localSheetId="9" hidden="1">'Sch-3 Dis'!$13:$15</definedName>
    <definedName name="Z_D0757F9E_DF41_4B40_A5E5_F4F8FDD8D61D_.wvu.PrintTitles" localSheetId="11" hidden="1">'Sch-5'!$3:$13</definedName>
    <definedName name="Z_D0757F9E_DF41_4B40_A5E5_F4F8FDD8D61D_.wvu.PrintTitles" localSheetId="12" hidden="1">'Sch-5 Dis'!$3:$13</definedName>
    <definedName name="Z_D0757F9E_DF41_4B40_A5E5_F4F8FDD8D61D_.wvu.PrintTitles" localSheetId="13" hidden="1">'Sch-6'!$3:$13</definedName>
    <definedName name="Z_D0757F9E_DF41_4B40_A5E5_F4F8FDD8D61D_.wvu.PrintTitles" localSheetId="14" hidden="1">'Sch-7'!$14:$14</definedName>
    <definedName name="Z_D0757F9E_DF41_4B40_A5E5_F4F8FDD8D61D_.wvu.PrintTitles" localSheetId="15" hidden="1">'Sch-7 Dis'!$14:$14</definedName>
    <definedName name="Z_D0757F9E_DF41_4B40_A5E5_F4F8FDD8D61D_.wvu.Rows" localSheetId="1" hidden="1">Cover!$7:$7</definedName>
    <definedName name="Z_D0757F9E_DF41_4B40_A5E5_F4F8FDD8D61D_.wvu.Rows" localSheetId="14" hidden="1">'Sch-7'!$98:$216</definedName>
    <definedName name="Z_D0757F9E_DF41_4B40_A5E5_F4F8FDD8D61D_.wvu.Rows" localSheetId="15" hidden="1">'Sch-7 Dis'!$104:$222</definedName>
    <definedName name="Z_D53177B2_31EC_4222_B97A_A37DCFD9E45B_.wvu.Cols" localSheetId="4" hidden="1">'Sch-1'!$P:$AA</definedName>
    <definedName name="Z_D53177B2_31EC_4222_B97A_A37DCFD9E45B_.wvu.Cols" localSheetId="6" hidden="1">'Sch-2'!$M:$R</definedName>
    <definedName name="Z_D53177B2_31EC_4222_B97A_A37DCFD9E45B_.wvu.Cols" localSheetId="8" hidden="1">'Sch-2 Dis'!$K:$Q</definedName>
    <definedName name="Z_D53177B2_31EC_4222_B97A_A37DCFD9E45B_.wvu.Cols" localSheetId="7" hidden="1">'Sch-3 '!$Q:$Z,'Sch-3 '!$AF:$AK</definedName>
    <definedName name="Z_D53177B2_31EC_4222_B97A_A37DCFD9E45B_.wvu.Cols" localSheetId="9" hidden="1">'Sch-3 Dis'!$AA:$AF</definedName>
    <definedName name="Z_D53177B2_31EC_4222_B97A_A37DCFD9E45B_.wvu.Cols" localSheetId="11" hidden="1">'Sch-5'!$I:$P</definedName>
    <definedName name="Z_D53177B2_31EC_4222_B97A_A37DCFD9E45B_.wvu.Cols" localSheetId="14" hidden="1">'Sch-7'!$I:$L,'Sch-7'!$AD:$AJ</definedName>
    <definedName name="Z_D53177B2_31EC_4222_B97A_A37DCFD9E45B_.wvu.Cols" localSheetId="15" hidden="1">'Sch-7 Dis'!$AD:$AJ</definedName>
    <definedName name="Z_D53177B2_31EC_4222_B97A_A37DCFD9E45B_.wvu.FilterData" localSheetId="4" hidden="1">'Sch-1'!$A$18:$O$18</definedName>
    <definedName name="Z_D53177B2_31EC_4222_B97A_A37DCFD9E45B_.wvu.FilterData" localSheetId="5" hidden="1">'Sch-1 dis'!$A$16:$B$21</definedName>
    <definedName name="Z_D53177B2_31EC_4222_B97A_A37DCFD9E45B_.wvu.FilterData" localSheetId="6" hidden="1">'Sch-2'!$G$20:$J$20</definedName>
    <definedName name="Z_D53177B2_31EC_4222_B97A_A37DCFD9E45B_.wvu.FilterData" localSheetId="8" hidden="1">'Sch-2 Dis'!$A$15:$F$56</definedName>
    <definedName name="Z_D53177B2_31EC_4222_B97A_A37DCFD9E45B_.wvu.FilterData" localSheetId="7" hidden="1">'Sch-3 '!#REF!</definedName>
    <definedName name="Z_D53177B2_31EC_4222_B97A_A37DCFD9E45B_.wvu.FilterData" localSheetId="9" hidden="1">'Sch-3 Dis'!$A$15:$F$81</definedName>
    <definedName name="Z_D53177B2_31EC_4222_B97A_A37DCFD9E45B_.wvu.PrintArea" localSheetId="19" hidden="1">'Bid Form '!$A$1:$F$65</definedName>
    <definedName name="Z_D53177B2_31EC_4222_B97A_A37DCFD9E45B_.wvu.PrintArea" localSheetId="17" hidden="1">'Entry Tax'!$A$1:$E$16</definedName>
    <definedName name="Z_D53177B2_31EC_4222_B97A_A37DCFD9E45B_.wvu.PrintArea" localSheetId="2" hidden="1">Instructions!$A$1:$C$52</definedName>
    <definedName name="Z_D53177B2_31EC_4222_B97A_A37DCFD9E45B_.wvu.PrintArea" localSheetId="3" hidden="1">'Names of Bidder'!$B$1:$G$34</definedName>
    <definedName name="Z_D53177B2_31EC_4222_B97A_A37DCFD9E45B_.wvu.PrintArea" localSheetId="16" hidden="1">Octroi!$A$1:$E$16</definedName>
    <definedName name="Z_D53177B2_31EC_4222_B97A_A37DCFD9E45B_.wvu.PrintArea" localSheetId="18" hidden="1">'Other Taxes &amp; Duties'!$A$1:$F$16</definedName>
    <definedName name="Z_D53177B2_31EC_4222_B97A_A37DCFD9E45B_.wvu.PrintArea" localSheetId="21" hidden="1">'Q &amp; C'!$A$1:$F$38</definedName>
    <definedName name="Z_D53177B2_31EC_4222_B97A_A37DCFD9E45B_.wvu.PrintArea" localSheetId="20" hidden="1">'Q &amp; C (2)'!$A$1:$F$44</definedName>
    <definedName name="Z_D53177B2_31EC_4222_B97A_A37DCFD9E45B_.wvu.PrintArea" localSheetId="4" hidden="1">'Sch-1'!$A$1:$O$30</definedName>
    <definedName name="Z_D53177B2_31EC_4222_B97A_A37DCFD9E45B_.wvu.PrintArea" localSheetId="5" hidden="1">'Sch-1 dis'!$A$1:$G$84</definedName>
    <definedName name="Z_D53177B2_31EC_4222_B97A_A37DCFD9E45B_.wvu.PrintArea" localSheetId="6" hidden="1">'Sch-2'!$A$1:$J$23</definedName>
    <definedName name="Z_D53177B2_31EC_4222_B97A_A37DCFD9E45B_.wvu.PrintArea" localSheetId="8" hidden="1">'Sch-2 Dis'!$A$1:$F$62</definedName>
    <definedName name="Z_D53177B2_31EC_4222_B97A_A37DCFD9E45B_.wvu.PrintArea" localSheetId="7" hidden="1">'Sch-3 '!$A$1:$K$144</definedName>
    <definedName name="Z_D53177B2_31EC_4222_B97A_A37DCFD9E45B_.wvu.PrintArea" localSheetId="9" hidden="1">'Sch-3 Dis'!$A$1:$F$87</definedName>
    <definedName name="Z_D53177B2_31EC_4222_B97A_A37DCFD9E45B_.wvu.PrintArea" localSheetId="10" hidden="1">'Sch-4'!$A$1:$F$21</definedName>
    <definedName name="Z_D53177B2_31EC_4222_B97A_A37DCFD9E45B_.wvu.PrintArea" localSheetId="11" hidden="1">'Sch-5'!$A$1:$E$21</definedName>
    <definedName name="Z_D53177B2_31EC_4222_B97A_A37DCFD9E45B_.wvu.PrintArea" localSheetId="12" hidden="1">'Sch-5 Dis'!$A$1:$E$23</definedName>
    <definedName name="Z_D53177B2_31EC_4222_B97A_A37DCFD9E45B_.wvu.PrintArea" localSheetId="13" hidden="1">'Sch-6'!$A$1:$D$28</definedName>
    <definedName name="Z_D53177B2_31EC_4222_B97A_A37DCFD9E45B_.wvu.PrintArea" localSheetId="14" hidden="1">'Sch-7'!$A$1:$F$26</definedName>
    <definedName name="Z_D53177B2_31EC_4222_B97A_A37DCFD9E45B_.wvu.PrintArea" localSheetId="15" hidden="1">'Sch-7 Dis'!$A$1:$G$28</definedName>
    <definedName name="Z_D53177B2_31EC_4222_B97A_A37DCFD9E45B_.wvu.PrintTitles" localSheetId="4" hidden="1">'Sch-1'!$15:$17</definedName>
    <definedName name="Z_D53177B2_31EC_4222_B97A_A37DCFD9E45B_.wvu.PrintTitles" localSheetId="5" hidden="1">'Sch-1 dis'!$14:$16</definedName>
    <definedName name="Z_D53177B2_31EC_4222_B97A_A37DCFD9E45B_.wvu.PrintTitles" localSheetId="6" hidden="1">'Sch-2'!$14:$16</definedName>
    <definedName name="Z_D53177B2_31EC_4222_B97A_A37DCFD9E45B_.wvu.PrintTitles" localSheetId="8" hidden="1">'Sch-2 Dis'!$13:$15</definedName>
    <definedName name="Z_D53177B2_31EC_4222_B97A_A37DCFD9E45B_.wvu.PrintTitles" localSheetId="7" hidden="1">'Sch-3 '!$13:$16</definedName>
    <definedName name="Z_D53177B2_31EC_4222_B97A_A37DCFD9E45B_.wvu.PrintTitles" localSheetId="9" hidden="1">'Sch-3 Dis'!$13:$15</definedName>
    <definedName name="Z_D53177B2_31EC_4222_B97A_A37DCFD9E45B_.wvu.PrintTitles" localSheetId="11" hidden="1">'Sch-5'!$3:$13</definedName>
    <definedName name="Z_D53177B2_31EC_4222_B97A_A37DCFD9E45B_.wvu.PrintTitles" localSheetId="12" hidden="1">'Sch-5 Dis'!$3:$13</definedName>
    <definedName name="Z_D53177B2_31EC_4222_B97A_A37DCFD9E45B_.wvu.PrintTitles" localSheetId="13" hidden="1">'Sch-6'!$3:$13</definedName>
    <definedName name="Z_D53177B2_31EC_4222_B97A_A37DCFD9E45B_.wvu.PrintTitles" localSheetId="14" hidden="1">'Sch-7'!$14:$14</definedName>
    <definedName name="Z_D53177B2_31EC_4222_B97A_A37DCFD9E45B_.wvu.PrintTitles" localSheetId="15" hidden="1">'Sch-7 Dis'!$14:$14</definedName>
    <definedName name="Z_D53177B2_31EC_4222_B97A_A37DCFD9E45B_.wvu.Rows" localSheetId="1" hidden="1">Cover!$7:$7</definedName>
    <definedName name="Z_D53177B2_31EC_4222_B97A_A37DCFD9E45B_.wvu.Rows" localSheetId="4" hidden="1">'Sch-1'!#REF!</definedName>
    <definedName name="Z_D53177B2_31EC_4222_B97A_A37DCFD9E45B_.wvu.Rows" localSheetId="6" hidden="1">'Sch-2'!#REF!</definedName>
    <definedName name="Z_D53177B2_31EC_4222_B97A_A37DCFD9E45B_.wvu.Rows" localSheetId="14" hidden="1">'Sch-7'!$23:$23,'Sch-7'!$98:$216</definedName>
    <definedName name="Z_D53177B2_31EC_4222_B97A_A37DCFD9E45B_.wvu.Rows" localSheetId="15" hidden="1">'Sch-7 Dis'!$104:$222</definedName>
    <definedName name="Z_E81F0721_C35D_4189_B675_E46A21339863_.wvu.Cols" localSheetId="4" hidden="1">'Sch-1'!$P:$S,'Sch-1'!#REF!</definedName>
    <definedName name="Z_E81F0721_C35D_4189_B675_E46A21339863_.wvu.Cols" localSheetId="6" hidden="1">'Sch-2'!$K:$T</definedName>
    <definedName name="Z_E81F0721_C35D_4189_B675_E46A21339863_.wvu.Cols" localSheetId="8" hidden="1">'Sch-2 Dis'!$K:$Q</definedName>
    <definedName name="Z_E81F0721_C35D_4189_B675_E46A21339863_.wvu.Cols" localSheetId="7" hidden="1">'Sch-3 '!$M:$U,'Sch-3 '!$AF:$AK</definedName>
    <definedName name="Z_E81F0721_C35D_4189_B675_E46A21339863_.wvu.Cols" localSheetId="9" hidden="1">'Sch-3 Dis'!$AA:$AF</definedName>
    <definedName name="Z_E81F0721_C35D_4189_B675_E46A21339863_.wvu.Cols" localSheetId="11" hidden="1">'Sch-5'!$I:$P</definedName>
    <definedName name="Z_E81F0721_C35D_4189_B675_E46A21339863_.wvu.Cols" localSheetId="14" hidden="1">'Sch-7'!$I:$L,'Sch-7'!$AD:$AJ</definedName>
    <definedName name="Z_E81F0721_C35D_4189_B675_E46A21339863_.wvu.Cols" localSheetId="15" hidden="1">'Sch-7 Dis'!$AD:$AJ</definedName>
    <definedName name="Z_E81F0721_C35D_4189_B675_E46A21339863_.wvu.FilterData" localSheetId="4" hidden="1">'Sch-1'!$A$18:$Z$18</definedName>
    <definedName name="Z_E81F0721_C35D_4189_B675_E46A21339863_.wvu.FilterData" localSheetId="5" hidden="1">'Sch-1 dis'!$A$16:$B$21</definedName>
    <definedName name="Z_E81F0721_C35D_4189_B675_E46A21339863_.wvu.FilterData" localSheetId="6" hidden="1">'Sch-2'!$G$20:$J$20</definedName>
    <definedName name="Z_E81F0721_C35D_4189_B675_E46A21339863_.wvu.FilterData" localSheetId="8" hidden="1">'Sch-2 Dis'!$A$15:$F$56</definedName>
    <definedName name="Z_E81F0721_C35D_4189_B675_E46A21339863_.wvu.FilterData" localSheetId="7" hidden="1">'Sch-3 '!#REF!</definedName>
    <definedName name="Z_E81F0721_C35D_4189_B675_E46A21339863_.wvu.FilterData" localSheetId="9" hidden="1">'Sch-3 Dis'!$A$15:$F$81</definedName>
    <definedName name="Z_E81F0721_C35D_4189_B675_E46A21339863_.wvu.PrintArea" localSheetId="19" hidden="1">'Bid Form '!$A$1:$F$65</definedName>
    <definedName name="Z_E81F0721_C35D_4189_B675_E46A21339863_.wvu.PrintArea" localSheetId="17" hidden="1">'Entry Tax'!$A$1:$E$16</definedName>
    <definedName name="Z_E81F0721_C35D_4189_B675_E46A21339863_.wvu.PrintArea" localSheetId="2" hidden="1">Instructions!$A$1:$C$52</definedName>
    <definedName name="Z_E81F0721_C35D_4189_B675_E46A21339863_.wvu.PrintArea" localSheetId="3" hidden="1">'Names of Bidder'!$B$1:$G$34</definedName>
    <definedName name="Z_E81F0721_C35D_4189_B675_E46A21339863_.wvu.PrintArea" localSheetId="16" hidden="1">Octroi!$A$1:$E$16</definedName>
    <definedName name="Z_E81F0721_C35D_4189_B675_E46A21339863_.wvu.PrintArea" localSheetId="18" hidden="1">'Other Taxes &amp; Duties'!$A$1:$F$16</definedName>
    <definedName name="Z_E81F0721_C35D_4189_B675_E46A21339863_.wvu.PrintArea" localSheetId="21" hidden="1">'Q &amp; C'!$A$1:$F$38</definedName>
    <definedName name="Z_E81F0721_C35D_4189_B675_E46A21339863_.wvu.PrintArea" localSheetId="20" hidden="1">'Q &amp; C (2)'!$A$1:$F$44</definedName>
    <definedName name="Z_E81F0721_C35D_4189_B675_E46A21339863_.wvu.PrintArea" localSheetId="4" hidden="1">'Sch-1'!$A$1:$O$30</definedName>
    <definedName name="Z_E81F0721_C35D_4189_B675_E46A21339863_.wvu.PrintArea" localSheetId="5" hidden="1">'Sch-1 dis'!$A$1:$G$84</definedName>
    <definedName name="Z_E81F0721_C35D_4189_B675_E46A21339863_.wvu.PrintArea" localSheetId="6" hidden="1">'Sch-2'!$A$1:$J$23</definedName>
    <definedName name="Z_E81F0721_C35D_4189_B675_E46A21339863_.wvu.PrintArea" localSheetId="8" hidden="1">'Sch-2 Dis'!$A$1:$F$62</definedName>
    <definedName name="Z_E81F0721_C35D_4189_B675_E46A21339863_.wvu.PrintArea" localSheetId="7" hidden="1">'Sch-3 '!$A$1:$L$144</definedName>
    <definedName name="Z_E81F0721_C35D_4189_B675_E46A21339863_.wvu.PrintArea" localSheetId="9" hidden="1">'Sch-3 Dis'!$A$1:$F$87</definedName>
    <definedName name="Z_E81F0721_C35D_4189_B675_E46A21339863_.wvu.PrintArea" localSheetId="10" hidden="1">'Sch-4'!$A$1:$F$21</definedName>
    <definedName name="Z_E81F0721_C35D_4189_B675_E46A21339863_.wvu.PrintArea" localSheetId="11" hidden="1">'Sch-5'!$A$1:$E$21</definedName>
    <definedName name="Z_E81F0721_C35D_4189_B675_E46A21339863_.wvu.PrintArea" localSheetId="12" hidden="1">'Sch-5 Dis'!$A$1:$E$23</definedName>
    <definedName name="Z_E81F0721_C35D_4189_B675_E46A21339863_.wvu.PrintArea" localSheetId="13" hidden="1">'Sch-6'!$A$1:$D$28</definedName>
    <definedName name="Z_E81F0721_C35D_4189_B675_E46A21339863_.wvu.PrintArea" localSheetId="14" hidden="1">'Sch-7'!$A$1:$F$26</definedName>
    <definedName name="Z_E81F0721_C35D_4189_B675_E46A21339863_.wvu.PrintArea" localSheetId="15" hidden="1">'Sch-7 Dis'!$A$1:$G$28</definedName>
    <definedName name="Z_E81F0721_C35D_4189_B675_E46A21339863_.wvu.PrintTitles" localSheetId="4" hidden="1">'Sch-1'!$15:$17</definedName>
    <definedName name="Z_E81F0721_C35D_4189_B675_E46A21339863_.wvu.PrintTitles" localSheetId="5" hidden="1">'Sch-1 dis'!$14:$16</definedName>
    <definedName name="Z_E81F0721_C35D_4189_B675_E46A21339863_.wvu.PrintTitles" localSheetId="6" hidden="1">'Sch-2'!$14:$16</definedName>
    <definedName name="Z_E81F0721_C35D_4189_B675_E46A21339863_.wvu.PrintTitles" localSheetId="8" hidden="1">'Sch-2 Dis'!$13:$15</definedName>
    <definedName name="Z_E81F0721_C35D_4189_B675_E46A21339863_.wvu.PrintTitles" localSheetId="9" hidden="1">'Sch-3 Dis'!$13:$15</definedName>
    <definedName name="Z_E81F0721_C35D_4189_B675_E46A21339863_.wvu.PrintTitles" localSheetId="11" hidden="1">'Sch-5'!$3:$13</definedName>
    <definedName name="Z_E81F0721_C35D_4189_B675_E46A21339863_.wvu.PrintTitles" localSheetId="12" hidden="1">'Sch-5 Dis'!$3:$13</definedName>
    <definedName name="Z_E81F0721_C35D_4189_B675_E46A21339863_.wvu.PrintTitles" localSheetId="13" hidden="1">'Sch-6'!$3:$13</definedName>
    <definedName name="Z_E81F0721_C35D_4189_B675_E46A21339863_.wvu.PrintTitles" localSheetId="14" hidden="1">'Sch-7'!$14:$14</definedName>
    <definedName name="Z_E81F0721_C35D_4189_B675_E46A21339863_.wvu.PrintTitles" localSheetId="15" hidden="1">'Sch-7 Dis'!$14:$14</definedName>
    <definedName name="Z_E81F0721_C35D_4189_B675_E46A21339863_.wvu.Rows" localSheetId="1" hidden="1">Cover!$7:$7</definedName>
    <definedName name="Z_E81F0721_C35D_4189_B675_E46A21339863_.wvu.Rows" localSheetId="6" hidden="1">'Sch-2'!#REF!</definedName>
    <definedName name="Z_E81F0721_C35D_4189_B675_E46A21339863_.wvu.Rows" localSheetId="14" hidden="1">'Sch-7'!$15:$20,'Sch-7'!$23:$23,'Sch-7'!$98:$216</definedName>
    <definedName name="Z_E81F0721_C35D_4189_B675_E46A21339863_.wvu.Rows" localSheetId="15" hidden="1">'Sch-7 Dis'!$104:$222</definedName>
    <definedName name="Z_E97134B6_5E8D_4951_8DA0_73D065532361_.wvu.Cols" localSheetId="4" hidden="1">'Sch-1'!$P:$AA</definedName>
    <definedName name="Z_E97134B6_5E8D_4951_8DA0_73D065532361_.wvu.Cols" localSheetId="6" hidden="1">'Sch-2'!$M:$R</definedName>
    <definedName name="Z_E97134B6_5E8D_4951_8DA0_73D065532361_.wvu.Cols" localSheetId="8" hidden="1">'Sch-2 Dis'!$K:$Q</definedName>
    <definedName name="Z_E97134B6_5E8D_4951_8DA0_73D065532361_.wvu.Cols" localSheetId="7" hidden="1">'Sch-3 '!$Q:$Z,'Sch-3 '!$AF:$AK</definedName>
    <definedName name="Z_E97134B6_5E8D_4951_8DA0_73D065532361_.wvu.Cols" localSheetId="9" hidden="1">'Sch-3 Dis'!$AA:$AF</definedName>
    <definedName name="Z_E97134B6_5E8D_4951_8DA0_73D065532361_.wvu.Cols" localSheetId="11" hidden="1">'Sch-5'!$I:$P</definedName>
    <definedName name="Z_E97134B6_5E8D_4951_8DA0_73D065532361_.wvu.Cols" localSheetId="14" hidden="1">'Sch-7'!$I:$L,'Sch-7'!$AD:$AJ</definedName>
    <definedName name="Z_E97134B6_5E8D_4951_8DA0_73D065532361_.wvu.Cols" localSheetId="15" hidden="1">'Sch-7 Dis'!$AD:$AJ</definedName>
    <definedName name="Z_E97134B6_5E8D_4951_8DA0_73D065532361_.wvu.FilterData" localSheetId="4" hidden="1">'Sch-1'!$A$18:$O$18</definedName>
    <definedName name="Z_E97134B6_5E8D_4951_8DA0_73D065532361_.wvu.FilterData" localSheetId="5" hidden="1">'Sch-1 dis'!$A$16:$B$21</definedName>
    <definedName name="Z_E97134B6_5E8D_4951_8DA0_73D065532361_.wvu.FilterData" localSheetId="6" hidden="1">'Sch-2'!$G$20:$J$20</definedName>
    <definedName name="Z_E97134B6_5E8D_4951_8DA0_73D065532361_.wvu.FilterData" localSheetId="8" hidden="1">'Sch-2 Dis'!$A$15:$F$56</definedName>
    <definedName name="Z_E97134B6_5E8D_4951_8DA0_73D065532361_.wvu.FilterData" localSheetId="7" hidden="1">'Sch-3 '!#REF!</definedName>
    <definedName name="Z_E97134B6_5E8D_4951_8DA0_73D065532361_.wvu.FilterData" localSheetId="9" hidden="1">'Sch-3 Dis'!$A$15:$F$81</definedName>
    <definedName name="Z_E97134B6_5E8D_4951_8DA0_73D065532361_.wvu.PrintArea" localSheetId="19" hidden="1">'Bid Form '!$A$1:$F$65</definedName>
    <definedName name="Z_E97134B6_5E8D_4951_8DA0_73D065532361_.wvu.PrintArea" localSheetId="17" hidden="1">'Entry Tax'!$A$1:$E$16</definedName>
    <definedName name="Z_E97134B6_5E8D_4951_8DA0_73D065532361_.wvu.PrintArea" localSheetId="2" hidden="1">Instructions!$A$1:$C$52</definedName>
    <definedName name="Z_E97134B6_5E8D_4951_8DA0_73D065532361_.wvu.PrintArea" localSheetId="3" hidden="1">'Names of Bidder'!$B$1:$G$34</definedName>
    <definedName name="Z_E97134B6_5E8D_4951_8DA0_73D065532361_.wvu.PrintArea" localSheetId="16" hidden="1">Octroi!$A$1:$E$16</definedName>
    <definedName name="Z_E97134B6_5E8D_4951_8DA0_73D065532361_.wvu.PrintArea" localSheetId="18" hidden="1">'Other Taxes &amp; Duties'!$A$1:$F$16</definedName>
    <definedName name="Z_E97134B6_5E8D_4951_8DA0_73D065532361_.wvu.PrintArea" localSheetId="21" hidden="1">'Q &amp; C'!$A$1:$F$38</definedName>
    <definedName name="Z_E97134B6_5E8D_4951_8DA0_73D065532361_.wvu.PrintArea" localSheetId="20" hidden="1">'Q &amp; C (2)'!$A$1:$F$44</definedName>
    <definedName name="Z_E97134B6_5E8D_4951_8DA0_73D065532361_.wvu.PrintArea" localSheetId="4" hidden="1">'Sch-1'!$A$1:$O$30</definedName>
    <definedName name="Z_E97134B6_5E8D_4951_8DA0_73D065532361_.wvu.PrintArea" localSheetId="5" hidden="1">'Sch-1 dis'!$A$1:$G$84</definedName>
    <definedName name="Z_E97134B6_5E8D_4951_8DA0_73D065532361_.wvu.PrintArea" localSheetId="6" hidden="1">'Sch-2'!$A$1:$J$23</definedName>
    <definedName name="Z_E97134B6_5E8D_4951_8DA0_73D065532361_.wvu.PrintArea" localSheetId="8" hidden="1">'Sch-2 Dis'!$A$1:$F$62</definedName>
    <definedName name="Z_E97134B6_5E8D_4951_8DA0_73D065532361_.wvu.PrintArea" localSheetId="7" hidden="1">'Sch-3 '!$A$1:$K$144</definedName>
    <definedName name="Z_E97134B6_5E8D_4951_8DA0_73D065532361_.wvu.PrintArea" localSheetId="9" hidden="1">'Sch-3 Dis'!$A$1:$F$87</definedName>
    <definedName name="Z_E97134B6_5E8D_4951_8DA0_73D065532361_.wvu.PrintArea" localSheetId="10" hidden="1">'Sch-4'!$A$1:$F$21</definedName>
    <definedName name="Z_E97134B6_5E8D_4951_8DA0_73D065532361_.wvu.PrintArea" localSheetId="11" hidden="1">'Sch-5'!$A$1:$E$21</definedName>
    <definedName name="Z_E97134B6_5E8D_4951_8DA0_73D065532361_.wvu.PrintArea" localSheetId="12" hidden="1">'Sch-5 Dis'!$A$1:$E$23</definedName>
    <definedName name="Z_E97134B6_5E8D_4951_8DA0_73D065532361_.wvu.PrintArea" localSheetId="13" hidden="1">'Sch-6'!$A$1:$D$28</definedName>
    <definedName name="Z_E97134B6_5E8D_4951_8DA0_73D065532361_.wvu.PrintArea" localSheetId="14" hidden="1">'Sch-7'!$A$1:$F$26</definedName>
    <definedName name="Z_E97134B6_5E8D_4951_8DA0_73D065532361_.wvu.PrintArea" localSheetId="15" hidden="1">'Sch-7 Dis'!$A$1:$G$28</definedName>
    <definedName name="Z_E97134B6_5E8D_4951_8DA0_73D065532361_.wvu.PrintTitles" localSheetId="4" hidden="1">'Sch-1'!$15:$17</definedName>
    <definedName name="Z_E97134B6_5E8D_4951_8DA0_73D065532361_.wvu.PrintTitles" localSheetId="5" hidden="1">'Sch-1 dis'!$14:$16</definedName>
    <definedName name="Z_E97134B6_5E8D_4951_8DA0_73D065532361_.wvu.PrintTitles" localSheetId="6" hidden="1">'Sch-2'!$14:$16</definedName>
    <definedName name="Z_E97134B6_5E8D_4951_8DA0_73D065532361_.wvu.PrintTitles" localSheetId="8" hidden="1">'Sch-2 Dis'!$13:$15</definedName>
    <definedName name="Z_E97134B6_5E8D_4951_8DA0_73D065532361_.wvu.PrintTitles" localSheetId="7" hidden="1">'Sch-3 '!$13:$16</definedName>
    <definedName name="Z_E97134B6_5E8D_4951_8DA0_73D065532361_.wvu.PrintTitles" localSheetId="9" hidden="1">'Sch-3 Dis'!$13:$15</definedName>
    <definedName name="Z_E97134B6_5E8D_4951_8DA0_73D065532361_.wvu.PrintTitles" localSheetId="11" hidden="1">'Sch-5'!$3:$13</definedName>
    <definedName name="Z_E97134B6_5E8D_4951_8DA0_73D065532361_.wvu.PrintTitles" localSheetId="12" hidden="1">'Sch-5 Dis'!$3:$13</definedName>
    <definedName name="Z_E97134B6_5E8D_4951_8DA0_73D065532361_.wvu.PrintTitles" localSheetId="13" hidden="1">'Sch-6'!$3:$13</definedName>
    <definedName name="Z_E97134B6_5E8D_4951_8DA0_73D065532361_.wvu.PrintTitles" localSheetId="14" hidden="1">'Sch-7'!$14:$14</definedName>
    <definedName name="Z_E97134B6_5E8D_4951_8DA0_73D065532361_.wvu.PrintTitles" localSheetId="15" hidden="1">'Sch-7 Dis'!$14:$14</definedName>
    <definedName name="Z_E97134B6_5E8D_4951_8DA0_73D065532361_.wvu.Rows" localSheetId="1" hidden="1">Cover!$7:$7</definedName>
    <definedName name="Z_E97134B6_5E8D_4951_8DA0_73D065532361_.wvu.Rows" localSheetId="4" hidden="1">'Sch-1'!#REF!</definedName>
    <definedName name="Z_E97134B6_5E8D_4951_8DA0_73D065532361_.wvu.Rows" localSheetId="6" hidden="1">'Sch-2'!#REF!</definedName>
    <definedName name="Z_E97134B6_5E8D_4951_8DA0_73D065532361_.wvu.Rows" localSheetId="14" hidden="1">'Sch-7'!$23:$23,'Sch-7'!$98:$216</definedName>
    <definedName name="Z_E97134B6_5E8D_4951_8DA0_73D065532361_.wvu.Rows" localSheetId="15" hidden="1">'Sch-7 Dis'!$104:$222</definedName>
    <definedName name="Z_E9F4E142_7D26_464D_BECA_4F3806DB1FE1_.wvu.Cols" localSheetId="4" hidden="1">'Sch-1'!$R:$W</definedName>
    <definedName name="Z_E9F4E142_7D26_464D_BECA_4F3806DB1FE1_.wvu.Cols" localSheetId="6" hidden="1">'Sch-2'!$M:$R</definedName>
    <definedName name="Z_E9F4E142_7D26_464D_BECA_4F3806DB1FE1_.wvu.Cols" localSheetId="8" hidden="1">'Sch-2 Dis'!$K:$Q</definedName>
    <definedName name="Z_E9F4E142_7D26_464D_BECA_4F3806DB1FE1_.wvu.Cols" localSheetId="7" hidden="1">'Sch-3 '!$Q:$Z,'Sch-3 '!$AF:$AK</definedName>
    <definedName name="Z_E9F4E142_7D26_464D_BECA_4F3806DB1FE1_.wvu.Cols" localSheetId="9" hidden="1">'Sch-3 Dis'!$AA:$AF</definedName>
    <definedName name="Z_E9F4E142_7D26_464D_BECA_4F3806DB1FE1_.wvu.Cols" localSheetId="11" hidden="1">'Sch-5'!$I:$P</definedName>
    <definedName name="Z_E9F4E142_7D26_464D_BECA_4F3806DB1FE1_.wvu.Cols" localSheetId="14" hidden="1">'Sch-7'!$I:$L,'Sch-7'!$AD:$AJ</definedName>
    <definedName name="Z_E9F4E142_7D26_464D_BECA_4F3806DB1FE1_.wvu.Cols" localSheetId="15" hidden="1">'Sch-7 Dis'!$AD:$AJ</definedName>
    <definedName name="Z_E9F4E142_7D26_464D_BECA_4F3806DB1FE1_.wvu.FilterData" localSheetId="4" hidden="1">'Sch-1'!$A$18:$O$18</definedName>
    <definedName name="Z_E9F4E142_7D26_464D_BECA_4F3806DB1FE1_.wvu.FilterData" localSheetId="5" hidden="1">'Sch-1 dis'!$A$16:$B$21</definedName>
    <definedName name="Z_E9F4E142_7D26_464D_BECA_4F3806DB1FE1_.wvu.FilterData" localSheetId="6" hidden="1">'Sch-2'!$G$20:$J$20</definedName>
    <definedName name="Z_E9F4E142_7D26_464D_BECA_4F3806DB1FE1_.wvu.FilterData" localSheetId="8" hidden="1">'Sch-2 Dis'!$A$15:$F$56</definedName>
    <definedName name="Z_E9F4E142_7D26_464D_BECA_4F3806DB1FE1_.wvu.FilterData" localSheetId="7" hidden="1">'Sch-3 '!#REF!</definedName>
    <definedName name="Z_E9F4E142_7D26_464D_BECA_4F3806DB1FE1_.wvu.FilterData" localSheetId="9" hidden="1">'Sch-3 Dis'!$A$15:$F$81</definedName>
    <definedName name="Z_E9F4E142_7D26_464D_BECA_4F3806DB1FE1_.wvu.PrintArea" localSheetId="19" hidden="1">'Bid Form '!$A$1:$F$65</definedName>
    <definedName name="Z_E9F4E142_7D26_464D_BECA_4F3806DB1FE1_.wvu.PrintArea" localSheetId="17" hidden="1">'Entry Tax'!$A$1:$E$16</definedName>
    <definedName name="Z_E9F4E142_7D26_464D_BECA_4F3806DB1FE1_.wvu.PrintArea" localSheetId="2" hidden="1">Instructions!$A$1:$C$52</definedName>
    <definedName name="Z_E9F4E142_7D26_464D_BECA_4F3806DB1FE1_.wvu.PrintArea" localSheetId="3" hidden="1">'Names of Bidder'!$B$1:$E$32</definedName>
    <definedName name="Z_E9F4E142_7D26_464D_BECA_4F3806DB1FE1_.wvu.PrintArea" localSheetId="16" hidden="1">Octroi!$A$1:$E$16</definedName>
    <definedName name="Z_E9F4E142_7D26_464D_BECA_4F3806DB1FE1_.wvu.PrintArea" localSheetId="18" hidden="1">'Other Taxes &amp; Duties'!$A$1:$F$16</definedName>
    <definedName name="Z_E9F4E142_7D26_464D_BECA_4F3806DB1FE1_.wvu.PrintArea" localSheetId="21" hidden="1">'Q &amp; C'!$A$1:$F$38</definedName>
    <definedName name="Z_E9F4E142_7D26_464D_BECA_4F3806DB1FE1_.wvu.PrintArea" localSheetId="20" hidden="1">'Q &amp; C (2)'!$A$1:$F$44</definedName>
    <definedName name="Z_E9F4E142_7D26_464D_BECA_4F3806DB1FE1_.wvu.PrintArea" localSheetId="4" hidden="1">'Sch-1'!$A$1:$O$30</definedName>
    <definedName name="Z_E9F4E142_7D26_464D_BECA_4F3806DB1FE1_.wvu.PrintArea" localSheetId="5" hidden="1">'Sch-1 dis'!$A$1:$G$84</definedName>
    <definedName name="Z_E9F4E142_7D26_464D_BECA_4F3806DB1FE1_.wvu.PrintArea" localSheetId="6" hidden="1">'Sch-2'!$A$1:$J$23</definedName>
    <definedName name="Z_E9F4E142_7D26_464D_BECA_4F3806DB1FE1_.wvu.PrintArea" localSheetId="8" hidden="1">'Sch-2 Dis'!$A$1:$F$62</definedName>
    <definedName name="Z_E9F4E142_7D26_464D_BECA_4F3806DB1FE1_.wvu.PrintArea" localSheetId="7" hidden="1">'Sch-3 '!$A$1:$K$144</definedName>
    <definedName name="Z_E9F4E142_7D26_464D_BECA_4F3806DB1FE1_.wvu.PrintArea" localSheetId="9" hidden="1">'Sch-3 Dis'!$A$1:$F$87</definedName>
    <definedName name="Z_E9F4E142_7D26_464D_BECA_4F3806DB1FE1_.wvu.PrintArea" localSheetId="10" hidden="1">'Sch-4'!$A$1:$F$21</definedName>
    <definedName name="Z_E9F4E142_7D26_464D_BECA_4F3806DB1FE1_.wvu.PrintArea" localSheetId="11" hidden="1">'Sch-5'!$A$1:$E$21</definedName>
    <definedName name="Z_E9F4E142_7D26_464D_BECA_4F3806DB1FE1_.wvu.PrintArea" localSheetId="12" hidden="1">'Sch-5 Dis'!$A$1:$E$23</definedName>
    <definedName name="Z_E9F4E142_7D26_464D_BECA_4F3806DB1FE1_.wvu.PrintArea" localSheetId="13" hidden="1">'Sch-6'!$A$1:$D$29</definedName>
    <definedName name="Z_E9F4E142_7D26_464D_BECA_4F3806DB1FE1_.wvu.PrintArea" localSheetId="14" hidden="1">'Sch-7'!$A$1:$F$26</definedName>
    <definedName name="Z_E9F4E142_7D26_464D_BECA_4F3806DB1FE1_.wvu.PrintArea" localSheetId="15" hidden="1">'Sch-7 Dis'!$A$1:$G$28</definedName>
    <definedName name="Z_E9F4E142_7D26_464D_BECA_4F3806DB1FE1_.wvu.PrintTitles" localSheetId="4" hidden="1">'Sch-1'!$15:$17</definedName>
    <definedName name="Z_E9F4E142_7D26_464D_BECA_4F3806DB1FE1_.wvu.PrintTitles" localSheetId="5" hidden="1">'Sch-1 dis'!$14:$16</definedName>
    <definedName name="Z_E9F4E142_7D26_464D_BECA_4F3806DB1FE1_.wvu.PrintTitles" localSheetId="6" hidden="1">'Sch-2'!$14:$16</definedName>
    <definedName name="Z_E9F4E142_7D26_464D_BECA_4F3806DB1FE1_.wvu.PrintTitles" localSheetId="8" hidden="1">'Sch-2 Dis'!$13:$15</definedName>
    <definedName name="Z_E9F4E142_7D26_464D_BECA_4F3806DB1FE1_.wvu.PrintTitles" localSheetId="7" hidden="1">'Sch-3 '!$13:$16</definedName>
    <definedName name="Z_E9F4E142_7D26_464D_BECA_4F3806DB1FE1_.wvu.PrintTitles" localSheetId="9" hidden="1">'Sch-3 Dis'!$13:$15</definedName>
    <definedName name="Z_E9F4E142_7D26_464D_BECA_4F3806DB1FE1_.wvu.PrintTitles" localSheetId="11" hidden="1">'Sch-5'!$3:$13</definedName>
    <definedName name="Z_E9F4E142_7D26_464D_BECA_4F3806DB1FE1_.wvu.PrintTitles" localSheetId="12" hidden="1">'Sch-5 Dis'!$3:$13</definedName>
    <definedName name="Z_E9F4E142_7D26_464D_BECA_4F3806DB1FE1_.wvu.PrintTitles" localSheetId="13" hidden="1">'Sch-6'!$3:$13</definedName>
    <definedName name="Z_E9F4E142_7D26_464D_BECA_4F3806DB1FE1_.wvu.PrintTitles" localSheetId="14" hidden="1">'Sch-7'!$14:$14</definedName>
    <definedName name="Z_E9F4E142_7D26_464D_BECA_4F3806DB1FE1_.wvu.PrintTitles" localSheetId="15" hidden="1">'Sch-7 Dis'!$14:$14</definedName>
    <definedName name="Z_E9F4E142_7D26_464D_BECA_4F3806DB1FE1_.wvu.Rows" localSheetId="1" hidden="1">Cover!$7:$7</definedName>
    <definedName name="Z_E9F4E142_7D26_464D_BECA_4F3806DB1FE1_.wvu.Rows" localSheetId="6" hidden="1">'Sch-2'!#REF!</definedName>
    <definedName name="Z_E9F4E142_7D26_464D_BECA_4F3806DB1FE1_.wvu.Rows" localSheetId="14" hidden="1">'Sch-7'!$23:$23,'Sch-7'!$98:$216</definedName>
    <definedName name="Z_E9F4E142_7D26_464D_BECA_4F3806DB1FE1_.wvu.Rows" localSheetId="15" hidden="1">'Sch-7 Dis'!$104:$222</definedName>
    <definedName name="Z_ECE9294F_C910_4036_88BC_B1F2176FB06B_.wvu.Cols" localSheetId="4" hidden="1">'Sch-1'!$R:$W</definedName>
    <definedName name="Z_ECE9294F_C910_4036_88BC_B1F2176FB06B_.wvu.Cols" localSheetId="6" hidden="1">'Sch-2'!$M:$R</definedName>
    <definedName name="Z_ECE9294F_C910_4036_88BC_B1F2176FB06B_.wvu.Cols" localSheetId="8" hidden="1">'Sch-2 Dis'!$K:$Q</definedName>
    <definedName name="Z_ECE9294F_C910_4036_88BC_B1F2176FB06B_.wvu.Cols" localSheetId="7" hidden="1">'Sch-3 '!$Q:$Z,'Sch-3 '!$AF:$AK</definedName>
    <definedName name="Z_ECE9294F_C910_4036_88BC_B1F2176FB06B_.wvu.Cols" localSheetId="9" hidden="1">'Sch-3 Dis'!$AA:$AF</definedName>
    <definedName name="Z_ECE9294F_C910_4036_88BC_B1F2176FB06B_.wvu.Cols" localSheetId="11" hidden="1">'Sch-5'!$I:$P</definedName>
    <definedName name="Z_ECE9294F_C910_4036_88BC_B1F2176FB06B_.wvu.Cols" localSheetId="14" hidden="1">'Sch-7'!$I:$L,'Sch-7'!$AD:$AJ</definedName>
    <definedName name="Z_ECE9294F_C910_4036_88BC_B1F2176FB06B_.wvu.Cols" localSheetId="15" hidden="1">'Sch-7 Dis'!$AD:$AJ</definedName>
    <definedName name="Z_ECE9294F_C910_4036_88BC_B1F2176FB06B_.wvu.FilterData" localSheetId="4" hidden="1">'Sch-1'!$A$18:$O$18</definedName>
    <definedName name="Z_ECE9294F_C910_4036_88BC_B1F2176FB06B_.wvu.FilterData" localSheetId="5" hidden="1">'Sch-1 dis'!$A$16:$B$21</definedName>
    <definedName name="Z_ECE9294F_C910_4036_88BC_B1F2176FB06B_.wvu.FilterData" localSheetId="6" hidden="1">'Sch-2'!$G$20:$J$20</definedName>
    <definedName name="Z_ECE9294F_C910_4036_88BC_B1F2176FB06B_.wvu.FilterData" localSheetId="8" hidden="1">'Sch-2 Dis'!$A$15:$F$56</definedName>
    <definedName name="Z_ECE9294F_C910_4036_88BC_B1F2176FB06B_.wvu.FilterData" localSheetId="7" hidden="1">'Sch-3 '!#REF!</definedName>
    <definedName name="Z_ECE9294F_C910_4036_88BC_B1F2176FB06B_.wvu.FilterData" localSheetId="9" hidden="1">'Sch-3 Dis'!$A$15:$F$81</definedName>
    <definedName name="Z_ECE9294F_C910_4036_88BC_B1F2176FB06B_.wvu.PrintArea" localSheetId="19" hidden="1">'Bid Form '!$A$1:$F$65</definedName>
    <definedName name="Z_ECE9294F_C910_4036_88BC_B1F2176FB06B_.wvu.PrintArea" localSheetId="17" hidden="1">'Entry Tax'!$A$1:$E$16</definedName>
    <definedName name="Z_ECE9294F_C910_4036_88BC_B1F2176FB06B_.wvu.PrintArea" localSheetId="2" hidden="1">Instructions!$A$1:$C$52</definedName>
    <definedName name="Z_ECE9294F_C910_4036_88BC_B1F2176FB06B_.wvu.PrintArea" localSheetId="3" hidden="1">'Names of Bidder'!$B$1:$E$32</definedName>
    <definedName name="Z_ECE9294F_C910_4036_88BC_B1F2176FB06B_.wvu.PrintArea" localSheetId="16" hidden="1">Octroi!$A$1:$E$16</definedName>
    <definedName name="Z_ECE9294F_C910_4036_88BC_B1F2176FB06B_.wvu.PrintArea" localSheetId="18" hidden="1">'Other Taxes &amp; Duties'!$A$1:$F$16</definedName>
    <definedName name="Z_ECE9294F_C910_4036_88BC_B1F2176FB06B_.wvu.PrintArea" localSheetId="21" hidden="1">'Q &amp; C'!$A$1:$F$38</definedName>
    <definedName name="Z_ECE9294F_C910_4036_88BC_B1F2176FB06B_.wvu.PrintArea" localSheetId="20" hidden="1">'Q &amp; C (2)'!$A$1:$F$44</definedName>
    <definedName name="Z_ECE9294F_C910_4036_88BC_B1F2176FB06B_.wvu.PrintArea" localSheetId="4" hidden="1">'Sch-1'!$A$1:$O$30</definedName>
    <definedName name="Z_ECE9294F_C910_4036_88BC_B1F2176FB06B_.wvu.PrintArea" localSheetId="5" hidden="1">'Sch-1 dis'!$A$1:$G$84</definedName>
    <definedName name="Z_ECE9294F_C910_4036_88BC_B1F2176FB06B_.wvu.PrintArea" localSheetId="6" hidden="1">'Sch-2'!$A$1:$J$23</definedName>
    <definedName name="Z_ECE9294F_C910_4036_88BC_B1F2176FB06B_.wvu.PrintArea" localSheetId="8" hidden="1">'Sch-2 Dis'!$A$1:$F$62</definedName>
    <definedName name="Z_ECE9294F_C910_4036_88BC_B1F2176FB06B_.wvu.PrintArea" localSheetId="7" hidden="1">'Sch-3 '!$A$1:$K$144</definedName>
    <definedName name="Z_ECE9294F_C910_4036_88BC_B1F2176FB06B_.wvu.PrintArea" localSheetId="9" hidden="1">'Sch-3 Dis'!$A$1:$F$87</definedName>
    <definedName name="Z_ECE9294F_C910_4036_88BC_B1F2176FB06B_.wvu.PrintArea" localSheetId="10" hidden="1">'Sch-4'!$A$1:$F$21</definedName>
    <definedName name="Z_ECE9294F_C910_4036_88BC_B1F2176FB06B_.wvu.PrintArea" localSheetId="11" hidden="1">'Sch-5'!$A$1:$E$21</definedName>
    <definedName name="Z_ECE9294F_C910_4036_88BC_B1F2176FB06B_.wvu.PrintArea" localSheetId="12" hidden="1">'Sch-5 Dis'!$A$1:$E$23</definedName>
    <definedName name="Z_ECE9294F_C910_4036_88BC_B1F2176FB06B_.wvu.PrintArea" localSheetId="13" hidden="1">'Sch-6'!$A$1:$D$29</definedName>
    <definedName name="Z_ECE9294F_C910_4036_88BC_B1F2176FB06B_.wvu.PrintArea" localSheetId="14" hidden="1">'Sch-7'!$A$1:$F$26</definedName>
    <definedName name="Z_ECE9294F_C910_4036_88BC_B1F2176FB06B_.wvu.PrintArea" localSheetId="15" hidden="1">'Sch-7 Dis'!$A$1:$G$28</definedName>
    <definedName name="Z_ECE9294F_C910_4036_88BC_B1F2176FB06B_.wvu.PrintTitles" localSheetId="4" hidden="1">'Sch-1'!$15:$17</definedName>
    <definedName name="Z_ECE9294F_C910_4036_88BC_B1F2176FB06B_.wvu.PrintTitles" localSheetId="5" hidden="1">'Sch-1 dis'!$14:$16</definedName>
    <definedName name="Z_ECE9294F_C910_4036_88BC_B1F2176FB06B_.wvu.PrintTitles" localSheetId="6" hidden="1">'Sch-2'!$14:$16</definedName>
    <definedName name="Z_ECE9294F_C910_4036_88BC_B1F2176FB06B_.wvu.PrintTitles" localSheetId="8" hidden="1">'Sch-2 Dis'!$13:$15</definedName>
    <definedName name="Z_ECE9294F_C910_4036_88BC_B1F2176FB06B_.wvu.PrintTitles" localSheetId="7" hidden="1">'Sch-3 '!$13:$16</definedName>
    <definedName name="Z_ECE9294F_C910_4036_88BC_B1F2176FB06B_.wvu.PrintTitles" localSheetId="9" hidden="1">'Sch-3 Dis'!$13:$15</definedName>
    <definedName name="Z_ECE9294F_C910_4036_88BC_B1F2176FB06B_.wvu.PrintTitles" localSheetId="11" hidden="1">'Sch-5'!$3:$13</definedName>
    <definedName name="Z_ECE9294F_C910_4036_88BC_B1F2176FB06B_.wvu.PrintTitles" localSheetId="12" hidden="1">'Sch-5 Dis'!$3:$13</definedName>
    <definedName name="Z_ECE9294F_C910_4036_88BC_B1F2176FB06B_.wvu.PrintTitles" localSheetId="13" hidden="1">'Sch-6'!$3:$13</definedName>
    <definedName name="Z_ECE9294F_C910_4036_88BC_B1F2176FB06B_.wvu.PrintTitles" localSheetId="14" hidden="1">'Sch-7'!$14:$14</definedName>
    <definedName name="Z_ECE9294F_C910_4036_88BC_B1F2176FB06B_.wvu.PrintTitles" localSheetId="15" hidden="1">'Sch-7 Dis'!$14:$14</definedName>
    <definedName name="Z_ECE9294F_C910_4036_88BC_B1F2176FB06B_.wvu.Rows" localSheetId="1" hidden="1">Cover!$7:$7</definedName>
    <definedName name="Z_ECE9294F_C910_4036_88BC_B1F2176FB06B_.wvu.Rows" localSheetId="4" hidden="1">'Sch-1'!#REF!</definedName>
    <definedName name="Z_ECE9294F_C910_4036_88BC_B1F2176FB06B_.wvu.Rows" localSheetId="6" hidden="1">'Sch-2'!#REF!</definedName>
    <definedName name="Z_ECE9294F_C910_4036_88BC_B1F2176FB06B_.wvu.Rows" localSheetId="7" hidden="1">'Sch-3 '!#REF!</definedName>
    <definedName name="Z_ECE9294F_C910_4036_88BC_B1F2176FB06B_.wvu.Rows" localSheetId="14" hidden="1">'Sch-7'!$23:$23,'Sch-7'!$98:$216</definedName>
    <definedName name="Z_ECE9294F_C910_4036_88BC_B1F2176FB06B_.wvu.Rows" localSheetId="15" hidden="1">'Sch-7 Dis'!$104:$222</definedName>
    <definedName name="Z_EE46BCD1_F715_4FA9_A5FC_1B125AD601E0_.wvu.Cols" localSheetId="6" hidden="1">'Sch-2'!$M:$R</definedName>
    <definedName name="Z_EE46BCD1_F715_4FA9_A5FC_1B125AD601E0_.wvu.Cols" localSheetId="8" hidden="1">'Sch-2 Dis'!$K:$Q</definedName>
    <definedName name="Z_EE46BCD1_F715_4FA9_A5FC_1B125AD601E0_.wvu.Cols" localSheetId="7" hidden="1">'Sch-3 '!$Q:$Z,'Sch-3 '!$AF:$AK</definedName>
    <definedName name="Z_EE46BCD1_F715_4FA9_A5FC_1B125AD601E0_.wvu.Cols" localSheetId="9" hidden="1">'Sch-3 Dis'!$AA:$AF</definedName>
    <definedName name="Z_EE46BCD1_F715_4FA9_A5FC_1B125AD601E0_.wvu.Cols" localSheetId="11" hidden="1">'Sch-5'!$I:$P</definedName>
    <definedName name="Z_EE46BCD1_F715_4FA9_A5FC_1B125AD601E0_.wvu.Cols" localSheetId="14" hidden="1">'Sch-7'!$I:$L,'Sch-7'!$AD:$AJ</definedName>
    <definedName name="Z_EE46BCD1_F715_4FA9_A5FC_1B125AD601E0_.wvu.Cols" localSheetId="15" hidden="1">'Sch-7 Dis'!$AD:$AJ</definedName>
    <definedName name="Z_EE46BCD1_F715_4FA9_A5FC_1B125AD601E0_.wvu.FilterData" localSheetId="4" hidden="1">'Sch-1'!$A$18:$O$18</definedName>
    <definedName name="Z_EE46BCD1_F715_4FA9_A5FC_1B125AD601E0_.wvu.FilterData" localSheetId="5" hidden="1">'Sch-1 dis'!$A$16:$B$21</definedName>
    <definedName name="Z_EE46BCD1_F715_4FA9_A5FC_1B125AD601E0_.wvu.FilterData" localSheetId="6" hidden="1">'Sch-2'!$G$20:$J$20</definedName>
    <definedName name="Z_EE46BCD1_F715_4FA9_A5FC_1B125AD601E0_.wvu.FilterData" localSheetId="8" hidden="1">'Sch-2 Dis'!$A$15:$F$56</definedName>
    <definedName name="Z_EE46BCD1_F715_4FA9_A5FC_1B125AD601E0_.wvu.FilterData" localSheetId="7" hidden="1">'Sch-3 '!#REF!</definedName>
    <definedName name="Z_EE46BCD1_F715_4FA9_A5FC_1B125AD601E0_.wvu.FilterData" localSheetId="9" hidden="1">'Sch-3 Dis'!$A$15:$F$81</definedName>
    <definedName name="Z_EE46BCD1_F715_4FA9_A5FC_1B125AD601E0_.wvu.PrintArea" localSheetId="19" hidden="1">'Bid Form '!$A$1:$F$65</definedName>
    <definedName name="Z_EE46BCD1_F715_4FA9_A5FC_1B125AD601E0_.wvu.PrintArea" localSheetId="17" hidden="1">'Entry Tax'!$A$1:$E$16</definedName>
    <definedName name="Z_EE46BCD1_F715_4FA9_A5FC_1B125AD601E0_.wvu.PrintArea" localSheetId="2" hidden="1">Instructions!$A$1:$C$52</definedName>
    <definedName name="Z_EE46BCD1_F715_4FA9_A5FC_1B125AD601E0_.wvu.PrintArea" localSheetId="3" hidden="1">'Names of Bidder'!$B$1:$G$34</definedName>
    <definedName name="Z_EE46BCD1_F715_4FA9_A5FC_1B125AD601E0_.wvu.PrintArea" localSheetId="16" hidden="1">Octroi!$A$1:$E$16</definedName>
    <definedName name="Z_EE46BCD1_F715_4FA9_A5FC_1B125AD601E0_.wvu.PrintArea" localSheetId="18" hidden="1">'Other Taxes &amp; Duties'!$A$1:$F$16</definedName>
    <definedName name="Z_EE46BCD1_F715_4FA9_A5FC_1B125AD601E0_.wvu.PrintArea" localSheetId="21" hidden="1">'Q &amp; C'!$A$1:$F$38</definedName>
    <definedName name="Z_EE46BCD1_F715_4FA9_A5FC_1B125AD601E0_.wvu.PrintArea" localSheetId="20" hidden="1">'Q &amp; C (2)'!$A$1:$F$44</definedName>
    <definedName name="Z_EE46BCD1_F715_4FA9_A5FC_1B125AD601E0_.wvu.PrintArea" localSheetId="4" hidden="1">'Sch-1'!$A$1:$O$30</definedName>
    <definedName name="Z_EE46BCD1_F715_4FA9_A5FC_1B125AD601E0_.wvu.PrintArea" localSheetId="5" hidden="1">'Sch-1 dis'!$A$1:$G$84</definedName>
    <definedName name="Z_EE46BCD1_F715_4FA9_A5FC_1B125AD601E0_.wvu.PrintArea" localSheetId="6" hidden="1">'Sch-2'!$A$1:$J$23</definedName>
    <definedName name="Z_EE46BCD1_F715_4FA9_A5FC_1B125AD601E0_.wvu.PrintArea" localSheetId="8" hidden="1">'Sch-2 Dis'!$A$1:$F$62</definedName>
    <definedName name="Z_EE46BCD1_F715_4FA9_A5FC_1B125AD601E0_.wvu.PrintArea" localSheetId="7" hidden="1">'Sch-3 '!$A$1:$K$144</definedName>
    <definedName name="Z_EE46BCD1_F715_4FA9_A5FC_1B125AD601E0_.wvu.PrintArea" localSheetId="9" hidden="1">'Sch-3 Dis'!$A$1:$F$87</definedName>
    <definedName name="Z_EE46BCD1_F715_4FA9_A5FC_1B125AD601E0_.wvu.PrintArea" localSheetId="10" hidden="1">'Sch-4'!$A$1:$F$21</definedName>
    <definedName name="Z_EE46BCD1_F715_4FA9_A5FC_1B125AD601E0_.wvu.PrintArea" localSheetId="11" hidden="1">'Sch-5'!$A$1:$E$21</definedName>
    <definedName name="Z_EE46BCD1_F715_4FA9_A5FC_1B125AD601E0_.wvu.PrintArea" localSheetId="12" hidden="1">'Sch-5 Dis'!$A$1:$E$23</definedName>
    <definedName name="Z_EE46BCD1_F715_4FA9_A5FC_1B125AD601E0_.wvu.PrintArea" localSheetId="13" hidden="1">'Sch-6'!$A$1:$D$28</definedName>
    <definedName name="Z_EE46BCD1_F715_4FA9_A5FC_1B125AD601E0_.wvu.PrintArea" localSheetId="14" hidden="1">'Sch-7'!$A$1:$F$26</definedName>
    <definedName name="Z_EE46BCD1_F715_4FA9_A5FC_1B125AD601E0_.wvu.PrintArea" localSheetId="15" hidden="1">'Sch-7 Dis'!$A$1:$G$28</definedName>
    <definedName name="Z_EE46BCD1_F715_4FA9_A5FC_1B125AD601E0_.wvu.PrintTitles" localSheetId="4" hidden="1">'Sch-1'!$15:$17</definedName>
    <definedName name="Z_EE46BCD1_F715_4FA9_A5FC_1B125AD601E0_.wvu.PrintTitles" localSheetId="5" hidden="1">'Sch-1 dis'!$14:$16</definedName>
    <definedName name="Z_EE46BCD1_F715_4FA9_A5FC_1B125AD601E0_.wvu.PrintTitles" localSheetId="6" hidden="1">'Sch-2'!$14:$16</definedName>
    <definedName name="Z_EE46BCD1_F715_4FA9_A5FC_1B125AD601E0_.wvu.PrintTitles" localSheetId="8" hidden="1">'Sch-2 Dis'!$13:$15</definedName>
    <definedName name="Z_EE46BCD1_F715_4FA9_A5FC_1B125AD601E0_.wvu.PrintTitles" localSheetId="7" hidden="1">'Sch-3 '!$13:$16</definedName>
    <definedName name="Z_EE46BCD1_F715_4FA9_A5FC_1B125AD601E0_.wvu.PrintTitles" localSheetId="9" hidden="1">'Sch-3 Dis'!$13:$15</definedName>
    <definedName name="Z_EE46BCD1_F715_4FA9_A5FC_1B125AD601E0_.wvu.PrintTitles" localSheetId="11" hidden="1">'Sch-5'!$3:$13</definedName>
    <definedName name="Z_EE46BCD1_F715_4FA9_A5FC_1B125AD601E0_.wvu.PrintTitles" localSheetId="12" hidden="1">'Sch-5 Dis'!$3:$13</definedName>
    <definedName name="Z_EE46BCD1_F715_4FA9_A5FC_1B125AD601E0_.wvu.PrintTitles" localSheetId="13" hidden="1">'Sch-6'!$3:$13</definedName>
    <definedName name="Z_EE46BCD1_F715_4FA9_A5FC_1B125AD601E0_.wvu.PrintTitles" localSheetId="14" hidden="1">'Sch-7'!$14:$14</definedName>
    <definedName name="Z_EE46BCD1_F715_4FA9_A5FC_1B125AD601E0_.wvu.PrintTitles" localSheetId="15" hidden="1">'Sch-7 Dis'!$14:$14</definedName>
    <definedName name="Z_EE46BCD1_F715_4FA9_A5FC_1B125AD601E0_.wvu.Rows" localSheetId="1" hidden="1">Cover!$7:$7</definedName>
    <definedName name="Z_EE46BCD1_F715_4FA9_A5FC_1B125AD601E0_.wvu.Rows" localSheetId="6" hidden="1">'Sch-2'!#REF!</definedName>
    <definedName name="Z_EE46BCD1_F715_4FA9_A5FC_1B125AD601E0_.wvu.Rows" localSheetId="14" hidden="1">'Sch-7'!$23:$23,'Sch-7'!$98:$216</definedName>
    <definedName name="Z_EE46BCD1_F715_4FA9_A5FC_1B125AD601E0_.wvu.Rows" localSheetId="15" hidden="1">'Sch-7 Dis'!$104:$222</definedName>
  </definedNames>
  <calcPr calcId="191029"/>
  <customWorkbookViews>
    <customWorkbookView name="Sivadanam Sivakumar {शिवदानम शिवकुमार} - Personal View" guid="{B48B8B4C-A880-453D-8729-90D004BEF0DB}" mergeInterval="0" personalView="1" maximized="1" xWindow="-8" yWindow="-8" windowWidth="1936" windowHeight="1056" tabRatio="821" activeSheetId="20"/>
    <customWorkbookView name="Pradeep Varun Ragiri {प्रदीप वरूण रागिरी} - Personal View" guid="{7043F04C-1FA3-449D-BEB8-4AC08DF68A5A}" mergeInterval="0" personalView="1" maximized="1" xWindow="-8" yWindow="-8" windowWidth="1382" windowHeight="744" tabRatio="821" activeSheetId="14"/>
    <customWorkbookView name="60031094 - Personal View" guid="{D0757F9E-DF41-4B40-A5E5-F4F8FDD8D61D}" mergeInterval="0" personalView="1" maximized="1" xWindow="1" yWindow="1" windowWidth="1362" windowHeight="538" tabRatio="821" activeSheetId="2"/>
    <customWorkbookView name="D Lucius - Personal View" guid="{E81F0721-C35D-4189-B675-E46A21339863}" mergeInterval="0" personalView="1" maximized="1" windowWidth="1362" windowHeight="523" tabRatio="821" activeSheetId="10"/>
    <customWorkbookView name="Venkatesh Karri {वेंकटेश कर्री} - Personal View" guid="{223BC0FC-814D-40F0-9795-CE82A16FF3A5}" mergeInterval="0" personalView="1" maximized="1" windowWidth="1362" windowHeight="542" tabRatio="821" activeSheetId="20"/>
    <customWorkbookView name="Manuji Chaubey - Personal View" guid="{D53177B2-31EC-4222-B97A-A37DCFD9E45B}" mergeInterval="0" personalView="1" maximized="1" windowWidth="1362" windowHeight="553" tabRatio="821" activeSheetId="2"/>
    <customWorkbookView name="Mani Kumar - Personal View" guid="{B3CE7B10-A914-4559-A6DA-AED8C22AFD6D}" mergeInterval="0" personalView="1" maximized="1" windowWidth="1362" windowHeight="523" tabRatio="961" activeSheetId="20"/>
    <customWorkbookView name="60002881 - Personal View" guid="{7487ED9F-BBED-4B2A-9631-22F1A430946B}" mergeInterval="0" personalView="1" maximized="1" xWindow="1" yWindow="1" windowWidth="1024" windowHeight="596" tabRatio="961" activeSheetId="2"/>
    <customWorkbookView name="02405 - Personal View" guid="{A7DBDDEF-9245-44C6-9EBF-032DB6E1C0A2}" mergeInterval="0" personalView="1" maximized="1" xWindow="1" yWindow="1" windowWidth="1362" windowHeight="538" tabRatio="961" activeSheetId="2"/>
    <customWorkbookView name="31103 - Personal View" guid="{E9F4E142-7D26-464D-BECA-4F3806DB1FE1}" mergeInterval="0" personalView="1" maximized="1" windowWidth="1362" windowHeight="543" tabRatio="961" activeSheetId="10"/>
    <customWorkbookView name="01209 - Personal View" guid="{27A45B7A-04F2-4516-B80B-5ED0825D4ED3}" mergeInterval="0" personalView="1" maximized="1" xWindow="1" yWindow="1" windowWidth="1366" windowHeight="496" tabRatio="632" activeSheetId="2"/>
    <customWorkbookView name="00398 - Personal View" guid="{14D7F02E-BCCA-4517-ABC7-537FF4AEB67A}" mergeInterval="0" personalView="1" maximized="1" xWindow="1" yWindow="1" windowWidth="1020" windowHeight="501" tabRatio="632" activeSheetId="2"/>
    <customWorkbookView name="asd - Personal View" guid="{01ACF2E1-8E61-4459-ABC1-B6C183DEED61}" mergeInterval="0" personalView="1" maximized="1" windowWidth="1276" windowHeight="597" activeSheetId="1"/>
    <customWorkbookView name="20074 - Personal View" guid="{4F65FF32-EC61-4022-A399-2986D7B6B8B3}" mergeInterval="0" personalView="1" maximized="1" windowWidth="1020" windowHeight="539" tabRatio="632" activeSheetId="5"/>
    <customWorkbookView name="20587 - Personal View" guid="{ECE9294F-C910-4036-88BC-B1F2176FB06B}" mergeInterval="0" personalView="1" maximized="1" xWindow="1" yWindow="1" windowWidth="1362" windowHeight="515" tabRatio="961" activeSheetId="2"/>
    <customWorkbookView name="Sanjoy Das - Personal View" guid="{B23AD343-29DA-4CE0-BD10-47BF44F3782F}" mergeInterval="0" personalView="1" maximized="1" windowWidth="1276" windowHeight="775" tabRatio="961" activeSheetId="2"/>
    <customWorkbookView name="31094 - Personal View" guid="{4AA1107B-A795-4744-B566-827168772C7A}" mergeInterval="0" personalView="1" maximized="1" xWindow="1" yWindow="1" windowWidth="1264" windowHeight="450" tabRatio="961" activeSheetId="2"/>
    <customWorkbookView name="admin - Personal View" guid="{EE46BCD1-F715-4FA9-A5FC-1B125AD601E0}" mergeInterval="0" personalView="1" maximized="1" xWindow="1" yWindow="1" windowWidth="1024" windowHeight="496" tabRatio="961" activeSheetId="20"/>
    <customWorkbookView name="Pankaj Pandey {पंकज पांडे} - Personal View" guid="{E97134B6-5E8D-4951-8DA0-73D065532361}" mergeInterval="0" personalView="1" maximized="1" windowWidth="1362" windowHeight="532" tabRatio="821" activeSheetId="5"/>
    <customWorkbookView name="60001959 - Personal View" guid="{B835C05C-B615-4DCB-982D-4519616B3CD8}" mergeInterval="0" personalView="1" maximized="1" windowWidth="1362" windowHeight="553" tabRatio="821" activeSheetId="10"/>
    <customWorkbookView name="60003099 - Personal View" guid="{17F5C48B-526E-48D2-9F97-823D578F9893}" mergeInterval="0" personalView="1" maximized="1" windowWidth="1276" windowHeight="798" tabRatio="679" activeSheetId="20"/>
    <customWorkbookView name="Jella Ramu {जेल्‍ला रामू} - Personal View" guid="{7F1A5DE7-1043-4C11-AB2C-CC6BC6A0F482}" mergeInterval="0" personalView="1" maximized="1" windowWidth="1362" windowHeight="543" tabRatio="821" activeSheetId="2"/>
    <customWorkbookView name="Dhinesh Kumar S {Dhinesh Kumar S} - Personal View" guid="{75D87FDD-0292-4E5A-8E8F-63018B009393}" mergeInterval="0" personalView="1" maximized="1" xWindow="-8" yWindow="-8" windowWidth="1382" windowHeight="744" tabRatio="821" activeSheetId="2"/>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96" i="8" l="1"/>
  <c r="M102" i="8"/>
  <c r="N102" i="8" s="1"/>
  <c r="L102" i="8" s="1"/>
  <c r="M108" i="8"/>
  <c r="N108" i="8" s="1"/>
  <c r="L108" i="8" s="1"/>
  <c r="M145" i="8"/>
  <c r="N96" i="8"/>
  <c r="N145" i="8"/>
  <c r="L145" i="8" s="1"/>
  <c r="K19" i="8"/>
  <c r="M19" i="8" s="1"/>
  <c r="N19" i="8" s="1"/>
  <c r="L19" i="8" s="1"/>
  <c r="K20" i="8"/>
  <c r="M20" i="8" s="1"/>
  <c r="N20" i="8" s="1"/>
  <c r="L20" i="8" s="1"/>
  <c r="K21" i="8"/>
  <c r="M21" i="8" s="1"/>
  <c r="N21" i="8" s="1"/>
  <c r="L21" i="8" s="1"/>
  <c r="K22" i="8"/>
  <c r="M22" i="8" s="1"/>
  <c r="N22" i="8" s="1"/>
  <c r="L22" i="8" s="1"/>
  <c r="K23" i="8"/>
  <c r="M23" i="8" s="1"/>
  <c r="N23" i="8" s="1"/>
  <c r="L23" i="8" s="1"/>
  <c r="K24" i="8"/>
  <c r="M24" i="8" s="1"/>
  <c r="N24" i="8" s="1"/>
  <c r="L24" i="8" s="1"/>
  <c r="K25" i="8"/>
  <c r="M25" i="8" s="1"/>
  <c r="N25" i="8" s="1"/>
  <c r="L25" i="8" s="1"/>
  <c r="K26" i="8"/>
  <c r="M26" i="8" s="1"/>
  <c r="N26" i="8" s="1"/>
  <c r="L26" i="8" s="1"/>
  <c r="K27" i="8"/>
  <c r="M27" i="8" s="1"/>
  <c r="N27" i="8" s="1"/>
  <c r="L27" i="8" s="1"/>
  <c r="K28" i="8"/>
  <c r="M28" i="8" s="1"/>
  <c r="N28" i="8" s="1"/>
  <c r="L28" i="8" s="1"/>
  <c r="K29" i="8"/>
  <c r="M29" i="8" s="1"/>
  <c r="N29" i="8" s="1"/>
  <c r="L29" i="8" s="1"/>
  <c r="K30" i="8"/>
  <c r="M30" i="8" s="1"/>
  <c r="N30" i="8" s="1"/>
  <c r="L30" i="8" s="1"/>
  <c r="K31" i="8"/>
  <c r="M31" i="8" s="1"/>
  <c r="N31" i="8" s="1"/>
  <c r="L31" i="8" s="1"/>
  <c r="K32" i="8"/>
  <c r="M32" i="8" s="1"/>
  <c r="N32" i="8" s="1"/>
  <c r="L32" i="8" s="1"/>
  <c r="K33" i="8"/>
  <c r="M33" i="8" s="1"/>
  <c r="N33" i="8" s="1"/>
  <c r="L33" i="8" s="1"/>
  <c r="K34" i="8"/>
  <c r="M34" i="8" s="1"/>
  <c r="N34" i="8" s="1"/>
  <c r="L34" i="8" s="1"/>
  <c r="K35" i="8"/>
  <c r="M35" i="8" s="1"/>
  <c r="N35" i="8" s="1"/>
  <c r="L35" i="8" s="1"/>
  <c r="K36" i="8"/>
  <c r="M36" i="8" s="1"/>
  <c r="N36" i="8" s="1"/>
  <c r="L36" i="8" s="1"/>
  <c r="K37" i="8"/>
  <c r="M37" i="8" s="1"/>
  <c r="N37" i="8" s="1"/>
  <c r="L37" i="8" s="1"/>
  <c r="K38" i="8"/>
  <c r="M38" i="8" s="1"/>
  <c r="N38" i="8" s="1"/>
  <c r="L38" i="8" s="1"/>
  <c r="K39" i="8"/>
  <c r="M39" i="8" s="1"/>
  <c r="N39" i="8" s="1"/>
  <c r="L39" i="8" s="1"/>
  <c r="K40" i="8"/>
  <c r="M40" i="8" s="1"/>
  <c r="N40" i="8" s="1"/>
  <c r="L40" i="8" s="1"/>
  <c r="K41" i="8"/>
  <c r="M41" i="8" s="1"/>
  <c r="N41" i="8" s="1"/>
  <c r="L41" i="8" s="1"/>
  <c r="K42" i="8"/>
  <c r="M42" i="8" s="1"/>
  <c r="N42" i="8" s="1"/>
  <c r="L42" i="8" s="1"/>
  <c r="K43" i="8"/>
  <c r="M43" i="8" s="1"/>
  <c r="N43" i="8" s="1"/>
  <c r="L43" i="8" s="1"/>
  <c r="K44" i="8"/>
  <c r="M44" i="8" s="1"/>
  <c r="N44" i="8" s="1"/>
  <c r="L44" i="8" s="1"/>
  <c r="K45" i="8"/>
  <c r="M45" i="8" s="1"/>
  <c r="N45" i="8" s="1"/>
  <c r="L45" i="8" s="1"/>
  <c r="K46" i="8"/>
  <c r="M46" i="8" s="1"/>
  <c r="N46" i="8" s="1"/>
  <c r="L46" i="8" s="1"/>
  <c r="K47" i="8"/>
  <c r="M47" i="8" s="1"/>
  <c r="N47" i="8" s="1"/>
  <c r="L47" i="8" s="1"/>
  <c r="K48" i="8"/>
  <c r="M48" i="8" s="1"/>
  <c r="N48" i="8" s="1"/>
  <c r="L48" i="8" s="1"/>
  <c r="K49" i="8"/>
  <c r="M49" i="8" s="1"/>
  <c r="N49" i="8" s="1"/>
  <c r="L49" i="8" s="1"/>
  <c r="K50" i="8"/>
  <c r="M50" i="8" s="1"/>
  <c r="N50" i="8" s="1"/>
  <c r="L50" i="8" s="1"/>
  <c r="K51" i="8"/>
  <c r="M51" i="8" s="1"/>
  <c r="N51" i="8" s="1"/>
  <c r="L51" i="8" s="1"/>
  <c r="K52" i="8"/>
  <c r="M52" i="8" s="1"/>
  <c r="N52" i="8" s="1"/>
  <c r="L52" i="8" s="1"/>
  <c r="K53" i="8"/>
  <c r="M53" i="8" s="1"/>
  <c r="N53" i="8" s="1"/>
  <c r="L53" i="8" s="1"/>
  <c r="K54" i="8"/>
  <c r="M54" i="8" s="1"/>
  <c r="N54" i="8" s="1"/>
  <c r="L54" i="8" s="1"/>
  <c r="K55" i="8"/>
  <c r="M55" i="8" s="1"/>
  <c r="N55" i="8" s="1"/>
  <c r="L55" i="8" s="1"/>
  <c r="K56" i="8"/>
  <c r="M56" i="8" s="1"/>
  <c r="N56" i="8" s="1"/>
  <c r="L56" i="8" s="1"/>
  <c r="K57" i="8"/>
  <c r="M57" i="8" s="1"/>
  <c r="N57" i="8" s="1"/>
  <c r="L57" i="8" s="1"/>
  <c r="K58" i="8"/>
  <c r="M58" i="8" s="1"/>
  <c r="N58" i="8" s="1"/>
  <c r="L58" i="8" s="1"/>
  <c r="K59" i="8"/>
  <c r="M59" i="8" s="1"/>
  <c r="N59" i="8" s="1"/>
  <c r="L59" i="8" s="1"/>
  <c r="K60" i="8"/>
  <c r="M60" i="8" s="1"/>
  <c r="N60" i="8" s="1"/>
  <c r="L60" i="8" s="1"/>
  <c r="K61" i="8"/>
  <c r="M61" i="8" s="1"/>
  <c r="N61" i="8" s="1"/>
  <c r="L61" i="8" s="1"/>
  <c r="K62" i="8"/>
  <c r="M62" i="8" s="1"/>
  <c r="N62" i="8" s="1"/>
  <c r="L62" i="8" s="1"/>
  <c r="K63" i="8"/>
  <c r="M63" i="8" s="1"/>
  <c r="N63" i="8" s="1"/>
  <c r="L63" i="8" s="1"/>
  <c r="K64" i="8"/>
  <c r="M64" i="8" s="1"/>
  <c r="N64" i="8" s="1"/>
  <c r="L64" i="8" s="1"/>
  <c r="K65" i="8"/>
  <c r="M65" i="8" s="1"/>
  <c r="N65" i="8" s="1"/>
  <c r="L65" i="8" s="1"/>
  <c r="K66" i="8"/>
  <c r="M66" i="8" s="1"/>
  <c r="N66" i="8" s="1"/>
  <c r="L66" i="8" s="1"/>
  <c r="K67" i="8"/>
  <c r="M67" i="8" s="1"/>
  <c r="N67" i="8" s="1"/>
  <c r="L67" i="8" s="1"/>
  <c r="K68" i="8"/>
  <c r="M68" i="8" s="1"/>
  <c r="N68" i="8" s="1"/>
  <c r="L68" i="8" s="1"/>
  <c r="K69" i="8"/>
  <c r="M69" i="8" s="1"/>
  <c r="N69" i="8" s="1"/>
  <c r="L69" i="8" s="1"/>
  <c r="K70" i="8"/>
  <c r="M70" i="8" s="1"/>
  <c r="N70" i="8" s="1"/>
  <c r="L70" i="8" s="1"/>
  <c r="K71" i="8"/>
  <c r="M71" i="8" s="1"/>
  <c r="N71" i="8" s="1"/>
  <c r="L71" i="8" s="1"/>
  <c r="K72" i="8"/>
  <c r="M72" i="8" s="1"/>
  <c r="N72" i="8" s="1"/>
  <c r="L72" i="8" s="1"/>
  <c r="K73" i="8"/>
  <c r="M73" i="8" s="1"/>
  <c r="N73" i="8" s="1"/>
  <c r="L73" i="8" s="1"/>
  <c r="K74" i="8"/>
  <c r="M74" i="8" s="1"/>
  <c r="N74" i="8" s="1"/>
  <c r="L74" i="8" s="1"/>
  <c r="K75" i="8"/>
  <c r="M75" i="8" s="1"/>
  <c r="N75" i="8" s="1"/>
  <c r="L75" i="8" s="1"/>
  <c r="K76" i="8"/>
  <c r="M76" i="8" s="1"/>
  <c r="N76" i="8" s="1"/>
  <c r="L76" i="8" s="1"/>
  <c r="K77" i="8"/>
  <c r="M77" i="8" s="1"/>
  <c r="N77" i="8" s="1"/>
  <c r="L77" i="8" s="1"/>
  <c r="K78" i="8"/>
  <c r="M78" i="8" s="1"/>
  <c r="N78" i="8" s="1"/>
  <c r="L78" i="8" s="1"/>
  <c r="K79" i="8"/>
  <c r="M79" i="8" s="1"/>
  <c r="N79" i="8" s="1"/>
  <c r="L79" i="8" s="1"/>
  <c r="K80" i="8"/>
  <c r="M80" i="8" s="1"/>
  <c r="N80" i="8" s="1"/>
  <c r="L80" i="8" s="1"/>
  <c r="K81" i="8"/>
  <c r="M81" i="8" s="1"/>
  <c r="N81" i="8" s="1"/>
  <c r="L81" i="8" s="1"/>
  <c r="K82" i="8"/>
  <c r="M82" i="8" s="1"/>
  <c r="N82" i="8" s="1"/>
  <c r="L82" i="8" s="1"/>
  <c r="K83" i="8"/>
  <c r="M83" i="8" s="1"/>
  <c r="N83" i="8" s="1"/>
  <c r="L83" i="8" s="1"/>
  <c r="K84" i="8"/>
  <c r="M84" i="8" s="1"/>
  <c r="N84" i="8" s="1"/>
  <c r="L84" i="8" s="1"/>
  <c r="K85" i="8"/>
  <c r="M85" i="8" s="1"/>
  <c r="N85" i="8" s="1"/>
  <c r="L85" i="8" s="1"/>
  <c r="K86" i="8"/>
  <c r="M86" i="8" s="1"/>
  <c r="N86" i="8" s="1"/>
  <c r="L86" i="8" s="1"/>
  <c r="K87" i="8"/>
  <c r="M87" i="8" s="1"/>
  <c r="N87" i="8" s="1"/>
  <c r="L87" i="8" s="1"/>
  <c r="K88" i="8"/>
  <c r="M88" i="8" s="1"/>
  <c r="N88" i="8" s="1"/>
  <c r="L88" i="8" s="1"/>
  <c r="K89" i="8"/>
  <c r="M89" i="8" s="1"/>
  <c r="N89" i="8" s="1"/>
  <c r="L89" i="8" s="1"/>
  <c r="K90" i="8"/>
  <c r="M90" i="8" s="1"/>
  <c r="N90" i="8" s="1"/>
  <c r="L90" i="8" s="1"/>
  <c r="K91" i="8"/>
  <c r="M91" i="8" s="1"/>
  <c r="N91" i="8" s="1"/>
  <c r="L91" i="8" s="1"/>
  <c r="K92" i="8"/>
  <c r="M92" i="8" s="1"/>
  <c r="N92" i="8" s="1"/>
  <c r="L92" i="8" s="1"/>
  <c r="K93" i="8"/>
  <c r="M93" i="8" s="1"/>
  <c r="N93" i="8" s="1"/>
  <c r="L93" i="8" s="1"/>
  <c r="K94" i="8"/>
  <c r="M94" i="8" s="1"/>
  <c r="N94" i="8" s="1"/>
  <c r="L94" i="8" s="1"/>
  <c r="K95" i="8"/>
  <c r="M95" i="8" s="1"/>
  <c r="N95" i="8" s="1"/>
  <c r="L95" i="8" s="1"/>
  <c r="K97" i="8"/>
  <c r="M97" i="8" s="1"/>
  <c r="N97" i="8" s="1"/>
  <c r="L97" i="8" s="1"/>
  <c r="K98" i="8"/>
  <c r="M98" i="8" s="1"/>
  <c r="N98" i="8" s="1"/>
  <c r="L98" i="8" s="1"/>
  <c r="K99" i="8"/>
  <c r="M99" i="8" s="1"/>
  <c r="N99" i="8" s="1"/>
  <c r="L99" i="8" s="1"/>
  <c r="K100" i="8"/>
  <c r="M100" i="8" s="1"/>
  <c r="N100" i="8" s="1"/>
  <c r="L100" i="8" s="1"/>
  <c r="K101" i="8"/>
  <c r="M101" i="8" s="1"/>
  <c r="N101" i="8" s="1"/>
  <c r="L101" i="8" s="1"/>
  <c r="K103" i="8"/>
  <c r="M103" i="8" s="1"/>
  <c r="N103" i="8" s="1"/>
  <c r="L103" i="8" s="1"/>
  <c r="K104" i="8"/>
  <c r="M104" i="8" s="1"/>
  <c r="N104" i="8" s="1"/>
  <c r="L104" i="8" s="1"/>
  <c r="K105" i="8"/>
  <c r="M105" i="8" s="1"/>
  <c r="N105" i="8" s="1"/>
  <c r="L105" i="8" s="1"/>
  <c r="K106" i="8"/>
  <c r="M106" i="8" s="1"/>
  <c r="N106" i="8" s="1"/>
  <c r="L106" i="8" s="1"/>
  <c r="K107" i="8"/>
  <c r="M107" i="8" s="1"/>
  <c r="N107" i="8" s="1"/>
  <c r="L107" i="8" s="1"/>
  <c r="K109" i="8"/>
  <c r="M109" i="8" s="1"/>
  <c r="N109" i="8" s="1"/>
  <c r="L109" i="8" s="1"/>
  <c r="K110" i="8"/>
  <c r="M110" i="8" s="1"/>
  <c r="N110" i="8" s="1"/>
  <c r="L110" i="8" s="1"/>
  <c r="K111" i="8"/>
  <c r="M111" i="8" s="1"/>
  <c r="N111" i="8" s="1"/>
  <c r="L111" i="8" s="1"/>
  <c r="K112" i="8"/>
  <c r="M112" i="8" s="1"/>
  <c r="N112" i="8" s="1"/>
  <c r="L112" i="8" s="1"/>
  <c r="K113" i="8"/>
  <c r="M113" i="8" s="1"/>
  <c r="N113" i="8" s="1"/>
  <c r="L113" i="8" s="1"/>
  <c r="K114" i="8"/>
  <c r="M114" i="8" s="1"/>
  <c r="N114" i="8" s="1"/>
  <c r="L114" i="8" s="1"/>
  <c r="K115" i="8"/>
  <c r="M115" i="8" s="1"/>
  <c r="N115" i="8" s="1"/>
  <c r="L115" i="8" s="1"/>
  <c r="K116" i="8"/>
  <c r="M116" i="8" s="1"/>
  <c r="N116" i="8" s="1"/>
  <c r="L116" i="8" s="1"/>
  <c r="K117" i="8"/>
  <c r="M117" i="8" s="1"/>
  <c r="N117" i="8" s="1"/>
  <c r="L117" i="8" s="1"/>
  <c r="K118" i="8"/>
  <c r="M118" i="8" s="1"/>
  <c r="N118" i="8" s="1"/>
  <c r="L118" i="8" s="1"/>
  <c r="K119" i="8"/>
  <c r="M119" i="8" s="1"/>
  <c r="N119" i="8" s="1"/>
  <c r="L119" i="8" s="1"/>
  <c r="K120" i="8"/>
  <c r="M120" i="8" s="1"/>
  <c r="N120" i="8" s="1"/>
  <c r="L120" i="8" s="1"/>
  <c r="K121" i="8"/>
  <c r="M121" i="8" s="1"/>
  <c r="N121" i="8" s="1"/>
  <c r="L121" i="8" s="1"/>
  <c r="K122" i="8"/>
  <c r="M122" i="8" s="1"/>
  <c r="N122" i="8" s="1"/>
  <c r="L122" i="8" s="1"/>
  <c r="K123" i="8"/>
  <c r="M123" i="8" s="1"/>
  <c r="N123" i="8" s="1"/>
  <c r="L123" i="8" s="1"/>
  <c r="K124" i="8"/>
  <c r="M124" i="8" s="1"/>
  <c r="N124" i="8" s="1"/>
  <c r="L124" i="8" s="1"/>
  <c r="K125" i="8"/>
  <c r="M125" i="8" s="1"/>
  <c r="N125" i="8" s="1"/>
  <c r="L125" i="8" s="1"/>
  <c r="K126" i="8"/>
  <c r="M126" i="8" s="1"/>
  <c r="N126" i="8" s="1"/>
  <c r="L126" i="8" s="1"/>
  <c r="K127" i="8"/>
  <c r="M127" i="8" s="1"/>
  <c r="N127" i="8" s="1"/>
  <c r="L127" i="8" s="1"/>
  <c r="K128" i="8"/>
  <c r="M128" i="8" s="1"/>
  <c r="N128" i="8" s="1"/>
  <c r="L128" i="8" s="1"/>
  <c r="K129" i="8"/>
  <c r="M129" i="8" s="1"/>
  <c r="N129" i="8" s="1"/>
  <c r="L129" i="8" s="1"/>
  <c r="K130" i="8"/>
  <c r="M130" i="8" s="1"/>
  <c r="N130" i="8" s="1"/>
  <c r="L130" i="8" s="1"/>
  <c r="K131" i="8"/>
  <c r="M131" i="8" s="1"/>
  <c r="N131" i="8" s="1"/>
  <c r="L131" i="8" s="1"/>
  <c r="K132" i="8"/>
  <c r="M132" i="8" s="1"/>
  <c r="N132" i="8" s="1"/>
  <c r="L132" i="8" s="1"/>
  <c r="K133" i="8"/>
  <c r="M133" i="8" s="1"/>
  <c r="N133" i="8" s="1"/>
  <c r="L133" i="8" s="1"/>
  <c r="K134" i="8"/>
  <c r="M134" i="8" s="1"/>
  <c r="N134" i="8" s="1"/>
  <c r="L134" i="8" s="1"/>
  <c r="K135" i="8"/>
  <c r="M135" i="8" s="1"/>
  <c r="N135" i="8" s="1"/>
  <c r="L135" i="8" s="1"/>
  <c r="K136" i="8"/>
  <c r="M136" i="8" s="1"/>
  <c r="N136" i="8" s="1"/>
  <c r="L136" i="8" s="1"/>
  <c r="K137" i="8"/>
  <c r="M137" i="8" s="1"/>
  <c r="N137" i="8" s="1"/>
  <c r="L137" i="8" s="1"/>
  <c r="K138" i="8"/>
  <c r="M138" i="8" s="1"/>
  <c r="N138" i="8" s="1"/>
  <c r="L138" i="8" s="1"/>
  <c r="K139" i="8"/>
  <c r="M139" i="8" s="1"/>
  <c r="N139" i="8" s="1"/>
  <c r="L139" i="8" s="1"/>
  <c r="K140" i="8"/>
  <c r="M140" i="8" s="1"/>
  <c r="N140" i="8" s="1"/>
  <c r="L140" i="8" s="1"/>
  <c r="K141" i="8"/>
  <c r="M141" i="8" s="1"/>
  <c r="N141" i="8" s="1"/>
  <c r="L141" i="8" s="1"/>
  <c r="K142" i="8"/>
  <c r="M142" i="8" s="1"/>
  <c r="N142" i="8" s="1"/>
  <c r="L142" i="8" s="1"/>
  <c r="K143" i="8"/>
  <c r="M143" i="8" s="1"/>
  <c r="N143" i="8" s="1"/>
  <c r="L143" i="8" s="1"/>
  <c r="K144" i="8"/>
  <c r="M144" i="8" s="1"/>
  <c r="N144" i="8" s="1"/>
  <c r="L144" i="8" s="1"/>
  <c r="K146" i="8"/>
  <c r="M146" i="8" s="1"/>
  <c r="N146" i="8" s="1"/>
  <c r="L146" i="8" s="1"/>
  <c r="K147" i="8"/>
  <c r="M147" i="8" s="1"/>
  <c r="N147" i="8" s="1"/>
  <c r="L147" i="8" s="1"/>
  <c r="A113" i="8"/>
  <c r="A116" i="8" s="1"/>
  <c r="A3" i="8" l="1"/>
  <c r="B3" i="2" l="1"/>
  <c r="J19" i="7" l="1"/>
  <c r="J18" i="7"/>
  <c r="F2" i="2"/>
  <c r="N19" i="5" l="1"/>
  <c r="Q19" i="5" s="1"/>
  <c r="R19" i="5" s="1"/>
  <c r="O19" i="5" s="1"/>
  <c r="N20" i="5"/>
  <c r="Q20" i="5" s="1"/>
  <c r="R20" i="5" s="1"/>
  <c r="O20" i="5" s="1"/>
  <c r="N18" i="5"/>
  <c r="N21" i="5" l="1"/>
  <c r="B17" i="20"/>
  <c r="J17" i="7" l="1"/>
  <c r="J20" i="7" s="1"/>
  <c r="A1" i="8" l="1"/>
  <c r="D11" i="8"/>
  <c r="AH10" i="8"/>
  <c r="D10" i="8"/>
  <c r="D9" i="8"/>
  <c r="D8" i="8"/>
  <c r="A7" i="8"/>
  <c r="AH6" i="8"/>
  <c r="A6" i="8"/>
  <c r="AH5" i="8"/>
  <c r="AH4" i="8"/>
  <c r="AH3" i="8"/>
  <c r="AH7" i="8" l="1"/>
  <c r="A47" i="20" l="1"/>
  <c r="Q18" i="5" l="1"/>
  <c r="G10" i="5"/>
  <c r="R18" i="5" l="1"/>
  <c r="O18" i="5" s="1"/>
  <c r="O21" i="5" s="1"/>
  <c r="F9" i="22"/>
  <c r="D11" i="22"/>
  <c r="F11" i="22" s="1"/>
  <c r="D16" i="22"/>
  <c r="F24" i="22" s="1"/>
  <c r="D17" i="22"/>
  <c r="F25" i="22" s="1"/>
  <c r="F17" i="22"/>
  <c r="F31" i="22"/>
  <c r="F32" i="22" s="1"/>
  <c r="F14" i="22" s="1"/>
  <c r="F18" i="22" s="1"/>
  <c r="I31" i="22"/>
  <c r="J31" i="22" s="1"/>
  <c r="M31" i="22"/>
  <c r="O31" i="22" s="1"/>
  <c r="I33" i="22"/>
  <c r="K33" i="22" s="1"/>
  <c r="M33" i="22"/>
  <c r="O33" i="22" s="1"/>
  <c r="I34" i="22"/>
  <c r="K34" i="22" s="1"/>
  <c r="M34" i="22"/>
  <c r="O34" i="22" s="1"/>
  <c r="I35" i="22"/>
  <c r="J35" i="22" s="1"/>
  <c r="M35" i="22"/>
  <c r="N35" i="22" s="1"/>
  <c r="I36" i="22"/>
  <c r="J36" i="22" s="1"/>
  <c r="M36" i="22"/>
  <c r="N36" i="22" s="1"/>
  <c r="I37" i="22"/>
  <c r="K37" i="22" s="1"/>
  <c r="M37" i="22"/>
  <c r="N37" i="22" s="1"/>
  <c r="I38" i="22"/>
  <c r="D4" i="21"/>
  <c r="F9" i="21"/>
  <c r="D16" i="21"/>
  <c r="L26" i="21" s="1"/>
  <c r="K26" i="21" s="1"/>
  <c r="D17" i="21"/>
  <c r="L27" i="21" s="1"/>
  <c r="K27" i="21" s="1"/>
  <c r="B27" i="21" s="1"/>
  <c r="F21" i="21"/>
  <c r="I24" i="21"/>
  <c r="I25" i="21"/>
  <c r="I26" i="21"/>
  <c r="L28" i="21"/>
  <c r="K28" i="21" s="1"/>
  <c r="B28" i="21" s="1"/>
  <c r="F32" i="21"/>
  <c r="F14" i="21" s="1"/>
  <c r="F33" i="21"/>
  <c r="F34" i="21" s="1"/>
  <c r="A43" i="21"/>
  <c r="B44" i="21"/>
  <c r="Z1" i="20"/>
  <c r="E49" i="20" s="1"/>
  <c r="A9" i="20"/>
  <c r="A10" i="20"/>
  <c r="A11" i="20"/>
  <c r="A12" i="20"/>
  <c r="A13" i="20"/>
  <c r="A62" i="20"/>
  <c r="F6" i="19"/>
  <c r="F7" i="19"/>
  <c r="F8" i="19"/>
  <c r="F9" i="19"/>
  <c r="F10" i="19"/>
  <c r="F11" i="19"/>
  <c r="F12" i="19"/>
  <c r="F13" i="19"/>
  <c r="F14" i="19"/>
  <c r="F15" i="19"/>
  <c r="E6" i="18"/>
  <c r="E7" i="18"/>
  <c r="E8" i="18"/>
  <c r="E9" i="18"/>
  <c r="E10" i="18"/>
  <c r="E11" i="18"/>
  <c r="E12" i="18"/>
  <c r="E13" i="18"/>
  <c r="E14" i="18"/>
  <c r="E15" i="18"/>
  <c r="E6" i="17"/>
  <c r="E7" i="17"/>
  <c r="E8" i="17"/>
  <c r="E9" i="17"/>
  <c r="E10" i="17"/>
  <c r="E11" i="17"/>
  <c r="E12" i="17"/>
  <c r="E13" i="17"/>
  <c r="E14" i="17"/>
  <c r="E15" i="17"/>
  <c r="AF4" i="16"/>
  <c r="AF5" i="16"/>
  <c r="AF6" i="16"/>
  <c r="E7" i="16"/>
  <c r="E8" i="16"/>
  <c r="E9" i="16"/>
  <c r="E10" i="16"/>
  <c r="AF10" i="16"/>
  <c r="E11" i="16"/>
  <c r="B15" i="16"/>
  <c r="B16" i="16"/>
  <c r="C16" i="16"/>
  <c r="D16" i="16"/>
  <c r="E16" i="16"/>
  <c r="F16" i="16" s="1"/>
  <c r="F18" i="16" s="1"/>
  <c r="F19" i="16" s="1"/>
  <c r="F74" i="6" s="1"/>
  <c r="B17" i="16"/>
  <c r="C17" i="16"/>
  <c r="D17" i="16"/>
  <c r="E17" i="16"/>
  <c r="F17" i="16" s="1"/>
  <c r="AE21" i="16"/>
  <c r="AH21" i="16"/>
  <c r="AE22" i="16"/>
  <c r="B106" i="16"/>
  <c r="C106" i="16"/>
  <c r="G106" i="16"/>
  <c r="A107" i="16"/>
  <c r="B107" i="16"/>
  <c r="C107" i="16"/>
  <c r="G107" i="16"/>
  <c r="G109" i="16"/>
  <c r="B110" i="16"/>
  <c r="C110" i="16"/>
  <c r="G110" i="16"/>
  <c r="A111" i="16"/>
  <c r="C111" i="16"/>
  <c r="G111" i="16"/>
  <c r="A112" i="16"/>
  <c r="C112" i="16"/>
  <c r="G112" i="16"/>
  <c r="C113" i="16"/>
  <c r="G113" i="16"/>
  <c r="C114" i="16"/>
  <c r="G114" i="16"/>
  <c r="A116" i="16"/>
  <c r="B116" i="16"/>
  <c r="C116" i="16"/>
  <c r="A117" i="16"/>
  <c r="B117" i="16"/>
  <c r="C117" i="16"/>
  <c r="A118" i="16"/>
  <c r="B118" i="16"/>
  <c r="A119" i="16"/>
  <c r="B119" i="16"/>
  <c r="C119" i="16"/>
  <c r="A120" i="16"/>
  <c r="B120" i="16"/>
  <c r="C120" i="16"/>
  <c r="B121" i="16"/>
  <c r="C121" i="16"/>
  <c r="A122" i="16"/>
  <c r="B122" i="16"/>
  <c r="A123" i="16"/>
  <c r="B123" i="16"/>
  <c r="A124" i="16"/>
  <c r="B124" i="16"/>
  <c r="A125" i="16"/>
  <c r="B125" i="16"/>
  <c r="C125" i="16"/>
  <c r="A126" i="16"/>
  <c r="B126" i="16"/>
  <c r="C126" i="16"/>
  <c r="A127" i="16"/>
  <c r="B127" i="16"/>
  <c r="C127" i="16"/>
  <c r="A128" i="16"/>
  <c r="B128" i="16"/>
  <c r="C128" i="16"/>
  <c r="B129" i="16"/>
  <c r="C129" i="16"/>
  <c r="A130" i="16"/>
  <c r="B130" i="16"/>
  <c r="A131" i="16"/>
  <c r="B131" i="16"/>
  <c r="C131" i="16"/>
  <c r="A132" i="16"/>
  <c r="B132" i="16"/>
  <c r="C132" i="16"/>
  <c r="A133" i="16"/>
  <c r="B133" i="16"/>
  <c r="C133" i="16"/>
  <c r="A134" i="16"/>
  <c r="B134" i="16"/>
  <c r="C134" i="16"/>
  <c r="B135" i="16"/>
  <c r="C135" i="16"/>
  <c r="A136" i="16"/>
  <c r="B136" i="16"/>
  <c r="A137" i="16"/>
  <c r="B137" i="16"/>
  <c r="C137" i="16"/>
  <c r="A138" i="16"/>
  <c r="B138" i="16"/>
  <c r="C138" i="16"/>
  <c r="A139" i="16"/>
  <c r="B139" i="16"/>
  <c r="C139" i="16"/>
  <c r="B140" i="16"/>
  <c r="C140" i="16"/>
  <c r="A141" i="16"/>
  <c r="B141" i="16"/>
  <c r="A142" i="16"/>
  <c r="B142" i="16"/>
  <c r="C142" i="16"/>
  <c r="A143" i="16"/>
  <c r="B143" i="16"/>
  <c r="C143" i="16"/>
  <c r="A144" i="16"/>
  <c r="B144" i="16"/>
  <c r="C144" i="16"/>
  <c r="B145" i="16"/>
  <c r="C145" i="16"/>
  <c r="A146" i="16"/>
  <c r="B146" i="16"/>
  <c r="A147" i="16"/>
  <c r="B147" i="16"/>
  <c r="C147" i="16"/>
  <c r="A148" i="16"/>
  <c r="B148" i="16"/>
  <c r="C148" i="16"/>
  <c r="A149" i="16"/>
  <c r="B149" i="16"/>
  <c r="C149" i="16"/>
  <c r="A150" i="16"/>
  <c r="B150" i="16"/>
  <c r="C150" i="16"/>
  <c r="B151" i="16"/>
  <c r="C151" i="16"/>
  <c r="B152" i="16"/>
  <c r="C152" i="16"/>
  <c r="A154" i="16"/>
  <c r="B154" i="16"/>
  <c r="A155" i="16"/>
  <c r="B155" i="16"/>
  <c r="A156" i="16"/>
  <c r="B156" i="16"/>
  <c r="C156" i="16"/>
  <c r="A157" i="16"/>
  <c r="B157" i="16"/>
  <c r="C157" i="16"/>
  <c r="A158" i="16"/>
  <c r="B158" i="16"/>
  <c r="C158" i="16"/>
  <c r="B159" i="16"/>
  <c r="C159" i="16"/>
  <c r="B160" i="16"/>
  <c r="C160" i="16"/>
  <c r="A161" i="16"/>
  <c r="B161" i="16"/>
  <c r="A162" i="16"/>
  <c r="B162" i="16"/>
  <c r="A163" i="16"/>
  <c r="B163" i="16"/>
  <c r="C163" i="16"/>
  <c r="A164" i="16"/>
  <c r="B164" i="16"/>
  <c r="C164" i="16"/>
  <c r="A165" i="16"/>
  <c r="B165" i="16"/>
  <c r="C165" i="16"/>
  <c r="A166" i="16"/>
  <c r="B166" i="16"/>
  <c r="C166" i="16"/>
  <c r="A167" i="16"/>
  <c r="B167" i="16"/>
  <c r="C167" i="16"/>
  <c r="B168" i="16"/>
  <c r="C168" i="16"/>
  <c r="A169" i="16"/>
  <c r="B169" i="16"/>
  <c r="A170" i="16"/>
  <c r="B170" i="16"/>
  <c r="C170" i="16"/>
  <c r="A171" i="16"/>
  <c r="B171" i="16"/>
  <c r="C171" i="16"/>
  <c r="A172" i="16"/>
  <c r="B172" i="16"/>
  <c r="C172" i="16"/>
  <c r="A173" i="16"/>
  <c r="B173" i="16"/>
  <c r="C173" i="16"/>
  <c r="A174" i="16"/>
  <c r="B174" i="16"/>
  <c r="C174" i="16"/>
  <c r="A175" i="16"/>
  <c r="B175" i="16"/>
  <c r="C175" i="16"/>
  <c r="B176" i="16"/>
  <c r="C176" i="16"/>
  <c r="A177" i="16"/>
  <c r="B177" i="16"/>
  <c r="A178" i="16"/>
  <c r="B178" i="16"/>
  <c r="C178" i="16"/>
  <c r="A179" i="16"/>
  <c r="B179" i="16"/>
  <c r="C179" i="16"/>
  <c r="A180" i="16"/>
  <c r="B180" i="16"/>
  <c r="C180" i="16"/>
  <c r="A181" i="16"/>
  <c r="B181" i="16"/>
  <c r="C181" i="16"/>
  <c r="A182" i="16"/>
  <c r="B182" i="16"/>
  <c r="C182" i="16"/>
  <c r="A183" i="16"/>
  <c r="B183" i="16"/>
  <c r="C183" i="16"/>
  <c r="A184" i="16"/>
  <c r="B184" i="16"/>
  <c r="C184" i="16"/>
  <c r="A185" i="16"/>
  <c r="B185" i="16"/>
  <c r="C185" i="16"/>
  <c r="A186" i="16"/>
  <c r="B186" i="16"/>
  <c r="C186" i="16"/>
  <c r="B187" i="16"/>
  <c r="C187" i="16"/>
  <c r="A188" i="16"/>
  <c r="B188" i="16"/>
  <c r="A189" i="16"/>
  <c r="B189" i="16"/>
  <c r="C189" i="16"/>
  <c r="A190" i="16"/>
  <c r="B190" i="16"/>
  <c r="C190" i="16"/>
  <c r="A191" i="16"/>
  <c r="B191" i="16"/>
  <c r="C191" i="16"/>
  <c r="B192" i="16"/>
  <c r="C192" i="16"/>
  <c r="A193" i="16"/>
  <c r="B193" i="16"/>
  <c r="A194" i="16"/>
  <c r="B194" i="16"/>
  <c r="C194" i="16"/>
  <c r="A195" i="16"/>
  <c r="B195" i="16"/>
  <c r="C195" i="16"/>
  <c r="A196" i="16"/>
  <c r="B196" i="16"/>
  <c r="C196" i="16"/>
  <c r="B197" i="16"/>
  <c r="C197" i="16"/>
  <c r="A198" i="16"/>
  <c r="B198" i="16"/>
  <c r="A199" i="16"/>
  <c r="B199" i="16"/>
  <c r="C199" i="16"/>
  <c r="A200" i="16"/>
  <c r="B200" i="16"/>
  <c r="C200" i="16"/>
  <c r="B201" i="16"/>
  <c r="C201" i="16"/>
  <c r="A202" i="16"/>
  <c r="B202" i="16"/>
  <c r="A203" i="16"/>
  <c r="B203" i="16"/>
  <c r="C203" i="16"/>
  <c r="A204" i="16"/>
  <c r="B204" i="16"/>
  <c r="C204" i="16"/>
  <c r="A205" i="16"/>
  <c r="B205" i="16"/>
  <c r="C205" i="16"/>
  <c r="A206" i="16"/>
  <c r="B206" i="16"/>
  <c r="C206" i="16"/>
  <c r="A207" i="16"/>
  <c r="B207" i="16"/>
  <c r="C207" i="16"/>
  <c r="A208" i="16"/>
  <c r="B208" i="16"/>
  <c r="C208" i="16"/>
  <c r="B209" i="16"/>
  <c r="C209" i="16"/>
  <c r="A210" i="16"/>
  <c r="B210" i="16"/>
  <c r="A211" i="16"/>
  <c r="B211" i="16"/>
  <c r="C211" i="16"/>
  <c r="A212" i="16"/>
  <c r="B212" i="16"/>
  <c r="C212" i="16"/>
  <c r="A213" i="16"/>
  <c r="B213" i="16"/>
  <c r="C213" i="16"/>
  <c r="A214" i="16"/>
  <c r="B214" i="16"/>
  <c r="C214" i="16"/>
  <c r="A215" i="16"/>
  <c r="B215" i="16"/>
  <c r="A216" i="16"/>
  <c r="B216" i="16"/>
  <c r="C216" i="16"/>
  <c r="A217" i="16"/>
  <c r="B217" i="16"/>
  <c r="C217" i="16"/>
  <c r="A218" i="16"/>
  <c r="B218" i="16"/>
  <c r="C218" i="16"/>
  <c r="A219" i="16"/>
  <c r="B219" i="16"/>
  <c r="C219" i="16"/>
  <c r="B220" i="16"/>
  <c r="C220" i="16"/>
  <c r="B221" i="16"/>
  <c r="C221" i="16"/>
  <c r="B222" i="16"/>
  <c r="C222" i="16"/>
  <c r="AF4" i="15"/>
  <c r="AF5" i="15"/>
  <c r="AF6" i="15"/>
  <c r="D7" i="15"/>
  <c r="D8" i="15"/>
  <c r="D9" i="15"/>
  <c r="D10" i="15"/>
  <c r="AF10" i="15"/>
  <c r="D11" i="15"/>
  <c r="F20" i="15"/>
  <c r="D22" i="14" s="1"/>
  <c r="AE22" i="15"/>
  <c r="B100" i="15"/>
  <c r="C100" i="15"/>
  <c r="G100" i="15"/>
  <c r="A101" i="15"/>
  <c r="B101" i="15"/>
  <c r="C101" i="15"/>
  <c r="G101" i="15"/>
  <c r="G103" i="15"/>
  <c r="B104" i="15"/>
  <c r="C104" i="15"/>
  <c r="G104" i="15"/>
  <c r="A105" i="15"/>
  <c r="C105" i="15"/>
  <c r="G105" i="15"/>
  <c r="A106" i="15"/>
  <c r="C106" i="15"/>
  <c r="G106" i="15"/>
  <c r="C107" i="15"/>
  <c r="G107" i="15"/>
  <c r="C108" i="15"/>
  <c r="G108" i="15"/>
  <c r="A110" i="15"/>
  <c r="B110" i="15"/>
  <c r="C110" i="15"/>
  <c r="A111" i="15"/>
  <c r="B111" i="15"/>
  <c r="C111" i="15"/>
  <c r="A112" i="15"/>
  <c r="B112" i="15"/>
  <c r="A113" i="15"/>
  <c r="B113" i="15"/>
  <c r="C113" i="15"/>
  <c r="A114" i="15"/>
  <c r="B114" i="15"/>
  <c r="C114" i="15"/>
  <c r="B115" i="15"/>
  <c r="C115" i="15"/>
  <c r="A116" i="15"/>
  <c r="B116" i="15"/>
  <c r="A117" i="15"/>
  <c r="B117" i="15"/>
  <c r="A118" i="15"/>
  <c r="B118" i="15"/>
  <c r="A119" i="15"/>
  <c r="B119" i="15"/>
  <c r="C119" i="15"/>
  <c r="A120" i="15"/>
  <c r="B120" i="15"/>
  <c r="C120" i="15"/>
  <c r="A121" i="15"/>
  <c r="B121" i="15"/>
  <c r="C121" i="15"/>
  <c r="A122" i="15"/>
  <c r="B122" i="15"/>
  <c r="C122" i="15"/>
  <c r="B123" i="15"/>
  <c r="C123" i="15"/>
  <c r="A124" i="15"/>
  <c r="B124" i="15"/>
  <c r="A125" i="15"/>
  <c r="B125" i="15"/>
  <c r="C125" i="15"/>
  <c r="A126" i="15"/>
  <c r="B126" i="15"/>
  <c r="C126" i="15"/>
  <c r="A127" i="15"/>
  <c r="B127" i="15"/>
  <c r="C127" i="15"/>
  <c r="A128" i="15"/>
  <c r="B128" i="15"/>
  <c r="C128" i="15"/>
  <c r="B129" i="15"/>
  <c r="C129" i="15"/>
  <c r="A130" i="15"/>
  <c r="B130" i="15"/>
  <c r="A131" i="15"/>
  <c r="B131" i="15"/>
  <c r="C131" i="15"/>
  <c r="A132" i="15"/>
  <c r="B132" i="15"/>
  <c r="C132" i="15"/>
  <c r="A133" i="15"/>
  <c r="B133" i="15"/>
  <c r="C133" i="15"/>
  <c r="B134" i="15"/>
  <c r="C134" i="15"/>
  <c r="A135" i="15"/>
  <c r="B135" i="15"/>
  <c r="A136" i="15"/>
  <c r="B136" i="15"/>
  <c r="C136" i="15"/>
  <c r="A137" i="15"/>
  <c r="B137" i="15"/>
  <c r="C137" i="15"/>
  <c r="A138" i="15"/>
  <c r="B138" i="15"/>
  <c r="C138" i="15"/>
  <c r="B139" i="15"/>
  <c r="C139" i="15"/>
  <c r="A140" i="15"/>
  <c r="B140" i="15"/>
  <c r="A141" i="15"/>
  <c r="B141" i="15"/>
  <c r="C141" i="15"/>
  <c r="A142" i="15"/>
  <c r="B142" i="15"/>
  <c r="C142" i="15"/>
  <c r="A143" i="15"/>
  <c r="B143" i="15"/>
  <c r="C143" i="15"/>
  <c r="A144" i="15"/>
  <c r="B144" i="15"/>
  <c r="C144" i="15"/>
  <c r="B145" i="15"/>
  <c r="C145" i="15"/>
  <c r="B146" i="15"/>
  <c r="C146" i="15"/>
  <c r="A148" i="15"/>
  <c r="B148" i="15"/>
  <c r="A149" i="15"/>
  <c r="B149" i="15"/>
  <c r="A150" i="15"/>
  <c r="B150" i="15"/>
  <c r="C150" i="15"/>
  <c r="A151" i="15"/>
  <c r="B151" i="15"/>
  <c r="C151" i="15"/>
  <c r="A152" i="15"/>
  <c r="B152" i="15"/>
  <c r="C152" i="15"/>
  <c r="B153" i="15"/>
  <c r="C153" i="15"/>
  <c r="B154" i="15"/>
  <c r="C154" i="15"/>
  <c r="A155" i="15"/>
  <c r="B155" i="15"/>
  <c r="A156" i="15"/>
  <c r="B156" i="15"/>
  <c r="A157" i="15"/>
  <c r="B157" i="15"/>
  <c r="C157" i="15"/>
  <c r="A158" i="15"/>
  <c r="B158" i="15"/>
  <c r="C158" i="15"/>
  <c r="A159" i="15"/>
  <c r="B159" i="15"/>
  <c r="C159" i="15"/>
  <c r="A160" i="15"/>
  <c r="B160" i="15"/>
  <c r="C160" i="15"/>
  <c r="A161" i="15"/>
  <c r="B161" i="15"/>
  <c r="C161" i="15"/>
  <c r="B162" i="15"/>
  <c r="C162" i="15"/>
  <c r="A163" i="15"/>
  <c r="B163" i="15"/>
  <c r="A164" i="15"/>
  <c r="B164" i="15"/>
  <c r="C164" i="15"/>
  <c r="A165" i="15"/>
  <c r="B165" i="15"/>
  <c r="C165" i="15"/>
  <c r="A166" i="15"/>
  <c r="B166" i="15"/>
  <c r="C166" i="15"/>
  <c r="A167" i="15"/>
  <c r="B167" i="15"/>
  <c r="C167" i="15"/>
  <c r="A168" i="15"/>
  <c r="B168" i="15"/>
  <c r="C168" i="15"/>
  <c r="A169" i="15"/>
  <c r="B169" i="15"/>
  <c r="C169" i="15"/>
  <c r="B170" i="15"/>
  <c r="C170" i="15"/>
  <c r="A171" i="15"/>
  <c r="B171" i="15"/>
  <c r="A172" i="15"/>
  <c r="B172" i="15"/>
  <c r="C172" i="15"/>
  <c r="A173" i="15"/>
  <c r="B173" i="15"/>
  <c r="C173" i="15"/>
  <c r="A174" i="15"/>
  <c r="B174" i="15"/>
  <c r="C174" i="15"/>
  <c r="A175" i="15"/>
  <c r="B175" i="15"/>
  <c r="C175" i="15"/>
  <c r="A176" i="15"/>
  <c r="B176" i="15"/>
  <c r="C176" i="15"/>
  <c r="A177" i="15"/>
  <c r="B177" i="15"/>
  <c r="C177" i="15"/>
  <c r="A178" i="15"/>
  <c r="B178" i="15"/>
  <c r="C178" i="15"/>
  <c r="A179" i="15"/>
  <c r="B179" i="15"/>
  <c r="C179" i="15"/>
  <c r="A180" i="15"/>
  <c r="B180" i="15"/>
  <c r="C180" i="15"/>
  <c r="B181" i="15"/>
  <c r="C181" i="15"/>
  <c r="A182" i="15"/>
  <c r="B182" i="15"/>
  <c r="A183" i="15"/>
  <c r="B183" i="15"/>
  <c r="C183" i="15"/>
  <c r="A184" i="15"/>
  <c r="B184" i="15"/>
  <c r="C184" i="15"/>
  <c r="A185" i="15"/>
  <c r="B185" i="15"/>
  <c r="C185" i="15"/>
  <c r="B186" i="15"/>
  <c r="C186" i="15"/>
  <c r="A187" i="15"/>
  <c r="B187" i="15"/>
  <c r="A188" i="15"/>
  <c r="B188" i="15"/>
  <c r="C188" i="15"/>
  <c r="A189" i="15"/>
  <c r="B189" i="15"/>
  <c r="C189" i="15"/>
  <c r="A190" i="15"/>
  <c r="B190" i="15"/>
  <c r="C190" i="15"/>
  <c r="B191" i="15"/>
  <c r="C191" i="15"/>
  <c r="A192" i="15"/>
  <c r="B192" i="15"/>
  <c r="A193" i="15"/>
  <c r="B193" i="15"/>
  <c r="C193" i="15"/>
  <c r="A194" i="15"/>
  <c r="B194" i="15"/>
  <c r="C194" i="15"/>
  <c r="B195" i="15"/>
  <c r="C195" i="15"/>
  <c r="A196" i="15"/>
  <c r="B196" i="15"/>
  <c r="A197" i="15"/>
  <c r="B197" i="15"/>
  <c r="C197" i="15"/>
  <c r="A198" i="15"/>
  <c r="B198" i="15"/>
  <c r="C198" i="15"/>
  <c r="A199" i="15"/>
  <c r="B199" i="15"/>
  <c r="C199" i="15"/>
  <c r="A200" i="15"/>
  <c r="B200" i="15"/>
  <c r="C200" i="15"/>
  <c r="A201" i="15"/>
  <c r="B201" i="15"/>
  <c r="C201" i="15"/>
  <c r="A202" i="15"/>
  <c r="B202" i="15"/>
  <c r="C202" i="15"/>
  <c r="B203" i="15"/>
  <c r="C203" i="15"/>
  <c r="A204" i="15"/>
  <c r="B204" i="15"/>
  <c r="A205" i="15"/>
  <c r="B205" i="15"/>
  <c r="C205" i="15"/>
  <c r="A206" i="15"/>
  <c r="B206" i="15"/>
  <c r="C206" i="15"/>
  <c r="A207" i="15"/>
  <c r="B207" i="15"/>
  <c r="C207" i="15"/>
  <c r="A208" i="15"/>
  <c r="B208" i="15"/>
  <c r="C208" i="15"/>
  <c r="A209" i="15"/>
  <c r="B209" i="15"/>
  <c r="A210" i="15"/>
  <c r="B210" i="15"/>
  <c r="C210" i="15"/>
  <c r="A211" i="15"/>
  <c r="B211" i="15"/>
  <c r="C211" i="15"/>
  <c r="A212" i="15"/>
  <c r="B212" i="15"/>
  <c r="C212" i="15"/>
  <c r="A213" i="15"/>
  <c r="B213" i="15"/>
  <c r="C213" i="15"/>
  <c r="B214" i="15"/>
  <c r="C214" i="15"/>
  <c r="B215" i="15"/>
  <c r="C215" i="15"/>
  <c r="B216" i="15"/>
  <c r="C216" i="15"/>
  <c r="D7" i="14"/>
  <c r="D8" i="14"/>
  <c r="D9" i="14"/>
  <c r="D10" i="14"/>
  <c r="D11" i="14"/>
  <c r="D7" i="13"/>
  <c r="D8" i="13"/>
  <c r="D9" i="13"/>
  <c r="D10" i="13"/>
  <c r="D11" i="13"/>
  <c r="D7" i="12"/>
  <c r="D8" i="12"/>
  <c r="D9" i="12"/>
  <c r="D10" i="12"/>
  <c r="D11" i="12"/>
  <c r="K14" i="12"/>
  <c r="D14" i="22" s="1"/>
  <c r="O14" i="12"/>
  <c r="E7" i="11"/>
  <c r="E8" i="11"/>
  <c r="E9" i="11"/>
  <c r="E10" i="11"/>
  <c r="E11" i="11"/>
  <c r="F18" i="11"/>
  <c r="AC4" i="10"/>
  <c r="AC5" i="10"/>
  <c r="AC6" i="10"/>
  <c r="E7" i="10"/>
  <c r="E8" i="10"/>
  <c r="E9" i="10"/>
  <c r="E10" i="10"/>
  <c r="AC10" i="10"/>
  <c r="E11" i="10"/>
  <c r="A16" i="10"/>
  <c r="B16" i="10"/>
  <c r="A17" i="10"/>
  <c r="B17" i="10"/>
  <c r="B18" i="10"/>
  <c r="C18" i="10"/>
  <c r="D18" i="10"/>
  <c r="E18" i="10"/>
  <c r="F18" i="10" s="1"/>
  <c r="F81" i="10" s="1"/>
  <c r="B19" i="10"/>
  <c r="C19" i="10"/>
  <c r="D19" i="10"/>
  <c r="E19" i="10"/>
  <c r="F19" i="10" s="1"/>
  <c r="A21" i="10"/>
  <c r="B21" i="10"/>
  <c r="B22" i="10"/>
  <c r="C22" i="10"/>
  <c r="D22" i="10"/>
  <c r="E22" i="10"/>
  <c r="F22" i="10" s="1"/>
  <c r="B23" i="10"/>
  <c r="C23" i="10"/>
  <c r="D23" i="10"/>
  <c r="E23" i="10"/>
  <c r="F23" i="10" s="1"/>
  <c r="B24" i="10"/>
  <c r="C24" i="10"/>
  <c r="D24" i="10"/>
  <c r="E24" i="10"/>
  <c r="F24" i="10" s="1"/>
  <c r="A27" i="10"/>
  <c r="B27" i="10"/>
  <c r="B28" i="10"/>
  <c r="C28" i="10"/>
  <c r="D28" i="10"/>
  <c r="E28" i="10"/>
  <c r="F28" i="10" s="1"/>
  <c r="B29" i="10"/>
  <c r="C29" i="10"/>
  <c r="D29" i="10"/>
  <c r="E29" i="10"/>
  <c r="F29" i="10" s="1"/>
  <c r="B30" i="10"/>
  <c r="C30" i="10"/>
  <c r="D30" i="10"/>
  <c r="E30" i="10"/>
  <c r="F30" i="10" s="1"/>
  <c r="A32" i="10"/>
  <c r="B32" i="10"/>
  <c r="A33" i="10"/>
  <c r="B33" i="10"/>
  <c r="B34" i="10"/>
  <c r="C34" i="10"/>
  <c r="D34" i="10"/>
  <c r="E34" i="10"/>
  <c r="F34" i="10" s="1"/>
  <c r="B35" i="10"/>
  <c r="C35" i="10"/>
  <c r="D35" i="10"/>
  <c r="E35" i="10"/>
  <c r="F35" i="10" s="1"/>
  <c r="B36" i="10"/>
  <c r="C36" i="10"/>
  <c r="D36" i="10"/>
  <c r="E36" i="10"/>
  <c r="F36" i="10" s="1"/>
  <c r="B37" i="10"/>
  <c r="C37" i="10"/>
  <c r="D37" i="10"/>
  <c r="E37" i="10"/>
  <c r="F37" i="10" s="1"/>
  <c r="B38" i="10"/>
  <c r="C38" i="10"/>
  <c r="D38" i="10"/>
  <c r="E38" i="10"/>
  <c r="F38" i="10" s="1"/>
  <c r="A39" i="10"/>
  <c r="B39" i="10"/>
  <c r="B40" i="10"/>
  <c r="C40" i="10"/>
  <c r="D40" i="10"/>
  <c r="E40" i="10"/>
  <c r="F40" i="10" s="1"/>
  <c r="B41" i="10"/>
  <c r="C41" i="10"/>
  <c r="D41" i="10"/>
  <c r="E41" i="10"/>
  <c r="F41" i="10" s="1"/>
  <c r="A43" i="10"/>
  <c r="B43" i="10"/>
  <c r="C43" i="10"/>
  <c r="D43" i="10"/>
  <c r="E43" i="10"/>
  <c r="F43" i="10" s="1"/>
  <c r="A45" i="10"/>
  <c r="B45" i="10"/>
  <c r="C45" i="10"/>
  <c r="D45" i="10"/>
  <c r="E45" i="10"/>
  <c r="F45" i="10" s="1"/>
  <c r="A47" i="10"/>
  <c r="B47" i="10"/>
  <c r="B48" i="10"/>
  <c r="C48" i="10"/>
  <c r="D48" i="10"/>
  <c r="E48" i="10"/>
  <c r="F48" i="10" s="1"/>
  <c r="A50" i="10"/>
  <c r="B50" i="10"/>
  <c r="B51" i="10"/>
  <c r="C51" i="10"/>
  <c r="D51" i="10"/>
  <c r="E51" i="10"/>
  <c r="F51" i="10" s="1"/>
  <c r="B52" i="10"/>
  <c r="C52" i="10"/>
  <c r="D52" i="10"/>
  <c r="E52" i="10"/>
  <c r="F52" i="10" s="1"/>
  <c r="A54" i="10"/>
  <c r="B54" i="10"/>
  <c r="B55" i="10"/>
  <c r="C55" i="10"/>
  <c r="D55" i="10"/>
  <c r="E55" i="10"/>
  <c r="F55" i="10" s="1"/>
  <c r="B56" i="10"/>
  <c r="C56" i="10"/>
  <c r="D56" i="10"/>
  <c r="E56" i="10"/>
  <c r="F56" i="10" s="1"/>
  <c r="B57" i="10"/>
  <c r="C57" i="10"/>
  <c r="D57" i="10"/>
  <c r="E57" i="10"/>
  <c r="F57" i="10" s="1"/>
  <c r="B58" i="10"/>
  <c r="C58" i="10"/>
  <c r="D58" i="10"/>
  <c r="E58" i="10"/>
  <c r="F58" i="10" s="1"/>
  <c r="B59" i="10"/>
  <c r="C59" i="10"/>
  <c r="D59" i="10"/>
  <c r="E59" i="10"/>
  <c r="F59" i="10" s="1"/>
  <c r="B60" i="10"/>
  <c r="C60" i="10"/>
  <c r="D60" i="10"/>
  <c r="E60" i="10"/>
  <c r="F60" i="10" s="1"/>
  <c r="B63" i="10"/>
  <c r="B64" i="10"/>
  <c r="C64" i="10"/>
  <c r="D64" i="10"/>
  <c r="E64" i="10"/>
  <c r="F64" i="10" s="1"/>
  <c r="B65" i="10"/>
  <c r="C65" i="10"/>
  <c r="D65" i="10"/>
  <c r="E65" i="10"/>
  <c r="F65" i="10" s="1"/>
  <c r="B66" i="10"/>
  <c r="C66" i="10"/>
  <c r="D66" i="10"/>
  <c r="E66" i="10"/>
  <c r="F66" i="10" s="1"/>
  <c r="B67" i="10"/>
  <c r="C67" i="10"/>
  <c r="D67" i="10"/>
  <c r="E67" i="10"/>
  <c r="F67" i="10" s="1"/>
  <c r="A69" i="10"/>
  <c r="B69" i="10"/>
  <c r="B70" i="10"/>
  <c r="B71" i="10"/>
  <c r="C71" i="10"/>
  <c r="D71" i="10"/>
  <c r="E71" i="10"/>
  <c r="F71" i="10" s="1"/>
  <c r="A73" i="10"/>
  <c r="B73" i="10"/>
  <c r="A74" i="10"/>
  <c r="B74" i="10"/>
  <c r="C74" i="10"/>
  <c r="D74" i="10"/>
  <c r="E74" i="10"/>
  <c r="F74" i="10" s="1"/>
  <c r="A75" i="10"/>
  <c r="B75" i="10"/>
  <c r="A76" i="10"/>
  <c r="B76" i="10"/>
  <c r="C76" i="10"/>
  <c r="D76" i="10"/>
  <c r="E76" i="10"/>
  <c r="F76" i="10" s="1"/>
  <c r="A77" i="10"/>
  <c r="B77" i="10"/>
  <c r="C77" i="10"/>
  <c r="D77" i="10"/>
  <c r="E77" i="10"/>
  <c r="F77" i="10" s="1"/>
  <c r="A79" i="10"/>
  <c r="B79" i="10"/>
  <c r="B80" i="10"/>
  <c r="C80" i="10"/>
  <c r="D80" i="10"/>
  <c r="E80" i="10"/>
  <c r="F80" i="10" s="1"/>
  <c r="M4" i="9"/>
  <c r="M5" i="9"/>
  <c r="M6" i="9"/>
  <c r="E7" i="9"/>
  <c r="E8" i="9"/>
  <c r="E9" i="9"/>
  <c r="E10" i="9"/>
  <c r="M10" i="9"/>
  <c r="E11" i="9"/>
  <c r="A16" i="9"/>
  <c r="B16" i="9"/>
  <c r="A17" i="9"/>
  <c r="B17" i="9"/>
  <c r="C17" i="9"/>
  <c r="D17" i="9"/>
  <c r="E17" i="9"/>
  <c r="F17" i="9" s="1"/>
  <c r="F56" i="9" s="1"/>
  <c r="A19" i="9"/>
  <c r="B19" i="9"/>
  <c r="C19" i="9"/>
  <c r="D19" i="9"/>
  <c r="E19" i="9"/>
  <c r="F19" i="9" s="1"/>
  <c r="A21" i="9"/>
  <c r="B21" i="9"/>
  <c r="A22" i="9"/>
  <c r="B22" i="9"/>
  <c r="C22" i="9"/>
  <c r="D22" i="9"/>
  <c r="E22" i="9"/>
  <c r="F22" i="9" s="1"/>
  <c r="A23" i="9"/>
  <c r="B23" i="9"/>
  <c r="C23" i="9"/>
  <c r="D23" i="9"/>
  <c r="E23" i="9"/>
  <c r="F23" i="9" s="1"/>
  <c r="A25" i="9"/>
  <c r="B25" i="9"/>
  <c r="A26" i="9"/>
  <c r="B26" i="9"/>
  <c r="C26" i="9"/>
  <c r="D26" i="9"/>
  <c r="E26" i="9"/>
  <c r="F26" i="9" s="1"/>
  <c r="A27" i="9"/>
  <c r="B27" i="9"/>
  <c r="C27" i="9"/>
  <c r="D27" i="9"/>
  <c r="E27" i="9"/>
  <c r="F27" i="9" s="1"/>
  <c r="A28" i="9"/>
  <c r="B28" i="9"/>
  <c r="C28" i="9"/>
  <c r="D28" i="9"/>
  <c r="E28" i="9"/>
  <c r="F28" i="9" s="1"/>
  <c r="A29" i="9"/>
  <c r="B29" i="9"/>
  <c r="C29" i="9"/>
  <c r="D29" i="9"/>
  <c r="E29" i="9"/>
  <c r="F29" i="9" s="1"/>
  <c r="A30" i="9"/>
  <c r="B30" i="9"/>
  <c r="C30" i="9"/>
  <c r="D30" i="9"/>
  <c r="E30" i="9"/>
  <c r="F30" i="9" s="1"/>
  <c r="A31" i="9"/>
  <c r="B31" i="9"/>
  <c r="C31" i="9"/>
  <c r="D31" i="9"/>
  <c r="E31" i="9"/>
  <c r="F31" i="9" s="1"/>
  <c r="A33" i="9"/>
  <c r="B33" i="9"/>
  <c r="A34" i="9"/>
  <c r="B34" i="9"/>
  <c r="C34" i="9"/>
  <c r="D34" i="9"/>
  <c r="E34" i="9"/>
  <c r="F34" i="9" s="1"/>
  <c r="A36" i="9"/>
  <c r="B36" i="9"/>
  <c r="A37" i="9"/>
  <c r="B37" i="9"/>
  <c r="C37" i="9"/>
  <c r="D37" i="9"/>
  <c r="E37" i="9"/>
  <c r="F37" i="9" s="1"/>
  <c r="A38" i="9"/>
  <c r="B38" i="9"/>
  <c r="C38" i="9"/>
  <c r="D38" i="9"/>
  <c r="E38" i="9"/>
  <c r="F38" i="9" s="1"/>
  <c r="A39" i="9"/>
  <c r="B39" i="9"/>
  <c r="C39" i="9"/>
  <c r="D39" i="9"/>
  <c r="E39" i="9"/>
  <c r="F39" i="9" s="1"/>
  <c r="A40" i="9"/>
  <c r="B40" i="9"/>
  <c r="C40" i="9"/>
  <c r="D40" i="9"/>
  <c r="E40" i="9"/>
  <c r="F40" i="9" s="1"/>
  <c r="A42" i="9"/>
  <c r="B42" i="9"/>
  <c r="A43" i="9"/>
  <c r="B43" i="9"/>
  <c r="C43" i="9"/>
  <c r="D43" i="9"/>
  <c r="E43" i="9"/>
  <c r="F43" i="9" s="1"/>
  <c r="A44" i="9"/>
  <c r="B44" i="9"/>
  <c r="C44" i="9"/>
  <c r="D44" i="9"/>
  <c r="E44" i="9"/>
  <c r="F44" i="9" s="1"/>
  <c r="A45" i="9"/>
  <c r="B45" i="9"/>
  <c r="C45" i="9"/>
  <c r="D45" i="9"/>
  <c r="E45" i="9"/>
  <c r="F45" i="9" s="1"/>
  <c r="A46" i="9"/>
  <c r="B46" i="9"/>
  <c r="C46" i="9"/>
  <c r="D46" i="9"/>
  <c r="E46" i="9"/>
  <c r="F46" i="9" s="1"/>
  <c r="A47" i="9"/>
  <c r="B47" i="9"/>
  <c r="C47" i="9"/>
  <c r="D47" i="9"/>
  <c r="E47" i="9"/>
  <c r="F47" i="9" s="1"/>
  <c r="A48" i="9"/>
  <c r="B48" i="9"/>
  <c r="C48" i="9"/>
  <c r="D48" i="9"/>
  <c r="E48" i="9"/>
  <c r="F48" i="9" s="1"/>
  <c r="A49" i="9"/>
  <c r="B49" i="9"/>
  <c r="C49" i="9"/>
  <c r="D49" i="9"/>
  <c r="E49" i="9"/>
  <c r="F49" i="9" s="1"/>
  <c r="A50" i="9"/>
  <c r="B50" i="9"/>
  <c r="C50" i="9"/>
  <c r="D50" i="9"/>
  <c r="E50" i="9"/>
  <c r="F50" i="9" s="1"/>
  <c r="A52" i="9"/>
  <c r="B52" i="9"/>
  <c r="B53" i="9"/>
  <c r="C53" i="9"/>
  <c r="D53" i="9"/>
  <c r="E53" i="9"/>
  <c r="F53" i="9" s="1"/>
  <c r="A54" i="9"/>
  <c r="B54" i="9"/>
  <c r="C54" i="9"/>
  <c r="D54" i="9"/>
  <c r="E54" i="9"/>
  <c r="F54" i="9" s="1"/>
  <c r="A55" i="9"/>
  <c r="B55" i="9"/>
  <c r="C55" i="9"/>
  <c r="D55" i="9"/>
  <c r="E55" i="9"/>
  <c r="F55" i="9" s="1"/>
  <c r="I8" i="7"/>
  <c r="I9" i="7"/>
  <c r="I10" i="7"/>
  <c r="I11" i="7"/>
  <c r="I12" i="7"/>
  <c r="Z1" i="6"/>
  <c r="A7" i="6"/>
  <c r="B8" i="6"/>
  <c r="Z8" i="6"/>
  <c r="B9" i="6"/>
  <c r="B10" i="6"/>
  <c r="B11" i="6"/>
  <c r="A17" i="6"/>
  <c r="B17" i="6"/>
  <c r="A18" i="6"/>
  <c r="B18" i="6"/>
  <c r="A19" i="6"/>
  <c r="B19" i="6"/>
  <c r="A20" i="6"/>
  <c r="B20" i="6"/>
  <c r="C20" i="6"/>
  <c r="D20" i="6"/>
  <c r="E20" i="6"/>
  <c r="F20" i="6" s="1"/>
  <c r="G20" i="6"/>
  <c r="A21" i="6"/>
  <c r="B21" i="6"/>
  <c r="C21" i="6"/>
  <c r="D21" i="6"/>
  <c r="E21" i="6"/>
  <c r="F21" i="6" s="1"/>
  <c r="G21" i="6"/>
  <c r="A23" i="6"/>
  <c r="B23" i="6"/>
  <c r="A24" i="6"/>
  <c r="B24" i="6"/>
  <c r="C24" i="6"/>
  <c r="D24" i="6"/>
  <c r="E24" i="6"/>
  <c r="F24" i="6" s="1"/>
  <c r="G24" i="6"/>
  <c r="A25" i="6"/>
  <c r="B25" i="6"/>
  <c r="C25" i="6"/>
  <c r="D25" i="6"/>
  <c r="E25" i="6"/>
  <c r="F25" i="6" s="1"/>
  <c r="G25" i="6"/>
  <c r="A27" i="6"/>
  <c r="B27" i="6"/>
  <c r="A28" i="6"/>
  <c r="B28" i="6"/>
  <c r="C28" i="6"/>
  <c r="D28" i="6"/>
  <c r="E28" i="6"/>
  <c r="F28" i="6" s="1"/>
  <c r="G28" i="6"/>
  <c r="A29" i="6"/>
  <c r="B29" i="6"/>
  <c r="C29" i="6"/>
  <c r="D29" i="6"/>
  <c r="E29" i="6"/>
  <c r="F29" i="6" s="1"/>
  <c r="G29" i="6"/>
  <c r="A31" i="6"/>
  <c r="B31" i="6"/>
  <c r="A32" i="6"/>
  <c r="B32" i="6"/>
  <c r="A33" i="6"/>
  <c r="B33" i="6"/>
  <c r="C33" i="6"/>
  <c r="D33" i="6"/>
  <c r="E33" i="6"/>
  <c r="F33" i="6" s="1"/>
  <c r="G33" i="6"/>
  <c r="A34" i="6"/>
  <c r="B34" i="6"/>
  <c r="C34" i="6"/>
  <c r="D34" i="6"/>
  <c r="E34" i="6"/>
  <c r="F34" i="6" s="1"/>
  <c r="G34" i="6"/>
  <c r="A36" i="6"/>
  <c r="B36" i="6"/>
  <c r="A37" i="6"/>
  <c r="B37" i="6"/>
  <c r="C37" i="6"/>
  <c r="D37" i="6"/>
  <c r="E37" i="6"/>
  <c r="F37" i="6" s="1"/>
  <c r="G37" i="6"/>
  <c r="A38" i="6"/>
  <c r="B38" i="6"/>
  <c r="C38" i="6"/>
  <c r="D38" i="6"/>
  <c r="E38" i="6"/>
  <c r="F38" i="6" s="1"/>
  <c r="G38" i="6"/>
  <c r="A39" i="6"/>
  <c r="B39" i="6"/>
  <c r="C39" i="6"/>
  <c r="D39" i="6"/>
  <c r="E39" i="6"/>
  <c r="F39" i="6" s="1"/>
  <c r="G39" i="6"/>
  <c r="A40" i="6"/>
  <c r="B40" i="6"/>
  <c r="C40" i="6"/>
  <c r="D40" i="6"/>
  <c r="E40" i="6"/>
  <c r="F40" i="6" s="1"/>
  <c r="G40" i="6"/>
  <c r="A41" i="6"/>
  <c r="B41" i="6"/>
  <c r="C41" i="6"/>
  <c r="D41" i="6"/>
  <c r="E41" i="6"/>
  <c r="F41" i="6" s="1"/>
  <c r="G41" i="6"/>
  <c r="A42" i="6"/>
  <c r="B42" i="6"/>
  <c r="C42" i="6"/>
  <c r="D42" i="6"/>
  <c r="E42" i="6"/>
  <c r="F42" i="6" s="1"/>
  <c r="G42" i="6"/>
  <c r="A44" i="6"/>
  <c r="B44" i="6"/>
  <c r="A45" i="6"/>
  <c r="B45" i="6"/>
  <c r="C45" i="6"/>
  <c r="D45" i="6"/>
  <c r="E45" i="6"/>
  <c r="F45" i="6" s="1"/>
  <c r="G45" i="6"/>
  <c r="A47" i="6"/>
  <c r="B47" i="6"/>
  <c r="A48" i="6"/>
  <c r="B48" i="6"/>
  <c r="C48" i="6"/>
  <c r="D48" i="6"/>
  <c r="E48" i="6"/>
  <c r="F48" i="6" s="1"/>
  <c r="G48" i="6"/>
  <c r="A49" i="6"/>
  <c r="B49" i="6"/>
  <c r="C49" i="6"/>
  <c r="D49" i="6"/>
  <c r="E49" i="6"/>
  <c r="F49" i="6" s="1"/>
  <c r="G49" i="6"/>
  <c r="A50" i="6"/>
  <c r="B50" i="6"/>
  <c r="C50" i="6"/>
  <c r="D50" i="6"/>
  <c r="E50" i="6"/>
  <c r="F50" i="6" s="1"/>
  <c r="G50" i="6"/>
  <c r="A51" i="6"/>
  <c r="B51" i="6"/>
  <c r="C51" i="6"/>
  <c r="D51" i="6"/>
  <c r="E51" i="6"/>
  <c r="F51" i="6" s="1"/>
  <c r="G51" i="6"/>
  <c r="A53" i="6"/>
  <c r="B53" i="6"/>
  <c r="A54" i="6"/>
  <c r="B54" i="6"/>
  <c r="C54" i="6"/>
  <c r="D54" i="6"/>
  <c r="E54" i="6"/>
  <c r="F54" i="6" s="1"/>
  <c r="G54" i="6"/>
  <c r="A55" i="6"/>
  <c r="B55" i="6"/>
  <c r="C55" i="6"/>
  <c r="D55" i="6"/>
  <c r="E55" i="6"/>
  <c r="F55" i="6" s="1"/>
  <c r="G55" i="6"/>
  <c r="A56" i="6"/>
  <c r="B56" i="6"/>
  <c r="C56" i="6"/>
  <c r="D56" i="6"/>
  <c r="E56" i="6"/>
  <c r="F56" i="6" s="1"/>
  <c r="G56" i="6"/>
  <c r="A57" i="6"/>
  <c r="B57" i="6"/>
  <c r="A58" i="6"/>
  <c r="B58" i="6"/>
  <c r="C58" i="6"/>
  <c r="D58" i="6"/>
  <c r="E58" i="6"/>
  <c r="F58" i="6" s="1"/>
  <c r="G58" i="6"/>
  <c r="A59" i="6"/>
  <c r="B59" i="6"/>
  <c r="C59" i="6"/>
  <c r="D59" i="6"/>
  <c r="E59" i="6"/>
  <c r="F59" i="6" s="1"/>
  <c r="G59" i="6"/>
  <c r="A60" i="6"/>
  <c r="B60" i="6"/>
  <c r="C60" i="6"/>
  <c r="D60" i="6"/>
  <c r="E60" i="6"/>
  <c r="F60" i="6" s="1"/>
  <c r="G60" i="6"/>
  <c r="A61" i="6"/>
  <c r="B61" i="6"/>
  <c r="C61" i="6"/>
  <c r="D61" i="6"/>
  <c r="E61" i="6"/>
  <c r="F61" i="6" s="1"/>
  <c r="G61" i="6"/>
  <c r="A62" i="6"/>
  <c r="B62" i="6"/>
  <c r="C62" i="6"/>
  <c r="D62" i="6"/>
  <c r="E62" i="6"/>
  <c r="F62" i="6" s="1"/>
  <c r="G62" i="6"/>
  <c r="A65" i="6"/>
  <c r="B65" i="6"/>
  <c r="B66" i="6"/>
  <c r="C66" i="6"/>
  <c r="D66" i="6"/>
  <c r="E66" i="6"/>
  <c r="F66" i="6" s="1"/>
  <c r="G66" i="6"/>
  <c r="B67" i="6"/>
  <c r="B68" i="6"/>
  <c r="C68" i="6"/>
  <c r="D68" i="6"/>
  <c r="E68" i="6"/>
  <c r="F68" i="6" s="1"/>
  <c r="G68" i="6"/>
  <c r="B69" i="6"/>
  <c r="C69" i="6"/>
  <c r="D69" i="6"/>
  <c r="E69" i="6"/>
  <c r="F69" i="6" s="1"/>
  <c r="G69" i="6"/>
  <c r="Q74" i="6"/>
  <c r="T74" i="6"/>
  <c r="T75" i="6" s="1"/>
  <c r="Q75" i="6"/>
  <c r="Q77" i="6"/>
  <c r="B81" i="6"/>
  <c r="B82" i="6"/>
  <c r="E82" i="6"/>
  <c r="E83" i="6"/>
  <c r="A3" i="5"/>
  <c r="A8" i="5"/>
  <c r="G9" i="5"/>
  <c r="B9" i="9"/>
  <c r="G11" i="5"/>
  <c r="G12" i="5"/>
  <c r="B11" i="9" s="1"/>
  <c r="F28" i="5"/>
  <c r="F21" i="7" s="1"/>
  <c r="F29" i="5"/>
  <c r="F22" i="7" s="1"/>
  <c r="M29" i="5"/>
  <c r="M30" i="5"/>
  <c r="AA6" i="4"/>
  <c r="B7" i="4"/>
  <c r="B14" i="4"/>
  <c r="B15" i="4"/>
  <c r="H33" i="4"/>
  <c r="G33" i="4" s="1"/>
  <c r="B2" i="2"/>
  <c r="B1" i="4" s="1"/>
  <c r="K31" i="22" l="1"/>
  <c r="T76" i="6"/>
  <c r="N33" i="22"/>
  <c r="O32" i="22"/>
  <c r="O37" i="22"/>
  <c r="N34" i="22"/>
  <c r="J37" i="22"/>
  <c r="K36" i="22"/>
  <c r="N22" i="5"/>
  <c r="D20" i="22" s="1"/>
  <c r="F20" i="22" s="1"/>
  <c r="E16" i="18"/>
  <c r="J34" i="22"/>
  <c r="J33" i="22"/>
  <c r="N31" i="22"/>
  <c r="E50" i="20"/>
  <c r="E16" i="17"/>
  <c r="B26" i="21"/>
  <c r="O36" i="22"/>
  <c r="F16" i="19"/>
  <c r="F36" i="21"/>
  <c r="F18" i="21" s="1"/>
  <c r="U1" i="6"/>
  <c r="U2" i="6" s="1"/>
  <c r="F71" i="6"/>
  <c r="O23" i="5"/>
  <c r="B44" i="20"/>
  <c r="B6" i="20"/>
  <c r="B24" i="16"/>
  <c r="B24" i="15"/>
  <c r="B84" i="10"/>
  <c r="B21" i="13"/>
  <c r="B19" i="12"/>
  <c r="B27" i="14"/>
  <c r="B59" i="9"/>
  <c r="A1" i="16"/>
  <c r="A104" i="16" s="1"/>
  <c r="A1" i="20"/>
  <c r="A1" i="15"/>
  <c r="A98" i="15" s="1"/>
  <c r="A1" i="13"/>
  <c r="A1" i="14"/>
  <c r="A1" i="10"/>
  <c r="A1" i="12"/>
  <c r="A1" i="11"/>
  <c r="A1" i="7"/>
  <c r="A1" i="9"/>
  <c r="A1" i="6"/>
  <c r="A1" i="5"/>
  <c r="B45" i="20"/>
  <c r="B25" i="16"/>
  <c r="B25" i="15"/>
  <c r="B22" i="13"/>
  <c r="B20" i="12"/>
  <c r="B28" i="14"/>
  <c r="B85" i="10"/>
  <c r="B60" i="9"/>
  <c r="Z2" i="20"/>
  <c r="Z2" i="6"/>
  <c r="F45" i="20"/>
  <c r="C25" i="16"/>
  <c r="E86" i="10"/>
  <c r="C25" i="15"/>
  <c r="D22" i="13"/>
  <c r="D20" i="12"/>
  <c r="D28" i="14"/>
  <c r="I23" i="7"/>
  <c r="E61" i="9"/>
  <c r="C15" i="20"/>
  <c r="A38" i="22"/>
  <c r="A3" i="16"/>
  <c r="A106" i="16" s="1"/>
  <c r="A3" i="12"/>
  <c r="A3" i="11"/>
  <c r="A3" i="13"/>
  <c r="A3" i="15"/>
  <c r="A100" i="15" s="1"/>
  <c r="A3" i="14"/>
  <c r="A3" i="10"/>
  <c r="A3" i="9"/>
  <c r="A4" i="7"/>
  <c r="A3" i="6"/>
  <c r="A7" i="5"/>
  <c r="A6" i="6"/>
  <c r="B2" i="4"/>
  <c r="C24" i="16"/>
  <c r="C24" i="15"/>
  <c r="F44" i="20"/>
  <c r="D27" i="14"/>
  <c r="D21" i="13"/>
  <c r="D19" i="12"/>
  <c r="E85" i="10"/>
  <c r="I22" i="7"/>
  <c r="E60" i="9"/>
  <c r="B10" i="15"/>
  <c r="B107" i="15" s="1"/>
  <c r="B10" i="16"/>
  <c r="B113" i="16" s="1"/>
  <c r="B10" i="13"/>
  <c r="B10" i="10"/>
  <c r="B10" i="14"/>
  <c r="B10" i="12"/>
  <c r="B10" i="11"/>
  <c r="A7" i="16"/>
  <c r="A110" i="16" s="1"/>
  <c r="A7" i="15"/>
  <c r="A104" i="15" s="1"/>
  <c r="A7" i="14"/>
  <c r="A7" i="13"/>
  <c r="A7" i="12"/>
  <c r="A7" i="11"/>
  <c r="A7" i="10"/>
  <c r="B77" i="6"/>
  <c r="B9" i="16"/>
  <c r="B112" i="16" s="1"/>
  <c r="B9" i="15"/>
  <c r="B106" i="15" s="1"/>
  <c r="B9" i="14"/>
  <c r="B9" i="12"/>
  <c r="B9" i="11"/>
  <c r="B9" i="13"/>
  <c r="B9" i="10"/>
  <c r="F72" i="6"/>
  <c r="B10" i="9"/>
  <c r="B11" i="15"/>
  <c r="B108" i="15" s="1"/>
  <c r="B11" i="16"/>
  <c r="B114" i="16" s="1"/>
  <c r="B11" i="14"/>
  <c r="B11" i="10"/>
  <c r="B11" i="12"/>
  <c r="B11" i="11"/>
  <c r="B11" i="13"/>
  <c r="F42" i="20"/>
  <c r="D4" i="22"/>
  <c r="B8" i="16"/>
  <c r="B111" i="16" s="1"/>
  <c r="B8" i="14"/>
  <c r="B8" i="12"/>
  <c r="B8" i="11"/>
  <c r="B8" i="15"/>
  <c r="B105" i="15" s="1"/>
  <c r="B8" i="13"/>
  <c r="B8" i="10"/>
  <c r="A8" i="7"/>
  <c r="B8" i="9"/>
  <c r="A7" i="9"/>
  <c r="F15" i="21"/>
  <c r="F33" i="22"/>
  <c r="F15" i="22" s="1"/>
  <c r="D15" i="22"/>
  <c r="F23" i="22" s="1"/>
  <c r="F22" i="22"/>
  <c r="F35" i="21"/>
  <c r="F16" i="21" s="1"/>
  <c r="O35" i="22"/>
  <c r="K35" i="22"/>
  <c r="K32" i="22"/>
  <c r="I39" i="22" l="1"/>
  <c r="I41" i="22"/>
  <c r="I40" i="22"/>
  <c r="F73" i="6"/>
  <c r="F75" i="6" s="1"/>
  <c r="Q76" i="6" s="1"/>
  <c r="D16" i="14"/>
  <c r="D7" i="21" s="1"/>
  <c r="F7" i="21" s="1"/>
  <c r="N23" i="5"/>
  <c r="D14" i="14" s="1"/>
  <c r="F37" i="21"/>
  <c r="F38" i="21" s="1"/>
  <c r="F17" i="21" s="1"/>
  <c r="F19" i="21" s="1"/>
  <c r="AG6" i="20"/>
  <c r="AG7" i="20"/>
  <c r="AG8" i="20" s="1"/>
  <c r="AG9" i="20"/>
  <c r="D18" i="22"/>
  <c r="A6" i="15"/>
  <c r="A103" i="15" s="1"/>
  <c r="A6" i="16"/>
  <c r="A109" i="16" s="1"/>
  <c r="A6" i="14"/>
  <c r="A6" i="10"/>
  <c r="A6" i="12"/>
  <c r="A6" i="11"/>
  <c r="A6" i="13"/>
  <c r="A6" i="9"/>
  <c r="A7" i="7"/>
  <c r="C48" i="20"/>
  <c r="B49" i="20"/>
  <c r="F48" i="20"/>
  <c r="B51" i="20"/>
  <c r="B50" i="20"/>
  <c r="H11" i="21" l="1"/>
  <c r="D11" i="21" s="1"/>
  <c r="F11" i="21" s="1"/>
  <c r="D7" i="22"/>
  <c r="F7" i="22" s="1"/>
  <c r="B39" i="20"/>
  <c r="D8" i="22"/>
  <c r="F8" i="22" s="1"/>
  <c r="D8" i="21"/>
  <c r="F8" i="21" s="1"/>
  <c r="D16" i="13"/>
  <c r="D15" i="21" s="1"/>
  <c r="L25" i="21" s="1"/>
  <c r="K25" i="21" s="1"/>
  <c r="B25" i="21" s="1"/>
  <c r="D6" i="21"/>
  <c r="AF3" i="15"/>
  <c r="AF7" i="15" s="1"/>
  <c r="D6" i="22"/>
  <c r="AF3" i="16"/>
  <c r="AF7" i="16" s="1"/>
  <c r="AC3" i="10"/>
  <c r="AC7" i="10" s="1"/>
  <c r="M3" i="9"/>
  <c r="M7" i="9" s="1"/>
  <c r="F6" i="21" l="1"/>
  <c r="F10" i="21" s="1"/>
  <c r="D10" i="21"/>
  <c r="I14" i="15"/>
  <c r="F6" i="22"/>
  <c r="F10" i="22" s="1"/>
  <c r="D10" i="22"/>
  <c r="F35" i="22"/>
  <c r="F36" i="22" s="1"/>
  <c r="F16" i="22" s="1"/>
  <c r="D14" i="13"/>
  <c r="F20" i="21" l="1"/>
  <c r="F12" i="21"/>
  <c r="D12" i="22"/>
  <c r="D19" i="22"/>
  <c r="I17" i="15"/>
  <c r="I18" i="15"/>
  <c r="I19" i="15"/>
  <c r="D14" i="21"/>
  <c r="D18" i="13"/>
  <c r="F12" i="22"/>
  <c r="F19" i="22"/>
  <c r="D12" i="21"/>
  <c r="D19" i="21" l="1"/>
  <c r="D20" i="21" s="1"/>
  <c r="L24" i="21"/>
  <c r="K24" i="21" s="1"/>
  <c r="B24" i="21" s="1"/>
  <c r="A1" i="23"/>
  <c r="A7" i="23" l="1"/>
  <c r="B7" i="23" s="1"/>
  <c r="D7" i="23" s="1"/>
  <c r="A8" i="23"/>
  <c r="B8" i="23" s="1"/>
  <c r="D8" i="23" s="1"/>
  <c r="A9" i="23"/>
  <c r="B9" i="23" s="1"/>
  <c r="D9" i="23" s="1"/>
  <c r="A10" i="23"/>
  <c r="B10" i="23" s="1"/>
  <c r="D10" i="23" s="1"/>
  <c r="A11" i="23"/>
  <c r="B11" i="23" s="1"/>
  <c r="D11" i="23" s="1"/>
  <c r="A6" i="23"/>
  <c r="B6" i="23" s="1"/>
  <c r="A4" i="23" l="1"/>
  <c r="K18" i="8"/>
  <c r="K148" i="8" s="1"/>
  <c r="D18" i="14" s="1"/>
  <c r="M18" i="8" l="1"/>
  <c r="N18" i="8" s="1"/>
  <c r="L18" i="8" s="1"/>
  <c r="L149" i="8" s="1"/>
  <c r="K150" i="8" l="1"/>
  <c r="D15" i="12"/>
  <c r="D20" i="14" s="1"/>
  <c r="D24" i="14" s="1"/>
</calcChain>
</file>

<file path=xl/sharedStrings.xml><?xml version="1.0" encoding="utf-8"?>
<sst xmlns="http://schemas.openxmlformats.org/spreadsheetml/2006/main" count="1356" uniqueCount="763">
  <si>
    <t>Package Name</t>
  </si>
  <si>
    <t>Package Code</t>
  </si>
  <si>
    <t>Civil Works</t>
  </si>
  <si>
    <t>Specification No.</t>
  </si>
  <si>
    <t>REV_01</t>
  </si>
  <si>
    <t>Price Schedules</t>
  </si>
  <si>
    <t>Fill up only green shaded cells in Sch-3, Sch-5, Sch-6 and Bid Form of price bid</t>
  </si>
  <si>
    <t/>
  </si>
  <si>
    <t>All the cells in Sch-5 &amp; Sch-6 are auto filled, therefore no cell is required to be filled up there.</t>
  </si>
  <si>
    <t>Instructions / error messages, if any, will be displayed automatically  after selecting the cell.</t>
  </si>
  <si>
    <t>After filling up all the schedues, save the file, take print out of all the schedules and Bid form and sign &amp; stamp and submit them as hard copy of the 2nd envelope (Price part) of the bid. Also ensure to submit the soft copy of the the same file on CD/ DVD.</t>
  </si>
  <si>
    <t>General Instruction to the Bidders for filling up this workbook of Price Schedules for Package SS01</t>
  </si>
  <si>
    <t>I</t>
  </si>
  <si>
    <t>While filling up the worksheets following may please be observed :</t>
  </si>
  <si>
    <t>(i)</t>
  </si>
  <si>
    <t>Fill up only green shaded cells.</t>
  </si>
  <si>
    <t>(ii)</t>
  </si>
  <si>
    <t>Certain data type entries have been restricted, such as Numeric values or limits of numeric values.</t>
  </si>
  <si>
    <t>(iii)</t>
  </si>
  <si>
    <t>Select only the options provided in pull down menus.</t>
  </si>
  <si>
    <t>(iv)</t>
  </si>
  <si>
    <t>Do not link any cell of this work book with any other work book.</t>
  </si>
  <si>
    <t>(v)</t>
  </si>
  <si>
    <t>Do not use copy &amp; paste or cut &amp; paste options for filling up the data.</t>
  </si>
  <si>
    <t>(vi)</t>
  </si>
  <si>
    <t>Do not reformat any of the cell of the work book.</t>
  </si>
  <si>
    <t>II</t>
  </si>
  <si>
    <t>This Workbook consists of following worksheets :</t>
  </si>
  <si>
    <t xml:space="preserve">Cover : </t>
  </si>
  <si>
    <t>Opening page of the workbook.</t>
  </si>
  <si>
    <t>Names of Bidder :</t>
  </si>
  <si>
    <t>●</t>
  </si>
  <si>
    <t>Select Sole Bidder or JV (Joint Venture) from the pull down menu. Do not leave this cell blank.</t>
  </si>
  <si>
    <t>Select nos. of the JV Partners other than the Lead Partner from drop down menu.</t>
  </si>
  <si>
    <r>
      <t>In case of JV partners more than 2, enter details of 3</t>
    </r>
    <r>
      <rPr>
        <vertAlign val="superscript"/>
        <sz val="12"/>
        <rFont val="Book Antiqua"/>
        <family val="1"/>
      </rPr>
      <t>rd</t>
    </r>
    <r>
      <rPr>
        <sz val="12"/>
        <rFont val="Book Antiqua"/>
        <family val="1"/>
      </rPr>
      <t xml:space="preserve"> &amp; more partners along with details of 2</t>
    </r>
    <r>
      <rPr>
        <vertAlign val="superscript"/>
        <sz val="12"/>
        <rFont val="Book Antiqua"/>
        <family val="1"/>
      </rPr>
      <t>nd</t>
    </r>
    <r>
      <rPr>
        <sz val="12"/>
        <rFont val="Book Antiqua"/>
        <family val="1"/>
      </rPr>
      <t xml:space="preserve"> partner.</t>
    </r>
  </si>
  <si>
    <t>Fill up names and address of the Sole Bidder and /or Joint Venture.</t>
  </si>
  <si>
    <t>Fill up date in dd-mmm-yyyy format from drop down menu.</t>
  </si>
  <si>
    <t>Click for proceed given at the right top of the worksheet and go to Sch-3.</t>
  </si>
  <si>
    <t>Sch-1 (Ex-works Prices) :</t>
  </si>
  <si>
    <t>Fill up unit rates for all the items in numeric values greater than 0 (zero). If unit rate is left blank, the corresponding item shall be deemed to be included in the total price.</t>
  </si>
  <si>
    <t>Corresponding cell for mode of transaction shall be come enable only after filling up the unit rate, therefore first fill up the unit rate and then mode of transaction for the corresponding item.</t>
  </si>
  <si>
    <t>Total amount shall get calculated automatically.</t>
  </si>
  <si>
    <t>Type Test charges shall appear automatically after filling up Sch-7 appropriately.</t>
  </si>
  <si>
    <t>Sch-2 (Freight &amp; Insurance Charges) :</t>
  </si>
  <si>
    <t>Sch-3 (Service Contract) :</t>
  </si>
  <si>
    <t>Sch-4 (Training  Charges) :</t>
  </si>
  <si>
    <t>Not applicable, hence no cell is required to be filled up.</t>
  </si>
  <si>
    <t>Sch-5 (Summary of Taxes and Duties applicable on the Goods and Services) :</t>
  </si>
  <si>
    <t>No cell is required to be filled in by the bidder in this worksheet.</t>
  </si>
  <si>
    <t>Sch -6 :</t>
  </si>
  <si>
    <t xml:space="preserve">Summary of all the Schedules without considering discount (mentioned in the work sheet discount) shall be displayed automatically. </t>
  </si>
  <si>
    <t>Sch-7 (Type Test Charges) :</t>
  </si>
  <si>
    <t>Fill up the rates &amp; location where type tests are proposed.</t>
  </si>
  <si>
    <t>Total of this Sch-7 shall automatically appear in Sch-1.</t>
  </si>
  <si>
    <t>Bid from of price bid :</t>
  </si>
  <si>
    <t>Fill up ref. no. as bidder's ref no. of this letter.</t>
  </si>
  <si>
    <t xml:space="preserve">This letter shall consider the net price as per Sch-6 (After Discount). </t>
  </si>
  <si>
    <t xml:space="preserve">Fill up names &amp; Designation of the representatives of other JV partner(s) if the bidder is JV (Joint Venture) . </t>
  </si>
  <si>
    <t>Fill up additional information as required.</t>
  </si>
  <si>
    <t>* * *</t>
  </si>
  <si>
    <t>Happy Bidding !</t>
  </si>
  <si>
    <t>Sole Bidder</t>
  </si>
  <si>
    <t>JV (Joint Venture)</t>
  </si>
  <si>
    <t>2 or More</t>
  </si>
  <si>
    <t>Enter following details of the bidder</t>
  </si>
  <si>
    <t>Specify type of Bidder         [Select from drop down menu]</t>
  </si>
  <si>
    <t>Name of Bidder</t>
  </si>
  <si>
    <t>Address of Bidder</t>
  </si>
  <si>
    <t xml:space="preserve">…….. …….. …….. …….. …….. …….. </t>
  </si>
  <si>
    <t>Name of other Partner - 2 (more, if any)</t>
  </si>
  <si>
    <t>Address of other Partner - 2 (more, if any)</t>
  </si>
  <si>
    <t xml:space="preserve">Printed Name </t>
  </si>
  <si>
    <t>Designation</t>
  </si>
  <si>
    <t>email ID of Bid Signatory</t>
  </si>
  <si>
    <t>Mobile No. of Bid Signatory</t>
  </si>
  <si>
    <t>Tel No. of Bid Signatory</t>
  </si>
  <si>
    <t>Fax No. of Bid Signatory</t>
  </si>
  <si>
    <t xml:space="preserve">Date     </t>
  </si>
  <si>
    <t xml:space="preserve">Place     </t>
  </si>
  <si>
    <t>Schedule - 1</t>
  </si>
  <si>
    <t>(SCHEDULE OF RATES AND PRICES)</t>
  </si>
  <si>
    <t>To:</t>
  </si>
  <si>
    <t>Sr.GM , Contracts &amp; Materials Department,</t>
  </si>
  <si>
    <t>Name        :</t>
  </si>
  <si>
    <t>Power Grid Corporation of India Ltd.,</t>
  </si>
  <si>
    <t>Address    :</t>
  </si>
  <si>
    <t>SRTS-II, RHQ</t>
  </si>
  <si>
    <t>Singanayakanahalli</t>
  </si>
  <si>
    <t>Bengaluru-560064</t>
  </si>
  <si>
    <t>Construction of Storage platform for spares of ±320 kV HVDC Line Materials at Palakkad SS</t>
  </si>
  <si>
    <t>All Prices are in Indian Rupees.</t>
  </si>
  <si>
    <t>SI. No.</t>
  </si>
  <si>
    <t>PR No</t>
  </si>
  <si>
    <t>PR Line Item No</t>
  </si>
  <si>
    <t>Activity Description</t>
  </si>
  <si>
    <t>Material Code</t>
  </si>
  <si>
    <t xml:space="preserve">HSN Code </t>
  </si>
  <si>
    <t>Whether HSN in column ‘6’ is confirmed. If not  indicate applicable the HSN code *</t>
  </si>
  <si>
    <t>Rate of GST applicable ( in %)</t>
  </si>
  <si>
    <t>Whether  rate of GST in column ‘8’ is confirmed. If not  indicate applicable rate of GST *</t>
  </si>
  <si>
    <t>Item  Description</t>
  </si>
  <si>
    <t>Unit</t>
  </si>
  <si>
    <t>Qty.</t>
  </si>
  <si>
    <t xml:space="preserve">Unit Ex-works price (excluding GST) </t>
  </si>
  <si>
    <t>Total Ex-works price (excluding GST)</t>
  </si>
  <si>
    <t>GST</t>
  </si>
  <si>
    <t>14 = 12x13</t>
  </si>
  <si>
    <t xml:space="preserve">FABRICATION AND SUPPLY                  </t>
  </si>
  <si>
    <t xml:space="preserve">Supply of Galvanised Steel PG Clamps for Sheild / Earth wire of dia 10.98 mm in line with the drawing enclosed </t>
  </si>
  <si>
    <t>Nos</t>
  </si>
  <si>
    <t>Supply of Galvanised Steel PG clamps suitable to accommodate Earthwire of 10.98 mm in one groove and 12 mm OPGW cable in the other groove, in line with the tentative drawing enclosed.</t>
  </si>
  <si>
    <t>Supply of 1.5 mm thickness Galvanised steel 'C' /  'U' clamp suitable for 10.98 mm earthwire / shield wire,in line with the drawing enclosed.</t>
  </si>
  <si>
    <t xml:space="preserve"> Total Ex-Works Price </t>
  </si>
  <si>
    <t>Total Type Test charges as per Schedule-7</t>
  </si>
  <si>
    <t>Total Ex-works Price including Type Test charges</t>
  </si>
  <si>
    <t>Total GST</t>
  </si>
  <si>
    <t>Note          :</t>
  </si>
  <si>
    <t>Specify amount of GST on the transaction between the Contractor and the Employer.</t>
  </si>
  <si>
    <t>*</t>
  </si>
  <si>
    <t>In case the bidder leaves the cell for confirmation of the HSN code and/or  GST rate  “blank”,  the HSN code and corresponding GST rate indicated by the Employer shall be deemed to be the one confirmed by the Bidder.</t>
  </si>
  <si>
    <t xml:space="preserve">Date          : </t>
  </si>
  <si>
    <t>Place         :</t>
  </si>
  <si>
    <t>Printed Name   :</t>
  </si>
  <si>
    <t>Designation   :</t>
  </si>
  <si>
    <t>Direct Total</t>
  </si>
  <si>
    <t>`</t>
  </si>
  <si>
    <t>BO Total</t>
  </si>
  <si>
    <t>(SCHEDULE OF RATES AND PRICES : EX-WORKS PRICES)</t>
  </si>
  <si>
    <t>Contract Services</t>
  </si>
  <si>
    <t>"Saudamini", Plot No.-2</t>
  </si>
  <si>
    <t xml:space="preserve">Sector-29, </t>
  </si>
  <si>
    <t>Gurgaon (Haryana) - 122001</t>
  </si>
  <si>
    <t>Plant and Equipment (including Mandatory Spares Parts) to be supplied, including Type Test Charges for Tests to be conducted.</t>
  </si>
  <si>
    <t>Direct</t>
  </si>
  <si>
    <t>Bought-Out</t>
  </si>
  <si>
    <t>Unit Ex-works price</t>
  </si>
  <si>
    <t>Total Ex-works price</t>
  </si>
  <si>
    <t>Mode of Transaction (Direct / Bought-out)</t>
  </si>
  <si>
    <t>6 = 4 x 5</t>
  </si>
  <si>
    <t xml:space="preserve"> Total Ex-Works Price  Direct</t>
  </si>
  <si>
    <t xml:space="preserve"> Total Ex-Works Price Bought Out</t>
  </si>
  <si>
    <t xml:space="preserve">Total Type Test charges as per Schedule-7 </t>
  </si>
  <si>
    <t>Discount Sch-1</t>
  </si>
  <si>
    <t>MPD Sch-1</t>
  </si>
  <si>
    <t>Dis Alert</t>
  </si>
  <si>
    <t>Specify amount of Excise Duty, Sales Tax/'VAT and other taxes payable on the transaction between the Contractor and the Employer and octroi/entry tax as applicable for destination site/state on all items of supply including bought-out finished items (to be identified in the Contract), which shall be dispatched directly from the sub-vendor’s works to the Employer’s site (sale-in-transit), separately in Schedule-5. Excise Duty, Sales tax and other levies for all the bought-out items are to be included in the EXW Price (Col. No. 5) only and not to be indicated in Schedule-5.</t>
  </si>
  <si>
    <t>Schedule - 2</t>
  </si>
  <si>
    <t>(SCHEDULE OF RATES AND PRICES :Transportation, In-transit insurance, loading and unloading.)</t>
  </si>
  <si>
    <t xml:space="preserve"> </t>
  </si>
  <si>
    <t>Description</t>
  </si>
  <si>
    <t>Quantity</t>
  </si>
  <si>
    <t>Unit Prices  F&amp;I including packing and forwading Including taxes</t>
  </si>
  <si>
    <t xml:space="preserve">Total Prices </t>
  </si>
  <si>
    <t>11= 9 x 10</t>
  </si>
  <si>
    <t>Supply of 1.5 mm thcikness Galvanised steel 'C' /  'U' clamp suitable for 10.98 mm earthwire / shield wire,in line with the drawing enclosed.</t>
  </si>
  <si>
    <t xml:space="preserve">Total F&amp;I Price </t>
  </si>
  <si>
    <t>Schedule - 3</t>
  </si>
  <si>
    <t>As per Lum-sum</t>
  </si>
  <si>
    <t>(SCHEDULE OF RATES AND PRICES )</t>
  </si>
  <si>
    <t>AS per Percent</t>
  </si>
  <si>
    <t>As per lum-sum on Sch-3</t>
  </si>
  <si>
    <t>As per Percent on Sch-3</t>
  </si>
  <si>
    <t>C&amp;M Department</t>
  </si>
  <si>
    <t>Total Discount</t>
  </si>
  <si>
    <t>Power Grid Corporation of India Ltd.</t>
  </si>
  <si>
    <t>SR-II, RHQ</t>
  </si>
  <si>
    <t>Singanayakkanahalli, Yelahanka</t>
  </si>
  <si>
    <t>Multipackage lum-sum</t>
  </si>
  <si>
    <t>Bangalore</t>
  </si>
  <si>
    <t>Amount after Discount (Rs.)</t>
  </si>
  <si>
    <t>Amount after MPD (Rs.)</t>
  </si>
  <si>
    <t>DSR-2023 Ref</t>
  </si>
  <si>
    <t>SAC (Service Accounting Codes)</t>
  </si>
  <si>
    <t>Whether SAC in column '2’ is confirmed. If not  indicate applicable the SAC *</t>
  </si>
  <si>
    <t>Whether  rate of GST in column ‘ 4 ’ is confirmed. If not  indicate applicable rate of GST *</t>
  </si>
  <si>
    <t xml:space="preserve">Unit Rate in Rs. </t>
  </si>
  <si>
    <t>Total in Rs.</t>
  </si>
  <si>
    <t>GST TAX as confirmed by Bidder</t>
  </si>
  <si>
    <t>Unit Erection Charges</t>
  </si>
  <si>
    <t>Total Erection Charges</t>
  </si>
  <si>
    <t>10 = 8 x 9</t>
  </si>
  <si>
    <t>2.6.1</t>
  </si>
  <si>
    <t>confirmed</t>
  </si>
  <si>
    <t>Earth work in excavation by mechanical means (Hydraulic excavator)/manual means over areas (exceeding 30 cm in depth, 1.5 m in width as well as 10 sqm on plan) including getting out and disposal of excavated earth lead upto 50 m and for all lift, as directed by Engineer-in_x0002_charge. All kind of soil</t>
  </si>
  <si>
    <t>cum</t>
  </si>
  <si>
    <t xml:space="preserve">Filling available excavated earth (excluding rock) in trenches, plinth, sides of foundations etc. in layers not exceeding 20cm in depth: consolidating each deposited layer by ramming and watering, lead up to 50m and for all lift. </t>
  </si>
  <si>
    <t>Supplying and filling in plinth with  sand under floors including watering, ramming consolidating and dressing complete.</t>
  </si>
  <si>
    <t>2.28.1</t>
  </si>
  <si>
    <t>Surface dressing of the ground including removing vegetation and in-equalities not exceeding 15cm deep and disposal of rubbish, lead upto 50m and lift upto 1.5m: All kind of soil.</t>
  </si>
  <si>
    <t xml:space="preserve"> sqm</t>
  </si>
  <si>
    <t>2.34.1</t>
  </si>
  <si>
    <t>Supplying chemical emulsion in sealed containers including delivery as specified - Chlorpyriphos/Lindane emulsifiable concentrate of 20%</t>
  </si>
  <si>
    <t>Litre</t>
  </si>
  <si>
    <t>4.1.8</t>
  </si>
  <si>
    <t>Providing and laying in position cement concrete of specified grade excluding the cost of centring and shuttering - All work up to plinth level: 1:4:8 (1 cement: 4 coarse sand: 8 graded stone aggregate 40mm nominal size).</t>
  </si>
  <si>
    <t>4.2.3</t>
  </si>
  <si>
    <t>Providing and laying cement concrete in retaining walls, return walls, walls (any thickness) including attached pilasters, columns, piers, abutments, pillars posts, struts, buttresses, string or lacing courses, parapets, coping, bed blocks, anchor blocks, plain window sills, fillets etc upto floor five level, excluding the cost of centring, shuttering and finishing: 1:2:4 (1 cement: 2 coarse sand: 4 graded stone aggregate 20mm nominal size).</t>
  </si>
  <si>
    <t>4.2.5</t>
  </si>
  <si>
    <t>Providing and laying cement concrete in retaining walls, return walls, walls (any thickness) including attached pilasters, columns, piers, abutments, pillars posts, struts, buttresses, string or lacing courses, parapets, coping, bed blocks, anchor blocks, plain window sills, fillets etc upto floor five level, excluding the cost of centring, shuttering and finishing: 1:3:6 (1 cement: 3 coarse sand: 6 graded stone aggregate 20mm nominal size).</t>
  </si>
  <si>
    <t>4.3.1</t>
  </si>
  <si>
    <t>Centring and shuttering including strutting, propping etc and removal of formwork for: Foundations, footings, bases of columns</t>
  </si>
  <si>
    <t>sqm</t>
  </si>
  <si>
    <t>Providing and laying damp-proof course 40mm thick with cement concrete 1:2:4 (1 cement: 2 coarse sand: 4 graded stone aggregate 12.5mm nominal size).</t>
  </si>
  <si>
    <t>Applying a coat of residual petroleum bitumen of penetration 80/100 of approved quality using 1.7 kg per square metre on damp proof course after cleaning the surface with brushes and finally with a piece of cloth lightly soaked in kerosene oil.</t>
  </si>
  <si>
    <t>5.1.2</t>
  </si>
  <si>
    <t>Providing and laying in position specified grade of reinforced cement concrete excluding the cost of centring, shuttering, finishing and reinforcement - All work up to plinth level 1:1.5:3 (1 cement: 1.5 coarse sand: 3 graded stone aggregate 20mm nominal size).</t>
  </si>
  <si>
    <t>5.2.2</t>
  </si>
  <si>
    <t>Reinforced cement concrete work in walls (any thickness), including attached pilasters, buttresses, plinth and string course, fillets, columns, pillars, piers, abutments, posts and struts, etc. up to floor five level excluding cost of centring, shuttering, finishing and reinforcement: 1:1.5:3 (1 cement: 1.5 coarse sand: 3 graded stone aggregate 20mm nominal size).</t>
  </si>
  <si>
    <t>Reinforced cement concrete work in beams, suspended floors, roofs, having slope up to 15 degree, landings, balconies, shelves, chajjas, lintels, bands, plain window sills, staircase and spiral staircases up to floor five level excluding the cost of centring, shuttering, finishing and reinforcement with 1:1.5:3 (1 cement: 1.5 coarse sand: 3 graded stone aggregate 20mm nominal size).</t>
  </si>
  <si>
    <t>Reinforced cement concrete work in Vertical and horizontal fins individually or forming box louvers, facias and eaves boards upto floor five level excluding cost of centring, shuttering, finishing and reinforcement with 1:1.5:3 (1 cement: 1.5 coarse sand: 3 graded stone aggregate 20mm nominal size).</t>
  </si>
  <si>
    <t>5.9.1</t>
  </si>
  <si>
    <t>Centring and shuttering including strutting, propping etc. and removal of form for: Foundations, footings, bases of columns etc. for mass concrete.</t>
  </si>
  <si>
    <t>5.9.3</t>
  </si>
  <si>
    <t>Centring and shuttering including strutting, propping etc. and removal of form for: Suspended floors, roofs, landings, balconies and access platform.</t>
  </si>
  <si>
    <t>5.9.4</t>
  </si>
  <si>
    <t>Centring and shuttering including strutting, propping etc. and removal of form for: Shelves (Cast in Situ)</t>
  </si>
  <si>
    <t>5.9.5</t>
  </si>
  <si>
    <t>Centring and shuttering including strutting, propping etc. and removal of form for: lintels, beam, plinth beams, girders, bressumers and cantilevers.</t>
  </si>
  <si>
    <t>5.9.6</t>
  </si>
  <si>
    <t>Centring and shuttering including strutting, propping etc. and removal of form for: columns, pillars, piers, abutments, posts and struts.</t>
  </si>
  <si>
    <t>5.9.13</t>
  </si>
  <si>
    <t>Centring and shuttering including strutting, propping etc. and removal of form for: Vertical and horizontal fins individually or forming box louvers band, facias and eaves boards</t>
  </si>
  <si>
    <t>5.9.19</t>
  </si>
  <si>
    <t>Centring and shuttering including strutting, propping etc. and removal of form for: Weather shade, Chajjas, corbels etc including edges.</t>
  </si>
  <si>
    <t>5.11.1</t>
  </si>
  <si>
    <t>Extra for additional height in centring, shuttering where ever required with adequate bracing, propping etc. including cost of de-shuttering and decentring at all levels, over a height of 3.5m, for every additional height of 1 metre or part thereof (Plan area to be measured): Suspended floors, roofs, landing, beams and balconies (Plan area to be measured).</t>
  </si>
  <si>
    <t>5.22.6/5.22A.6</t>
  </si>
  <si>
    <t>Steel reinforcement for R.C.C. work including straightening, cutting, bending, placing in position and binding all complete at all level: Thermo- Mechanically Treated bars of grade Fe-500D or more</t>
  </si>
  <si>
    <t>kg</t>
  </si>
  <si>
    <t>Add or deduct for plaster drip course/ groove in plastered surface or moulding to R.C.C. projections.</t>
  </si>
  <si>
    <t>metre</t>
  </si>
  <si>
    <t>6.1.2</t>
  </si>
  <si>
    <t>Brick work with common burnt clay F.P.S. (non modular) bricks of class designation 7.5 in foundation and plinth in:
Cement mortar 1:6 (1 cement : 6 coarse sand)</t>
  </si>
  <si>
    <t>6.4.2</t>
  </si>
  <si>
    <t>Brick work with common burnt clay F.P.S. (non modular) bricks of class designation 7.5 in superstructure above plinth level up to floor V level in all shapes and sizes in :
Cement mortar 1:6 (1 cement : 6 coarse sand)</t>
  </si>
  <si>
    <t>6.12.2</t>
  </si>
  <si>
    <t>Half brick masonry with common burnt clay F.P.S. (non modular) bricks of class designation 7.5 in foundations and plinth in.
cement mortar 1:4 (1 cement : 4 coarse sand)</t>
  </si>
  <si>
    <t>6.13.2</t>
  </si>
  <si>
    <t>Half brick masonry with common burnt clay F.P.S. (non modular) bricks of class designation 7.5 in superstructure above plinth level up to floor V level.
Cement mortar 1:4 (1 cement :4 coarse sand)</t>
  </si>
  <si>
    <t xml:space="preserve">Extra for providing and placing in position 2 Nos. 6mm MS bars at every third course of brick masonry (with F.P.S bricks) </t>
  </si>
  <si>
    <t>9.21.2</t>
  </si>
  <si>
    <t>Providing and fixing ISI marked flush door shutters non-decorative type, core of block board construction with frame of Ist class hard wood and well matched commercial 3 ply veneering with vertical grains or cross bands and face veneers on both faces of shutters: 30mm thick including ISI marked Stainless Steel butt hinges with necessary screws.</t>
  </si>
  <si>
    <r>
      <t>Extra for providing lipping with 2</t>
    </r>
    <r>
      <rPr>
        <vertAlign val="superscript"/>
        <sz val="12"/>
        <rFont val="Calibri"/>
        <family val="2"/>
        <scheme val="minor"/>
      </rPr>
      <t>nd</t>
    </r>
    <r>
      <rPr>
        <sz val="12"/>
        <rFont val="Calibri"/>
        <family val="2"/>
        <scheme val="minor"/>
      </rPr>
      <t xml:space="preserve"> class teak wood battens 25mm minimum depth on all edges of shutters (overall area of door shutter to be measured) </t>
    </r>
  </si>
  <si>
    <t>Providing and fixing 18mm thick 150mm wide pelmet of flat pressed 3 layer (like Novapan, Ecoboard etc) or graded wood particle board (like Bhutan Board) medium density Grade 1, IS:3087 marked including top cover of 6mm commercial ply wood, nickel plated M.S. pipe 20mm dia (heavy type) curtain rod with nickel plated brackets including fixing with 25x3mm M.S. flat 10cm long and rawl plugs 50mm long (designation 10 no.) etc. all complete.</t>
  </si>
  <si>
    <t>9.96.1</t>
  </si>
  <si>
    <t>Providing and fixing aluminium sliding door bolts ISI marked anodised (anodic coating not less than grade AC 10 as per IS: 1868) transparent or dyed to required colour or shade with nuts and screws etc. complete: Size 300 x 16mm</t>
  </si>
  <si>
    <t>each</t>
  </si>
  <si>
    <t>9.96.2</t>
  </si>
  <si>
    <t>Providing and fixing aluminium sliding door bolts ISI marked anodised (anodic coating not less than grade AC 10 as per IS: 1868) transparent or dyed to required colour or shade with nuts and screws etc. complete: Size 250 x 16mm</t>
  </si>
  <si>
    <t>9.97.2</t>
  </si>
  <si>
    <t xml:space="preserve">Providing and fixing aluminium tower bolts ISI marked anodised (anodic coating not less than grade AC 10 as per IS:1868) transparent or dyed to required colour or shade with necessary screws etc. complete: Size 250 x 10mm </t>
  </si>
  <si>
    <t>9.97.3</t>
  </si>
  <si>
    <t xml:space="preserve">Providing and fixing aluminium tower bolts ISI marked anodised (anodic coating not less than grade AC 10 as per IS:1868) transparent or dyed to required colour or shade with necessary screws etc. complete: Size 200 x 10mm </t>
  </si>
  <si>
    <t>9.100.1</t>
  </si>
  <si>
    <t>Providing and fixing aluminium handles ISI marked anodised (anodic coating not less than grade AC 10 as per IS: 1868) transparent or dyed to required colour or shade with necessary screws etc. complete: Size: 125mm</t>
  </si>
  <si>
    <t>9.100.2</t>
  </si>
  <si>
    <t xml:space="preserve">Providing and fixing aluminium handles ISI marked anodised (anodic coating not less than grade AC 10 as per IS: 1868) transparent or dyed to required colour or shade with necessary screws etc. complete: Size 100mm 
</t>
  </si>
  <si>
    <t>9.101.2</t>
  </si>
  <si>
    <t xml:space="preserve">Providing and fixing aluminium hanging floor door stopper ISI marked anodised (anodic coating not less than grade AC 10 as per IS: 1868) transparent or dyed to required colour or shade with necessary screws etc. complete: Twin rubber stopper
</t>
  </si>
  <si>
    <t>10.6.1</t>
  </si>
  <si>
    <t xml:space="preserve">Supplying and fixing rolling shutters of approved make, made of required size M.S. laths interlocked together through their entire length and jointed together at the end by end locks mounted on specially designed pipe shaft with brackets, side guides and arrangements for inside and outside locking with push and pull operation complete including the cost of providing and fixing necessary 27.5cm long wire springs manufactured from high tensile steel wire of adequate strength conforming to IS:4454-part 1 and MS top cover of required thickness  for rolling shutters. : 80 x 1.25mm M.S. laths with 1.25mm thick top cover
</t>
  </si>
  <si>
    <t>Providing and fixing ball bearing for rolling shutters.</t>
  </si>
  <si>
    <t>10.14.1.1</t>
  </si>
  <si>
    <t>Providing and fixing pressed steel door frames conforming to IS:4351, manufactured from commercial mild steel sheet of 1.60 mm thickness, including hinges jamb, lock jamb, bead and if required angle threshold of mild steel angle of section 50x25mm ,or base ties of 1.60 mm pressed mild steel welded or rigidly fixed together by mechanical means, including M.S. pressed butt hinges 2.5mm thick with mortar guards, lock strikeplate and shock absorbers as specified and applying a coat of approved steel primer after pre-treatment of the surface as directed by Engineer-in-charge: Profile B.
Fixing with adjustable lugs with split end tail to each jamb.</t>
  </si>
  <si>
    <t>Providing and fixing MS fan clamp type I or II of 16mm dia MS bar, bent to shape with hooked ends in RCC slabs or beams  during laying including painting the exposed portion of loop, all as per standard design complete</t>
  </si>
  <si>
    <t>10.25.2</t>
  </si>
  <si>
    <t>Steel work welded in built up sections/ framed work including cutting hoisting, fixing in position and applying a priming coat of approved steel primer using structural steel etc. as required: In gratings, frames, guard bars, ladders, railings, brackets, gates and similar works.</t>
  </si>
  <si>
    <t>52mm thick cement concrete flooring with  concrete hardener topping ,under layer 40mm thick cement concrete 1:2:4 (1 cement: 2 coarse sand: 4 graded stone aggregate 20mm nominal size) and top layer 12mm thick concrete hardener consisting of mix 1:2 (1 cement hardener mix: 2 graded stone aggregate 6mm nominal size) by volume  hardening compound  mixed @ 2 litre per 50kg of cement or as per manufacturer's specifications. This includes cement slurry, but excluding the cost of nosing of steps etc. complete.</t>
  </si>
  <si>
    <t>11.6.1</t>
  </si>
  <si>
    <t>Cement plaster skirting up to 30cm height, with cement mortar 1:3 (1 cement: 3 coarse sand), finished with a floating coat of neat cement: 18mm thick</t>
  </si>
  <si>
    <t>Providing and fixing Ist quality ceramic glazed wall tiles conforming to
IS: 15622 (thickness to be specified by the manufacturer), of approved
make, in all colours, shades except burgundy, bottle green, black of
any size as approved by Engineer-in-Charge, in skirting, risers of steps
and dados, over 12 mm thick bed of cement mortar 1:3 (1 cement : 3
coarse sand) and jointing with grey cement slurry @ 3.3kg per sqm,
including pointing in white cement mixed with pigment of matching shade
complete</t>
  </si>
  <si>
    <t xml:space="preserve">Providing and laying Ceramic glazed floor tiles of size 300x300 mm
(thickness to be specified by the manufacturer) of 1st quality conforming
to IS : 15622 of approved make in colours such as White, Ivory, Grey,
Fume Red Brown, laid on 20 mm thick cement mortar 1:4 (1 Cement :
4 Coarse sand), Jointing with grey cement slurry @ 3.3 kg/sqm including
pointing the joints with white cement and matching pigment etc.,
complete.. </t>
  </si>
  <si>
    <t>13.1.2</t>
  </si>
  <si>
    <t>12mm cement plaster of mix: 1:6 (1 cement: 6 fine sand)</t>
  </si>
  <si>
    <t>13.2.2</t>
  </si>
  <si>
    <t>15mm cement plaster on the rough side of single or half brick wall of mix 1:6 (1 cement: 6 fine sand)</t>
  </si>
  <si>
    <t>6mm cement plaster to ceiling of mix: 1:3 (1 cement: 3 find sand)</t>
  </si>
  <si>
    <t>6mm cement plaster 1:3 (1 cement: 3 find sand) finished with a floating coat of neat cement and thick coat of lime wash on top of walls when dry for bearing of RCC slabs and beams</t>
  </si>
  <si>
    <t>13.41.1</t>
  </si>
  <si>
    <t xml:space="preserve">Distempering with 1st quality acrlic distemper(ready mixed) having VOC content less than 50gram/litre,of approved manufacturer and of required shade and colour all complete to achieve even shade and colour:  New work (two or more coats) over and including  water thinnable priming coat with cement primer having VOC content less than 50gram/litre. </t>
  </si>
  <si>
    <t>13.46.1</t>
  </si>
  <si>
    <t xml:space="preserve">Finishing walls with Acrylic Smooth exterior paint of required shade :New work (Two or more coat applied @ 1.67 ltr/10 sqm over and including priming coat of exterior primer applied @ 0.9ltr/10 sqm) </t>
  </si>
  <si>
    <t>13.62.1</t>
  </si>
  <si>
    <t xml:space="preserve">Painting with synthetic enamel paint of approved brand and manufacture of required colour to given an even shade: Two or more coats on new work over an under coat of suitable shade with ordinary paint of approved brand and manufacture. </t>
  </si>
  <si>
    <t>17.2.1</t>
  </si>
  <si>
    <t>Providing and fixing white vitreous china pedestal type water closet
(European type W.C. pan) with seat and lid, 10 litre low level white
P.V.C. flushing cistern, including flush pipe, with manually controlled
device (handle lever), conforming to IS : 7231, with all fittings and
fixtures complete, including cutting and making good the walls and
floors wherever required :W.C. pan with ISI marked white solid plastic seat and lid.</t>
  </si>
  <si>
    <t>17.7.3</t>
  </si>
  <si>
    <t>Providing and fixing wash basin with C.I. brackets, 15 mm C.P. brass
pillar taps, 32 mm C.P. brass waste of standard pattern, including
painting of fittings and brackets, cutting and making good the walls
wherever require:White Vitreous China Wash basin size 630x450 mm
with a single 15 mm C.P. brass pillar tap</t>
  </si>
  <si>
    <t>17.28.1.1</t>
  </si>
  <si>
    <t>Providing and fixing PVC waste pipe for sink or wash basin including PVC waste fittings complete: Semi rigid pipe: 32mm dia</t>
  </si>
  <si>
    <t>17.32.2</t>
  </si>
  <si>
    <t>Providing and fixing mirror of superior quality thickness of required shape and size with plastic moulded frame of approved make and shade with 6mm thick hard board backing. Rectangular shape 453x357mm</t>
  </si>
  <si>
    <t>18.7.2</t>
  </si>
  <si>
    <t>Providing and fixing Chlorinated Polyvinyl Chloride (CPVC) pipes,
having thermal stability for hot &amp; cold water supply, including all
CPVC plain &amp; brass threaded fittings, including fixing the pipe with
clamps at 1.00 m spacing. This includes jointing of pipes &amp; fittings
with one step CPVC solvent cement and testing of joints complete
as per direction of Engineer in Charge.20 mm nominal dia Pipes</t>
  </si>
  <si>
    <t>18.7.3</t>
  </si>
  <si>
    <t>Providing and fixing Chlorinated Polyvinyl Chloride (CPVC) pipes,
having thermal stability for hot &amp; cold water supply, including all
CPVC plain &amp; brass threaded fittings, including fixing the pipe with
clamps at 1.00 m spacing. This includes jointing of pipes &amp; fittings
with one step CPVC solvent cement and testing of joints complete
as per direction of Engineer in Charge.25 mm nominal dia Pipes</t>
  </si>
  <si>
    <t>18.8.1</t>
  </si>
  <si>
    <t>Providing and fixing Chlorinated Polyvinyl Chloride (CPVC) pipes,
having thermal stability for hot &amp; cold water supply, including all
CPVC plain &amp; brass threaded fittings, i/c fixing the pipe with clamps
at 1.00 m spacing. This includes jointing of pipes &amp; fittings with one
step CPVC solvent cement and the cost of cutting chases and making
good the same including testing of joints complete as per direction
of Engineer in Charge.
Concealed work, including cutting chases and making good the walls:15 mm nominal dia Pipes</t>
  </si>
  <si>
    <t>18.8.2</t>
  </si>
  <si>
    <t xml:space="preserve">Providing and fixing Chlorinated Polyvinyl Chloride (CPVC) pipes,
having thermal stability for hot &amp; cold water supply, including all
CPVC plain &amp; brass threaded fittings, i/c fixing the pipe with clamps
at 1.00 m spacing. This includes jointing of pipes &amp; fittings with one
step CPVC solvent cement and the cost of cutting chases and making
good the same including testing of joints complete as per direction
of Engineer in Charge.
Concealed work, including cutting chases and making good the walls:20 mm nominal dia Pipes </t>
  </si>
  <si>
    <t>18.9.3</t>
  </si>
  <si>
    <t>Providing and fixing Chlorinated Polyvinyl Chloride (CPVC) pipes,
having thermal stability for hot &amp; cold water supply including all CPVC
plain &amp; brass threaded fittings This includes jointing of pipes &amp; fittings
with one step CPVC solvent cement, trenching, refilling &amp; testing of
joints complete as per direction of Engineer in Charge.
External work,25 mm nominal dia Pipes</t>
  </si>
  <si>
    <t>18.15.1</t>
  </si>
  <si>
    <t>Providing and fixing brass bib cock of approved quality: 15mm nominal bore</t>
  </si>
  <si>
    <t>18.17.1</t>
  </si>
  <si>
    <t>Providing and fixing gun metal gate valve with C.I. wheel of approved quality (screwed end): 25mm nominal bore</t>
  </si>
  <si>
    <t>18.18.3</t>
  </si>
  <si>
    <t>Providing and fixing ball valve (brass) of approved quality complete. High or low pressure with plastic floats: 25mm nominal bore</t>
  </si>
  <si>
    <t>18.21.2.1</t>
  </si>
  <si>
    <t>Providing and fixing unplasticised PVC connection pipe with brass unions. 45cm length. 15mm nominal bore</t>
  </si>
  <si>
    <t>18.32.1</t>
  </si>
  <si>
    <t>Constructing masonry chamber 30x30x50cm inside ,in brick work in cement mortar 1:4 (1 cement: 4coarse  sand) for stop cock, with C.I. surface box 100x100x75mm (inside) with hinged cover fixed in cement concrete slab 1:1.5:3 mix (1 cement: 1.5 course sand: 3 graded stone aggregate 20mm nominal size) including  necessary excavation, foundation concrete 1:5:10 (1 cement: 5 fine sand: 10 graded stone aggregate 40mm nominal size) and inside plastering with cement mortar 1:3 (1 cement: 3 coarse sand) 12mm thick finished with a floating coat of neat cement complete as per standard design: With common burnt clay F.P.S.(Non Modular) bricks of class designation 7.5</t>
  </si>
  <si>
    <t>Providing and placing on terrace (at all floor levels) polyethylene water
storage tank, IS : 12701 marked, with cover and suitable locking
arrangement and making necessary holes for inlet, outlet and overflow
pipes but without fittings and the base support for tank</t>
  </si>
  <si>
    <t>per litre</t>
  </si>
  <si>
    <t>18.52.1</t>
  </si>
  <si>
    <t>Providing and fixing C.P. brass stop cock (concealed) of standard design and of approve make conforming to IS:8931: 15mm nominal bore</t>
  </si>
  <si>
    <t>19.4.1.1</t>
  </si>
  <si>
    <t>Providing and fixing square-mouth S.W. gully trap class SP-1
complete with C.I. grating brick masonry chamber with water tight
C.I. cover with frame of 300 x300 mm size (inside) the weight of
cover to be not less than 4.50 kg and frame to be not less than 2.70
kg as per standard design:100x100 mm size P type
With common burnt clay F.P.S. (non modular)
bricks of class designation 7.5</t>
  </si>
  <si>
    <t>19.7.1.1</t>
  </si>
  <si>
    <t>Constructing brick masonry manhole in cement mortar 1:4 ( 1
cement : 4 coarse sand ) with R.C.C. top slab with 1:1.5:3 mix (1
cement : 1.5 coarse sand (zone-III) : 3 graded stone aggregate 20
mm nominal size), foundation concrete 1:4:8 mix (1 cement : 4
coarse sand (zone-III) : 8 graded stone aggregate 40 mm nominal
size), inside plastering 12 mm thick with cement mortar 1:3 (1 cement
: 3 coarse sand) finished with floating coat of neat cement and
making channels in cement concrete 1:2:4 (1 cement : 2 coarse
sand : 4 graded stone aggregate 20 mm nominal size) finished with
a floating coat of neat cement complete as per standard design :
 Inside size 90x80 cm and 45 cm deep including C.I. cover
with frame (light duty) 455x610 mm internal dimensions,
total weight of cover and frame to be not less than 38 kg
(weight of cover 23 kg and weight of frame 15 kg) With common burnt clay F.P.S. (non modular) bricks of class designation 7.5</t>
  </si>
  <si>
    <t>19.32.1</t>
  </si>
  <si>
    <t>Making soak pit 2.5 m diameter 3.0 metre deep with 45 x 45 cm dry brick honey comb shaft with bricks and S.W. drain pipe 100 mm
diameter, 1.8 m long complete as per standard design.
With common burnt clay F.P.S. (non modular) bricks of
class designation 7.5</t>
  </si>
  <si>
    <t xml:space="preserve">Providing and fixing aluminium work for doors, windows, ventilators and partitions with extruded built up standard tubular sections/ appropriate Z sections and other sections of approved make conforming to IS: 733 and IS: 1285, fixing with dash fasteners of required dia and size, including necessary filling up the gaps at junctions, i.e. at top, bottom and sides with required EPDM rubber/ neoprene gasket etc. Aluminium sections shall be smooth, rust free,straight, mitred and jointed mechanically wherever required including cleat angle, Aluminium snap beading for glazing / paneling, C.P. brass / stainless steel screws, all complete as per
architectural drawings and the directions of Engineer-in-charge. (Glazing, paneling and dash fasteners to be paid for separately) :
 </t>
  </si>
  <si>
    <t>a</t>
  </si>
  <si>
    <t>21.1.1.1</t>
  </si>
  <si>
    <t>For fixed portion:Anodised aluminium (anodised transparent or dyed to required shade according to IS: 1868,
Minimum anodic coating of grade AC 15)</t>
  </si>
  <si>
    <t>b</t>
  </si>
  <si>
    <t>21.1.2.1</t>
  </si>
  <si>
    <t xml:space="preserve">For shutters of doors, windows &amp; ventilators including providing and fixing hinges/ pivots and making provision for fixing of fittings wherever required including the cost of EPDM rubber / neoprene gasket required (Fittings shall be paid for separately)Anodised aluminium (anodised transparent or dyed to required shade according to IS: 1868,Minimum anodic coating of grade AC 15)
</t>
  </si>
  <si>
    <t>21.3.2</t>
  </si>
  <si>
    <t>Providing and fixing glazing in aluminium door, window, ventilator shutters and partitions etc. with EPDM rubber / neoprene gasket etc. complete as per the architectural drawings and the directions of engineer-in-charge . (Cost of aluminium snap beading shall be paid in basic item):With float glass panes of 5 mm thickness (weight not less than 12.50 kg/sqm)</t>
  </si>
  <si>
    <t>21.8.1</t>
  </si>
  <si>
    <t>Filling the gap in between aluminium frame &amp; adjacent RCC/ Brick/ Stone work by providing weather silicon sealant over backer rod of approved quality as per architectural drawings and direction of Engineer-in-charge complete:Upto 5mm depth and 5 mm width</t>
  </si>
  <si>
    <t>NS-1</t>
  </si>
  <si>
    <t>Diluting and injecting chemical emulsion (excluding of the cost of the chemical emulsion) for PRE-CONSTRUCTIONAL ANTI-termite treatment and creating a continuous chemical barrier under and all-round the column pits, wall trenches, basement excavation, top surface of plinth filling, junction of wall and floor, along the external perimeter of building, expansion joints, over the top surface of consolidated earth on which apron is to be laid, surroundings of pipes and conduits etc. complete as per specifications (Plinth area of the building at ground floor only shall be measured for payment). (Only application charges shall be paid under this item)
Chlorpyriphos / Lindane Emulsifiable concentrate 20% with 1% concentration.</t>
  </si>
  <si>
    <t>NS-2</t>
  </si>
  <si>
    <t>Providing and fixing stainless steel gratings with or with out hole for waste pipe for floor/nahni traps 100mm dia.</t>
  </si>
  <si>
    <t>Each</t>
  </si>
  <si>
    <t>NS-3</t>
  </si>
  <si>
    <t>Supplying, laying,jointing ,testing and commisioning approved make upvc pipes SWR grade B conforming to IS 13592.The quoted rates shall include necessary fittings like Tees, bends, offsets etc. including MS angle with GI clamps complete: 
110 mm dia</t>
  </si>
  <si>
    <t>Metre</t>
  </si>
  <si>
    <t>NS-4</t>
  </si>
  <si>
    <t>Supplying, laying,jointing ,testing and commisioning approved make upvc pipes SWR grade B conforming to IS 13592.The quoted rates shall include necessary fittings like Tees, bends, offsets etc. including MS angle with GI clamps complete: 
75 mm dia</t>
  </si>
  <si>
    <t>NS-5</t>
  </si>
  <si>
    <t>Supplying,installing,testing and commissioning approved make 15 mm CP health faucet with CP flexible tube 1.0 m long,CP crutch,nozzle and 2- way Bib Cock with wall flange etc. complete. Jaquar Model No. 573 and 041 or equivalent.</t>
  </si>
  <si>
    <t>Supply and fixing of following sizes of PVC conduit alongwith the accessories in surface/ recess including cutting the wall and making good the same in case of recessed conduit as required: 20 mm</t>
  </si>
  <si>
    <t>1.21.1</t>
  </si>
  <si>
    <t>20 mm</t>
  </si>
  <si>
    <t>1.21.2</t>
  </si>
  <si>
    <t>25 mm</t>
  </si>
  <si>
    <t>POINT WIRING:</t>
  </si>
  <si>
    <t>1.10.</t>
  </si>
  <si>
    <t xml:space="preserve">Wiring for light point/ fan point/ exhaust fan point/ call bell point with 1.5sq.mm FR PVC insulated copper conductor cable single core cable in surface/ recessed PVC conduit with modular plate, suitable GI box and earthing the point with 1.5 sqmm FR PVC insulated copper conductor single core cable etc as required: </t>
  </si>
  <si>
    <t>1.10.2</t>
  </si>
  <si>
    <t xml:space="preserve">Group B </t>
  </si>
  <si>
    <t>Point</t>
  </si>
  <si>
    <t>1.10.3</t>
  </si>
  <si>
    <t xml:space="preserve">Group C </t>
  </si>
  <si>
    <t>Wiring for light/ power plug wiring with 2x4 sq.mm. PVC insulated copper conductor, single core cable in surface/ recessed PVC conduit alongwith 1 number 4 sqmm FR PVC insulated copper conductor single core cable for loop earthing as required.</t>
  </si>
  <si>
    <t>CIRCUIT/SUB MAIN WIRING</t>
  </si>
  <si>
    <t>Wiring for circuit/submain wiring alongwith earth wire with the following sizes of PVC insulated copper conductor, single core cable in surface/recessed PVC conduit etc as required.</t>
  </si>
  <si>
    <t>1.7.1</t>
  </si>
  <si>
    <t>2X1.5 Sqmm + 1X 1.5 sqmm Earth wire</t>
  </si>
  <si>
    <t>1.7.2</t>
  </si>
  <si>
    <t>2X2.5 Sqmm + 1X 2.5 sqmm Earth wire</t>
  </si>
  <si>
    <t>SWITCHES AND ACCESSORIES</t>
  </si>
  <si>
    <t>Supplying and fixing of following modular switch/socket on the existing modular plate and switch box inclduing connections but excluding modular plare etc as required. (for incharge room)</t>
  </si>
  <si>
    <t>1.24.1</t>
  </si>
  <si>
    <t>5/6 amp switch</t>
  </si>
  <si>
    <t>1.24.4</t>
  </si>
  <si>
    <t>3 pin 5/6 amp socket outlet</t>
  </si>
  <si>
    <t>1.24.3</t>
  </si>
  <si>
    <t>.15/16 amp switch</t>
  </si>
  <si>
    <t>1.24.5</t>
  </si>
  <si>
    <t>6 pin 15/16 amp socket outlet</t>
  </si>
  <si>
    <t>Supplying and fixing following size / module, GI Box along with modular base &amp; cover plate of modular switches in recess etc. as required</t>
  </si>
  <si>
    <t>1.27.1</t>
  </si>
  <si>
    <t>1 or 2 Module (75 x 75 mm)</t>
  </si>
  <si>
    <t>NO</t>
  </si>
  <si>
    <t>1.27.2</t>
  </si>
  <si>
    <t>1.27.3</t>
  </si>
  <si>
    <t>4 Module (125 x 75 mm)</t>
  </si>
  <si>
    <t>1.27.5</t>
  </si>
  <si>
    <t>8 Module (125mmX125mm)</t>
  </si>
  <si>
    <t>Supply and fixing suitable size GI box with modular plate and cover in front on surface or in recess, including providing and fixing 3 pin 5/6 amps modular socket outlet and 5/6 amps modular switch, connection, painting etc as required (for main store and incharge room)</t>
  </si>
  <si>
    <t>1.50.1</t>
  </si>
  <si>
    <t xml:space="preserve">Installation of exhaust fan upto 450 mm sweep in the existing opening including making the hole to suit the size of the above fan, making good the damage . Conenction , testing and comissioning etc as required. </t>
  </si>
  <si>
    <t>Supplying &amp; fixing suitable size GI box wih modular plate and cover in front on surface or in recess including providing and fixing 25 A modular socket outlet and 25 A modular SP MCB, "C" curve including connections, painting etc. as required.</t>
  </si>
  <si>
    <t>Nos.</t>
  </si>
  <si>
    <t>DISTRIBUTION PANELS / BOARDS :</t>
  </si>
  <si>
    <t>2.3.3</t>
  </si>
  <si>
    <t>12 way, double door</t>
  </si>
  <si>
    <t>2.10.1</t>
  </si>
  <si>
    <t xml:space="preserve">Single pole </t>
  </si>
  <si>
    <t>2.10.2</t>
  </si>
  <si>
    <t>Single pole and Neutral</t>
  </si>
  <si>
    <t>Supply, installation, testing and commissioning of 1200 mm sweep, BEE 5 STAR rated, ceiling fan with brushless direct current (BLDC) motor, class of insulation :B, 3 Nos blades, 30 cm long down rod, 2 nos canopies, shackle kit, safety rope, copper winding, power factor not less than 0.9, service value(CM/M/W) minimum 6.00, air delivary minimum 210 cum/ min, 350 rpm(tolerance as per IS:374-2019), THD less than 10%, remote or electronic regulator unit for speed control and all remaining accessoris including safety pins, nut bolts, washers, temperature rise =75 degreeC (max), insulation resistance, more than 2 Mega ohm, suitable for 230V, 50 Hz, single phase AC supply, earthing etc. complete as required.</t>
  </si>
  <si>
    <t>NS</t>
  </si>
  <si>
    <t>Supply of Surface mounted linear LED tube  20W LED Tube Light of approved make.</t>
  </si>
  <si>
    <t>Supply of Wall mounted exhaust fan (12" dia.) of approved make.</t>
  </si>
  <si>
    <t>Total GST Tax as confirmed by Bidder</t>
  </si>
  <si>
    <t>Grand Total including GST</t>
  </si>
  <si>
    <t>Schedule - 2 Dis</t>
  </si>
  <si>
    <t>(SCHEDULE OF RATES AND PRICES : FREIGHT &amp; INSURANCE CHARGES)</t>
  </si>
  <si>
    <t>As per lum-sum on Sch-2</t>
  </si>
  <si>
    <t>As per Percent on Sch-2</t>
  </si>
  <si>
    <t>Multipackage Discount</t>
  </si>
  <si>
    <t xml:space="preserve">Unit Freight &amp; Insurance Charges </t>
  </si>
  <si>
    <t>Total Freight &amp; Insurance Charges</t>
  </si>
  <si>
    <t>(SCHEDULE OF RATES AND PRICES : ERECTION CHARGES)</t>
  </si>
  <si>
    <t>(a)</t>
  </si>
  <si>
    <t>Detailed Soil Investigation</t>
  </si>
  <si>
    <t>(b)</t>
  </si>
  <si>
    <t>All kinds of soil except fissured rock &amp; hard rock</t>
  </si>
  <si>
    <t>(e)</t>
  </si>
  <si>
    <t>River Crossing Location</t>
  </si>
  <si>
    <t>(f)</t>
  </si>
  <si>
    <t>Total Erection Price (A+B)</t>
  </si>
  <si>
    <t>Schedule - 4</t>
  </si>
  <si>
    <t>AMC Charges</t>
  </si>
  <si>
    <t>TOTAL TRAINING CHARGES</t>
  </si>
  <si>
    <t>--</t>
  </si>
  <si>
    <t>Schedule - 5</t>
  </si>
  <si>
    <t>(SUMMARY OF TAXES &amp; DUTIES APPLICABLE ON PLANT &amp; EQUIPMENT)</t>
  </si>
  <si>
    <t>Name     :</t>
  </si>
  <si>
    <t>Address :</t>
  </si>
  <si>
    <t>Sl. No.</t>
  </si>
  <si>
    <t>Item Nos.</t>
  </si>
  <si>
    <t>Total Price (INR)</t>
  </si>
  <si>
    <t>After Discount</t>
  </si>
  <si>
    <t>After MPDiscount</t>
  </si>
  <si>
    <t>1</t>
  </si>
  <si>
    <t>TOTAL GST ON Service</t>
  </si>
  <si>
    <t>Excise Duty</t>
  </si>
  <si>
    <t>Total GST for Supply of Services between the Contractor and the Employer (identified in Schedule 1') which are not included in the Unit price as per the provision of the Bidding Documents, as applicable.</t>
  </si>
  <si>
    <t>TOTAL GST ON GOODS</t>
  </si>
  <si>
    <t>Total GST on AMC charges</t>
  </si>
  <si>
    <t xml:space="preserve">Date         : </t>
  </si>
  <si>
    <t>Place        :</t>
  </si>
  <si>
    <t>SUMMARY OF TAXES &amp; DUTIES APPLICABLE ON GOODS</t>
  </si>
  <si>
    <t>Total GST for Supply of Goods (inter-alia including Type Test Charges) between the Contractor and the Employer (identified in Schedule 1') which are not included in the Ex-works price as per the provision of the Bidding Documents, as applicable.</t>
  </si>
  <si>
    <t>2</t>
  </si>
  <si>
    <t>TOTAL GST ON SERVICES</t>
  </si>
  <si>
    <t>Total GST on Installation Services  (Schedule-3) and Training to be imparted in India (Schedule-4)</t>
  </si>
  <si>
    <t xml:space="preserve">GRAND TOTAL [1+2] </t>
  </si>
  <si>
    <t>Schedule - 6</t>
  </si>
  <si>
    <t>(GRAND SUMMARY)</t>
  </si>
  <si>
    <t>TOTAL SCHEDULE NO. 1</t>
  </si>
  <si>
    <t>Ex-works price of Plant and Equipment</t>
  </si>
  <si>
    <t>TOTAL SCHEDULE NO. 2</t>
  </si>
  <si>
    <t>RATES AND PRICES : FREIGHT &amp; INSURANCE CHARGES</t>
  </si>
  <si>
    <t>TOTAL SCHEDULE NO. 3</t>
  </si>
  <si>
    <t xml:space="preserve">Service/ Installation </t>
  </si>
  <si>
    <t>TOTAL SCHEDULE NO. 5</t>
  </si>
  <si>
    <t>6</t>
  </si>
  <si>
    <t>TOTAL SCHEDULE NO. 7</t>
  </si>
  <si>
    <r>
      <t xml:space="preserve">Type Test Charges 
</t>
    </r>
    <r>
      <rPr>
        <sz val="10"/>
        <rFont val="Book Antiqua"/>
        <family val="1"/>
      </rPr>
      <t>[Total of this Schedule is included in Schedule - 1 above.]</t>
    </r>
  </si>
  <si>
    <t>GRAND TOTAL [1+2]</t>
  </si>
  <si>
    <t>Schedule 7</t>
  </si>
  <si>
    <t>As per lum-sum on Sch-7</t>
  </si>
  <si>
    <t>As per Percent on Sch-7</t>
  </si>
  <si>
    <t xml:space="preserve">Type test Charges </t>
  </si>
  <si>
    <t>SL. NO.</t>
  </si>
  <si>
    <t>Description of Test</t>
  </si>
  <si>
    <t>Unit Test Charge</t>
  </si>
  <si>
    <t>Total Test Charges (Rs.)</t>
  </si>
  <si>
    <t>Total Test Charges After Discount (Rs.)</t>
  </si>
  <si>
    <t>Total Test Charges After MPD (Rs.)</t>
  </si>
  <si>
    <t>NOT APPLICABLE</t>
  </si>
  <si>
    <t>TOTAL TYPE TEST CHARGES</t>
  </si>
  <si>
    <t>Note         :</t>
  </si>
  <si>
    <t>Bidder should indicate the name of test laboratories where type tests are proposed to be conducted</t>
  </si>
  <si>
    <t>(SCHEDULE OF RATES AND PRICES : TYPE TEST CHARGES)</t>
  </si>
  <si>
    <t>Type Tests on Earthwire</t>
  </si>
  <si>
    <t xml:space="preserve">Sub-Total (I) </t>
  </si>
  <si>
    <t>TOTAL TEST CHARGES (I)</t>
  </si>
  <si>
    <t>Discount Sche-7</t>
  </si>
  <si>
    <t>MPD Sche-7</t>
  </si>
  <si>
    <t>Signature          :</t>
  </si>
  <si>
    <t>Common Seal   :</t>
  </si>
  <si>
    <t>Details of Octroi</t>
  </si>
  <si>
    <t>Sl No.</t>
  </si>
  <si>
    <t>Description of Items</t>
  </si>
  <si>
    <t>Amount on which Octroi is applicable</t>
  </si>
  <si>
    <t>Rate of Octroi</t>
  </si>
  <si>
    <t>Octroi</t>
  </si>
  <si>
    <t>(1)</t>
  </si>
  <si>
    <t>(2)</t>
  </si>
  <si>
    <t>(3)</t>
  </si>
  <si>
    <t>(4)</t>
  </si>
  <si>
    <t>(5) =(3) x (4)</t>
  </si>
  <si>
    <t>Total</t>
  </si>
  <si>
    <t>Details of Entry Tax</t>
  </si>
  <si>
    <t>Amount on which Entry Tax is applicable</t>
  </si>
  <si>
    <t>Rate of Entry Tax</t>
  </si>
  <si>
    <t>Entry Tax</t>
  </si>
  <si>
    <t>Details of Other Taxes &amp; Duties</t>
  </si>
  <si>
    <t>Amount on which Other Taxes &amp; Duties are applicable</t>
  </si>
  <si>
    <t>Description of Taxes &amp; Duties</t>
  </si>
  <si>
    <t>Rate of Taxes &amp; Duties</t>
  </si>
  <si>
    <t>Amount of Taxes &amp; Duties</t>
  </si>
  <si>
    <t>(5)</t>
  </si>
  <si>
    <t>(6) =(3) x (4)</t>
  </si>
  <si>
    <t xml:space="preserve">Bid Form </t>
  </si>
  <si>
    <t>st</t>
  </si>
  <si>
    <t>January</t>
  </si>
  <si>
    <t>nd</t>
  </si>
  <si>
    <t>February</t>
  </si>
  <si>
    <t>BID FORM (Price bid)</t>
  </si>
  <si>
    <t>rd</t>
  </si>
  <si>
    <t>March</t>
  </si>
  <si>
    <t>th</t>
  </si>
  <si>
    <t>April</t>
  </si>
  <si>
    <t>Bid Proposal Ref. No.</t>
  </si>
  <si>
    <t>May</t>
  </si>
  <si>
    <t>Date      :</t>
  </si>
  <si>
    <t>June</t>
  </si>
  <si>
    <t>July</t>
  </si>
  <si>
    <t>August</t>
  </si>
  <si>
    <t>September</t>
  </si>
  <si>
    <t>October</t>
  </si>
  <si>
    <t>November</t>
  </si>
  <si>
    <t>December</t>
  </si>
  <si>
    <t>Name of Contract  :</t>
  </si>
  <si>
    <t>Dear Ladies and/or Gentlemen,</t>
  </si>
  <si>
    <t xml:space="preserve">In continuation of Techno commercial part of our Bid, we hereby submit the price schedules of the Bid, both of which shall be read together and in conjunction with each other, and shall be construed as an integral part of our Bid. Accordingly, we the undersigned, offer to design, manufacture, test, deliver,  under the above-named package in full conformity with the said Bidding Documents </t>
  </si>
  <si>
    <t xml:space="preserve"> as may be determined in accordance with the terms and conditions of the Bidding Documents.</t>
  </si>
  <si>
    <t xml:space="preserve">The above amounts are in accordance with the price schedules attached herewith and are made part of this bid.  </t>
  </si>
  <si>
    <t xml:space="preserve">Price Schedules </t>
  </si>
  <si>
    <t>In line with the requirements of the Bidding documents, we enclose herewith the following Price Schedules, duly filled - in as per your proforma:</t>
  </si>
  <si>
    <t>Schedule 1</t>
  </si>
  <si>
    <t>Plant and Equipment</t>
  </si>
  <si>
    <t>Schedule 2</t>
  </si>
  <si>
    <t>Local Transportation, In-transit Insurance, loading and unloading</t>
  </si>
  <si>
    <t>Schedule 4</t>
  </si>
  <si>
    <t>Training charges for training to be imparted.</t>
  </si>
  <si>
    <t>Schedule 5</t>
  </si>
  <si>
    <t>Taxes and Duties not included in Schedule 1</t>
  </si>
  <si>
    <t>Schedule 6</t>
  </si>
  <si>
    <t>Grand Summary [Schedule 1to 5]</t>
  </si>
  <si>
    <t>Break-up of Type Test Charges for Type Tests to be conducted</t>
  </si>
  <si>
    <t>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We agree that the entered rates and prices shall be deemed to include for the full scope as aforesaid, including overheads and profit.</t>
  </si>
  <si>
    <t>We declare that as specified in Clause 11.5, Section –II:ITB, Vol.-I of the Bidding Documents, prices quoted by us in the Price Schedules shall be in line with the bid documents &amp; Contract Agreement.</t>
  </si>
  <si>
    <t>We understand that in the price schedules, where there are errors between the total of the amounts given under the column for the price Breakdown and the amount given under the Total Price, the former shall prevail and the latter will be corrected accordingly. We further understand that where there are discrepancies between amounts stated in figures and amounts stated in words, the amount stated in words shall prevail. Similarly, any discrepancy in the total bid price and that of the summation of Schedule price (price indicated in a Schedule indicating the total of that schedule), the total bid price shall be corrected to reflect the actual summation of the Schedule prices.</t>
  </si>
  <si>
    <t>We declare that items left blank in the Schedules will be deemed to have been included in other items. The TOTAL for each Schedule and the TOTAL of Grand Summary shall be deemed to be the total price for executing the Facilities and sections thereof in complete accordance with the Contract, whether or not each individual item has been priced.</t>
  </si>
  <si>
    <t>We confirm that except as otherwise specifically provided our Bid Prices in this Second Envelope include all taxes, duties, levies and charges as may be assessed on us/our Associate (applicable for Foreign Bidder), our Sub-Contractor/Sub-Vendor or their employees by all municipal, state or national government authorities in connection with the Facilities, in and outside of India.</t>
  </si>
  <si>
    <r>
      <t xml:space="preserve">100% of applicable Taxes and Duties i.e </t>
    </r>
    <r>
      <rPr>
        <b/>
        <sz val="11"/>
        <rFont val="Book Antiqua"/>
        <family val="1"/>
      </rPr>
      <t>GST</t>
    </r>
    <r>
      <rPr>
        <sz val="11"/>
        <rFont val="Book Antiqua"/>
        <family val="1"/>
      </rPr>
      <t>, which are payable by the Employer under the Contract, shall be reimbursed by the Employer on production of satisfactory documentary evidence by the Contractor in accordance with the provisions of the Bidding Documents.</t>
    </r>
  </si>
  <si>
    <t>We further understand that notwithstanding 3.0 above, in case of award on us, you shall also bear and pay/reimburse to us, GST applicable on supplies by us to you, imposed on the Plant &amp; Equipment to be incorporated into the Facilities of the Price Schedule in this Second Envelope; by the Indian Laws.</t>
  </si>
  <si>
    <t>We confirm that we have also registered/we shall also get registered in the GST Network with a GSTIN, in all the states where the project is located and the states from which we shall make our supply of goods.</t>
  </si>
  <si>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</si>
  <si>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</si>
  <si>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Thanking you, we remain,</t>
  </si>
  <si>
    <t>Yours faithfully,</t>
  </si>
  <si>
    <t>Signature :</t>
  </si>
  <si>
    <t>Date :</t>
  </si>
  <si>
    <t>Printed Name :</t>
  </si>
  <si>
    <t>Place :</t>
  </si>
  <si>
    <t>Designation :</t>
  </si>
  <si>
    <t>Common Seal :</t>
  </si>
  <si>
    <t>Please provide additional information of the Bidder</t>
  </si>
  <si>
    <t>Business Address                       :</t>
  </si>
  <si>
    <t>Country of Incorporation         :</t>
  </si>
  <si>
    <t>State/Province to be indicated :</t>
  </si>
  <si>
    <t>Name of Principal Officer         :</t>
  </si>
  <si>
    <t>Address of  Principal Officer    :</t>
  </si>
  <si>
    <t>STATEMENT OF QUOTED / CORRECTED PRICES</t>
  </si>
  <si>
    <t>All Figures are in Rupees</t>
  </si>
  <si>
    <t>Bidder</t>
  </si>
  <si>
    <t>Price Component</t>
  </si>
  <si>
    <t>Quoted Price</t>
  </si>
  <si>
    <t>Corrected Price</t>
  </si>
  <si>
    <r>
      <t>TOTAL SCHEDULE NO. 1:</t>
    </r>
    <r>
      <rPr>
        <sz val="11"/>
        <rFont val="Book Antiqua"/>
        <family val="1"/>
      </rPr>
      <t>Ex-Works Price of</t>
    </r>
    <r>
      <rPr>
        <b/>
        <sz val="11"/>
        <rFont val="Book Antiqua"/>
        <family val="1"/>
      </rPr>
      <t xml:space="preserve"> </t>
    </r>
    <r>
      <rPr>
        <sz val="11"/>
        <rFont val="Book Antiqua"/>
        <family val="1"/>
      </rPr>
      <t>Plant and Equipment including Type Test Charges</t>
    </r>
  </si>
  <si>
    <r>
      <t>TOTAL SCHEDULE NO.2:</t>
    </r>
    <r>
      <rPr>
        <sz val="11"/>
        <rFont val="Book Antiqua"/>
        <family val="1"/>
      </rPr>
      <t xml:space="preserve"> Local Transportation, Insurance and other Incidental Services.</t>
    </r>
  </si>
  <si>
    <r>
      <t xml:space="preserve">TOTAL SCHEDULE NO.3: </t>
    </r>
    <r>
      <rPr>
        <sz val="11"/>
        <rFont val="Book Antiqua"/>
        <family val="1"/>
      </rPr>
      <t>Installation Charges</t>
    </r>
  </si>
  <si>
    <r>
      <t xml:space="preserve">TOTAL SCHEDULE NO.4: </t>
    </r>
    <r>
      <rPr>
        <sz val="11"/>
        <rFont val="Book Antiqua"/>
        <family val="1"/>
      </rPr>
      <t>Training Charges</t>
    </r>
  </si>
  <si>
    <t>Not Applicable</t>
  </si>
  <si>
    <r>
      <t>TOTAL BID PRICE:  (</t>
    </r>
    <r>
      <rPr>
        <sz val="11"/>
        <rFont val="Book Antiqua"/>
        <family val="1"/>
      </rPr>
      <t>Excluding Taxes &amp; Duties</t>
    </r>
    <r>
      <rPr>
        <b/>
        <sz val="11"/>
        <rFont val="Book Antiqua"/>
        <family val="1"/>
      </rPr>
      <t>)</t>
    </r>
  </si>
  <si>
    <t xml:space="preserve">DISCOUNT  </t>
  </si>
  <si>
    <r>
      <t xml:space="preserve">NET BID PRICE </t>
    </r>
    <r>
      <rPr>
        <sz val="11"/>
        <rFont val="Book Antiqua"/>
        <family val="1"/>
      </rPr>
      <t>(Excluding Taxes &amp; Duties)</t>
    </r>
  </si>
  <si>
    <t>TAXES &amp; DUTIES PAYABLE ADDITIONALLY</t>
  </si>
  <si>
    <t>A) EXCISE DUTY</t>
  </si>
  <si>
    <t>B) CENTRAL SALES TAX</t>
  </si>
  <si>
    <t>C) VAT</t>
  </si>
  <si>
    <t xml:space="preserve">D) ENTRY TAX / OCTROI </t>
  </si>
  <si>
    <t xml:space="preserve">E) OTHERS </t>
  </si>
  <si>
    <t>F)    TOTAL TAXES &amp; DUTIES</t>
  </si>
  <si>
    <t>TOTAL BID PRICE (INCLUDING TAXES &amp; DUTIES)</t>
  </si>
  <si>
    <r>
      <t xml:space="preserve">TOTAL SCHEDULE NO.7: </t>
    </r>
    <r>
      <rPr>
        <sz val="11"/>
        <rFont val="Book Antiqua"/>
        <family val="1"/>
      </rPr>
      <t>Type Test Charges
[Total of this Schedule is included in Schedule-1 above]</t>
    </r>
  </si>
  <si>
    <t>I)</t>
  </si>
  <si>
    <t>Bidder  has indicated the following taxes and duties additionally applicable for their bid:</t>
  </si>
  <si>
    <t xml:space="preserve">Excise Duty </t>
  </si>
  <si>
    <t xml:space="preserve">CST </t>
  </si>
  <si>
    <t xml:space="preserve">VAT </t>
  </si>
  <si>
    <t>Entry Tax/ Octroi</t>
  </si>
  <si>
    <t xml:space="preserve">Others </t>
  </si>
  <si>
    <t>II)</t>
  </si>
  <si>
    <t>With regard to Entry Tax, it may be  mentioned that the substations covered under the subject pacakge falls in State of MP, where an entry tax @ 2% of Purchase Price is applicable. In view of the above, the taxes and duties inter-alia including entry tax applicable for the bids are calculated :</t>
  </si>
  <si>
    <t>a)</t>
  </si>
  <si>
    <t>Ex-Works Price of Direct Supplies (after discount, if any)</t>
  </si>
  <si>
    <t>Rs.</t>
  </si>
  <si>
    <t>b)</t>
  </si>
  <si>
    <t>Excise Duty, as applicable on (a) above at the rate :</t>
  </si>
  <si>
    <t>c)</t>
  </si>
  <si>
    <t>Amount on which Sales Tax is applicable</t>
  </si>
  <si>
    <t>d)</t>
  </si>
  <si>
    <t>CST, as applicable on (a) + ED (b) above at the rate :</t>
  </si>
  <si>
    <t>e)</t>
  </si>
  <si>
    <t>VAT, as applicable on (a) + ED (b) above at the rate :</t>
  </si>
  <si>
    <t>f)</t>
  </si>
  <si>
    <t>Others [……………………………………………]</t>
  </si>
  <si>
    <t>g)</t>
  </si>
  <si>
    <t>Purchase Price for Entry Tax (Total Ex-Works+F&amp;I+ED+CST+Others)</t>
  </si>
  <si>
    <t>h)</t>
  </si>
  <si>
    <t>Entry Tax, as applicable on (e) above at the rate :</t>
  </si>
  <si>
    <t>Statement of Quoted / Corrected Prices</t>
  </si>
  <si>
    <t>Page</t>
  </si>
  <si>
    <t>Spec. No.</t>
  </si>
  <si>
    <t>B) CENTRAL SALES TAX /VAT</t>
  </si>
  <si>
    <t xml:space="preserve">C) ENTRY TAX / OCTROI </t>
  </si>
  <si>
    <t xml:space="preserve">D) OTHERS </t>
  </si>
  <si>
    <t>E)    TOTAL TAXES &amp; DUTIES</t>
  </si>
  <si>
    <t>CST /VAT</t>
  </si>
  <si>
    <t>Entry Tax / Octroi</t>
  </si>
  <si>
    <t>Bidder has offered following discount(s)</t>
  </si>
  <si>
    <t>III)</t>
  </si>
  <si>
    <r>
      <t xml:space="preserve">With regard to Entry Tax, it may be  mentioned that the substations covered under the subject pacakge falls in State of MP, where an entry tax </t>
    </r>
    <r>
      <rPr>
        <b/>
        <sz val="11"/>
        <color indexed="12"/>
        <rFont val="Book Antiqua"/>
        <family val="1"/>
      </rPr>
      <t>@ 1%</t>
    </r>
    <r>
      <rPr>
        <sz val="11"/>
        <rFont val="Book Antiqua"/>
        <family val="1"/>
      </rPr>
      <t xml:space="preserve"> of Purchase Price is applicable. In view of the above, the taxes and duties inter-alia including entry tax applicable for the bids are calculated :</t>
    </r>
  </si>
  <si>
    <t>Details of dicounts</t>
  </si>
  <si>
    <t>Gross LS</t>
  </si>
  <si>
    <t>Gross %</t>
  </si>
  <si>
    <t>Excise Duty @ 10.3% of (a) above</t>
  </si>
  <si>
    <t>CST / VAT @ 2% of Ex-Works of Direct Supplies (a) + ED (b) above</t>
  </si>
  <si>
    <t>Sch-1 Direct LS</t>
  </si>
  <si>
    <t>Sch-1 Direct %</t>
  </si>
  <si>
    <t>Sch-1 BO LS</t>
  </si>
  <si>
    <t>Sch-1 BO %</t>
  </si>
  <si>
    <t>Sch-2 LS</t>
  </si>
  <si>
    <t>Sch-2 %</t>
  </si>
  <si>
    <r>
      <t xml:space="preserve">Entry Tax </t>
    </r>
    <r>
      <rPr>
        <b/>
        <sz val="11"/>
        <color indexed="12"/>
        <rFont val="Book Antiqua"/>
        <family val="1"/>
      </rPr>
      <t>@ 1%</t>
    </r>
    <r>
      <rPr>
        <sz val="11"/>
        <rFont val="Book Antiqua"/>
        <family val="1"/>
      </rPr>
      <t xml:space="preserve"> of (e) above</t>
    </r>
  </si>
  <si>
    <t>Sch-3 LS</t>
  </si>
  <si>
    <t>Sch-3 %</t>
  </si>
  <si>
    <t>Sch-7 LS</t>
  </si>
  <si>
    <t>Sch-7 %</t>
  </si>
  <si>
    <t>Different Manner</t>
  </si>
  <si>
    <t>Text for Discount</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</si>
  <si>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</si>
  <si>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</si>
  <si>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</si>
  <si>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</si>
  <si>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</si>
  <si>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</si>
  <si>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</si>
  <si>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</si>
  <si>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</si>
  <si>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</si>
  <si>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</si>
  <si>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</si>
  <si>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</si>
  <si>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</si>
  <si>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</si>
  <si>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</si>
  <si>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</si>
  <si>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</si>
  <si>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</si>
  <si>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</si>
  <si>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</si>
  <si>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</si>
  <si>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</si>
  <si>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</si>
  <si>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</si>
  <si>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</si>
  <si>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</si>
  <si>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</si>
  <si>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</si>
  <si>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</si>
  <si>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</si>
  <si>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</si>
  <si>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</si>
  <si>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</si>
  <si>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Five</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</si>
  <si>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</si>
  <si>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</si>
  <si>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</si>
  <si>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</si>
  <si>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</si>
  <si>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</si>
  <si>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</si>
  <si>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</si>
  <si>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</si>
  <si>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</si>
  <si>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</si>
  <si>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</si>
  <si>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</si>
  <si>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</si>
  <si>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</si>
  <si>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</si>
  <si>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</si>
  <si>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</si>
  <si>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</si>
  <si>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</si>
  <si>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</si>
  <si>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</si>
  <si>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</si>
  <si>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</si>
  <si>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</si>
  <si>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</si>
  <si>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</si>
  <si>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</si>
  <si>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</si>
  <si>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</si>
  <si>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</si>
  <si>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</si>
  <si>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</si>
  <si>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</si>
  <si>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</si>
  <si>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</si>
  <si>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</si>
  <si>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</si>
  <si>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</si>
  <si>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</si>
  <si>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</si>
  <si>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</si>
  <si>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</si>
  <si>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</si>
  <si>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</si>
  <si>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</si>
  <si>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</si>
  <si>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</si>
  <si>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</si>
  <si>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</si>
  <si>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</si>
  <si>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</si>
  <si>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</si>
  <si>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</si>
  <si>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</si>
  <si>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</si>
  <si>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</si>
  <si>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</si>
  <si>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</si>
  <si>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</si>
  <si>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</si>
  <si>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</si>
  <si>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</si>
  <si>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</si>
  <si>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</si>
  <si>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Construction of Substation store at 765 kV Koppal, under TBCB Project.</t>
  </si>
  <si>
    <t>Part A :Civil Works</t>
  </si>
  <si>
    <t>4.1.3</t>
  </si>
  <si>
    <t>Providing and laying in position cement concrete of specified grade excluding the cost of centring and shuttering - All work up to plinth level: 1:2:4 (1 cement: 2 coarse sand: 4 graded stone aggregate 20mm nominal size).</t>
  </si>
  <si>
    <t>Making plinth protection 50mm thick of cement concrete 1:3:6 (1 cement : 3 coarse sand (zone-III) derived from natural sources : 6 graded stone aggregate 20 mm nominal size derived from natural sources) over 75mm thick bed of dry brick ballast 40 mm nominal size, well rammed and consolidated and grouted with fine sand, including necessary excavation, levelling &amp; dressing &amp; finishing the top smooth.</t>
  </si>
  <si>
    <t>Forming groove of uniform size from 12x12 mm and upto 25x15 mm
in the top layer of washed stone grit plastered surface as per approved
pattern, including providing and fixing aluminum channels of
appropriate size and thickness (not less than 2 mm), nailed to the
under layer with rust proof screws and nails and finishing the groove
complete as per specifications and direction of the Engineer-in_x0002_Charge.</t>
  </si>
  <si>
    <t>22.7.1</t>
  </si>
  <si>
    <t xml:space="preserve">Providing and laying integral cement based water proofing treatment
including preparation of surface as required for treatment of roofs,
balconies, terraces etc consisting of following operations:(a) Applying a slurry coat of neat cement using 2.75 kg/sqm of
cement admixed with water proofing compound conforming
to IS. 2645 and approved by Engineer-in-charge over the RCC
slab including adjoining walls upto 300 mm height including
cleaning the surface before treatment.
(b) Laying brick bats with mortar using broken bricks/brick bats
25 mm to 115 mm size with 50% of cement mortar 1:5 (1
cement : 5 coarse sand) admixed with water proofing
compound conforming to IS : 2645 and approved by Engineer_x0002_in-charge over 20 mm thick layer of cement mortar of mix 1:5
(1 cement :5 coarse sand ) admixed with water proofing
compound conforming to IS : 2645 and approved by Engineer_x0002_in-charge to required slope and treating similarly the adjoining
walls upto 300 mm height including rounding of junctions of
walls and slabs.
(c) After two days of proper curing applying a second coat of
cement slurry using 2.75 kg/ sqm of cement admixed with
water proofing compound conforming to IS : 2645 and
approved by Engineer-in-charge.
(d) Finishing the surface with 20 mm thick jointless cement mortar
of mix 1:4 (1 cement :4 coarse sand) admixed with water
proofing compound conforming to IS : 2645 and approved by
Engineer-in-charge including laying glass fibre cloth of
approved quality in top layer of plaster and finally finishing
the surface with trowel with neat cement slurry and making
pattern of 300x300 mm square 3 mm deep.
(e) The whole terrace so finished shall be flooded with water for a
minimum period of two weeks for curing and for final test.“All
above operations to be done in order and as directed and
specified by the Engineer-in-Charge :
22.7.1 With average thickness of 120 mm and minimum
thickness at khurra as 65 mm. </t>
  </si>
  <si>
    <t>Non schedule item(Civil)</t>
  </si>
  <si>
    <t>PART[B]: Electrical</t>
  </si>
  <si>
    <t xml:space="preserve"> 3 Module (100 x 75 mm)</t>
  </si>
  <si>
    <t xml:space="preserve">
 Installation, testing and commissioning of pre-wired, fluorescent fittings, of all types complete with all accessories and tubes etc. directly on ceiling/wall, including connections with 1.5 sq.mm PVC insulated copper conductor, single core cable and earthing  etc. as required.</t>
  </si>
  <si>
    <t xml:space="preserve"> Installation, testing and commissioning of pre-wired, fluorescent fittings, of all types complete with all accessories and tubes etc. including supplying and fixing ball and socket arrangement, 2 nos. down-rods of 20 mm dia. x 1.6mm thick steel conduit upto 30 cm length, painting and wiring the down rods and connections with 1.5 sq.mm FR PVC insulated copper conductor, single core cable and earthing etc as required.</t>
  </si>
  <si>
    <t xml:space="preserve">Providing and fixing extra conduit down rod of 20 mm dia, 2 X
10 cm length, wiring with 2 X 1.5 sq. mm FRLS PVC insulated,
copper conductor, single core cable including painting etc. as
required. (Note : More than 5 cm length shall be rounded to the
nearest 10 cm and 5 cm or less shall be ignored) </t>
  </si>
  <si>
    <t>Supplying and fixing following way, single pole and neutral,
sheet steel, MCB distribution board, 240 V, on surface/ recess,
complete with tinned copper bus bar, neutral bus bar, earth
bar, din bar, interconnections, powder painted including
earthing etc. as required. (But without MCB/RCCB/Isolator)</t>
  </si>
  <si>
    <t>Supplying and fixing 5 A to 32 A rating, 240/415 V, 10 kA, "C"
curve, miniature circuit breaker suitable for inductive load of
following poles in the existing MCB DB complete with
connections, testing and commissioning etc. as required.</t>
  </si>
  <si>
    <t>Non scheduled items for electrical</t>
  </si>
  <si>
    <t xml:space="preserve"> Total for Civil &amp; Electrical Portion</t>
  </si>
  <si>
    <t>SRTS-II/C&amp;M/ WC-4480/2025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</si>
</sst>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3" formatCode="_ * #,##0.00_ ;_ * \-#,##0.00_ ;_ * &quot;-&quot;??_ ;_ @_ "/>
    <numFmt numFmtId="164" formatCode="_(* #,##0.00_);_(* \(#,##0.00\);_(* &quot;-&quot;??_);_(@_)"/>
    <numFmt numFmtId="165" formatCode="0.0"/>
    <numFmt numFmtId="166" formatCode="0.000"/>
    <numFmt numFmtId="167" formatCode="_(* #,##0.00_);_(* \(#,##0.00\);_(* \-??_);_(@_)"/>
    <numFmt numFmtId="168" formatCode="_(* #,##0_);_(* \(#,##0\);_(* \-??_);_(@_)"/>
    <numFmt numFmtId="169" formatCode="_(* #,##0.0_);_(* \(#,##0.0\);_(* \-??_);_(@_)"/>
    <numFmt numFmtId="170" formatCode="#,##0.0"/>
    <numFmt numFmtId="171" formatCode="0.00_)"/>
    <numFmt numFmtId="172" formatCode="_-&quot;£&quot;* #,##0.00_-;\-&quot;£&quot;* #,##0.00_-;_-&quot;£&quot;* &quot;-&quot;??_-;_-@_-"/>
    <numFmt numFmtId="173" formatCode="&quot;\&quot;#,##0.00;[Red]\-&quot;\&quot;#,##0.00"/>
    <numFmt numFmtId="174" formatCode="#,##0.000_);\(#,##0.000\)"/>
    <numFmt numFmtId="175" formatCode="0.0_)"/>
    <numFmt numFmtId="176" formatCode=";;"/>
    <numFmt numFmtId="177" formatCode="&quot; &quot;@"/>
    <numFmt numFmtId="178" formatCode="[$-409]dd\-mmm\-yy;@"/>
    <numFmt numFmtId="179" formatCode="_(* #,##0_);_(* \(#,##0\);_(* &quot;-&quot;??_);_(@_)"/>
    <numFmt numFmtId="180" formatCode="0.0000%"/>
  </numFmts>
  <fonts count="97">
    <font>
      <sz val="11"/>
      <name val="Book Antiqua"/>
      <family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sz val="12"/>
      <name val="Book Antiqua"/>
      <family val="1"/>
    </font>
    <font>
      <b/>
      <sz val="12"/>
      <name val="Book Antiqua"/>
      <family val="1"/>
    </font>
    <font>
      <sz val="14"/>
      <name val="AngsanaUPC"/>
      <family val="1"/>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b/>
      <sz val="11"/>
      <name val="Book Antiqua"/>
      <family val="1"/>
    </font>
    <font>
      <sz val="11"/>
      <name val="Book Antiqua"/>
      <family val="1"/>
    </font>
    <font>
      <sz val="10"/>
      <name val="Book Antiqua"/>
      <family val="1"/>
    </font>
    <font>
      <sz val="12"/>
      <name val="Arial"/>
      <family val="2"/>
    </font>
    <font>
      <b/>
      <sz val="12"/>
      <color indexed="12"/>
      <name val="Book Antiqua"/>
      <family val="1"/>
    </font>
    <font>
      <b/>
      <u/>
      <sz val="12"/>
      <name val="Book Antiqua"/>
      <family val="1"/>
    </font>
    <font>
      <b/>
      <sz val="16"/>
      <color indexed="12"/>
      <name val="Book Antiqua"/>
      <family val="1"/>
    </font>
    <font>
      <b/>
      <sz val="10"/>
      <name val="Book Antiqua"/>
      <family val="1"/>
    </font>
    <font>
      <sz val="11"/>
      <color indexed="12"/>
      <name val="Book Antiqua"/>
      <family val="1"/>
    </font>
    <font>
      <b/>
      <sz val="16"/>
      <color indexed="12"/>
      <name val="Arial"/>
      <family val="2"/>
    </font>
    <font>
      <b/>
      <sz val="11"/>
      <color indexed="9"/>
      <name val="Book Antiqua"/>
      <family val="1"/>
    </font>
    <font>
      <b/>
      <sz val="11"/>
      <color indexed="10"/>
      <name val="Book Antiqua"/>
      <family val="1"/>
    </font>
    <font>
      <sz val="8"/>
      <name val="Book Antiqua"/>
      <family val="1"/>
    </font>
    <font>
      <b/>
      <sz val="14"/>
      <color indexed="9"/>
      <name val="Book Antiqua"/>
      <family val="1"/>
    </font>
    <font>
      <sz val="11"/>
      <color indexed="9"/>
      <name val="Book Antiqua"/>
      <family val="1"/>
    </font>
    <font>
      <sz val="10"/>
      <name val="Book Antiqua"/>
      <family val="1"/>
    </font>
    <font>
      <sz val="8"/>
      <name val="Book Antiqua"/>
      <family val="1"/>
    </font>
    <font>
      <sz val="10"/>
      <name val="Arial"/>
      <family val="2"/>
    </font>
    <font>
      <sz val="12"/>
      <color indexed="9"/>
      <name val="Book Antiqua"/>
      <family val="1"/>
    </font>
    <font>
      <b/>
      <sz val="11"/>
      <color indexed="12"/>
      <name val="Book Antiqua"/>
      <family val="1"/>
    </font>
    <font>
      <sz val="10"/>
      <color indexed="9"/>
      <name val="Book Antiqua"/>
      <family val="1"/>
    </font>
    <font>
      <b/>
      <sz val="14"/>
      <name val="Book Antiqua"/>
      <family val="1"/>
    </font>
    <font>
      <i/>
      <sz val="11"/>
      <name val="Book Antiqua"/>
      <family val="1"/>
    </font>
    <font>
      <b/>
      <sz val="12"/>
      <color indexed="9"/>
      <name val="Book Antiqua"/>
      <family val="1"/>
    </font>
    <font>
      <sz val="10"/>
      <color indexed="9"/>
      <name val="Arial"/>
      <family val="2"/>
    </font>
    <font>
      <b/>
      <sz val="12"/>
      <color indexed="16"/>
      <name val="Book Antiqua"/>
      <family val="1"/>
    </font>
    <font>
      <sz val="18"/>
      <color indexed="10"/>
      <name val="Book Antiqua"/>
      <family val="1"/>
    </font>
    <font>
      <b/>
      <sz val="14"/>
      <color indexed="12"/>
      <name val="Book Antiqua"/>
      <family val="1"/>
    </font>
    <font>
      <sz val="11"/>
      <name val="Book Antiqua"/>
      <family val="1"/>
    </font>
    <font>
      <sz val="10"/>
      <color indexed="9"/>
      <name val="Wingdings 3"/>
      <family val="1"/>
      <charset val="2"/>
    </font>
    <font>
      <sz val="1"/>
      <color indexed="9"/>
      <name val="Book Antiqua"/>
      <family val="1"/>
    </font>
    <font>
      <vertAlign val="superscript"/>
      <sz val="12"/>
      <name val="Book Antiqua"/>
      <family val="1"/>
    </font>
    <font>
      <sz val="12"/>
      <name val="Times New Roman"/>
      <family val="1"/>
    </font>
    <font>
      <sz val="14"/>
      <name val="Arial"/>
      <family val="2"/>
    </font>
    <font>
      <b/>
      <sz val="12.5"/>
      <name val="Arial"/>
      <family val="2"/>
    </font>
    <font>
      <sz val="12.5"/>
      <name val="Arial"/>
      <family val="2"/>
    </font>
    <font>
      <sz val="11"/>
      <color indexed="8"/>
      <name val="Book Antiqua"/>
      <family val="1"/>
    </font>
    <font>
      <sz val="9"/>
      <name val="Book Antiqua"/>
      <family val="1"/>
    </font>
    <font>
      <sz val="12"/>
      <color indexed="56"/>
      <name val="Book Antiqua"/>
      <family val="1"/>
    </font>
    <font>
      <sz val="12"/>
      <color indexed="9"/>
      <name val="Arial"/>
      <family val="2"/>
    </font>
    <font>
      <sz val="14"/>
      <name val="AngsanaUPC"/>
      <family val="1"/>
    </font>
    <font>
      <sz val="10"/>
      <color indexed="10"/>
      <name val="Arial"/>
      <family val="2"/>
    </font>
    <font>
      <u/>
      <sz val="9"/>
      <color indexed="12"/>
      <name val="Arial"/>
      <family val="2"/>
    </font>
    <font>
      <sz val="7"/>
      <name val="Small Fonts"/>
      <family val="2"/>
    </font>
    <font>
      <u/>
      <sz val="9"/>
      <color indexed="36"/>
      <name val="Arial"/>
      <family val="2"/>
    </font>
    <font>
      <b/>
      <sz val="12"/>
      <color indexed="10"/>
      <name val="Book Antiqua"/>
      <family val="1"/>
    </font>
    <font>
      <b/>
      <sz val="12"/>
      <name val="Times New Roman"/>
      <family val="1"/>
    </font>
    <font>
      <sz val="11"/>
      <color indexed="8"/>
      <name val="Calibri"/>
      <family val="2"/>
    </font>
    <font>
      <sz val="14"/>
      <name val="AngsanaUPC"/>
      <family val="1"/>
      <charset val="222"/>
    </font>
    <font>
      <b/>
      <sz val="15"/>
      <color rgb="FFFF0000"/>
      <name val="Book Antiqua"/>
      <family val="1"/>
    </font>
    <font>
      <b/>
      <sz val="15"/>
      <color rgb="FFFF0000"/>
      <name val="Times New Roman"/>
      <family val="1"/>
    </font>
    <font>
      <sz val="18"/>
      <name val="Book Antiqua"/>
      <family val="1"/>
    </font>
    <font>
      <b/>
      <sz val="18"/>
      <name val="Book Antiqua"/>
      <family val="1"/>
    </font>
    <font>
      <b/>
      <sz val="15"/>
      <name val="Book Antiqua"/>
      <family val="1"/>
    </font>
    <font>
      <b/>
      <sz val="14"/>
      <color rgb="FFFF0000"/>
      <name val="Book Antiqua"/>
      <family val="1"/>
    </font>
    <font>
      <b/>
      <sz val="16"/>
      <color indexed="8"/>
      <name val="Palatino Linotype"/>
      <family val="1"/>
    </font>
    <font>
      <b/>
      <sz val="16"/>
      <name val="Palatino Linotype"/>
      <family val="1"/>
    </font>
    <font>
      <sz val="15"/>
      <name val="Book Antiqua"/>
      <family val="1"/>
    </font>
    <font>
      <sz val="15"/>
      <color indexed="9"/>
      <name val="Book Antiqua"/>
      <family val="1"/>
    </font>
    <font>
      <b/>
      <sz val="15"/>
      <color indexed="9"/>
      <name val="Book Antiqua"/>
      <family val="1"/>
    </font>
    <font>
      <sz val="18"/>
      <color indexed="9"/>
      <name val="Book Antiqua"/>
      <family val="1"/>
    </font>
    <font>
      <sz val="18"/>
      <color rgb="FFFF0000"/>
      <name val="Book Antiqua"/>
      <family val="1"/>
    </font>
    <font>
      <sz val="12"/>
      <color indexed="8"/>
      <name val="Book Antiqua"/>
      <family val="1"/>
    </font>
    <font>
      <b/>
      <sz val="12"/>
      <color theme="1"/>
      <name val="Book Antiqua"/>
      <family val="1"/>
    </font>
    <font>
      <b/>
      <sz val="16"/>
      <color rgb="FF000000"/>
      <name val="Book Antiqua"/>
      <family val="1"/>
    </font>
    <font>
      <sz val="14"/>
      <name val="Book Antiqua"/>
      <family val="1"/>
    </font>
    <font>
      <sz val="10"/>
      <color rgb="FF000000"/>
      <name val="Arial"/>
      <family val="2"/>
    </font>
    <font>
      <sz val="11"/>
      <name val="Calibri"/>
      <family val="2"/>
      <scheme val="minor"/>
    </font>
    <font>
      <sz val="12"/>
      <name val="Calibri"/>
      <family val="2"/>
      <scheme val="minor"/>
    </font>
    <font>
      <b/>
      <sz val="12"/>
      <name val="Calibri"/>
      <family val="2"/>
      <scheme val="minor"/>
    </font>
    <font>
      <sz val="12"/>
      <color indexed="8"/>
      <name val="Calibri"/>
      <family val="2"/>
      <scheme val="minor"/>
    </font>
    <font>
      <vertAlign val="superscript"/>
      <sz val="12"/>
      <name val="Calibri"/>
      <family val="2"/>
      <scheme val="minor"/>
    </font>
    <font>
      <sz val="11"/>
      <color rgb="FF000000"/>
      <name val="Arial"/>
      <family val="2"/>
    </font>
    <font>
      <sz val="11"/>
      <color rgb="FF231F20"/>
      <name val="Calibri"/>
      <family val="2"/>
    </font>
    <font>
      <sz val="12"/>
      <color theme="1"/>
      <name val="Arial"/>
      <family val="2"/>
    </font>
    <font>
      <b/>
      <sz val="14"/>
      <color rgb="FFFF0000"/>
      <name val="Book Antiqua"/>
      <family val="1"/>
    </font>
    <font>
      <b/>
      <sz val="12"/>
      <color rgb="FF000000"/>
      <name val="Times New Roman"/>
      <family val="1"/>
    </font>
    <font>
      <sz val="12"/>
      <color theme="1"/>
      <name val="Calibri"/>
      <family val="2"/>
      <scheme val="minor"/>
    </font>
    <font>
      <sz val="11"/>
      <color theme="1"/>
      <name val="Arial"/>
      <family val="2"/>
    </font>
  </fonts>
  <fills count="17">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42"/>
        <bgColor indexed="64"/>
      </patternFill>
    </fill>
    <fill>
      <patternFill patternType="solid">
        <fgColor indexed="43"/>
        <bgColor indexed="64"/>
      </patternFill>
    </fill>
    <fill>
      <patternFill patternType="solid">
        <fgColor indexed="22"/>
        <bgColor indexed="64"/>
      </patternFill>
    </fill>
    <fill>
      <patternFill patternType="solid">
        <fgColor indexed="44"/>
        <bgColor indexed="64"/>
      </patternFill>
    </fill>
    <fill>
      <patternFill patternType="solid">
        <fgColor indexed="12"/>
        <bgColor indexed="64"/>
      </patternFill>
    </fill>
    <fill>
      <patternFill patternType="solid">
        <fgColor indexed="50"/>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rgb="FFFFFF00"/>
        <bgColor indexed="64"/>
      </patternFill>
    </fill>
    <fill>
      <patternFill patternType="solid">
        <fgColor theme="2"/>
        <bgColor indexed="64"/>
      </patternFill>
    </fill>
    <fill>
      <patternFill patternType="solid">
        <fgColor theme="9" tint="0.79998168889431442"/>
        <bgColor indexed="64"/>
      </patternFill>
    </fill>
    <fill>
      <patternFill patternType="solid">
        <fgColor theme="0"/>
        <bgColor indexed="64"/>
      </patternFill>
    </fill>
    <fill>
      <patternFill patternType="solid">
        <fgColor theme="0" tint="-0.14999847407452621"/>
        <bgColor indexed="64"/>
      </patternFill>
    </fill>
  </fills>
  <borders count="38">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right/>
      <top style="thin">
        <color indexed="64"/>
      </top>
      <bottom style="hair">
        <color indexed="64"/>
      </bottom>
      <diagonal/>
    </border>
    <border>
      <left/>
      <right/>
      <top/>
      <bottom style="hair">
        <color indexed="64"/>
      </bottom>
      <diagonal/>
    </border>
    <border>
      <left/>
      <right/>
      <top style="hair">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s>
  <cellStyleXfs count="413">
    <xf numFmtId="0" fontId="0" fillId="0" borderId="0"/>
    <xf numFmtId="9" fontId="10" fillId="0" borderId="0"/>
    <xf numFmtId="9" fontId="58" fillId="0" borderId="0"/>
    <xf numFmtId="9" fontId="10" fillId="0" borderId="0"/>
    <xf numFmtId="9" fontId="66" fillId="0" borderId="0"/>
    <xf numFmtId="9" fontId="10" fillId="0" borderId="0"/>
    <xf numFmtId="172" fontId="5" fillId="0" borderId="0" applyFont="0" applyFill="0" applyBorder="0" applyAlignment="0" applyProtection="0"/>
    <xf numFmtId="175" fontId="5" fillId="0" borderId="0" applyFont="0" applyFill="0" applyBorder="0" applyAlignment="0" applyProtection="0"/>
    <xf numFmtId="174" fontId="5" fillId="0" borderId="0" applyFont="0" applyFill="0" applyBorder="0" applyAlignment="0" applyProtection="0"/>
    <xf numFmtId="176" fontId="5" fillId="0" borderId="0" applyFont="0" applyFill="0" applyBorder="0" applyAlignment="0" applyProtection="0"/>
    <xf numFmtId="0" fontId="11" fillId="0" borderId="0"/>
    <xf numFmtId="164" fontId="5" fillId="0" borderId="0" applyFont="0" applyFill="0" applyBorder="0" applyAlignment="0" applyProtection="0"/>
    <xf numFmtId="173" fontId="5" fillId="0" borderId="0"/>
    <xf numFmtId="173" fontId="35" fillId="0" borderId="0"/>
    <xf numFmtId="173" fontId="5" fillId="0" borderId="0"/>
    <xf numFmtId="173" fontId="35" fillId="0" borderId="0"/>
    <xf numFmtId="173" fontId="5" fillId="0" borderId="0"/>
    <xf numFmtId="173" fontId="35" fillId="0" borderId="0"/>
    <xf numFmtId="173" fontId="5" fillId="0" borderId="0"/>
    <xf numFmtId="173" fontId="35" fillId="0" borderId="0"/>
    <xf numFmtId="173" fontId="5" fillId="0" borderId="0"/>
    <xf numFmtId="173" fontId="35" fillId="0" borderId="0"/>
    <xf numFmtId="173" fontId="5" fillId="0" borderId="0"/>
    <xf numFmtId="173" fontId="35" fillId="0" borderId="0"/>
    <xf numFmtId="173" fontId="5" fillId="0" borderId="0"/>
    <xf numFmtId="173" fontId="35" fillId="0" borderId="0"/>
    <xf numFmtId="173" fontId="5" fillId="0" borderId="0"/>
    <xf numFmtId="173" fontId="35" fillId="0" borderId="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70" fontId="12" fillId="0" borderId="1">
      <alignment horizontal="right"/>
    </xf>
    <xf numFmtId="170" fontId="59" fillId="0" borderId="1">
      <alignment horizontal="right"/>
    </xf>
    <xf numFmtId="170" fontId="12" fillId="0" borderId="1">
      <alignment horizontal="right"/>
    </xf>
    <xf numFmtId="0" fontId="7" fillId="0" borderId="2" applyNumberFormat="0" applyAlignment="0" applyProtection="0">
      <alignment horizontal="left" vertical="center"/>
    </xf>
    <xf numFmtId="0" fontId="7" fillId="0" borderId="3">
      <alignment horizontal="left" vertical="center"/>
    </xf>
    <xf numFmtId="0" fontId="13" fillId="0" borderId="0" applyNumberFormat="0" applyFill="0" applyBorder="0" applyAlignment="0" applyProtection="0">
      <alignment vertical="top"/>
      <protection locked="0"/>
    </xf>
    <xf numFmtId="0" fontId="60"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37" fontId="14" fillId="0" borderId="0"/>
    <xf numFmtId="37" fontId="61" fillId="0" borderId="0"/>
    <xf numFmtId="37" fontId="14" fillId="0" borderId="0"/>
    <xf numFmtId="166" fontId="5" fillId="0" borderId="0"/>
    <xf numFmtId="166" fontId="35" fillId="0" borderId="0"/>
    <xf numFmtId="0" fontId="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5" fillId="0" borderId="0" applyNumberFormat="0" applyFont="0" applyFill="0" applyBorder="0" applyAlignment="0" applyProtection="0">
      <alignment vertical="top"/>
    </xf>
    <xf numFmtId="0" fontId="35" fillId="0" borderId="0"/>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5" fillId="0" borderId="0" applyNumberFormat="0" applyFont="0" applyFill="0" applyBorder="0" applyAlignment="0" applyProtection="0">
      <alignment vertical="top"/>
    </xf>
    <xf numFmtId="0" fontId="65" fillId="0" borderId="0"/>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xf numFmtId="0" fontId="5" fillId="0" borderId="0" applyNumberFormat="0" applyFont="0" applyFill="0" applyBorder="0" applyAlignment="0" applyProtection="0">
      <alignment vertical="top"/>
    </xf>
    <xf numFmtId="0" fontId="19" fillId="0" borderId="0"/>
    <xf numFmtId="0" fontId="35" fillId="0" borderId="0" applyNumberFormat="0" applyFont="0" applyFill="0" applyBorder="0" applyAlignment="0" applyProtection="0">
      <alignment vertical="top"/>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9" fillId="0" borderId="0"/>
    <xf numFmtId="0" fontId="35" fillId="0" borderId="0"/>
    <xf numFmtId="0" fontId="35" fillId="0" borderId="0"/>
    <xf numFmtId="0" fontId="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3" fillId="0" borderId="0"/>
    <xf numFmtId="0" fontId="19" fillId="0" borderId="0"/>
    <xf numFmtId="0" fontId="33" fillId="0" borderId="0"/>
    <xf numFmtId="0" fontId="5" fillId="0" borderId="0"/>
    <xf numFmtId="0" fontId="35" fillId="0" borderId="0" applyNumberFormat="0" applyFont="0" applyFill="0" applyBorder="0" applyAlignment="0" applyProtection="0">
      <alignment vertical="top"/>
    </xf>
    <xf numFmtId="0" fontId="19" fillId="0" borderId="0" applyNumberFormat="0" applyFill="0" applyBorder="0" applyProtection="0">
      <alignment vertical="top"/>
    </xf>
    <xf numFmtId="0" fontId="5" fillId="0" borderId="0" applyNumberFormat="0" applyFont="0" applyFill="0" applyBorder="0" applyAlignment="0" applyProtection="0">
      <alignment vertical="top"/>
    </xf>
    <xf numFmtId="0" fontId="5" fillId="0" borderId="0" applyNumberFormat="0" applyFont="0" applyFill="0" applyBorder="0" applyAlignment="0" applyProtection="0">
      <alignment vertical="top"/>
    </xf>
    <xf numFmtId="0" fontId="5" fillId="0" borderId="0"/>
    <xf numFmtId="0" fontId="19" fillId="0" borderId="0"/>
    <xf numFmtId="0" fontId="19" fillId="0" borderId="0"/>
    <xf numFmtId="0" fontId="5" fillId="0" borderId="0"/>
    <xf numFmtId="0" fontId="5" fillId="0" borderId="0"/>
    <xf numFmtId="0" fontId="35" fillId="0" borderId="0"/>
    <xf numFmtId="0" fontId="5" fillId="0" borderId="0" applyNumberFormat="0" applyFont="0" applyFill="0" applyBorder="0" applyAlignment="0" applyProtection="0">
      <alignment vertical="top"/>
    </xf>
    <xf numFmtId="0" fontId="5" fillId="0" borderId="0" applyNumberFormat="0" applyFont="0" applyFill="0" applyBorder="0" applyAlignment="0" applyProtection="0">
      <alignment vertical="top"/>
    </xf>
    <xf numFmtId="0" fontId="5" fillId="0" borderId="0"/>
    <xf numFmtId="9" fontId="35" fillId="0" borderId="0" applyFill="0" applyBorder="0" applyAlignment="0" applyProtection="0"/>
    <xf numFmtId="9" fontId="35" fillId="0" borderId="0" applyFill="0" applyBorder="0" applyAlignment="0" applyProtection="0"/>
    <xf numFmtId="0" fontId="15" fillId="0" borderId="0" applyFont="0"/>
    <xf numFmtId="0" fontId="16"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7" fillId="0" borderId="0"/>
    <xf numFmtId="0" fontId="84" fillId="0" borderId="0"/>
    <xf numFmtId="0" fontId="4" fillId="0" borderId="0"/>
    <xf numFmtId="43" fontId="4" fillId="0" borderId="0" applyFont="0" applyFill="0" applyBorder="0" applyAlignment="0" applyProtection="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3" fillId="0" borderId="0"/>
    <xf numFmtId="0" fontId="5" fillId="0" borderId="0"/>
    <xf numFmtId="9" fontId="3"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5"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5" fillId="0" borderId="0" applyFont="0" applyFill="0" applyBorder="0" applyAlignment="0" applyProtection="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6" fontId="5" fillId="0" borderId="0"/>
    <xf numFmtId="0" fontId="5" fillId="0" borderId="0" applyNumberFormat="0" applyFont="0" applyFill="0" applyBorder="0" applyAlignment="0" applyProtection="0">
      <alignment vertical="top"/>
    </xf>
    <xf numFmtId="0" fontId="5" fillId="0" borderId="0" applyNumberFormat="0" applyFont="0" applyFill="0" applyBorder="0" applyAlignment="0" applyProtection="0">
      <alignment vertical="top"/>
    </xf>
    <xf numFmtId="0" fontId="5" fillId="0" borderId="0" applyNumberFormat="0" applyFont="0" applyFill="0" applyBorder="0" applyAlignment="0" applyProtection="0">
      <alignment vertical="top"/>
    </xf>
    <xf numFmtId="0" fontId="5" fillId="0" borderId="0" applyNumberFormat="0" applyFont="0" applyFill="0" applyBorder="0" applyAlignment="0" applyProtection="0">
      <alignment vertical="top"/>
    </xf>
    <xf numFmtId="0" fontId="5" fillId="0" borderId="0" applyNumberFormat="0" applyFont="0" applyFill="0" applyBorder="0" applyAlignment="0" applyProtection="0">
      <alignment vertical="top"/>
    </xf>
    <xf numFmtId="0" fontId="5" fillId="0" borderId="0" applyNumberFormat="0" applyFont="0" applyFill="0" applyBorder="0" applyAlignment="0" applyProtection="0">
      <alignment vertical="top"/>
    </xf>
    <xf numFmtId="0" fontId="5" fillId="0" borderId="0" applyNumberFormat="0" applyFont="0" applyFill="0" applyBorder="0" applyAlignment="0" applyProtection="0">
      <alignment vertical="top"/>
    </xf>
    <xf numFmtId="0" fontId="5" fillId="0" borderId="0" applyNumberFormat="0" applyFont="0" applyFill="0" applyBorder="0" applyAlignment="0" applyProtection="0">
      <alignment vertical="top"/>
    </xf>
    <xf numFmtId="0" fontId="5" fillId="0" borderId="0" applyNumberFormat="0" applyFont="0" applyFill="0" applyBorder="0" applyAlignment="0" applyProtection="0">
      <alignment vertical="top"/>
    </xf>
    <xf numFmtId="0" fontId="5" fillId="0" borderId="0" applyNumberFormat="0" applyFont="0" applyFill="0" applyBorder="0" applyAlignment="0" applyProtection="0">
      <alignment vertical="top"/>
    </xf>
    <xf numFmtId="0" fontId="5" fillId="0" borderId="0"/>
    <xf numFmtId="0" fontId="5" fillId="0" borderId="0" applyNumberFormat="0" applyFont="0" applyFill="0" applyBorder="0" applyAlignment="0" applyProtection="0">
      <alignment vertical="top"/>
    </xf>
    <xf numFmtId="0" fontId="5" fillId="0" borderId="0" applyNumberFormat="0" applyFont="0" applyFill="0" applyBorder="0" applyAlignment="0" applyProtection="0">
      <alignment vertical="top"/>
    </xf>
    <xf numFmtId="0" fontId="5" fillId="0" borderId="0" applyNumberFormat="0" applyFont="0" applyFill="0" applyBorder="0" applyAlignment="0" applyProtection="0">
      <alignment vertical="top"/>
    </xf>
    <xf numFmtId="0" fontId="5" fillId="0" borderId="0" applyNumberFormat="0" applyFont="0" applyFill="0" applyBorder="0" applyAlignment="0" applyProtection="0">
      <alignment vertical="top"/>
    </xf>
    <xf numFmtId="0" fontId="5" fillId="0" borderId="0" applyNumberFormat="0" applyFont="0" applyFill="0" applyBorder="0" applyAlignment="0" applyProtection="0">
      <alignment vertical="top"/>
    </xf>
    <xf numFmtId="0" fontId="5" fillId="0" borderId="0" applyNumberFormat="0" applyFont="0" applyFill="0" applyBorder="0" applyAlignment="0" applyProtection="0">
      <alignment vertical="top"/>
    </xf>
    <xf numFmtId="0" fontId="5" fillId="0" borderId="0" applyNumberFormat="0" applyFont="0" applyFill="0" applyBorder="0" applyAlignment="0" applyProtection="0">
      <alignment vertical="top"/>
    </xf>
    <xf numFmtId="0" fontId="5" fillId="0" borderId="0" applyNumberFormat="0" applyFont="0" applyFill="0" applyBorder="0" applyAlignment="0" applyProtection="0">
      <alignment vertical="top"/>
    </xf>
    <xf numFmtId="0" fontId="5" fillId="0" borderId="0" applyNumberFormat="0" applyFont="0" applyFill="0" applyBorder="0" applyAlignment="0" applyProtection="0">
      <alignment vertical="top"/>
    </xf>
    <xf numFmtId="0" fontId="5" fillId="0" borderId="0" applyNumberFormat="0" applyFont="0" applyFill="0" applyBorder="0" applyAlignment="0" applyProtection="0">
      <alignment vertical="top"/>
    </xf>
    <xf numFmtId="0" fontId="5" fillId="0" borderId="0" applyNumberFormat="0" applyFont="0" applyFill="0" applyBorder="0" applyAlignment="0" applyProtection="0">
      <alignment vertical="top"/>
    </xf>
    <xf numFmtId="0" fontId="5" fillId="0" borderId="0" applyNumberFormat="0" applyFont="0" applyFill="0" applyBorder="0" applyAlignment="0" applyProtection="0">
      <alignment vertical="top"/>
    </xf>
    <xf numFmtId="0" fontId="5" fillId="0" borderId="0" applyNumberFormat="0" applyFont="0" applyFill="0" applyBorder="0" applyAlignment="0" applyProtection="0">
      <alignment vertical="top"/>
    </xf>
    <xf numFmtId="0" fontId="5" fillId="0" borderId="0" applyNumberFormat="0" applyFont="0" applyFill="0" applyBorder="0" applyAlignment="0" applyProtection="0">
      <alignment vertical="top"/>
    </xf>
    <xf numFmtId="0" fontId="5" fillId="0" borderId="0" applyNumberFormat="0" applyFont="0" applyFill="0" applyBorder="0" applyAlignment="0" applyProtection="0">
      <alignment vertical="top"/>
    </xf>
    <xf numFmtId="0" fontId="5" fillId="0" borderId="0" applyNumberFormat="0" applyFont="0" applyFill="0" applyBorder="0" applyAlignment="0" applyProtection="0">
      <alignment vertical="top"/>
    </xf>
    <xf numFmtId="0" fontId="5" fillId="0" borderId="0" applyNumberFormat="0" applyFont="0" applyFill="0" applyBorder="0" applyAlignment="0" applyProtection="0">
      <alignment vertical="top"/>
    </xf>
    <xf numFmtId="0" fontId="5" fillId="0" borderId="0" applyNumberFormat="0" applyFont="0" applyFill="0" applyBorder="0" applyAlignment="0" applyProtection="0">
      <alignment vertical="top"/>
    </xf>
    <xf numFmtId="0" fontId="5" fillId="0" borderId="0" applyNumberFormat="0" applyFont="0" applyFill="0" applyBorder="0" applyAlignment="0" applyProtection="0">
      <alignment vertical="top"/>
    </xf>
    <xf numFmtId="0" fontId="5" fillId="0" borderId="0" applyNumberFormat="0" applyFont="0" applyFill="0" applyBorder="0" applyAlignment="0" applyProtection="0">
      <alignment vertical="top"/>
    </xf>
    <xf numFmtId="0" fontId="5" fillId="0" borderId="0" applyNumberFormat="0" applyFont="0" applyFill="0" applyBorder="0" applyAlignment="0" applyProtection="0">
      <alignment vertical="top"/>
    </xf>
    <xf numFmtId="0" fontId="5" fillId="0" borderId="0"/>
    <xf numFmtId="0" fontId="5" fillId="0" borderId="0" applyNumberFormat="0" applyFont="0" applyFill="0" applyBorder="0" applyAlignment="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ont="0" applyFill="0" applyBorder="0" applyAlignment="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ont="0" applyFill="0" applyBorder="0" applyAlignment="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ont="0" applyFill="0" applyBorder="0" applyAlignment="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ont="0" applyFill="0" applyBorder="0" applyAlignment="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ont="0" applyFill="0" applyBorder="0" applyAlignment="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9" fontId="5" fillId="0" borderId="0" applyFill="0" applyBorder="0" applyAlignment="0" applyProtection="0"/>
    <xf numFmtId="9" fontId="5" fillId="0" borderId="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5" fillId="0" borderId="0" applyFont="0" applyFill="0" applyBorder="0" applyAlignment="0" applyProtection="0"/>
  </cellStyleXfs>
  <cellXfs count="1157">
    <xf numFmtId="0" fontId="0" fillId="0" borderId="0" xfId="0"/>
    <xf numFmtId="0" fontId="19" fillId="0" borderId="0" xfId="0" applyFont="1" applyAlignment="1">
      <alignment vertical="center"/>
    </xf>
    <xf numFmtId="0" fontId="19" fillId="0" borderId="0" xfId="0" applyFont="1" applyAlignment="1">
      <alignment horizontal="justify" vertical="center" wrapText="1"/>
    </xf>
    <xf numFmtId="0" fontId="19" fillId="0" borderId="0" xfId="198" applyNumberFormat="1" applyFill="1" applyBorder="1" applyAlignment="1" applyProtection="1">
      <alignment vertical="center"/>
    </xf>
    <xf numFmtId="0" fontId="19" fillId="0" borderId="0" xfId="0" applyFont="1" applyAlignment="1">
      <alignment horizontal="left" vertical="center"/>
    </xf>
    <xf numFmtId="0" fontId="18" fillId="0" borderId="4" xfId="0" applyFont="1" applyBorder="1" applyAlignment="1">
      <alignment horizontal="center" vertical="center" wrapText="1"/>
    </xf>
    <xf numFmtId="0" fontId="19" fillId="0" borderId="0" xfId="0" applyFont="1" applyAlignment="1">
      <alignment horizontal="center" vertical="center"/>
    </xf>
    <xf numFmtId="0" fontId="18" fillId="0" borderId="5" xfId="0" applyFont="1" applyBorder="1" applyAlignment="1">
      <alignment vertical="center"/>
    </xf>
    <xf numFmtId="0" fontId="18" fillId="0" borderId="5" xfId="0" applyFont="1" applyBorder="1" applyAlignment="1">
      <alignment horizontal="right" vertical="center"/>
    </xf>
    <xf numFmtId="0" fontId="18" fillId="0" borderId="4" xfId="0" applyFont="1" applyBorder="1" applyAlignment="1">
      <alignment horizontal="center" vertical="center"/>
    </xf>
    <xf numFmtId="0" fontId="19" fillId="0" borderId="4" xfId="0" applyFont="1" applyBorder="1" applyAlignment="1">
      <alignment vertical="center"/>
    </xf>
    <xf numFmtId="0" fontId="18" fillId="0" borderId="0" xfId="0" applyFont="1" applyAlignment="1">
      <alignment horizontal="center" vertical="center"/>
    </xf>
    <xf numFmtId="14" fontId="19" fillId="0" borderId="0" xfId="0" applyNumberFormat="1" applyFont="1" applyAlignment="1">
      <alignment horizontal="left" vertical="center"/>
    </xf>
    <xf numFmtId="0" fontId="19" fillId="0" borderId="0" xfId="0" applyFont="1" applyAlignment="1">
      <alignment horizontal="justify" vertical="center"/>
    </xf>
    <xf numFmtId="0" fontId="18" fillId="0" borderId="4" xfId="198" applyNumberFormat="1" applyFont="1" applyFill="1" applyBorder="1" applyAlignment="1" applyProtection="1">
      <alignment vertical="center" wrapText="1"/>
    </xf>
    <xf numFmtId="0" fontId="21" fillId="0" borderId="0" xfId="201" applyFont="1" applyAlignment="1" applyProtection="1">
      <alignment vertical="center"/>
      <protection hidden="1"/>
    </xf>
    <xf numFmtId="0" fontId="8" fillId="0" borderId="0" xfId="201" applyFont="1" applyAlignment="1" applyProtection="1">
      <alignment vertical="center"/>
      <protection hidden="1"/>
    </xf>
    <xf numFmtId="0" fontId="8" fillId="0" borderId="6" xfId="201" applyFont="1" applyBorder="1" applyAlignment="1" applyProtection="1">
      <alignment vertical="center"/>
      <protection hidden="1"/>
    </xf>
    <xf numFmtId="0" fontId="8" fillId="0" borderId="7" xfId="201" applyFont="1" applyBorder="1" applyAlignment="1" applyProtection="1">
      <alignment vertical="center"/>
      <protection hidden="1"/>
    </xf>
    <xf numFmtId="0" fontId="8" fillId="0" borderId="8" xfId="201" applyFont="1" applyBorder="1" applyAlignment="1" applyProtection="1">
      <alignment vertical="center"/>
      <protection hidden="1"/>
    </xf>
    <xf numFmtId="0" fontId="8" fillId="0" borderId="5" xfId="201" applyFont="1" applyBorder="1" applyAlignment="1" applyProtection="1">
      <alignment vertical="center"/>
      <protection hidden="1"/>
    </xf>
    <xf numFmtId="0" fontId="8" fillId="0" borderId="9" xfId="201" applyFont="1" applyBorder="1" applyAlignment="1" applyProtection="1">
      <alignment vertical="center"/>
      <protection hidden="1"/>
    </xf>
    <xf numFmtId="0" fontId="25" fillId="0" borderId="7" xfId="201" applyFont="1" applyBorder="1" applyAlignment="1" applyProtection="1">
      <alignment vertical="center"/>
      <protection hidden="1"/>
    </xf>
    <xf numFmtId="0" fontId="5" fillId="0" borderId="0" xfId="201" applyAlignment="1" applyProtection="1">
      <alignment vertical="center"/>
      <protection hidden="1"/>
    </xf>
    <xf numFmtId="0" fontId="20" fillId="0" borderId="7" xfId="201" applyFont="1" applyBorder="1" applyAlignment="1" applyProtection="1">
      <alignment vertical="center"/>
      <protection hidden="1"/>
    </xf>
    <xf numFmtId="0" fontId="27" fillId="0" borderId="0" xfId="201" applyFont="1" applyAlignment="1" applyProtection="1">
      <alignment vertical="center"/>
      <protection hidden="1"/>
    </xf>
    <xf numFmtId="0" fontId="20" fillId="0" borderId="9" xfId="201" applyFont="1" applyBorder="1" applyAlignment="1" applyProtection="1">
      <alignment vertical="center"/>
      <protection hidden="1"/>
    </xf>
    <xf numFmtId="0" fontId="8" fillId="0" borderId="10" xfId="201" applyFont="1" applyBorder="1" applyAlignment="1" applyProtection="1">
      <alignment vertical="center"/>
      <protection hidden="1"/>
    </xf>
    <xf numFmtId="0" fontId="20" fillId="0" borderId="0" xfId="201" applyFont="1" applyAlignment="1" applyProtection="1">
      <alignment vertical="center"/>
      <protection hidden="1"/>
    </xf>
    <xf numFmtId="0" fontId="18" fillId="0" borderId="0" xfId="202" applyFont="1" applyAlignment="1" applyProtection="1">
      <alignment vertical="center"/>
      <protection hidden="1"/>
    </xf>
    <xf numFmtId="0" fontId="19" fillId="0" borderId="0" xfId="202" applyAlignment="1" applyProtection="1">
      <alignment vertical="center"/>
      <protection hidden="1"/>
    </xf>
    <xf numFmtId="0" fontId="19" fillId="0" borderId="0" xfId="202" applyAlignment="1" applyProtection="1">
      <alignment vertical="top"/>
      <protection hidden="1"/>
    </xf>
    <xf numFmtId="0" fontId="19" fillId="0" borderId="0" xfId="0" applyFont="1" applyAlignment="1" applyProtection="1">
      <alignment vertical="center"/>
      <protection hidden="1"/>
    </xf>
    <xf numFmtId="0" fontId="18" fillId="0" borderId="0" xfId="0" applyFont="1" applyAlignment="1">
      <alignment horizontal="justify" vertical="center"/>
    </xf>
    <xf numFmtId="0" fontId="18" fillId="0" borderId="0" xfId="0" applyFont="1" applyAlignment="1">
      <alignment horizontal="right" vertical="center"/>
    </xf>
    <xf numFmtId="0" fontId="19" fillId="0" borderId="0" xfId="0" applyFont="1"/>
    <xf numFmtId="0" fontId="8" fillId="0" borderId="0" xfId="201" applyFont="1" applyAlignment="1" applyProtection="1">
      <alignment vertical="top"/>
      <protection hidden="1"/>
    </xf>
    <xf numFmtId="0" fontId="28" fillId="0" borderId="0" xfId="201" applyFont="1" applyAlignment="1" applyProtection="1">
      <alignment horizontal="center" vertical="center"/>
      <protection hidden="1"/>
    </xf>
    <xf numFmtId="0" fontId="18" fillId="0" borderId="0" xfId="201" applyFont="1" applyAlignment="1" applyProtection="1">
      <alignment vertical="center"/>
      <protection hidden="1"/>
    </xf>
    <xf numFmtId="0" fontId="19" fillId="0" borderId="0" xfId="201" applyFont="1" applyAlignment="1" applyProtection="1">
      <alignment vertical="center"/>
      <protection hidden="1"/>
    </xf>
    <xf numFmtId="0" fontId="18" fillId="0" borderId="0" xfId="204" applyFont="1" applyAlignment="1" applyProtection="1">
      <alignment vertical="top"/>
      <protection hidden="1"/>
    </xf>
    <xf numFmtId="0" fontId="19" fillId="0" borderId="0" xfId="201" applyFont="1" applyAlignment="1" applyProtection="1">
      <alignment vertical="top"/>
      <protection hidden="1"/>
    </xf>
    <xf numFmtId="0" fontId="28" fillId="0" borderId="0" xfId="201" applyFont="1" applyAlignment="1" applyProtection="1">
      <alignment vertical="center"/>
      <protection hidden="1"/>
    </xf>
    <xf numFmtId="177" fontId="18" fillId="0" borderId="11" xfId="201" applyNumberFormat="1" applyFont="1" applyBorder="1" applyAlignment="1" applyProtection="1">
      <alignment horizontal="center" vertical="center"/>
      <protection hidden="1"/>
    </xf>
    <xf numFmtId="0" fontId="19" fillId="0" borderId="12" xfId="201" applyFont="1" applyBorder="1" applyAlignment="1" applyProtection="1">
      <alignment horizontal="center" vertical="center"/>
      <protection hidden="1"/>
    </xf>
    <xf numFmtId="0" fontId="19" fillId="0" borderId="13" xfId="201" applyFont="1" applyBorder="1" applyAlignment="1" applyProtection="1">
      <alignment vertical="center"/>
      <protection hidden="1"/>
    </xf>
    <xf numFmtId="0" fontId="18" fillId="0" borderId="0" xfId="201" applyFont="1" applyAlignment="1" applyProtection="1">
      <alignment vertical="center" wrapText="1"/>
      <protection hidden="1"/>
    </xf>
    <xf numFmtId="4" fontId="18" fillId="0" borderId="0" xfId="201" applyNumberFormat="1" applyFont="1" applyAlignment="1" applyProtection="1">
      <alignment vertical="center"/>
      <protection hidden="1"/>
    </xf>
    <xf numFmtId="0" fontId="19" fillId="0" borderId="0" xfId="201" applyFont="1" applyAlignment="1" applyProtection="1">
      <alignment horizontal="right" vertical="center"/>
      <protection hidden="1"/>
    </xf>
    <xf numFmtId="0" fontId="9" fillId="0" borderId="0" xfId="201" applyFont="1" applyAlignment="1" applyProtection="1">
      <alignment horizontal="center" vertical="top"/>
      <protection hidden="1"/>
    </xf>
    <xf numFmtId="0" fontId="18" fillId="0" borderId="5" xfId="201" applyFont="1" applyBorder="1" applyAlignment="1" applyProtection="1">
      <alignment vertical="top"/>
      <protection hidden="1"/>
    </xf>
    <xf numFmtId="0" fontId="18" fillId="0" borderId="11" xfId="201" applyFont="1" applyBorder="1" applyAlignment="1" applyProtection="1">
      <alignment horizontal="justify" vertical="top" wrapText="1"/>
      <protection hidden="1"/>
    </xf>
    <xf numFmtId="0" fontId="18" fillId="0" borderId="11" xfId="201" applyFont="1" applyBorder="1" applyAlignment="1" applyProtection="1">
      <alignment horizontal="right" vertical="center" wrapText="1" indent="5"/>
      <protection hidden="1"/>
    </xf>
    <xf numFmtId="0" fontId="19" fillId="0" borderId="13" xfId="201" applyFont="1" applyBorder="1" applyAlignment="1" applyProtection="1">
      <alignment horizontal="center" vertical="center"/>
      <protection hidden="1"/>
    </xf>
    <xf numFmtId="0" fontId="19" fillId="0" borderId="0" xfId="201" applyFont="1" applyAlignment="1" applyProtection="1">
      <alignment horizontal="left" vertical="center"/>
      <protection hidden="1"/>
    </xf>
    <xf numFmtId="0" fontId="8" fillId="0" borderId="0" xfId="201" applyFont="1" applyAlignment="1" applyProtection="1">
      <alignment horizontal="right"/>
      <protection hidden="1"/>
    </xf>
    <xf numFmtId="0" fontId="18" fillId="0" borderId="5" xfId="0" applyFont="1" applyBorder="1" applyAlignment="1">
      <alignment horizontal="left" vertical="center"/>
    </xf>
    <xf numFmtId="0" fontId="18" fillId="0" borderId="5" xfId="0" applyFont="1" applyBorder="1" applyAlignment="1">
      <alignment horizontal="justify" vertical="center"/>
    </xf>
    <xf numFmtId="0" fontId="18" fillId="0" borderId="5" xfId="0" applyFont="1" applyBorder="1" applyAlignment="1">
      <alignment horizontal="center" vertical="center"/>
    </xf>
    <xf numFmtId="0" fontId="19" fillId="0" borderId="0" xfId="202" applyAlignment="1" applyProtection="1">
      <alignment horizontal="left" vertical="center" indent="1"/>
      <protection hidden="1"/>
    </xf>
    <xf numFmtId="0" fontId="19" fillId="0" borderId="0" xfId="0" applyFont="1" applyAlignment="1" applyProtection="1">
      <alignment horizontal="left" vertical="center" indent="1"/>
      <protection hidden="1"/>
    </xf>
    <xf numFmtId="0" fontId="19" fillId="0" borderId="0" xfId="201" applyFont="1" applyAlignment="1" applyProtection="1">
      <alignment horizontal="left" vertical="center" indent="1"/>
      <protection hidden="1"/>
    </xf>
    <xf numFmtId="0" fontId="19" fillId="0" borderId="0" xfId="204" applyFont="1" applyAlignment="1" applyProtection="1">
      <alignment horizontal="left" vertical="center" indent="1"/>
      <protection hidden="1"/>
    </xf>
    <xf numFmtId="0" fontId="19" fillId="0" borderId="5" xfId="0" applyFont="1" applyBorder="1" applyAlignment="1">
      <alignment horizontal="left" vertical="center"/>
    </xf>
    <xf numFmtId="0" fontId="19" fillId="0" borderId="0" xfId="0" applyFont="1" applyAlignment="1" applyProtection="1">
      <alignment horizontal="left" vertical="center"/>
      <protection hidden="1"/>
    </xf>
    <xf numFmtId="0" fontId="18" fillId="0" borderId="0" xfId="202" applyFont="1" applyAlignment="1" applyProtection="1">
      <alignment horizontal="left" vertical="center"/>
      <protection hidden="1"/>
    </xf>
    <xf numFmtId="0" fontId="18" fillId="0" borderId="4" xfId="198" applyNumberFormat="1" applyFont="1" applyFill="1" applyBorder="1" applyAlignment="1" applyProtection="1">
      <alignment horizontal="center" vertical="center"/>
    </xf>
    <xf numFmtId="0" fontId="18" fillId="0" borderId="4" xfId="198" applyNumberFormat="1" applyFont="1" applyFill="1" applyBorder="1" applyAlignment="1" applyProtection="1">
      <alignment horizontal="center" vertical="center" wrapText="1"/>
    </xf>
    <xf numFmtId="0" fontId="29" fillId="0" borderId="0" xfId="0" applyFont="1" applyAlignment="1">
      <alignment vertical="center" wrapText="1"/>
    </xf>
    <xf numFmtId="0" fontId="18" fillId="0" borderId="0" xfId="0" applyFont="1" applyAlignment="1">
      <alignment horizontal="left" vertical="top"/>
    </xf>
    <xf numFmtId="0" fontId="18" fillId="0" borderId="11" xfId="201" applyFont="1" applyBorder="1" applyAlignment="1" applyProtection="1">
      <alignment horizontal="center" vertical="center" wrapText="1"/>
      <protection hidden="1"/>
    </xf>
    <xf numFmtId="0" fontId="19" fillId="0" borderId="0" xfId="201" applyFont="1" applyAlignment="1" applyProtection="1">
      <alignment horizontal="center" vertical="center"/>
      <protection hidden="1"/>
    </xf>
    <xf numFmtId="0" fontId="18" fillId="0" borderId="0" xfId="201" applyFont="1" applyAlignment="1" applyProtection="1">
      <alignment horizontal="left" vertical="center" wrapText="1"/>
      <protection hidden="1"/>
    </xf>
    <xf numFmtId="0" fontId="18" fillId="0" borderId="0" xfId="201" applyFont="1" applyAlignment="1" applyProtection="1">
      <alignment horizontal="right" vertical="center" wrapText="1"/>
      <protection hidden="1"/>
    </xf>
    <xf numFmtId="0" fontId="32" fillId="0" borderId="0" xfId="0" applyFont="1"/>
    <xf numFmtId="0" fontId="18" fillId="0" borderId="5" xfId="0" applyFont="1" applyBorder="1" applyAlignment="1" applyProtection="1">
      <alignment horizontal="left" vertical="center"/>
      <protection hidden="1"/>
    </xf>
    <xf numFmtId="0" fontId="18" fillId="0" borderId="5" xfId="0" applyFont="1" applyBorder="1" applyAlignment="1" applyProtection="1">
      <alignment horizontal="justify" vertical="center"/>
      <protection hidden="1"/>
    </xf>
    <xf numFmtId="0" fontId="18" fillId="0" borderId="5" xfId="0" applyFont="1" applyBorder="1" applyAlignment="1" applyProtection="1">
      <alignment horizontal="center" vertical="center"/>
      <protection hidden="1"/>
    </xf>
    <xf numFmtId="0" fontId="18" fillId="0" borderId="5" xfId="0" applyFont="1" applyBorder="1" applyAlignment="1" applyProtection="1">
      <alignment vertical="center"/>
      <protection hidden="1"/>
    </xf>
    <xf numFmtId="0" fontId="18" fillId="0" borderId="5" xfId="0" applyFont="1" applyBorder="1" applyAlignment="1" applyProtection="1">
      <alignment horizontal="right" vertical="center"/>
      <protection hidden="1"/>
    </xf>
    <xf numFmtId="0" fontId="5" fillId="0" borderId="0" xfId="200" applyNumberFormat="1" applyFont="1" applyFill="1" applyBorder="1" applyAlignment="1" applyProtection="1">
      <alignment vertical="center"/>
      <protection hidden="1"/>
    </xf>
    <xf numFmtId="0" fontId="5" fillId="0" borderId="0" xfId="200" applyNumberFormat="1" applyFont="1" applyFill="1" applyBorder="1" applyAlignment="1" applyProtection="1">
      <alignment vertical="top"/>
      <protection hidden="1"/>
    </xf>
    <xf numFmtId="0" fontId="19" fillId="0" borderId="0" xfId="0" applyFont="1" applyAlignment="1" applyProtection="1">
      <alignment horizontal="justify" vertical="center"/>
      <protection hidden="1"/>
    </xf>
    <xf numFmtId="0" fontId="19" fillId="0" borderId="0" xfId="0" applyFont="1" applyAlignment="1" applyProtection="1">
      <alignment horizontal="center" vertical="center"/>
      <protection hidden="1"/>
    </xf>
    <xf numFmtId="0" fontId="19" fillId="0" borderId="0" xfId="198" applyNumberFormat="1" applyFill="1" applyBorder="1" applyAlignment="1" applyProtection="1">
      <alignment vertical="center"/>
      <protection hidden="1"/>
    </xf>
    <xf numFmtId="0" fontId="19" fillId="0" borderId="0" xfId="198" applyNumberFormat="1" applyFill="1" applyBorder="1" applyAlignment="1" applyProtection="1">
      <alignment vertical="center" wrapText="1"/>
      <protection hidden="1"/>
    </xf>
    <xf numFmtId="0" fontId="8" fillId="0" borderId="0" xfId="200" applyFont="1" applyAlignment="1" applyProtection="1">
      <alignment vertical="center"/>
      <protection hidden="1"/>
    </xf>
    <xf numFmtId="0" fontId="8" fillId="0" borderId="0" xfId="200" applyFont="1" applyAlignment="1" applyProtection="1">
      <alignment vertical="center" wrapText="1"/>
      <protection hidden="1"/>
    </xf>
    <xf numFmtId="0" fontId="9" fillId="0" borderId="0" xfId="200" applyFont="1" applyAlignment="1" applyProtection="1">
      <alignment vertical="center"/>
      <protection hidden="1"/>
    </xf>
    <xf numFmtId="0" fontId="18" fillId="0" borderId="0" xfId="0" applyFont="1" applyAlignment="1" applyProtection="1">
      <alignment horizontal="justify" vertical="center"/>
      <protection hidden="1"/>
    </xf>
    <xf numFmtId="0" fontId="18" fillId="0" borderId="0" xfId="0" applyFont="1" applyAlignment="1" applyProtection="1">
      <alignment horizontal="right" vertical="center"/>
      <protection hidden="1"/>
    </xf>
    <xf numFmtId="0" fontId="19" fillId="0" borderId="0" xfId="0" applyFont="1" applyAlignment="1" applyProtection="1">
      <alignment horizontal="right" vertical="center"/>
      <protection hidden="1"/>
    </xf>
    <xf numFmtId="0" fontId="20" fillId="0" borderId="0" xfId="200" applyNumberFormat="1" applyFont="1" applyFill="1" applyBorder="1" applyAlignment="1" applyProtection="1">
      <alignment vertical="center"/>
      <protection hidden="1"/>
    </xf>
    <xf numFmtId="2" fontId="19" fillId="0" borderId="4" xfId="0" applyNumberFormat="1" applyFont="1" applyBorder="1" applyAlignment="1">
      <alignment horizontal="right" vertical="center"/>
    </xf>
    <xf numFmtId="0" fontId="18" fillId="0" borderId="0" xfId="0" applyFont="1" applyAlignment="1">
      <alignment horizontal="left" vertical="center" indent="1"/>
    </xf>
    <xf numFmtId="0" fontId="18" fillId="0" borderId="0" xfId="201" applyFont="1" applyAlignment="1" applyProtection="1">
      <alignment horizontal="left" vertical="center" indent="1"/>
      <protection hidden="1"/>
    </xf>
    <xf numFmtId="0" fontId="18" fillId="0" borderId="0" xfId="202" applyFont="1" applyAlignment="1" applyProtection="1">
      <alignment horizontal="center" vertical="center"/>
      <protection hidden="1"/>
    </xf>
    <xf numFmtId="0" fontId="18" fillId="0" borderId="4" xfId="0" applyFont="1" applyBorder="1" applyAlignment="1" applyProtection="1">
      <alignment horizontal="left" vertical="center" wrapText="1"/>
      <protection hidden="1"/>
    </xf>
    <xf numFmtId="168" fontId="18" fillId="0" borderId="4" xfId="0" applyNumberFormat="1" applyFont="1" applyBorder="1" applyAlignment="1" applyProtection="1">
      <alignment horizontal="center" vertical="center" wrapText="1"/>
      <protection hidden="1"/>
    </xf>
    <xf numFmtId="0" fontId="18" fillId="0" borderId="0" xfId="0" applyFont="1" applyAlignment="1" applyProtection="1">
      <alignment horizontal="left" vertical="center" indent="1"/>
      <protection hidden="1"/>
    </xf>
    <xf numFmtId="0" fontId="18" fillId="0" borderId="0" xfId="202" applyFont="1" applyAlignment="1" applyProtection="1">
      <alignment horizontal="left" vertical="top"/>
      <protection hidden="1"/>
    </xf>
    <xf numFmtId="178" fontId="18" fillId="0" borderId="0" xfId="0" applyNumberFormat="1" applyFont="1" applyAlignment="1">
      <alignment horizontal="left" vertical="center" indent="1"/>
    </xf>
    <xf numFmtId="178" fontId="18" fillId="0" borderId="0" xfId="0" applyNumberFormat="1" applyFont="1" applyAlignment="1" applyProtection="1">
      <alignment horizontal="justify" vertical="center"/>
      <protection hidden="1"/>
    </xf>
    <xf numFmtId="178" fontId="18" fillId="0" borderId="0" xfId="0" applyNumberFormat="1" applyFont="1" applyAlignment="1" applyProtection="1">
      <alignment horizontal="left" vertical="center" indent="1"/>
      <protection hidden="1"/>
    </xf>
    <xf numFmtId="0" fontId="5" fillId="0" borderId="0" xfId="196" applyAlignment="1" applyProtection="1">
      <alignment vertical="center"/>
      <protection hidden="1"/>
    </xf>
    <xf numFmtId="0" fontId="5" fillId="0" borderId="0" xfId="196" applyProtection="1">
      <protection hidden="1"/>
    </xf>
    <xf numFmtId="1" fontId="19" fillId="0" borderId="0" xfId="205" applyNumberFormat="1" applyFont="1" applyAlignment="1" applyProtection="1">
      <alignment vertical="center" wrapText="1"/>
      <protection hidden="1"/>
    </xf>
    <xf numFmtId="1" fontId="18" fillId="0" borderId="0" xfId="205" applyNumberFormat="1" applyFont="1" applyAlignment="1" applyProtection="1">
      <alignment horizontal="center" vertical="center" wrapText="1"/>
      <protection hidden="1"/>
    </xf>
    <xf numFmtId="0" fontId="18" fillId="0" borderId="0" xfId="205" applyFont="1" applyAlignment="1" applyProtection="1">
      <alignment horizontal="center" vertical="center" wrapText="1"/>
      <protection hidden="1"/>
    </xf>
    <xf numFmtId="0" fontId="5" fillId="0" borderId="0" xfId="205" applyProtection="1">
      <protection hidden="1"/>
    </xf>
    <xf numFmtId="4" fontId="18" fillId="0" borderId="0" xfId="205" applyNumberFormat="1" applyFont="1" applyAlignment="1" applyProtection="1">
      <alignment horizontal="center" vertical="center" wrapText="1"/>
      <protection hidden="1"/>
    </xf>
    <xf numFmtId="0" fontId="20" fillId="0" borderId="0" xfId="205" applyFont="1" applyProtection="1">
      <protection hidden="1"/>
    </xf>
    <xf numFmtId="4" fontId="18" fillId="0" borderId="4" xfId="205" applyNumberFormat="1" applyFont="1" applyBorder="1" applyAlignment="1" applyProtection="1">
      <alignment horizontal="center" vertical="center" wrapText="1"/>
      <protection hidden="1"/>
    </xf>
    <xf numFmtId="1" fontId="18" fillId="0" borderId="4" xfId="205" applyNumberFormat="1" applyFont="1" applyBorder="1" applyAlignment="1" applyProtection="1">
      <alignment vertical="center" wrapText="1"/>
      <protection hidden="1"/>
    </xf>
    <xf numFmtId="4" fontId="18" fillId="0" borderId="4" xfId="205" applyNumberFormat="1" applyFont="1" applyBorder="1" applyAlignment="1" applyProtection="1">
      <alignment horizontal="right" vertical="center" wrapText="1"/>
      <protection hidden="1"/>
    </xf>
    <xf numFmtId="4" fontId="18" fillId="0" borderId="14" xfId="205" applyNumberFormat="1" applyFont="1" applyBorder="1" applyAlignment="1" applyProtection="1">
      <alignment horizontal="right" vertical="center" wrapText="1"/>
      <protection hidden="1"/>
    </xf>
    <xf numFmtId="4" fontId="19" fillId="0" borderId="15" xfId="205" applyNumberFormat="1" applyFont="1" applyBorder="1" applyAlignment="1" applyProtection="1">
      <alignment horizontal="right" vertical="center" wrapText="1"/>
      <protection hidden="1"/>
    </xf>
    <xf numFmtId="0" fontId="20" fillId="0" borderId="0" xfId="205" applyFont="1" applyAlignment="1" applyProtection="1">
      <alignment vertical="center"/>
      <protection hidden="1"/>
    </xf>
    <xf numFmtId="1" fontId="19" fillId="0" borderId="4" xfId="205" applyNumberFormat="1" applyFont="1" applyBorder="1" applyAlignment="1" applyProtection="1">
      <alignment horizontal="center" vertical="center" wrapText="1"/>
      <protection hidden="1"/>
    </xf>
    <xf numFmtId="0" fontId="18" fillId="0" borderId="14" xfId="205" applyFont="1" applyBorder="1" applyAlignment="1" applyProtection="1">
      <alignment vertical="center" wrapText="1"/>
      <protection hidden="1"/>
    </xf>
    <xf numFmtId="0" fontId="18" fillId="0" borderId="15" xfId="205" applyFont="1" applyBorder="1" applyAlignment="1" applyProtection="1">
      <alignment vertical="center" wrapText="1"/>
      <protection hidden="1"/>
    </xf>
    <xf numFmtId="4" fontId="19" fillId="0" borderId="4" xfId="205" applyNumberFormat="1" applyFont="1" applyBorder="1" applyAlignment="1" applyProtection="1">
      <alignment vertical="center" wrapText="1"/>
      <protection hidden="1"/>
    </xf>
    <xf numFmtId="4" fontId="18" fillId="0" borderId="14" xfId="205" applyNumberFormat="1" applyFont="1" applyBorder="1" applyAlignment="1" applyProtection="1">
      <alignment vertical="center" wrapText="1"/>
      <protection hidden="1"/>
    </xf>
    <xf numFmtId="4" fontId="19" fillId="0" borderId="15" xfId="205" applyNumberFormat="1" applyFont="1" applyBorder="1" applyAlignment="1" applyProtection="1">
      <alignment vertical="center" wrapText="1"/>
      <protection hidden="1"/>
    </xf>
    <xf numFmtId="3" fontId="20" fillId="0" borderId="0" xfId="205" applyNumberFormat="1" applyFont="1" applyProtection="1">
      <protection hidden="1"/>
    </xf>
    <xf numFmtId="4" fontId="19" fillId="0" borderId="4" xfId="205" applyNumberFormat="1" applyFont="1" applyBorder="1" applyAlignment="1" applyProtection="1">
      <alignment horizontal="right" vertical="center" wrapText="1"/>
      <protection hidden="1"/>
    </xf>
    <xf numFmtId="4" fontId="18" fillId="0" borderId="4" xfId="205" applyNumberFormat="1" applyFont="1" applyBorder="1" applyAlignment="1" applyProtection="1">
      <alignment vertical="center" wrapText="1"/>
      <protection hidden="1"/>
    </xf>
    <xf numFmtId="4" fontId="18" fillId="0" borderId="15" xfId="205" applyNumberFormat="1" applyFont="1" applyBorder="1" applyAlignment="1" applyProtection="1">
      <alignment vertical="center" wrapText="1"/>
      <protection hidden="1"/>
    </xf>
    <xf numFmtId="0" fontId="18" fillId="2" borderId="14" xfId="205" applyFont="1" applyFill="1" applyBorder="1" applyAlignment="1" applyProtection="1">
      <alignment vertical="center" wrapText="1"/>
      <protection hidden="1"/>
    </xf>
    <xf numFmtId="0" fontId="19" fillId="0" borderId="15" xfId="205" applyFont="1" applyBorder="1" applyAlignment="1" applyProtection="1">
      <alignment vertical="center" wrapText="1"/>
      <protection hidden="1"/>
    </xf>
    <xf numFmtId="4" fontId="19" fillId="0" borderId="14" xfId="205" applyNumberFormat="1" applyFont="1" applyBorder="1" applyAlignment="1" applyProtection="1">
      <alignment vertical="center" wrapText="1"/>
      <protection hidden="1"/>
    </xf>
    <xf numFmtId="179" fontId="20" fillId="0" borderId="0" xfId="205" applyNumberFormat="1" applyFont="1" applyProtection="1">
      <protection hidden="1"/>
    </xf>
    <xf numFmtId="0" fontId="19" fillId="0" borderId="15" xfId="205" applyFont="1" applyBorder="1" applyAlignment="1" applyProtection="1">
      <alignment horizontal="center" vertical="center" wrapText="1"/>
      <protection hidden="1"/>
    </xf>
    <xf numFmtId="3" fontId="19" fillId="0" borderId="14" xfId="205" applyNumberFormat="1" applyFont="1" applyBorder="1" applyAlignment="1" applyProtection="1">
      <alignment horizontal="right" vertical="center" wrapText="1"/>
      <protection hidden="1"/>
    </xf>
    <xf numFmtId="3" fontId="18" fillId="0" borderId="14" xfId="205" applyNumberFormat="1" applyFont="1" applyBorder="1" applyAlignment="1" applyProtection="1">
      <alignment horizontal="right" vertical="center" wrapText="1"/>
      <protection hidden="1"/>
    </xf>
    <xf numFmtId="4" fontId="18" fillId="0" borderId="15" xfId="11" applyNumberFormat="1" applyFont="1" applyBorder="1" applyAlignment="1" applyProtection="1">
      <alignment horizontal="right" vertical="center" wrapText="1"/>
      <protection hidden="1"/>
    </xf>
    <xf numFmtId="4" fontId="18" fillId="0" borderId="14" xfId="11" applyNumberFormat="1" applyFont="1" applyBorder="1" applyAlignment="1" applyProtection="1">
      <alignment horizontal="right" vertical="center" wrapText="1"/>
      <protection hidden="1"/>
    </xf>
    <xf numFmtId="4" fontId="18" fillId="0" borderId="14" xfId="205" applyNumberFormat="1" applyFont="1" applyBorder="1" applyAlignment="1" applyProtection="1">
      <alignment horizontal="center" vertical="center" wrapText="1"/>
      <protection hidden="1"/>
    </xf>
    <xf numFmtId="4" fontId="18" fillId="0" borderId="15" xfId="205" applyNumberFormat="1" applyFont="1" applyBorder="1" applyAlignment="1" applyProtection="1">
      <alignment horizontal="right" vertical="center" wrapText="1"/>
      <protection hidden="1"/>
    </xf>
    <xf numFmtId="1" fontId="18" fillId="0" borderId="6" xfId="205" applyNumberFormat="1" applyFont="1" applyBorder="1" applyAlignment="1" applyProtection="1">
      <alignment horizontal="center" vertical="center" wrapText="1"/>
      <protection hidden="1"/>
    </xf>
    <xf numFmtId="0" fontId="19" fillId="0" borderId="0" xfId="205" applyFont="1" applyAlignment="1" applyProtection="1">
      <alignment horizontal="justify" vertical="center" wrapText="1"/>
      <protection hidden="1"/>
    </xf>
    <xf numFmtId="1" fontId="19" fillId="0" borderId="6" xfId="205" applyNumberFormat="1" applyFont="1" applyBorder="1" applyAlignment="1" applyProtection="1">
      <alignment horizontal="left" vertical="center" wrapText="1" indent="3"/>
      <protection hidden="1"/>
    </xf>
    <xf numFmtId="3" fontId="19" fillId="0" borderId="7" xfId="205" applyNumberFormat="1" applyFont="1" applyBorder="1" applyAlignment="1" applyProtection="1">
      <alignment horizontal="right" vertical="center" wrapText="1"/>
      <protection hidden="1"/>
    </xf>
    <xf numFmtId="4" fontId="19" fillId="0" borderId="7" xfId="205" applyNumberFormat="1" applyFont="1" applyBorder="1" applyAlignment="1" applyProtection="1">
      <alignment horizontal="right" vertical="center" wrapText="1"/>
      <protection hidden="1"/>
    </xf>
    <xf numFmtId="4" fontId="19" fillId="0" borderId="0" xfId="205" applyNumberFormat="1" applyFont="1" applyAlignment="1" applyProtection="1">
      <alignment vertical="center" wrapText="1"/>
      <protection hidden="1"/>
    </xf>
    <xf numFmtId="1" fontId="18" fillId="0" borderId="6" xfId="205" applyNumberFormat="1" applyFont="1" applyBorder="1" applyAlignment="1" applyProtection="1">
      <alignment horizontal="center" vertical="top" wrapText="1"/>
      <protection hidden="1"/>
    </xf>
    <xf numFmtId="0" fontId="36" fillId="0" borderId="0" xfId="201" applyFont="1" applyAlignment="1" applyProtection="1">
      <alignment vertical="top"/>
      <protection hidden="1"/>
    </xf>
    <xf numFmtId="0" fontId="33" fillId="0" borderId="0" xfId="195" applyProtection="1">
      <protection hidden="1"/>
    </xf>
    <xf numFmtId="0" fontId="37" fillId="0" borderId="0" xfId="195" applyFont="1" applyAlignment="1" applyProtection="1">
      <alignment horizontal="center" vertical="center" wrapText="1"/>
      <protection hidden="1"/>
    </xf>
    <xf numFmtId="0" fontId="19" fillId="0" borderId="0" xfId="195" applyFont="1" applyAlignment="1" applyProtection="1">
      <alignment vertical="center"/>
      <protection hidden="1"/>
    </xf>
    <xf numFmtId="0" fontId="18" fillId="0" borderId="0" xfId="195" applyFont="1" applyAlignment="1" applyProtection="1">
      <alignment horizontal="center" vertical="center"/>
      <protection hidden="1"/>
    </xf>
    <xf numFmtId="0" fontId="19" fillId="0" borderId="0" xfId="195" applyFont="1" applyAlignment="1" applyProtection="1">
      <alignment horizontal="justify" vertical="center"/>
      <protection hidden="1"/>
    </xf>
    <xf numFmtId="0" fontId="33" fillId="0" borderId="0" xfId="195" applyAlignment="1" applyProtection="1">
      <alignment vertical="center"/>
      <protection hidden="1"/>
    </xf>
    <xf numFmtId="0" fontId="19" fillId="0" borderId="0" xfId="195" applyFont="1" applyAlignment="1" applyProtection="1">
      <alignment horizontal="center" vertical="center"/>
      <protection hidden="1"/>
    </xf>
    <xf numFmtId="0" fontId="19" fillId="0" borderId="0" xfId="195" applyFont="1" applyProtection="1">
      <protection hidden="1"/>
    </xf>
    <xf numFmtId="0" fontId="19" fillId="0" borderId="0" xfId="195" applyFont="1" applyAlignment="1" applyProtection="1">
      <alignment vertical="center" wrapText="1"/>
      <protection hidden="1"/>
    </xf>
    <xf numFmtId="0" fontId="19" fillId="0" borderId="16" xfId="195" applyFont="1" applyBorder="1" applyAlignment="1" applyProtection="1">
      <alignment vertical="center"/>
      <protection hidden="1"/>
    </xf>
    <xf numFmtId="0" fontId="19" fillId="0" borderId="17" xfId="195" applyFont="1" applyBorder="1" applyAlignment="1" applyProtection="1">
      <alignment vertical="center"/>
      <protection hidden="1"/>
    </xf>
    <xf numFmtId="0" fontId="19" fillId="0" borderId="18" xfId="195" applyFont="1" applyBorder="1" applyAlignment="1" applyProtection="1">
      <alignment vertical="center"/>
      <protection hidden="1"/>
    </xf>
    <xf numFmtId="0" fontId="19" fillId="0" borderId="19" xfId="195" applyFont="1" applyBorder="1" applyAlignment="1" applyProtection="1">
      <alignment vertical="center"/>
      <protection hidden="1"/>
    </xf>
    <xf numFmtId="0" fontId="19" fillId="0" borderId="20" xfId="195" applyFont="1" applyBorder="1" applyAlignment="1" applyProtection="1">
      <alignment vertical="center"/>
      <protection hidden="1"/>
    </xf>
    <xf numFmtId="0" fontId="19" fillId="0" borderId="21" xfId="195" applyFont="1" applyBorder="1" applyAlignment="1" applyProtection="1">
      <alignment vertical="center"/>
      <protection hidden="1"/>
    </xf>
    <xf numFmtId="0" fontId="19" fillId="0" borderId="8" xfId="195" applyFont="1" applyBorder="1" applyAlignment="1" applyProtection="1">
      <alignment vertical="center"/>
      <protection hidden="1"/>
    </xf>
    <xf numFmtId="0" fontId="19" fillId="0" borderId="9" xfId="195" applyFont="1" applyBorder="1" applyAlignment="1" applyProtection="1">
      <alignment vertical="center"/>
      <protection hidden="1"/>
    </xf>
    <xf numFmtId="0" fontId="19" fillId="0" borderId="14" xfId="195" applyFont="1" applyBorder="1" applyAlignment="1" applyProtection="1">
      <alignment horizontal="left" vertical="center"/>
      <protection hidden="1"/>
    </xf>
    <xf numFmtId="0" fontId="19" fillId="0" borderId="15" xfId="195" applyFont="1" applyBorder="1" applyAlignment="1" applyProtection="1">
      <alignment horizontal="left" vertical="center"/>
      <protection hidden="1"/>
    </xf>
    <xf numFmtId="0" fontId="19" fillId="0" borderId="0" xfId="195" applyFont="1" applyAlignment="1" applyProtection="1">
      <alignment horizontal="left" vertical="center"/>
      <protection hidden="1"/>
    </xf>
    <xf numFmtId="0" fontId="18" fillId="0" borderId="0" xfId="198" applyNumberFormat="1" applyFont="1" applyFill="1" applyBorder="1" applyAlignment="1" applyProtection="1">
      <alignment horizontal="left" vertical="center"/>
    </xf>
    <xf numFmtId="0" fontId="18" fillId="0" borderId="0" xfId="202" applyFont="1" applyAlignment="1" applyProtection="1">
      <alignment vertical="top"/>
      <protection hidden="1"/>
    </xf>
    <xf numFmtId="0" fontId="38" fillId="0" borderId="0" xfId="195" applyFont="1" applyAlignment="1" applyProtection="1">
      <alignment vertical="center"/>
      <protection hidden="1"/>
    </xf>
    <xf numFmtId="0" fontId="38" fillId="0" borderId="0" xfId="195" applyFont="1" applyProtection="1">
      <protection hidden="1"/>
    </xf>
    <xf numFmtId="0" fontId="32" fillId="0" borderId="0" xfId="0" applyFont="1" applyProtection="1">
      <protection hidden="1"/>
    </xf>
    <xf numFmtId="0" fontId="32" fillId="0" borderId="0" xfId="0" applyFont="1" applyAlignment="1">
      <alignment vertical="center"/>
    </xf>
    <xf numFmtId="0" fontId="18" fillId="0" borderId="0" xfId="0" applyFont="1" applyAlignment="1" applyProtection="1">
      <alignment horizontal="left" vertical="center"/>
      <protection hidden="1"/>
    </xf>
    <xf numFmtId="0" fontId="18" fillId="0" borderId="0" xfId="0" applyFont="1" applyAlignment="1" applyProtection="1">
      <alignment vertical="center"/>
      <protection hidden="1"/>
    </xf>
    <xf numFmtId="0" fontId="18" fillId="0" borderId="0" xfId="0" applyFont="1" applyAlignment="1" applyProtection="1">
      <alignment horizontal="center" vertical="center"/>
      <protection hidden="1"/>
    </xf>
    <xf numFmtId="0" fontId="32" fillId="0" borderId="0" xfId="0" applyFont="1" applyAlignment="1">
      <alignment horizontal="left" vertical="center"/>
    </xf>
    <xf numFmtId="10" fontId="32" fillId="0" borderId="0" xfId="0" applyNumberFormat="1" applyFont="1" applyAlignment="1">
      <alignment horizontal="center" vertical="center"/>
    </xf>
    <xf numFmtId="0" fontId="28" fillId="0" borderId="0" xfId="0" applyFont="1" applyAlignment="1">
      <alignment vertical="center"/>
    </xf>
    <xf numFmtId="0" fontId="32" fillId="0" borderId="0" xfId="202" applyFont="1" applyAlignment="1" applyProtection="1">
      <alignment vertical="center"/>
      <protection hidden="1"/>
    </xf>
    <xf numFmtId="0" fontId="32" fillId="0" borderId="0" xfId="0" applyFont="1" applyAlignment="1" applyProtection="1">
      <alignment vertical="center"/>
      <protection hidden="1"/>
    </xf>
    <xf numFmtId="0" fontId="28" fillId="0" borderId="0" xfId="198" applyNumberFormat="1" applyFont="1" applyFill="1" applyBorder="1" applyAlignment="1" applyProtection="1">
      <alignment horizontal="center" vertical="center" wrapText="1"/>
      <protection hidden="1"/>
    </xf>
    <xf numFmtId="0" fontId="28" fillId="0" borderId="0" xfId="0" applyFont="1" applyAlignment="1">
      <alignment horizontal="center" vertical="center"/>
    </xf>
    <xf numFmtId="0" fontId="28" fillId="0" borderId="0" xfId="0" applyFont="1" applyAlignment="1" applyProtection="1">
      <alignment horizontal="center" vertical="center"/>
      <protection hidden="1"/>
    </xf>
    <xf numFmtId="0" fontId="32" fillId="0" borderId="0" xfId="198" applyNumberFormat="1" applyFont="1" applyFill="1" applyBorder="1" applyAlignment="1" applyProtection="1">
      <alignment horizontal="center" vertical="center"/>
      <protection hidden="1"/>
    </xf>
    <xf numFmtId="0" fontId="32" fillId="0" borderId="0" xfId="0" applyFont="1" applyAlignment="1" applyProtection="1">
      <alignment horizontal="left" vertical="center"/>
      <protection hidden="1"/>
    </xf>
    <xf numFmtId="0" fontId="32" fillId="0" borderId="0" xfId="0" applyFont="1" applyAlignment="1" applyProtection="1">
      <alignment horizontal="justify" vertical="center"/>
      <protection hidden="1"/>
    </xf>
    <xf numFmtId="0" fontId="32" fillId="0" borderId="0" xfId="0" applyFont="1" applyAlignment="1" applyProtection="1">
      <alignment horizontal="center" vertical="center"/>
      <protection hidden="1"/>
    </xf>
    <xf numFmtId="0" fontId="32" fillId="0" borderId="0" xfId="198" applyNumberFormat="1" applyFont="1" applyFill="1" applyBorder="1" applyAlignment="1" applyProtection="1">
      <alignment vertical="center"/>
      <protection hidden="1"/>
    </xf>
    <xf numFmtId="0" fontId="32" fillId="0" borderId="0" xfId="0" applyFont="1" applyAlignment="1" applyProtection="1">
      <alignment horizontal="left" vertical="center" indent="1"/>
      <protection hidden="1"/>
    </xf>
    <xf numFmtId="0" fontId="32" fillId="0" borderId="0" xfId="202" applyFont="1" applyAlignment="1" applyProtection="1">
      <alignment horizontal="left" vertical="center" indent="1"/>
      <protection hidden="1"/>
    </xf>
    <xf numFmtId="0" fontId="32" fillId="0" borderId="0" xfId="202" applyFont="1" applyAlignment="1" applyProtection="1">
      <alignment horizontal="left" vertical="center"/>
      <protection hidden="1"/>
    </xf>
    <xf numFmtId="0" fontId="28" fillId="0" borderId="0" xfId="202" applyFont="1" applyAlignment="1" applyProtection="1">
      <alignment vertical="center"/>
      <protection hidden="1"/>
    </xf>
    <xf numFmtId="0" fontId="28" fillId="0" borderId="0" xfId="0" applyFont="1" applyAlignment="1" applyProtection="1">
      <alignment horizontal="left" vertical="center"/>
      <protection hidden="1"/>
    </xf>
    <xf numFmtId="0" fontId="28" fillId="0" borderId="0" xfId="0" applyFont="1" applyAlignment="1" applyProtection="1">
      <alignment vertical="center"/>
      <protection hidden="1"/>
    </xf>
    <xf numFmtId="0" fontId="28" fillId="0" borderId="0" xfId="0" applyFont="1" applyAlignment="1" applyProtection="1">
      <alignment horizontal="right" vertical="center"/>
      <protection hidden="1"/>
    </xf>
    <xf numFmtId="0" fontId="28" fillId="0" borderId="0" xfId="198" applyNumberFormat="1" applyFont="1" applyFill="1" applyBorder="1" applyAlignment="1" applyProtection="1">
      <alignment vertical="center" wrapText="1"/>
      <protection hidden="1"/>
    </xf>
    <xf numFmtId="0" fontId="32" fillId="0" borderId="0" xfId="207" applyFont="1" applyFill="1" applyBorder="1" applyAlignment="1" applyProtection="1">
      <alignment vertical="center" wrapText="1"/>
      <protection hidden="1"/>
    </xf>
    <xf numFmtId="0" fontId="32" fillId="0" borderId="0" xfId="207" applyNumberFormat="1" applyFont="1" applyFill="1" applyBorder="1" applyAlignment="1" applyProtection="1">
      <alignment horizontal="center" vertical="center" wrapText="1"/>
      <protection hidden="1"/>
    </xf>
    <xf numFmtId="3" fontId="32" fillId="0" borderId="0" xfId="207" applyNumberFormat="1" applyFont="1" applyFill="1" applyBorder="1" applyAlignment="1" applyProtection="1">
      <alignment horizontal="left" vertical="center" wrapText="1"/>
      <protection hidden="1"/>
    </xf>
    <xf numFmtId="0" fontId="32" fillId="0" borderId="0" xfId="207" applyFont="1" applyFill="1" applyBorder="1" applyAlignment="1" applyProtection="1">
      <alignment horizontal="center" vertical="center" wrapText="1"/>
      <protection hidden="1"/>
    </xf>
    <xf numFmtId="165" fontId="28" fillId="0" borderId="0" xfId="207" applyNumberFormat="1" applyFont="1" applyFill="1" applyBorder="1" applyAlignment="1" applyProtection="1">
      <alignment horizontal="center" vertical="center" wrapText="1"/>
      <protection hidden="1"/>
    </xf>
    <xf numFmtId="165" fontId="32" fillId="0" borderId="0" xfId="207" applyNumberFormat="1" applyFont="1" applyFill="1" applyBorder="1" applyAlignment="1" applyProtection="1">
      <alignment horizontal="center" vertical="center" wrapText="1"/>
      <protection hidden="1"/>
    </xf>
    <xf numFmtId="0" fontId="32" fillId="0" borderId="0" xfId="207" applyNumberFormat="1" applyFont="1" applyFill="1" applyBorder="1" applyAlignment="1" applyProtection="1">
      <alignment vertical="center" wrapText="1"/>
      <protection hidden="1"/>
    </xf>
    <xf numFmtId="0" fontId="32" fillId="0" borderId="0" xfId="207" applyFont="1" applyFill="1" applyBorder="1" applyAlignment="1" applyProtection="1">
      <alignment horizontal="left" vertical="center" wrapText="1"/>
      <protection hidden="1"/>
    </xf>
    <xf numFmtId="0" fontId="28" fillId="0" borderId="0" xfId="207" applyFont="1" applyFill="1" applyBorder="1" applyAlignment="1" applyProtection="1">
      <alignment vertical="center" wrapText="1"/>
      <protection hidden="1"/>
    </xf>
    <xf numFmtId="10" fontId="32" fillId="0" borderId="0" xfId="0" applyNumberFormat="1" applyFont="1" applyAlignment="1" applyProtection="1">
      <alignment horizontal="center" vertical="center"/>
      <protection hidden="1"/>
    </xf>
    <xf numFmtId="4" fontId="32" fillId="0" borderId="0" xfId="198" applyNumberFormat="1" applyFont="1" applyFill="1" applyBorder="1" applyAlignment="1" applyProtection="1">
      <alignment vertical="center"/>
      <protection hidden="1"/>
    </xf>
    <xf numFmtId="0" fontId="32" fillId="0" borderId="0" xfId="0" applyFont="1" applyAlignment="1" applyProtection="1">
      <alignment horizontal="justify" vertical="center" wrapText="1"/>
      <protection hidden="1"/>
    </xf>
    <xf numFmtId="0" fontId="28" fillId="0" borderId="0" xfId="0" applyFont="1" applyAlignment="1" applyProtection="1">
      <alignment horizontal="center" vertical="center" wrapText="1"/>
      <protection hidden="1"/>
    </xf>
    <xf numFmtId="0" fontId="32" fillId="0" borderId="0" xfId="201" applyFont="1" applyAlignment="1" applyProtection="1">
      <alignment vertical="center"/>
      <protection hidden="1"/>
    </xf>
    <xf numFmtId="0" fontId="32" fillId="0" borderId="0" xfId="201" applyFont="1" applyAlignment="1" applyProtection="1">
      <alignment horizontal="right" vertical="center"/>
      <protection hidden="1"/>
    </xf>
    <xf numFmtId="0" fontId="32" fillId="0" borderId="0" xfId="201" applyFont="1" applyAlignment="1" applyProtection="1">
      <alignment horizontal="left" vertical="center"/>
      <protection hidden="1"/>
    </xf>
    <xf numFmtId="180" fontId="32" fillId="0" borderId="0" xfId="0" applyNumberFormat="1" applyFont="1" applyAlignment="1" applyProtection="1">
      <alignment horizontal="center" vertical="center"/>
      <protection hidden="1"/>
    </xf>
    <xf numFmtId="2" fontId="32" fillId="0" borderId="0" xfId="202" applyNumberFormat="1" applyFont="1" applyAlignment="1" applyProtection="1">
      <alignment vertical="center"/>
      <protection hidden="1"/>
    </xf>
    <xf numFmtId="2" fontId="32" fillId="0" borderId="0" xfId="0" applyNumberFormat="1" applyFont="1" applyProtection="1">
      <protection hidden="1"/>
    </xf>
    <xf numFmtId="0" fontId="28" fillId="0" borderId="0" xfId="0" applyFont="1" applyAlignment="1" applyProtection="1">
      <alignment horizontal="left" vertical="center" wrapText="1"/>
      <protection hidden="1"/>
    </xf>
    <xf numFmtId="0" fontId="28" fillId="0" borderId="0" xfId="207" applyFont="1" applyFill="1" applyBorder="1" applyAlignment="1" applyProtection="1">
      <alignment vertical="center"/>
      <protection hidden="1"/>
    </xf>
    <xf numFmtId="0" fontId="32" fillId="0" borderId="0" xfId="207" applyNumberFormat="1" applyFont="1" applyFill="1" applyBorder="1" applyAlignment="1" applyProtection="1">
      <alignment horizontal="right" vertical="center" wrapText="1"/>
      <protection hidden="1"/>
    </xf>
    <xf numFmtId="2" fontId="32" fillId="0" borderId="0" xfId="0" applyNumberFormat="1" applyFont="1" applyAlignment="1" applyProtection="1">
      <alignment horizontal="right" vertical="center" wrapText="1"/>
      <protection hidden="1"/>
    </xf>
    <xf numFmtId="2" fontId="32" fillId="0" borderId="0" xfId="0" applyNumberFormat="1" applyFont="1" applyAlignment="1" applyProtection="1">
      <alignment horizontal="right" vertical="center"/>
      <protection hidden="1"/>
    </xf>
    <xf numFmtId="0" fontId="32" fillId="0" borderId="0" xfId="207" applyFont="1" applyFill="1" applyBorder="1" applyAlignment="1" applyProtection="1">
      <alignment horizontal="justify" vertical="center" wrapText="1"/>
      <protection hidden="1"/>
    </xf>
    <xf numFmtId="168" fontId="32" fillId="0" borderId="0" xfId="0" applyNumberFormat="1" applyFont="1" applyAlignment="1" applyProtection="1">
      <alignment horizontal="right" vertical="center" wrapText="1"/>
      <protection hidden="1"/>
    </xf>
    <xf numFmtId="2" fontId="32" fillId="0" borderId="0" xfId="0" applyNumberFormat="1" applyFont="1" applyAlignment="1" applyProtection="1">
      <alignment vertical="center" wrapText="1"/>
      <protection hidden="1"/>
    </xf>
    <xf numFmtId="0" fontId="32" fillId="0" borderId="0" xfId="0" applyFont="1" applyAlignment="1" applyProtection="1">
      <alignment vertical="center" wrapText="1"/>
      <protection hidden="1"/>
    </xf>
    <xf numFmtId="0" fontId="32" fillId="0" borderId="0" xfId="207" applyNumberFormat="1" applyFont="1" applyFill="1" applyBorder="1" applyAlignment="1" applyProtection="1">
      <alignment horizontal="left" vertical="center"/>
      <protection hidden="1"/>
    </xf>
    <xf numFmtId="167" fontId="32" fillId="0" borderId="0" xfId="0" applyNumberFormat="1" applyFont="1" applyAlignment="1" applyProtection="1">
      <alignment horizontal="right" vertical="center" wrapText="1"/>
      <protection hidden="1"/>
    </xf>
    <xf numFmtId="2" fontId="32" fillId="0" borderId="0" xfId="0" applyNumberFormat="1" applyFont="1" applyAlignment="1" applyProtection="1">
      <alignment vertical="center"/>
      <protection hidden="1"/>
    </xf>
    <xf numFmtId="2" fontId="32" fillId="0" borderId="0" xfId="11" applyNumberFormat="1" applyFont="1" applyFill="1" applyBorder="1" applyAlignment="1" applyProtection="1">
      <alignment horizontal="right" vertical="center" wrapText="1"/>
      <protection hidden="1"/>
    </xf>
    <xf numFmtId="168" fontId="32" fillId="0" borderId="0" xfId="11" applyNumberFormat="1" applyFont="1" applyFill="1" applyBorder="1" applyAlignment="1" applyProtection="1">
      <alignment horizontal="center" vertical="center"/>
      <protection hidden="1"/>
    </xf>
    <xf numFmtId="171" fontId="32" fillId="0" borderId="0" xfId="207" quotePrefix="1" applyNumberFormat="1" applyFont="1" applyFill="1" applyBorder="1" applyAlignment="1" applyProtection="1">
      <alignment horizontal="left" vertical="center" wrapText="1"/>
      <protection hidden="1"/>
    </xf>
    <xf numFmtId="171" fontId="32" fillId="0" borderId="0" xfId="207" applyNumberFormat="1" applyFont="1" applyFill="1" applyBorder="1" applyAlignment="1" applyProtection="1">
      <alignment horizontal="left" vertical="center" wrapText="1"/>
      <protection hidden="1"/>
    </xf>
    <xf numFmtId="165" fontId="32" fillId="0" borderId="0" xfId="207" applyNumberFormat="1" applyFont="1" applyFill="1" applyBorder="1" applyAlignment="1" applyProtection="1">
      <alignment horizontal="left" vertical="center" wrapText="1"/>
      <protection hidden="1"/>
    </xf>
    <xf numFmtId="0" fontId="32" fillId="0" borderId="0" xfId="207" applyFont="1" applyFill="1" applyBorder="1" applyAlignment="1" applyProtection="1">
      <alignment horizontal="right" vertical="center" wrapText="1"/>
      <protection hidden="1"/>
    </xf>
    <xf numFmtId="0" fontId="28" fillId="0" borderId="0" xfId="207" applyFont="1" applyFill="1" applyBorder="1" applyAlignment="1" applyProtection="1">
      <alignment horizontal="center" vertical="center" wrapText="1"/>
      <protection hidden="1"/>
    </xf>
    <xf numFmtId="0" fontId="32" fillId="0" borderId="0" xfId="207" applyNumberFormat="1" applyFont="1" applyFill="1" applyBorder="1" applyAlignment="1" applyProtection="1">
      <alignment horizontal="center" vertical="center"/>
      <protection hidden="1"/>
    </xf>
    <xf numFmtId="0" fontId="32" fillId="0" borderId="0" xfId="207" applyNumberFormat="1" applyFont="1" applyFill="1" applyBorder="1" applyAlignment="1" applyProtection="1">
      <alignment horizontal="right" vertical="center"/>
      <protection hidden="1"/>
    </xf>
    <xf numFmtId="0" fontId="32" fillId="0" borderId="0" xfId="0" applyFont="1" applyAlignment="1">
      <alignment horizontal="center"/>
    </xf>
    <xf numFmtId="0" fontId="32" fillId="0" borderId="0" xfId="0" applyFont="1" applyAlignment="1">
      <alignment horizontal="center" vertical="center"/>
    </xf>
    <xf numFmtId="0" fontId="32" fillId="0" borderId="0" xfId="0" applyFont="1" applyAlignment="1">
      <alignment horizontal="center" vertical="center" wrapText="1"/>
    </xf>
    <xf numFmtId="0" fontId="32" fillId="0" borderId="0" xfId="0" applyFont="1" applyAlignment="1">
      <alignment vertical="center" wrapText="1"/>
    </xf>
    <xf numFmtId="4" fontId="18" fillId="0" borderId="11" xfId="201" applyNumberFormat="1" applyFont="1" applyBorder="1" applyAlignment="1" applyProtection="1">
      <alignment horizontal="right" vertical="center"/>
      <protection hidden="1"/>
    </xf>
    <xf numFmtId="0" fontId="32" fillId="0" borderId="0" xfId="0" applyFont="1" applyAlignment="1" applyProtection="1">
      <alignment horizontal="right"/>
      <protection hidden="1"/>
    </xf>
    <xf numFmtId="0" fontId="29" fillId="0" borderId="0" xfId="0" applyFont="1" applyAlignment="1" applyProtection="1">
      <alignment vertical="center"/>
      <protection hidden="1"/>
    </xf>
    <xf numFmtId="2" fontId="29" fillId="0" borderId="0" xfId="0" applyNumberFormat="1" applyFont="1" applyAlignment="1" applyProtection="1">
      <alignment vertical="center"/>
      <protection hidden="1"/>
    </xf>
    <xf numFmtId="0" fontId="29" fillId="0" borderId="0" xfId="202" applyFont="1" applyAlignment="1" applyProtection="1">
      <alignment vertical="center" wrapText="1"/>
      <protection hidden="1"/>
    </xf>
    <xf numFmtId="4" fontId="18" fillId="0" borderId="4" xfId="11" applyNumberFormat="1" applyFont="1" applyBorder="1" applyAlignment="1" applyProtection="1">
      <alignment horizontal="right" vertical="center" wrapText="1"/>
      <protection hidden="1"/>
    </xf>
    <xf numFmtId="0" fontId="5" fillId="0" borderId="6" xfId="205" applyBorder="1" applyProtection="1">
      <protection hidden="1"/>
    </xf>
    <xf numFmtId="0" fontId="5" fillId="0" borderId="7" xfId="205" applyBorder="1" applyProtection="1">
      <protection hidden="1"/>
    </xf>
    <xf numFmtId="0" fontId="20" fillId="0" borderId="6" xfId="205" applyFont="1" applyBorder="1" applyProtection="1">
      <protection hidden="1"/>
    </xf>
    <xf numFmtId="0" fontId="20" fillId="0" borderId="7" xfId="205" applyFont="1" applyBorder="1" applyProtection="1">
      <protection hidden="1"/>
    </xf>
    <xf numFmtId="1" fontId="19" fillId="0" borderId="8" xfId="205" applyNumberFormat="1" applyFont="1" applyBorder="1" applyAlignment="1" applyProtection="1">
      <alignment horizontal="left" vertical="center" wrapText="1" indent="3"/>
      <protection hidden="1"/>
    </xf>
    <xf numFmtId="0" fontId="19" fillId="0" borderId="5" xfId="205" applyFont="1" applyBorder="1" applyAlignment="1" applyProtection="1">
      <alignment horizontal="justify" vertical="center" wrapText="1"/>
      <protection hidden="1"/>
    </xf>
    <xf numFmtId="4" fontId="19" fillId="0" borderId="9" xfId="205" applyNumberFormat="1" applyFont="1" applyBorder="1" applyAlignment="1" applyProtection="1">
      <alignment horizontal="justify" vertical="center" wrapText="1"/>
      <protection hidden="1"/>
    </xf>
    <xf numFmtId="0" fontId="19" fillId="0" borderId="0" xfId="0" applyFont="1" applyProtection="1">
      <protection hidden="1"/>
    </xf>
    <xf numFmtId="0" fontId="18" fillId="0" borderId="0" xfId="0" applyFont="1" applyProtection="1">
      <protection hidden="1"/>
    </xf>
    <xf numFmtId="0" fontId="41" fillId="0" borderId="0" xfId="201" applyFont="1" applyAlignment="1" applyProtection="1">
      <alignment vertical="top"/>
      <protection hidden="1"/>
    </xf>
    <xf numFmtId="0" fontId="32" fillId="0" borderId="0" xfId="0" applyFont="1" applyAlignment="1" applyProtection="1">
      <alignment horizontal="right" vertical="center"/>
      <protection hidden="1"/>
    </xf>
    <xf numFmtId="0" fontId="42" fillId="0" borderId="0" xfId="205" applyFont="1" applyProtection="1">
      <protection hidden="1"/>
    </xf>
    <xf numFmtId="0" fontId="32" fillId="0" borderId="0" xfId="200" applyNumberFormat="1" applyFont="1" applyFill="1" applyBorder="1" applyAlignment="1" applyProtection="1">
      <alignment vertical="center" wrapText="1"/>
      <protection hidden="1"/>
    </xf>
    <xf numFmtId="0" fontId="42" fillId="3" borderId="0" xfId="205" applyFont="1" applyFill="1" applyProtection="1">
      <protection hidden="1"/>
    </xf>
    <xf numFmtId="4" fontId="19" fillId="4" borderId="7" xfId="205" applyNumberFormat="1" applyFont="1" applyFill="1" applyBorder="1" applyAlignment="1" applyProtection="1">
      <alignment horizontal="right" vertical="center" wrapText="1"/>
      <protection hidden="1"/>
    </xf>
    <xf numFmtId="0" fontId="22" fillId="0" borderId="18" xfId="201" applyFont="1" applyBorder="1" applyAlignment="1" applyProtection="1">
      <alignment horizontal="center" vertical="center"/>
      <protection hidden="1"/>
    </xf>
    <xf numFmtId="0" fontId="0" fillId="0" borderId="0" xfId="0" applyAlignment="1">
      <alignment vertical="top"/>
    </xf>
    <xf numFmtId="0" fontId="7" fillId="0" borderId="4" xfId="201" applyFont="1" applyBorder="1" applyAlignment="1" applyProtection="1">
      <alignment vertical="center"/>
      <protection hidden="1"/>
    </xf>
    <xf numFmtId="0" fontId="45" fillId="0" borderId="0" xfId="0" applyFont="1" applyAlignment="1" applyProtection="1">
      <alignment horizontal="center" vertical="center" wrapText="1"/>
      <protection hidden="1"/>
    </xf>
    <xf numFmtId="0" fontId="0" fillId="0" borderId="0" xfId="0" applyProtection="1">
      <protection hidden="1"/>
    </xf>
    <xf numFmtId="0" fontId="0" fillId="0" borderId="0" xfId="0" applyAlignment="1" applyProtection="1">
      <alignment vertical="top"/>
      <protection hidden="1"/>
    </xf>
    <xf numFmtId="0" fontId="8" fillId="0" borderId="0" xfId="0" applyFont="1" applyAlignment="1" applyProtection="1">
      <alignment vertical="top"/>
      <protection hidden="1"/>
    </xf>
    <xf numFmtId="0" fontId="8" fillId="0" borderId="0" xfId="0" applyFont="1" applyAlignment="1" applyProtection="1">
      <alignment vertical="center"/>
      <protection hidden="1"/>
    </xf>
    <xf numFmtId="0" fontId="21" fillId="0" borderId="0" xfId="0" applyFont="1" applyProtection="1">
      <protection hidden="1"/>
    </xf>
    <xf numFmtId="0" fontId="18" fillId="0" borderId="0" xfId="0" applyFont="1" applyAlignment="1" applyProtection="1">
      <alignment horizontal="center" vertical="top"/>
      <protection hidden="1"/>
    </xf>
    <xf numFmtId="0" fontId="8" fillId="0" borderId="0" xfId="0" applyFont="1" applyAlignment="1" applyProtection="1">
      <alignment horizontal="justify" vertical="center"/>
      <protection hidden="1"/>
    </xf>
    <xf numFmtId="0" fontId="21" fillId="0" borderId="0" xfId="0" applyFont="1" applyAlignment="1" applyProtection="1">
      <alignment vertical="top" wrapText="1"/>
      <protection hidden="1"/>
    </xf>
    <xf numFmtId="165" fontId="9" fillId="0" borderId="0" xfId="0" quotePrefix="1" applyNumberFormat="1" applyFont="1" applyAlignment="1" applyProtection="1">
      <alignment horizontal="left" vertical="top" wrapText="1" indent="1"/>
      <protection hidden="1"/>
    </xf>
    <xf numFmtId="0" fontId="8" fillId="0" borderId="0" xfId="0" applyFont="1" applyAlignment="1" applyProtection="1">
      <alignment horizontal="justify" vertical="top"/>
      <protection hidden="1"/>
    </xf>
    <xf numFmtId="165" fontId="9" fillId="0" borderId="0" xfId="0" quotePrefix="1" applyNumberFormat="1" applyFont="1" applyAlignment="1" applyProtection="1">
      <alignment horizontal="left" vertical="top" wrapText="1"/>
      <protection hidden="1"/>
    </xf>
    <xf numFmtId="0" fontId="22" fillId="0" borderId="0" xfId="0" applyFont="1" applyAlignment="1" applyProtection="1">
      <alignment horizontal="justify" vertical="center"/>
      <protection hidden="1"/>
    </xf>
    <xf numFmtId="0" fontId="8" fillId="0" borderId="0" xfId="0" applyFont="1" applyAlignment="1" applyProtection="1">
      <alignment horizontal="right" vertical="top" wrapText="1"/>
      <protection hidden="1"/>
    </xf>
    <xf numFmtId="0" fontId="8" fillId="0" borderId="0" xfId="0" applyFont="1" applyAlignment="1" applyProtection="1">
      <alignment horizontal="center" vertical="top" wrapText="1"/>
      <protection hidden="1"/>
    </xf>
    <xf numFmtId="0" fontId="19" fillId="0" borderId="0" xfId="0" applyFont="1" applyAlignment="1" applyProtection="1">
      <alignment vertical="top"/>
      <protection hidden="1"/>
    </xf>
    <xf numFmtId="0" fontId="8" fillId="0" borderId="0" xfId="0" applyFont="1" applyAlignment="1" applyProtection="1">
      <alignment horizontal="justify"/>
      <protection hidden="1"/>
    </xf>
    <xf numFmtId="0" fontId="8" fillId="0" borderId="0" xfId="0" applyFont="1" applyProtection="1">
      <protection hidden="1"/>
    </xf>
    <xf numFmtId="0" fontId="22" fillId="0" borderId="0" xfId="0" applyFont="1" applyAlignment="1" applyProtection="1">
      <alignment horizontal="center" vertical="top"/>
      <protection hidden="1"/>
    </xf>
    <xf numFmtId="0" fontId="18" fillId="0" borderId="0" xfId="0" applyFont="1" applyAlignment="1" applyProtection="1">
      <alignment horizontal="left" vertical="center" wrapText="1"/>
      <protection hidden="1"/>
    </xf>
    <xf numFmtId="0" fontId="18" fillId="0" borderId="0" xfId="198" applyNumberFormat="1" applyFont="1" applyFill="1" applyBorder="1" applyAlignment="1" applyProtection="1">
      <alignment horizontal="center" vertical="center" wrapText="1"/>
      <protection hidden="1"/>
    </xf>
    <xf numFmtId="0" fontId="19" fillId="0" borderId="0" xfId="202" applyAlignment="1" applyProtection="1">
      <alignment horizontal="left" vertical="center"/>
      <protection hidden="1"/>
    </xf>
    <xf numFmtId="2" fontId="19" fillId="0" borderId="0" xfId="198" applyNumberFormat="1" applyFill="1" applyBorder="1" applyAlignment="1" applyProtection="1">
      <alignment horizontal="right" vertical="center"/>
      <protection hidden="1"/>
    </xf>
    <xf numFmtId="10" fontId="19" fillId="0" borderId="0" xfId="0" applyNumberFormat="1" applyFont="1" applyAlignment="1">
      <alignment horizontal="center" vertical="center"/>
    </xf>
    <xf numFmtId="0" fontId="18" fillId="0" borderId="0" xfId="0" applyFont="1" applyAlignment="1" applyProtection="1">
      <alignment horizontal="center" vertical="center" wrapText="1"/>
      <protection hidden="1"/>
    </xf>
    <xf numFmtId="168" fontId="18" fillId="0" borderId="0" xfId="0" applyNumberFormat="1" applyFont="1" applyAlignment="1" applyProtection="1">
      <alignment horizontal="center" vertical="center" wrapText="1"/>
      <protection hidden="1"/>
    </xf>
    <xf numFmtId="169" fontId="18" fillId="0" borderId="0" xfId="11" applyNumberFormat="1" applyFont="1" applyFill="1" applyBorder="1" applyAlignment="1" applyProtection="1">
      <alignment horizontal="left" vertical="center" wrapText="1" indent="1"/>
      <protection hidden="1"/>
    </xf>
    <xf numFmtId="0" fontId="18" fillId="0" borderId="0" xfId="0" applyFont="1" applyAlignment="1" applyProtection="1">
      <alignment vertical="center" wrapText="1"/>
      <protection hidden="1"/>
    </xf>
    <xf numFmtId="169" fontId="19" fillId="0" borderId="0" xfId="11" applyNumberFormat="1" applyFont="1" applyFill="1" applyBorder="1" applyAlignment="1" applyProtection="1">
      <alignment horizontal="right" vertical="center" wrapText="1" indent="1"/>
      <protection hidden="1"/>
    </xf>
    <xf numFmtId="0" fontId="19" fillId="0" borderId="0" xfId="0" applyFont="1" applyAlignment="1" applyProtection="1">
      <alignment vertical="center" wrapText="1"/>
      <protection hidden="1"/>
    </xf>
    <xf numFmtId="2" fontId="19" fillId="0" borderId="0" xfId="202" applyNumberFormat="1" applyAlignment="1" applyProtection="1">
      <alignment horizontal="right" vertical="center"/>
      <protection hidden="1"/>
    </xf>
    <xf numFmtId="2" fontId="19" fillId="0" borderId="0" xfId="202" applyNumberFormat="1" applyAlignment="1" applyProtection="1">
      <alignment vertical="center"/>
      <protection hidden="1"/>
    </xf>
    <xf numFmtId="169" fontId="19" fillId="0" borderId="0" xfId="11" applyNumberFormat="1" applyFont="1" applyFill="1" applyBorder="1" applyAlignment="1" applyProtection="1">
      <alignment horizontal="left" vertical="center" wrapText="1"/>
      <protection hidden="1"/>
    </xf>
    <xf numFmtId="165" fontId="18" fillId="0" borderId="0" xfId="202" applyNumberFormat="1" applyFont="1" applyAlignment="1" applyProtection="1">
      <alignment horizontal="center" vertical="center"/>
      <protection hidden="1"/>
    </xf>
    <xf numFmtId="169" fontId="18" fillId="0" borderId="0" xfId="11" applyNumberFormat="1" applyFont="1" applyFill="1" applyBorder="1" applyAlignment="1" applyProtection="1">
      <alignment horizontal="right" vertical="center" wrapText="1" indent="1"/>
      <protection hidden="1"/>
    </xf>
    <xf numFmtId="169" fontId="18" fillId="0" borderId="0" xfId="11" applyNumberFormat="1" applyFont="1" applyFill="1" applyBorder="1" applyAlignment="1" applyProtection="1">
      <alignment horizontal="left" vertical="center" wrapText="1"/>
      <protection hidden="1"/>
    </xf>
    <xf numFmtId="0" fontId="19" fillId="0" borderId="0" xfId="202" applyAlignment="1" applyProtection="1">
      <alignment horizontal="left" vertical="center" wrapText="1"/>
      <protection hidden="1"/>
    </xf>
    <xf numFmtId="0" fontId="19" fillId="0" borderId="0" xfId="202" applyAlignment="1" applyProtection="1">
      <alignment horizontal="right" vertical="center" wrapText="1"/>
      <protection hidden="1"/>
    </xf>
    <xf numFmtId="0" fontId="19" fillId="0" borderId="0" xfId="0" applyFont="1" applyAlignment="1" applyProtection="1">
      <alignment horizontal="left" vertical="center" wrapText="1"/>
      <protection hidden="1"/>
    </xf>
    <xf numFmtId="169" fontId="19" fillId="0" borderId="0" xfId="11" applyNumberFormat="1" applyFont="1" applyFill="1" applyBorder="1" applyAlignment="1" applyProtection="1">
      <alignment horizontal="right" vertical="center" wrapText="1"/>
      <protection hidden="1"/>
    </xf>
    <xf numFmtId="0" fontId="46" fillId="0" borderId="0" xfId="0" applyFont="1"/>
    <xf numFmtId="0" fontId="46" fillId="0" borderId="0" xfId="0" applyFont="1" applyAlignment="1">
      <alignment vertical="center"/>
    </xf>
    <xf numFmtId="0" fontId="46" fillId="0" borderId="0" xfId="0" applyFont="1" applyAlignment="1">
      <alignment horizontal="center" vertical="center"/>
    </xf>
    <xf numFmtId="0" fontId="46" fillId="0" borderId="0" xfId="202" applyFont="1" applyAlignment="1" applyProtection="1">
      <alignment vertical="center"/>
      <protection hidden="1"/>
    </xf>
    <xf numFmtId="0" fontId="47" fillId="0" borderId="0" xfId="209" applyFont="1" applyAlignment="1" applyProtection="1">
      <alignment horizontal="center"/>
      <protection hidden="1"/>
    </xf>
    <xf numFmtId="0" fontId="47" fillId="0" borderId="0" xfId="209" applyFont="1" applyProtection="1">
      <protection hidden="1"/>
    </xf>
    <xf numFmtId="0" fontId="47" fillId="0" borderId="0" xfId="196" applyFont="1" applyAlignment="1" applyProtection="1">
      <alignment horizontal="left" vertical="center"/>
      <protection hidden="1"/>
    </xf>
    <xf numFmtId="0" fontId="47" fillId="0" borderId="0" xfId="196" applyFont="1" applyProtection="1">
      <protection hidden="1"/>
    </xf>
    <xf numFmtId="0" fontId="47" fillId="0" borderId="0" xfId="196" applyFont="1" applyAlignment="1" applyProtection="1">
      <alignment vertical="center"/>
      <protection hidden="1"/>
    </xf>
    <xf numFmtId="0" fontId="47" fillId="0" borderId="0" xfId="196" applyFont="1" applyAlignment="1" applyProtection="1">
      <alignment horizontal="center" vertical="center"/>
      <protection hidden="1"/>
    </xf>
    <xf numFmtId="0" fontId="47" fillId="0" borderId="0" xfId="196" applyFont="1" applyAlignment="1" applyProtection="1">
      <alignment horizontal="left"/>
      <protection hidden="1"/>
    </xf>
    <xf numFmtId="0" fontId="47" fillId="0" borderId="0" xfId="196" applyFont="1" applyAlignment="1" applyProtection="1">
      <alignment horizontal="center"/>
      <protection hidden="1"/>
    </xf>
    <xf numFmtId="1" fontId="19" fillId="4" borderId="11" xfId="195" applyNumberFormat="1" applyFont="1" applyFill="1" applyBorder="1" applyAlignment="1" applyProtection="1">
      <alignment horizontal="center" vertical="center"/>
      <protection locked="0"/>
    </xf>
    <xf numFmtId="0" fontId="29" fillId="0" borderId="0" xfId="195" applyFont="1" applyAlignment="1" applyProtection="1">
      <alignment horizontal="center" vertical="center"/>
      <protection hidden="1"/>
    </xf>
    <xf numFmtId="0" fontId="48" fillId="0" borderId="0" xfId="195" applyFont="1" applyAlignment="1" applyProtection="1">
      <alignment vertical="center"/>
      <protection hidden="1"/>
    </xf>
    <xf numFmtId="0" fontId="33" fillId="0" borderId="0" xfId="195" applyAlignment="1" applyProtection="1">
      <alignment horizontal="center"/>
      <protection hidden="1"/>
    </xf>
    <xf numFmtId="0" fontId="19" fillId="0" borderId="0" xfId="0" applyFont="1" applyAlignment="1">
      <alignment horizontal="center"/>
    </xf>
    <xf numFmtId="1" fontId="19" fillId="0" borderId="0" xfId="0" applyNumberFormat="1" applyFont="1"/>
    <xf numFmtId="2" fontId="19" fillId="0" borderId="0" xfId="0" applyNumberFormat="1" applyFont="1"/>
    <xf numFmtId="1" fontId="19" fillId="0" borderId="0" xfId="0" applyNumberFormat="1" applyFont="1" applyAlignment="1">
      <alignment vertical="center"/>
    </xf>
    <xf numFmtId="10" fontId="18" fillId="0" borderId="0" xfId="0" applyNumberFormat="1" applyFont="1" applyAlignment="1">
      <alignment horizontal="center" vertical="center"/>
    </xf>
    <xf numFmtId="2" fontId="19" fillId="0" borderId="0" xfId="0" applyNumberFormat="1" applyFont="1" applyAlignment="1">
      <alignment horizontal="center" vertical="center"/>
    </xf>
    <xf numFmtId="180" fontId="19" fillId="0" borderId="0" xfId="0" applyNumberFormat="1" applyFont="1" applyAlignment="1">
      <alignment horizontal="center"/>
    </xf>
    <xf numFmtId="15" fontId="19" fillId="0" borderId="0" xfId="0" applyNumberFormat="1" applyFont="1"/>
    <xf numFmtId="2" fontId="18" fillId="0" borderId="0" xfId="0" applyNumberFormat="1" applyFont="1" applyAlignment="1" applyProtection="1">
      <alignment horizontal="center" vertical="center"/>
      <protection hidden="1"/>
    </xf>
    <xf numFmtId="2" fontId="19" fillId="0" borderId="0" xfId="0" applyNumberFormat="1" applyFont="1" applyAlignment="1" applyProtection="1">
      <alignment vertical="center" wrapText="1"/>
      <protection hidden="1"/>
    </xf>
    <xf numFmtId="168" fontId="19" fillId="0" borderId="0" xfId="0" applyNumberFormat="1" applyFont="1" applyAlignment="1" applyProtection="1">
      <alignment horizontal="right" vertical="center" wrapText="1"/>
      <protection hidden="1"/>
    </xf>
    <xf numFmtId="2" fontId="19" fillId="0" borderId="0" xfId="0" applyNumberFormat="1" applyFont="1" applyAlignment="1" applyProtection="1">
      <alignment vertical="center"/>
      <protection hidden="1"/>
    </xf>
    <xf numFmtId="2" fontId="19" fillId="0" borderId="0" xfId="0" applyNumberFormat="1" applyFont="1" applyAlignment="1">
      <alignment vertical="center"/>
    </xf>
    <xf numFmtId="2" fontId="19" fillId="0" borderId="0" xfId="11" applyNumberFormat="1" applyFont="1" applyFill="1" applyBorder="1" applyAlignment="1" applyProtection="1">
      <alignment horizontal="center" vertical="center"/>
      <protection hidden="1"/>
    </xf>
    <xf numFmtId="2" fontId="18" fillId="0" borderId="0" xfId="0" applyNumberFormat="1" applyFont="1" applyAlignment="1" applyProtection="1">
      <alignment vertical="center"/>
      <protection hidden="1"/>
    </xf>
    <xf numFmtId="0" fontId="19" fillId="0" borderId="0" xfId="0" applyFont="1" applyAlignment="1">
      <alignment horizontal="right" vertical="center"/>
    </xf>
    <xf numFmtId="180" fontId="19" fillId="0" borderId="0" xfId="0" applyNumberFormat="1" applyFont="1" applyAlignment="1">
      <alignment vertical="center"/>
    </xf>
    <xf numFmtId="0" fontId="18" fillId="0" borderId="0" xfId="0" applyFont="1" applyAlignment="1">
      <alignment horizontal="left" vertical="center"/>
    </xf>
    <xf numFmtId="2" fontId="18" fillId="0" borderId="0" xfId="0" applyNumberFormat="1" applyFont="1" applyAlignment="1">
      <alignment horizontal="center" vertical="center"/>
    </xf>
    <xf numFmtId="2" fontId="18" fillId="0" borderId="0" xfId="0" applyNumberFormat="1" applyFont="1" applyAlignment="1">
      <alignment vertical="center"/>
    </xf>
    <xf numFmtId="0" fontId="19" fillId="5" borderId="0" xfId="0" applyFont="1" applyFill="1"/>
    <xf numFmtId="0" fontId="18" fillId="0" borderId="0" xfId="0" applyFont="1" applyAlignment="1">
      <alignment vertical="center" wrapText="1"/>
    </xf>
    <xf numFmtId="0" fontId="46" fillId="0" borderId="0" xfId="198" applyNumberFormat="1" applyFont="1" applyFill="1" applyBorder="1" applyAlignment="1" applyProtection="1">
      <alignment vertical="center"/>
    </xf>
    <xf numFmtId="0" fontId="46" fillId="0" borderId="0" xfId="198" applyNumberFormat="1" applyFont="1" applyFill="1" applyBorder="1" applyAlignment="1" applyProtection="1">
      <alignment vertical="center" wrapText="1"/>
    </xf>
    <xf numFmtId="165" fontId="18" fillId="0" borderId="0" xfId="208" applyNumberFormat="1" applyFont="1" applyFill="1" applyBorder="1" applyAlignment="1" applyProtection="1">
      <alignment horizontal="center" vertical="center" wrapText="1"/>
      <protection hidden="1"/>
    </xf>
    <xf numFmtId="0" fontId="19" fillId="0" borderId="0" xfId="199" applyNumberFormat="1" applyFont="1" applyFill="1" applyBorder="1" applyAlignment="1" applyProtection="1">
      <alignment horizontal="justify" vertical="center" wrapText="1"/>
      <protection hidden="1"/>
    </xf>
    <xf numFmtId="179" fontId="19" fillId="0" borderId="0" xfId="11" applyNumberFormat="1" applyFont="1" applyFill="1" applyBorder="1" applyAlignment="1" applyProtection="1">
      <alignment horizontal="center" vertical="center" wrapText="1"/>
      <protection hidden="1"/>
    </xf>
    <xf numFmtId="0" fontId="19" fillId="0" borderId="0" xfId="199" applyNumberFormat="1" applyFont="1" applyFill="1" applyBorder="1" applyAlignment="1" applyProtection="1">
      <alignment horizontal="right" vertical="center"/>
      <protection hidden="1"/>
    </xf>
    <xf numFmtId="0" fontId="46" fillId="0" borderId="0" xfId="202" applyFont="1" applyAlignment="1" applyProtection="1">
      <alignment horizontal="left" vertical="center"/>
      <protection hidden="1"/>
    </xf>
    <xf numFmtId="2" fontId="32" fillId="0" borderId="0" xfId="198" applyNumberFormat="1" applyFont="1" applyFill="1" applyBorder="1" applyAlignment="1" applyProtection="1">
      <alignment horizontal="right" vertical="center"/>
      <protection hidden="1"/>
    </xf>
    <xf numFmtId="2" fontId="28" fillId="0" borderId="0" xfId="198" applyNumberFormat="1" applyFont="1" applyFill="1" applyBorder="1" applyAlignment="1" applyProtection="1">
      <alignment horizontal="right" vertical="center"/>
      <protection hidden="1"/>
    </xf>
    <xf numFmtId="0" fontId="19" fillId="5" borderId="0" xfId="0" applyFont="1" applyFill="1" applyAlignment="1">
      <alignment horizontal="left" vertical="center"/>
    </xf>
    <xf numFmtId="1" fontId="19" fillId="5" borderId="0" xfId="0" applyNumberFormat="1" applyFont="1" applyFill="1"/>
    <xf numFmtId="0" fontId="46" fillId="0" borderId="0" xfId="0" applyFont="1" applyProtection="1">
      <protection hidden="1"/>
    </xf>
    <xf numFmtId="0" fontId="29" fillId="0" borderId="0" xfId="202" applyFont="1" applyAlignment="1" applyProtection="1">
      <alignment horizontal="center" vertical="center" wrapText="1"/>
      <protection hidden="1"/>
    </xf>
    <xf numFmtId="0" fontId="18" fillId="0" borderId="0" xfId="0" applyFont="1" applyAlignment="1">
      <alignment horizontal="left" vertical="center" wrapText="1"/>
    </xf>
    <xf numFmtId="0" fontId="46" fillId="0" borderId="0" xfId="198" applyNumberFormat="1" applyFont="1" applyFill="1" applyBorder="1" applyAlignment="1" applyProtection="1">
      <alignment horizontal="center" vertical="center"/>
    </xf>
    <xf numFmtId="0" fontId="29" fillId="0" borderId="0" xfId="0" applyFont="1" applyAlignment="1">
      <alignment vertical="center"/>
    </xf>
    <xf numFmtId="2" fontId="19" fillId="0" borderId="4" xfId="198" applyNumberFormat="1" applyFill="1" applyBorder="1" applyAlignment="1" applyProtection="1">
      <alignment horizontal="right" vertical="top"/>
    </xf>
    <xf numFmtId="0" fontId="18" fillId="0" borderId="0" xfId="207" applyFont="1" applyFill="1" applyBorder="1" applyAlignment="1">
      <alignment vertical="center" wrapText="1"/>
    </xf>
    <xf numFmtId="2" fontId="19" fillId="0" borderId="0" xfId="0" applyNumberFormat="1" applyFont="1" applyAlignment="1">
      <alignment horizontal="right" vertical="center"/>
    </xf>
    <xf numFmtId="2" fontId="19" fillId="6" borderId="4" xfId="0" applyNumberFormat="1" applyFont="1" applyFill="1" applyBorder="1" applyAlignment="1">
      <alignment horizontal="right" vertical="center"/>
    </xf>
    <xf numFmtId="0" fontId="19" fillId="6" borderId="4" xfId="0" applyFont="1" applyFill="1" applyBorder="1" applyAlignment="1">
      <alignment horizontal="center" vertical="top" wrapText="1"/>
    </xf>
    <xf numFmtId="0" fontId="18" fillId="6" borderId="14" xfId="207" applyFont="1" applyFill="1" applyBorder="1" applyAlignment="1">
      <alignment vertical="center" wrapText="1"/>
    </xf>
    <xf numFmtId="0" fontId="18" fillId="6" borderId="3" xfId="207" applyFont="1" applyFill="1" applyBorder="1" applyAlignment="1">
      <alignment vertical="center" wrapText="1"/>
    </xf>
    <xf numFmtId="0" fontId="18" fillId="6" borderId="15" xfId="207" applyFont="1" applyFill="1" applyBorder="1" applyAlignment="1">
      <alignment vertical="center" wrapText="1"/>
    </xf>
    <xf numFmtId="2" fontId="19" fillId="7" borderId="4" xfId="0" applyNumberFormat="1" applyFont="1" applyFill="1" applyBorder="1" applyAlignment="1">
      <alignment horizontal="right" vertical="center"/>
    </xf>
    <xf numFmtId="0" fontId="19" fillId="7" borderId="4" xfId="0" applyFont="1" applyFill="1" applyBorder="1" applyAlignment="1">
      <alignment vertical="center"/>
    </xf>
    <xf numFmtId="2" fontId="19" fillId="0" borderId="4" xfId="198" applyNumberFormat="1" applyFill="1" applyBorder="1" applyAlignment="1" applyProtection="1">
      <alignment horizontal="right" vertical="top"/>
      <protection hidden="1"/>
    </xf>
    <xf numFmtId="0" fontId="18" fillId="0" borderId="0" xfId="207" applyFont="1" applyFill="1" applyBorder="1" applyAlignment="1">
      <alignment vertical="top" wrapText="1"/>
    </xf>
    <xf numFmtId="2" fontId="19" fillId="0" borderId="0" xfId="0" applyNumberFormat="1" applyFont="1" applyAlignment="1">
      <alignment horizontal="right" vertical="top"/>
    </xf>
    <xf numFmtId="0" fontId="18" fillId="0" borderId="0" xfId="0" applyFont="1" applyAlignment="1">
      <alignment horizontal="justify" vertical="top"/>
    </xf>
    <xf numFmtId="178" fontId="18" fillId="0" borderId="0" xfId="0" applyNumberFormat="1" applyFont="1" applyAlignment="1" applyProtection="1">
      <alignment horizontal="justify" vertical="top"/>
      <protection hidden="1"/>
    </xf>
    <xf numFmtId="14" fontId="19" fillId="0" borderId="0" xfId="0" applyNumberFormat="1" applyFont="1" applyAlignment="1">
      <alignment horizontal="left" vertical="top"/>
    </xf>
    <xf numFmtId="0" fontId="18" fillId="0" borderId="0" xfId="0" applyFont="1" applyAlignment="1">
      <alignment horizontal="right" vertical="top"/>
    </xf>
    <xf numFmtId="0" fontId="19" fillId="0" borderId="0" xfId="0" applyFont="1" applyAlignment="1">
      <alignment vertical="top"/>
    </xf>
    <xf numFmtId="0" fontId="18" fillId="0" borderId="0" xfId="0" applyFont="1" applyAlignment="1" applyProtection="1">
      <alignment vertical="top"/>
      <protection hidden="1"/>
    </xf>
    <xf numFmtId="0" fontId="32" fillId="0" borderId="0" xfId="0" applyFont="1" applyAlignment="1" applyProtection="1">
      <alignment horizontal="center" vertical="top"/>
      <protection hidden="1"/>
    </xf>
    <xf numFmtId="0" fontId="32" fillId="0" borderId="0" xfId="0" applyFont="1" applyAlignment="1" applyProtection="1">
      <alignment horizontal="justify" vertical="top"/>
      <protection hidden="1"/>
    </xf>
    <xf numFmtId="0" fontId="32" fillId="0" borderId="0" xfId="0" applyFont="1" applyAlignment="1" applyProtection="1">
      <alignment vertical="top"/>
      <protection hidden="1"/>
    </xf>
    <xf numFmtId="0" fontId="18" fillId="7" borderId="4" xfId="207" applyFont="1" applyFill="1" applyBorder="1" applyAlignment="1">
      <alignment vertical="center" wrapText="1"/>
    </xf>
    <xf numFmtId="0" fontId="18" fillId="0" borderId="5" xfId="193" applyFont="1" applyBorder="1" applyAlignment="1">
      <alignment vertical="center"/>
    </xf>
    <xf numFmtId="0" fontId="19" fillId="0" borderId="5" xfId="193" applyFont="1" applyBorder="1" applyAlignment="1">
      <alignment vertical="center"/>
    </xf>
    <xf numFmtId="0" fontId="18" fillId="0" borderId="5" xfId="193" applyFont="1" applyBorder="1" applyAlignment="1">
      <alignment horizontal="right" vertical="center"/>
    </xf>
    <xf numFmtId="0" fontId="19" fillId="0" borderId="0" xfId="193" applyFont="1" applyAlignment="1">
      <alignment vertical="center"/>
    </xf>
    <xf numFmtId="0" fontId="19" fillId="0" borderId="0" xfId="193" applyFont="1"/>
    <xf numFmtId="0" fontId="32" fillId="0" borderId="0" xfId="193" applyFont="1"/>
    <xf numFmtId="0" fontId="32" fillId="0" borderId="0" xfId="193" applyFont="1" applyAlignment="1">
      <alignment horizontal="center" vertical="center"/>
    </xf>
    <xf numFmtId="0" fontId="46" fillId="0" borderId="0" xfId="193" applyFont="1"/>
    <xf numFmtId="0" fontId="46" fillId="0" borderId="0" xfId="193" applyFont="1" applyAlignment="1">
      <alignment vertical="center"/>
    </xf>
    <xf numFmtId="0" fontId="18" fillId="0" borderId="0" xfId="193" applyFont="1" applyAlignment="1">
      <alignment horizontal="center" vertical="center"/>
    </xf>
    <xf numFmtId="0" fontId="46" fillId="0" borderId="0" xfId="193" applyFont="1" applyAlignment="1">
      <alignment horizontal="left" vertical="center"/>
    </xf>
    <xf numFmtId="0" fontId="32" fillId="0" borderId="0" xfId="193" applyFont="1" applyAlignment="1">
      <alignment horizontal="center"/>
    </xf>
    <xf numFmtId="0" fontId="18" fillId="0" borderId="0" xfId="194" applyFont="1" applyAlignment="1">
      <alignment horizontal="left" vertical="center"/>
    </xf>
    <xf numFmtId="0" fontId="19" fillId="0" borderId="0" xfId="193" applyFont="1" applyAlignment="1">
      <alignment horizontal="justify" vertical="center"/>
    </xf>
    <xf numFmtId="4" fontId="18" fillId="0" borderId="0" xfId="193" applyNumberFormat="1" applyFont="1" applyAlignment="1">
      <alignment vertical="center"/>
    </xf>
    <xf numFmtId="0" fontId="18" fillId="0" borderId="0" xfId="193" applyFont="1" applyAlignment="1">
      <alignment horizontal="justify" vertical="center"/>
    </xf>
    <xf numFmtId="0" fontId="32" fillId="0" borderId="0" xfId="193" applyFont="1" applyAlignment="1">
      <alignment vertical="center"/>
    </xf>
    <xf numFmtId="178" fontId="18" fillId="0" borderId="0" xfId="193" applyNumberFormat="1" applyFont="1" applyAlignment="1">
      <alignment vertical="center"/>
    </xf>
    <xf numFmtId="0" fontId="18" fillId="0" borderId="0" xfId="193" applyFont="1" applyAlignment="1">
      <alignment horizontal="right" vertical="center"/>
    </xf>
    <xf numFmtId="0" fontId="19" fillId="0" borderId="0" xfId="193" applyFont="1" applyAlignment="1">
      <alignment horizontal="left" vertical="center"/>
    </xf>
    <xf numFmtId="0" fontId="18" fillId="0" borderId="0" xfId="193" applyFont="1" applyAlignment="1">
      <alignment horizontal="left" vertical="center" indent="2"/>
    </xf>
    <xf numFmtId="0" fontId="18" fillId="0" borderId="0" xfId="193" applyFont="1" applyAlignment="1">
      <alignment horizontal="left" vertical="center" indent="1"/>
    </xf>
    <xf numFmtId="0" fontId="19" fillId="0" borderId="0" xfId="193" applyFont="1" applyAlignment="1">
      <alignment horizontal="left" vertical="center" indent="1"/>
    </xf>
    <xf numFmtId="0" fontId="19" fillId="0" borderId="0" xfId="201" applyFont="1" applyAlignment="1" applyProtection="1">
      <alignment horizontal="left" vertical="top"/>
      <protection hidden="1"/>
    </xf>
    <xf numFmtId="0" fontId="18" fillId="0" borderId="0" xfId="198" applyNumberFormat="1" applyFont="1" applyFill="1" applyBorder="1" applyAlignment="1" applyProtection="1">
      <alignment horizontal="justify" vertical="center"/>
      <protection hidden="1"/>
    </xf>
    <xf numFmtId="0" fontId="29" fillId="0" borderId="0" xfId="202" applyFont="1" applyAlignment="1" applyProtection="1">
      <alignment horizontal="justify" vertical="center" wrapText="1"/>
      <protection hidden="1"/>
    </xf>
    <xf numFmtId="165" fontId="7" fillId="0" borderId="23" xfId="0" applyNumberFormat="1" applyFont="1" applyBorder="1" applyAlignment="1">
      <alignment horizontal="center" vertical="top" wrapText="1"/>
    </xf>
    <xf numFmtId="0" fontId="21" fillId="0" borderId="0" xfId="0" applyFont="1" applyAlignment="1">
      <alignment vertical="top"/>
    </xf>
    <xf numFmtId="39" fontId="21" fillId="0" borderId="4" xfId="11" applyNumberFormat="1" applyFont="1" applyFill="1" applyBorder="1" applyAlignment="1" applyProtection="1">
      <alignment horizontal="right" vertical="top" wrapText="1"/>
    </xf>
    <xf numFmtId="165" fontId="21" fillId="0" borderId="23" xfId="0" applyNumberFormat="1" applyFont="1" applyBorder="1" applyAlignment="1">
      <alignment horizontal="right" vertical="top" wrapText="1"/>
    </xf>
    <xf numFmtId="0" fontId="50" fillId="0" borderId="0" xfId="0" applyFont="1" applyAlignment="1">
      <alignment vertical="top"/>
    </xf>
    <xf numFmtId="0" fontId="51" fillId="0" borderId="0" xfId="0" applyFont="1" applyAlignment="1">
      <alignment vertical="top"/>
    </xf>
    <xf numFmtId="165" fontId="7" fillId="0" borderId="15" xfId="0" applyNumberFormat="1" applyFont="1" applyBorder="1" applyAlignment="1">
      <alignment horizontal="right" vertical="top" wrapText="1"/>
    </xf>
    <xf numFmtId="0" fontId="21" fillId="0" borderId="3" xfId="0" applyFont="1" applyBorder="1" applyAlignment="1">
      <alignment horizontal="center" vertical="top" wrapText="1"/>
    </xf>
    <xf numFmtId="0" fontId="21" fillId="0" borderId="15" xfId="0" applyFont="1" applyBorder="1" applyAlignment="1">
      <alignment horizontal="center" vertical="top" wrapText="1"/>
    </xf>
    <xf numFmtId="0" fontId="54" fillId="4" borderId="4" xfId="0" applyFont="1" applyFill="1" applyBorder="1" applyAlignment="1" applyProtection="1">
      <alignment vertical="center"/>
      <protection locked="0"/>
    </xf>
    <xf numFmtId="0" fontId="53" fillId="0" borderId="0" xfId="198" applyNumberFormat="1" applyFont="1" applyFill="1" applyBorder="1" applyProtection="1">
      <alignment vertical="top"/>
    </xf>
    <xf numFmtId="0" fontId="21" fillId="0" borderId="0" xfId="198" applyNumberFormat="1" applyFont="1" applyFill="1" applyBorder="1" applyProtection="1">
      <alignment vertical="top"/>
    </xf>
    <xf numFmtId="0" fontId="53" fillId="0" borderId="6" xfId="198" applyNumberFormat="1" applyFont="1" applyFill="1" applyBorder="1" applyProtection="1">
      <alignment vertical="top"/>
    </xf>
    <xf numFmtId="0" fontId="21" fillId="0" borderId="6" xfId="198" applyNumberFormat="1" applyFont="1" applyFill="1" applyBorder="1" applyProtection="1">
      <alignment vertical="top"/>
    </xf>
    <xf numFmtId="0" fontId="7" fillId="0" borderId="10" xfId="0" applyFont="1" applyBorder="1" applyAlignment="1">
      <alignment horizontal="left" vertical="top"/>
    </xf>
    <xf numFmtId="0" fontId="7" fillId="0" borderId="0" xfId="0" applyFont="1" applyAlignment="1">
      <alignment horizontal="left" vertical="top"/>
    </xf>
    <xf numFmtId="0" fontId="21" fillId="0" borderId="4" xfId="198" applyNumberFormat="1" applyFont="1" applyFill="1" applyBorder="1" applyAlignment="1" applyProtection="1">
      <alignment vertical="top" wrapText="1"/>
    </xf>
    <xf numFmtId="0" fontId="50" fillId="0" borderId="4" xfId="198" applyNumberFormat="1" applyFont="1" applyFill="1" applyBorder="1" applyAlignment="1" applyProtection="1">
      <alignment vertical="top" wrapText="1"/>
    </xf>
    <xf numFmtId="0" fontId="19" fillId="7" borderId="4" xfId="0" applyFont="1" applyFill="1" applyBorder="1" applyAlignment="1">
      <alignment horizontal="center" vertical="center" wrapText="1"/>
    </xf>
    <xf numFmtId="0" fontId="19" fillId="0" borderId="0" xfId="0" applyFont="1" applyAlignment="1">
      <alignment horizontal="center" vertical="top" wrapText="1"/>
    </xf>
    <xf numFmtId="0" fontId="19" fillId="0" borderId="0" xfId="198" applyNumberFormat="1" applyFill="1" applyBorder="1" applyProtection="1">
      <alignment vertical="top"/>
    </xf>
    <xf numFmtId="0" fontId="19" fillId="0" borderId="0" xfId="198" applyNumberFormat="1" applyFill="1" applyBorder="1" applyAlignment="1" applyProtection="1">
      <alignment vertical="top" wrapText="1"/>
    </xf>
    <xf numFmtId="0" fontId="19" fillId="0" borderId="0" xfId="198" applyNumberFormat="1" applyFill="1" applyBorder="1" applyAlignment="1" applyProtection="1">
      <alignment vertical="center" wrapText="1"/>
    </xf>
    <xf numFmtId="165" fontId="18" fillId="0" borderId="23" xfId="0" applyNumberFormat="1" applyFont="1" applyBorder="1" applyAlignment="1">
      <alignment horizontal="center" vertical="top" wrapText="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hidden="1"/>
    </xf>
    <xf numFmtId="0" fontId="18" fillId="0" borderId="4" xfId="0" applyFont="1" applyBorder="1" applyAlignment="1" applyProtection="1">
      <alignment horizontal="center" vertical="center" wrapText="1"/>
      <protection hidden="1"/>
    </xf>
    <xf numFmtId="0" fontId="18" fillId="0" borderId="4" xfId="0" applyFont="1" applyBorder="1" applyAlignment="1" applyProtection="1">
      <alignment vertical="center" wrapText="1"/>
      <protection hidden="1"/>
    </xf>
    <xf numFmtId="0" fontId="18" fillId="0" borderId="4" xfId="0" quotePrefix="1" applyFont="1" applyBorder="1" applyAlignment="1" applyProtection="1">
      <alignment horizontal="center" vertical="center"/>
      <protection hidden="1"/>
    </xf>
    <xf numFmtId="0" fontId="0" fillId="0" borderId="4" xfId="0" applyBorder="1" applyAlignment="1" applyProtection="1">
      <alignment horizontal="center" vertical="center"/>
      <protection hidden="1"/>
    </xf>
    <xf numFmtId="0" fontId="0" fillId="4" borderId="4" xfId="0" applyFill="1" applyBorder="1" applyAlignment="1" applyProtection="1">
      <alignment vertical="center"/>
      <protection locked="0"/>
    </xf>
    <xf numFmtId="2" fontId="0" fillId="4" borderId="4" xfId="0" applyNumberFormat="1" applyFill="1" applyBorder="1" applyAlignment="1" applyProtection="1">
      <alignment vertical="center"/>
      <protection locked="0"/>
    </xf>
    <xf numFmtId="10" fontId="0" fillId="4" borderId="4" xfId="0" applyNumberFormat="1" applyFill="1" applyBorder="1" applyAlignment="1" applyProtection="1">
      <alignment vertical="center"/>
      <protection locked="0"/>
    </xf>
    <xf numFmtId="0" fontId="0" fillId="0" borderId="4" xfId="0" applyBorder="1" applyAlignment="1" applyProtection="1">
      <alignment vertical="center"/>
      <protection hidden="1"/>
    </xf>
    <xf numFmtId="0" fontId="18" fillId="0" borderId="4" xfId="0" applyFont="1" applyBorder="1" applyAlignment="1" applyProtection="1">
      <alignment horizontal="center" vertical="center"/>
      <protection hidden="1"/>
    </xf>
    <xf numFmtId="0" fontId="18" fillId="0" borderId="4" xfId="0" applyFont="1" applyBorder="1" applyAlignment="1" applyProtection="1">
      <alignment vertical="center"/>
      <protection hidden="1"/>
    </xf>
    <xf numFmtId="0" fontId="0" fillId="0" borderId="0" xfId="0" applyAlignment="1" applyProtection="1">
      <alignment horizontal="center" vertical="center"/>
      <protection hidden="1"/>
    </xf>
    <xf numFmtId="0" fontId="0" fillId="0" borderId="0" xfId="0" applyAlignment="1" applyProtection="1">
      <alignment vertical="center"/>
      <protection hidden="1"/>
    </xf>
    <xf numFmtId="0" fontId="18" fillId="0" borderId="0" xfId="0" quotePrefix="1" applyFont="1" applyAlignment="1" applyProtection="1">
      <alignment horizontal="center" vertical="center"/>
      <protection hidden="1"/>
    </xf>
    <xf numFmtId="2" fontId="18" fillId="0" borderId="0" xfId="202" applyNumberFormat="1" applyFont="1" applyAlignment="1" applyProtection="1">
      <alignment vertical="center"/>
      <protection hidden="1"/>
    </xf>
    <xf numFmtId="0" fontId="0" fillId="0" borderId="0" xfId="201" applyFont="1" applyAlignment="1" applyProtection="1">
      <alignment vertical="center"/>
      <protection hidden="1"/>
    </xf>
    <xf numFmtId="0" fontId="18" fillId="0" borderId="0" xfId="198" applyNumberFormat="1" applyFont="1" applyFill="1" applyBorder="1" applyAlignment="1" applyProtection="1">
      <alignment vertical="center"/>
      <protection hidden="1"/>
    </xf>
    <xf numFmtId="0" fontId="18" fillId="0" borderId="4" xfId="0" applyFont="1" applyBorder="1" applyAlignment="1">
      <alignment horizontal="left" vertical="top" wrapText="1"/>
    </xf>
    <xf numFmtId="0" fontId="8" fillId="0" borderId="4" xfId="0" applyFont="1" applyBorder="1" applyAlignment="1">
      <alignment vertical="top"/>
    </xf>
    <xf numFmtId="2" fontId="0" fillId="0" borderId="4" xfId="198" applyNumberFormat="1" applyFont="1" applyFill="1" applyBorder="1" applyAlignment="1" applyProtection="1">
      <alignment horizontal="right" vertical="top"/>
    </xf>
    <xf numFmtId="0" fontId="8" fillId="0" borderId="4" xfId="0" applyFont="1" applyBorder="1" applyAlignment="1" applyProtection="1">
      <alignment vertical="top"/>
      <protection locked="0"/>
    </xf>
    <xf numFmtId="0" fontId="9" fillId="0" borderId="4" xfId="202" applyFont="1" applyBorder="1" applyAlignment="1">
      <alignment vertical="center"/>
    </xf>
    <xf numFmtId="179" fontId="9" fillId="0" borderId="4" xfId="0" applyNumberFormat="1" applyFont="1" applyBorder="1" applyAlignment="1">
      <alignment vertical="center" wrapText="1"/>
    </xf>
    <xf numFmtId="0" fontId="9" fillId="0" borderId="4" xfId="0" applyFont="1" applyBorder="1" applyAlignment="1">
      <alignment horizontal="center" vertical="top" wrapText="1"/>
    </xf>
    <xf numFmtId="0" fontId="8" fillId="0" borderId="4" xfId="0" applyFont="1" applyBorder="1" applyAlignment="1">
      <alignment horizontal="right" vertical="top" wrapText="1"/>
    </xf>
    <xf numFmtId="0" fontId="8" fillId="0" borderId="4" xfId="0" applyFont="1" applyBorder="1" applyAlignment="1">
      <alignment horizontal="center" vertical="top"/>
    </xf>
    <xf numFmtId="3" fontId="8" fillId="0" borderId="4" xfId="11" applyNumberFormat="1" applyFont="1" applyFill="1" applyBorder="1" applyAlignment="1" applyProtection="1">
      <alignment horizontal="center" vertical="top"/>
    </xf>
    <xf numFmtId="0" fontId="8" fillId="6" borderId="4" xfId="0" applyFont="1" applyFill="1" applyBorder="1" applyAlignment="1">
      <alignment horizontal="center" vertical="top" wrapText="1"/>
    </xf>
    <xf numFmtId="0" fontId="8" fillId="6" borderId="4" xfId="202" applyFont="1" applyFill="1" applyBorder="1" applyAlignment="1">
      <alignment vertical="top" wrapText="1"/>
    </xf>
    <xf numFmtId="0" fontId="18" fillId="6" borderId="4" xfId="0" applyFont="1" applyFill="1" applyBorder="1" applyAlignment="1">
      <alignment horizontal="left" vertical="top" wrapText="1"/>
    </xf>
    <xf numFmtId="2" fontId="18" fillId="6" borderId="4" xfId="0" applyNumberFormat="1" applyFont="1" applyFill="1" applyBorder="1" applyAlignment="1">
      <alignment horizontal="right" vertical="top" wrapText="1"/>
    </xf>
    <xf numFmtId="4" fontId="18" fillId="6" borderId="4" xfId="11" applyNumberFormat="1" applyFont="1" applyFill="1" applyBorder="1" applyAlignment="1" applyProtection="1">
      <alignment vertical="top" wrapText="1"/>
    </xf>
    <xf numFmtId="4" fontId="21" fillId="0" borderId="4" xfId="0" applyNumberFormat="1" applyFont="1" applyBorder="1" applyAlignment="1">
      <alignment vertical="top" wrapText="1"/>
    </xf>
    <xf numFmtId="1" fontId="0" fillId="4" borderId="4" xfId="0" applyNumberFormat="1" applyFill="1" applyBorder="1" applyAlignment="1">
      <alignment vertical="center"/>
    </xf>
    <xf numFmtId="170" fontId="52" fillId="0" borderId="4" xfId="0" applyNumberFormat="1" applyFont="1" applyBorder="1" applyAlignment="1">
      <alignment horizontal="center" vertical="top" wrapText="1"/>
    </xf>
    <xf numFmtId="178" fontId="0" fillId="4" borderId="11" xfId="195" applyNumberFormat="1" applyFont="1" applyFill="1" applyBorder="1" applyAlignment="1" applyProtection="1">
      <alignment horizontal="center" vertical="center"/>
      <protection locked="0"/>
    </xf>
    <xf numFmtId="0" fontId="18" fillId="0" borderId="0" xfId="202" applyFont="1" applyAlignment="1" applyProtection="1">
      <alignment vertical="center" wrapText="1"/>
      <protection hidden="1"/>
    </xf>
    <xf numFmtId="0" fontId="56" fillId="0" borderId="0" xfId="201" applyFont="1" applyAlignment="1" applyProtection="1">
      <alignment vertical="top"/>
      <protection hidden="1"/>
    </xf>
    <xf numFmtId="0" fontId="57" fillId="0" borderId="0" xfId="0" applyFont="1" applyAlignment="1">
      <alignment vertical="top"/>
    </xf>
    <xf numFmtId="1" fontId="19" fillId="0" borderId="0" xfId="206" applyNumberFormat="1" applyFont="1" applyAlignment="1" applyProtection="1">
      <alignment vertical="center" wrapText="1"/>
      <protection hidden="1"/>
    </xf>
    <xf numFmtId="1" fontId="18" fillId="0" borderId="0" xfId="206" applyNumberFormat="1" applyFont="1" applyAlignment="1" applyProtection="1">
      <alignment horizontal="center" vertical="center" wrapText="1"/>
      <protection hidden="1"/>
    </xf>
    <xf numFmtId="0" fontId="18" fillId="0" borderId="0" xfId="206" applyFont="1" applyAlignment="1" applyProtection="1">
      <alignment horizontal="center" vertical="center" wrapText="1"/>
      <protection hidden="1"/>
    </xf>
    <xf numFmtId="0" fontId="35" fillId="0" borderId="0" xfId="206" applyProtection="1">
      <protection hidden="1"/>
    </xf>
    <xf numFmtId="4" fontId="18" fillId="0" borderId="0" xfId="206" applyNumberFormat="1" applyFont="1" applyAlignment="1" applyProtection="1">
      <alignment horizontal="center" vertical="center" wrapText="1"/>
      <protection hidden="1"/>
    </xf>
    <xf numFmtId="0" fontId="20" fillId="0" borderId="0" xfId="206" applyFont="1" applyProtection="1">
      <protection hidden="1"/>
    </xf>
    <xf numFmtId="1" fontId="18" fillId="0" borderId="4" xfId="206" applyNumberFormat="1" applyFont="1" applyBorder="1" applyAlignment="1" applyProtection="1">
      <alignment vertical="center" wrapText="1"/>
      <protection hidden="1"/>
    </xf>
    <xf numFmtId="4" fontId="18" fillId="0" borderId="4" xfId="206" applyNumberFormat="1" applyFont="1" applyBorder="1" applyAlignment="1" applyProtection="1">
      <alignment horizontal="right" vertical="center" wrapText="1"/>
      <protection hidden="1"/>
    </xf>
    <xf numFmtId="4" fontId="18" fillId="0" borderId="14" xfId="206" applyNumberFormat="1" applyFont="1" applyBorder="1" applyAlignment="1" applyProtection="1">
      <alignment horizontal="right" vertical="center" wrapText="1"/>
      <protection hidden="1"/>
    </xf>
    <xf numFmtId="4" fontId="19" fillId="0" borderId="15" xfId="206" applyNumberFormat="1" applyFont="1" applyBorder="1" applyAlignment="1" applyProtection="1">
      <alignment horizontal="right" vertical="center" wrapText="1"/>
      <protection hidden="1"/>
    </xf>
    <xf numFmtId="0" fontId="20" fillId="0" borderId="0" xfId="206" applyFont="1" applyAlignment="1" applyProtection="1">
      <alignment vertical="center"/>
      <protection hidden="1"/>
    </xf>
    <xf numFmtId="1" fontId="19" fillId="0" borderId="4" xfId="206" applyNumberFormat="1" applyFont="1" applyBorder="1" applyAlignment="1" applyProtection="1">
      <alignment horizontal="center" vertical="center" wrapText="1"/>
      <protection hidden="1"/>
    </xf>
    <xf numFmtId="0" fontId="18" fillId="0" borderId="14" xfId="206" applyFont="1" applyBorder="1" applyAlignment="1" applyProtection="1">
      <alignment vertical="center" wrapText="1"/>
      <protection hidden="1"/>
    </xf>
    <xf numFmtId="0" fontId="18" fillId="0" borderId="15" xfId="206" applyFont="1" applyBorder="1" applyAlignment="1" applyProtection="1">
      <alignment vertical="center" wrapText="1"/>
      <protection hidden="1"/>
    </xf>
    <xf numFmtId="4" fontId="19" fillId="0" borderId="4" xfId="206" applyNumberFormat="1" applyFont="1" applyBorder="1" applyAlignment="1" applyProtection="1">
      <alignment vertical="center" wrapText="1"/>
      <protection hidden="1"/>
    </xf>
    <xf numFmtId="4" fontId="18" fillId="0" borderId="14" xfId="206" applyNumberFormat="1" applyFont="1" applyBorder="1" applyAlignment="1" applyProtection="1">
      <alignment vertical="center" wrapText="1"/>
      <protection hidden="1"/>
    </xf>
    <xf numFmtId="4" fontId="19" fillId="0" borderId="15" xfId="206" applyNumberFormat="1" applyFont="1" applyBorder="1" applyAlignment="1" applyProtection="1">
      <alignment vertical="center" wrapText="1"/>
      <protection hidden="1"/>
    </xf>
    <xf numFmtId="3" fontId="20" fillId="0" borderId="0" xfId="206" applyNumberFormat="1" applyFont="1" applyProtection="1">
      <protection hidden="1"/>
    </xf>
    <xf numFmtId="4" fontId="19" fillId="0" borderId="4" xfId="206" applyNumberFormat="1" applyFont="1" applyBorder="1" applyAlignment="1" applyProtection="1">
      <alignment horizontal="right" vertical="center" wrapText="1"/>
      <protection hidden="1"/>
    </xf>
    <xf numFmtId="4" fontId="18" fillId="0" borderId="4" xfId="206" applyNumberFormat="1" applyFont="1" applyBorder="1" applyAlignment="1" applyProtection="1">
      <alignment vertical="center" wrapText="1"/>
      <protection hidden="1"/>
    </xf>
    <xf numFmtId="4" fontId="18" fillId="0" borderId="15" xfId="206" applyNumberFormat="1" applyFont="1" applyBorder="1" applyAlignment="1" applyProtection="1">
      <alignment vertical="center" wrapText="1"/>
      <protection hidden="1"/>
    </xf>
    <xf numFmtId="0" fontId="18" fillId="2" borderId="14" xfId="206" applyFont="1" applyFill="1" applyBorder="1" applyAlignment="1" applyProtection="1">
      <alignment vertical="center" wrapText="1"/>
      <protection hidden="1"/>
    </xf>
    <xf numFmtId="0" fontId="19" fillId="0" borderId="15" xfId="206" applyFont="1" applyBorder="1" applyAlignment="1" applyProtection="1">
      <alignment vertical="center" wrapText="1"/>
      <protection hidden="1"/>
    </xf>
    <xf numFmtId="4" fontId="19" fillId="0" borderId="14" xfId="206" applyNumberFormat="1" applyFont="1" applyBorder="1" applyAlignment="1" applyProtection="1">
      <alignment vertical="center" wrapText="1"/>
      <protection hidden="1"/>
    </xf>
    <xf numFmtId="2" fontId="20" fillId="0" borderId="0" xfId="206" applyNumberFormat="1" applyFont="1" applyProtection="1">
      <protection hidden="1"/>
    </xf>
    <xf numFmtId="179" fontId="20" fillId="0" borderId="0" xfId="206" applyNumberFormat="1" applyFont="1" applyProtection="1">
      <protection hidden="1"/>
    </xf>
    <xf numFmtId="0" fontId="19" fillId="0" borderId="15" xfId="206" applyFont="1" applyBorder="1" applyAlignment="1" applyProtection="1">
      <alignment horizontal="center" vertical="center" wrapText="1"/>
      <protection hidden="1"/>
    </xf>
    <xf numFmtId="3" fontId="19" fillId="0" borderId="4" xfId="206" applyNumberFormat="1" applyFont="1" applyBorder="1" applyAlignment="1" applyProtection="1">
      <alignment horizontal="right" vertical="center" wrapText="1"/>
      <protection hidden="1"/>
    </xf>
    <xf numFmtId="3" fontId="19" fillId="0" borderId="14" xfId="206" applyNumberFormat="1" applyFont="1" applyBorder="1" applyAlignment="1" applyProtection="1">
      <alignment horizontal="right" vertical="center" wrapText="1"/>
      <protection hidden="1"/>
    </xf>
    <xf numFmtId="3" fontId="18" fillId="0" borderId="14" xfId="206" applyNumberFormat="1" applyFont="1" applyBorder="1" applyAlignment="1" applyProtection="1">
      <alignment horizontal="right" vertical="center" wrapText="1"/>
      <protection hidden="1"/>
    </xf>
    <xf numFmtId="4" fontId="18" fillId="0" borderId="15" xfId="38" applyNumberFormat="1" applyFont="1" applyBorder="1" applyAlignment="1" applyProtection="1">
      <alignment horizontal="right" vertical="center" wrapText="1"/>
      <protection hidden="1"/>
    </xf>
    <xf numFmtId="3" fontId="18" fillId="0" borderId="4" xfId="38" applyNumberFormat="1" applyFont="1" applyBorder="1" applyAlignment="1" applyProtection="1">
      <alignment horizontal="right" vertical="center" wrapText="1"/>
      <protection hidden="1"/>
    </xf>
    <xf numFmtId="4" fontId="18" fillId="0" borderId="14" xfId="38" applyNumberFormat="1" applyFont="1" applyBorder="1" applyAlignment="1" applyProtection="1">
      <alignment horizontal="right" vertical="center" wrapText="1"/>
      <protection hidden="1"/>
    </xf>
    <xf numFmtId="4" fontId="18" fillId="0" borderId="14" xfId="206" applyNumberFormat="1" applyFont="1" applyBorder="1" applyAlignment="1" applyProtection="1">
      <alignment horizontal="center" vertical="center" wrapText="1"/>
      <protection hidden="1"/>
    </xf>
    <xf numFmtId="4" fontId="18" fillId="0" borderId="15" xfId="206" applyNumberFormat="1" applyFont="1" applyBorder="1" applyAlignment="1" applyProtection="1">
      <alignment horizontal="right" vertical="center" wrapText="1"/>
      <protection hidden="1"/>
    </xf>
    <xf numFmtId="1" fontId="19" fillId="0" borderId="27" xfId="206" applyNumberFormat="1" applyFont="1" applyBorder="1" applyAlignment="1" applyProtection="1">
      <alignment horizontal="center" vertical="center" wrapText="1"/>
      <protection hidden="1"/>
    </xf>
    <xf numFmtId="0" fontId="18" fillId="0" borderId="10" xfId="206" applyFont="1" applyBorder="1" applyAlignment="1" applyProtection="1">
      <alignment vertical="center" wrapText="1"/>
      <protection hidden="1"/>
    </xf>
    <xf numFmtId="4" fontId="19" fillId="0" borderId="10" xfId="206" applyNumberFormat="1" applyFont="1" applyBorder="1" applyAlignment="1" applyProtection="1">
      <alignment vertical="center" wrapText="1"/>
      <protection hidden="1"/>
    </xf>
    <xf numFmtId="4" fontId="18" fillId="0" borderId="10" xfId="206" applyNumberFormat="1" applyFont="1" applyBorder="1" applyAlignment="1" applyProtection="1">
      <alignment vertical="center" wrapText="1"/>
      <protection hidden="1"/>
    </xf>
    <xf numFmtId="4" fontId="19" fillId="0" borderId="28" xfId="206" applyNumberFormat="1" applyFont="1" applyBorder="1" applyAlignment="1" applyProtection="1">
      <alignment vertical="center" wrapText="1"/>
      <protection hidden="1"/>
    </xf>
    <xf numFmtId="1" fontId="18" fillId="0" borderId="6" xfId="206" applyNumberFormat="1" applyFont="1" applyBorder="1" applyAlignment="1" applyProtection="1">
      <alignment horizontal="center" vertical="center" wrapText="1"/>
      <protection hidden="1"/>
    </xf>
    <xf numFmtId="0" fontId="19" fillId="0" borderId="0" xfId="206" applyFont="1" applyAlignment="1" applyProtection="1">
      <alignment horizontal="justify" vertical="center" wrapText="1"/>
      <protection hidden="1"/>
    </xf>
    <xf numFmtId="2" fontId="0" fillId="0" borderId="6" xfId="206" applyNumberFormat="1" applyFont="1" applyBorder="1" applyAlignment="1" applyProtection="1">
      <alignment horizontal="left" vertical="center" wrapText="1" indent="3"/>
      <protection hidden="1"/>
    </xf>
    <xf numFmtId="0" fontId="0" fillId="0" borderId="0" xfId="206" applyFont="1" applyAlignment="1" applyProtection="1">
      <alignment vertical="center" wrapText="1"/>
      <protection hidden="1"/>
    </xf>
    <xf numFmtId="2" fontId="19" fillId="0" borderId="0" xfId="206" applyNumberFormat="1" applyFont="1" applyAlignment="1" applyProtection="1">
      <alignment horizontal="left" vertical="center" wrapText="1"/>
      <protection hidden="1"/>
    </xf>
    <xf numFmtId="0" fontId="0" fillId="0" borderId="0" xfId="206" applyFont="1" applyAlignment="1" applyProtection="1">
      <alignment horizontal="justify" vertical="center" wrapText="1"/>
      <protection hidden="1"/>
    </xf>
    <xf numFmtId="3" fontId="19" fillId="0" borderId="7" xfId="206" applyNumberFormat="1" applyFont="1" applyBorder="1" applyAlignment="1" applyProtection="1">
      <alignment horizontal="right" vertical="center" wrapText="1"/>
      <protection hidden="1"/>
    </xf>
    <xf numFmtId="10" fontId="19" fillId="0" borderId="0" xfId="206" applyNumberFormat="1" applyFont="1" applyAlignment="1" applyProtection="1">
      <alignment horizontal="left" vertical="center" wrapText="1"/>
      <protection hidden="1"/>
    </xf>
    <xf numFmtId="4" fontId="19" fillId="0" borderId="7" xfId="206" applyNumberFormat="1" applyFont="1" applyBorder="1" applyAlignment="1" applyProtection="1">
      <alignment horizontal="right" vertical="center" wrapText="1"/>
      <protection hidden="1"/>
    </xf>
    <xf numFmtId="1" fontId="18" fillId="0" borderId="6" xfId="206" applyNumberFormat="1" applyFont="1" applyBorder="1" applyAlignment="1" applyProtection="1">
      <alignment horizontal="center" vertical="top" wrapText="1"/>
      <protection hidden="1"/>
    </xf>
    <xf numFmtId="1" fontId="19" fillId="0" borderId="6" xfId="206" applyNumberFormat="1" applyFont="1" applyBorder="1" applyAlignment="1" applyProtection="1">
      <alignment horizontal="left" vertical="center" wrapText="1" indent="3"/>
      <protection hidden="1"/>
    </xf>
    <xf numFmtId="0" fontId="19" fillId="0" borderId="0" xfId="206" applyFont="1" applyAlignment="1" applyProtection="1">
      <alignment vertical="center" wrapText="1"/>
      <protection hidden="1"/>
    </xf>
    <xf numFmtId="10" fontId="18" fillId="7" borderId="0" xfId="206" applyNumberFormat="1" applyFont="1" applyFill="1" applyAlignment="1" applyProtection="1">
      <alignment vertical="center" wrapText="1"/>
      <protection locked="0" hidden="1"/>
    </xf>
    <xf numFmtId="1" fontId="0" fillId="0" borderId="6" xfId="206" applyNumberFormat="1" applyFont="1" applyBorder="1" applyAlignment="1" applyProtection="1">
      <alignment horizontal="left" vertical="center" wrapText="1" indent="3"/>
      <protection hidden="1"/>
    </xf>
    <xf numFmtId="2" fontId="18" fillId="0" borderId="0" xfId="206" applyNumberFormat="1" applyFont="1" applyAlignment="1" applyProtection="1">
      <alignment vertical="center" wrapText="1"/>
      <protection hidden="1"/>
    </xf>
    <xf numFmtId="4" fontId="19" fillId="7" borderId="7" xfId="206" applyNumberFormat="1" applyFont="1" applyFill="1" applyBorder="1" applyAlignment="1" applyProtection="1">
      <alignment horizontal="right" vertical="center" wrapText="1"/>
      <protection locked="0" hidden="1"/>
    </xf>
    <xf numFmtId="3" fontId="19" fillId="7" borderId="7" xfId="206" applyNumberFormat="1" applyFont="1" applyFill="1" applyBorder="1" applyAlignment="1" applyProtection="1">
      <alignment horizontal="right" vertical="center" wrapText="1"/>
      <protection locked="0" hidden="1"/>
    </xf>
    <xf numFmtId="4" fontId="19" fillId="0" borderId="7" xfId="206" applyNumberFormat="1" applyFont="1" applyBorder="1" applyAlignment="1" applyProtection="1">
      <alignment horizontal="justify" vertical="center" wrapText="1"/>
      <protection hidden="1"/>
    </xf>
    <xf numFmtId="1" fontId="0" fillId="0" borderId="0" xfId="206" applyNumberFormat="1" applyFont="1" applyAlignment="1" applyProtection="1">
      <alignment vertical="center" wrapText="1"/>
      <protection hidden="1"/>
    </xf>
    <xf numFmtId="4" fontId="19" fillId="0" borderId="0" xfId="206" applyNumberFormat="1" applyFont="1" applyAlignment="1" applyProtection="1">
      <alignment vertical="center" wrapText="1"/>
      <protection hidden="1"/>
    </xf>
    <xf numFmtId="1" fontId="55" fillId="0" borderId="8" xfId="206" applyNumberFormat="1" applyFont="1" applyBorder="1" applyAlignment="1" applyProtection="1">
      <alignment vertical="center" wrapText="1"/>
      <protection hidden="1"/>
    </xf>
    <xf numFmtId="1" fontId="19" fillId="0" borderId="5" xfId="206" applyNumberFormat="1" applyFont="1" applyBorder="1" applyAlignment="1" applyProtection="1">
      <alignment vertical="center" wrapText="1"/>
      <protection hidden="1"/>
    </xf>
    <xf numFmtId="1" fontId="19" fillId="0" borderId="9" xfId="206" applyNumberFormat="1" applyFont="1" applyBorder="1" applyAlignment="1" applyProtection="1">
      <alignment vertical="center" wrapText="1"/>
      <protection hidden="1"/>
    </xf>
    <xf numFmtId="4" fontId="19" fillId="0" borderId="8" xfId="206" applyNumberFormat="1" applyFont="1" applyBorder="1" applyAlignment="1" applyProtection="1">
      <alignment vertical="center" wrapText="1"/>
      <protection hidden="1"/>
    </xf>
    <xf numFmtId="4" fontId="19" fillId="0" borderId="9" xfId="206" applyNumberFormat="1" applyFont="1" applyBorder="1" applyAlignment="1" applyProtection="1">
      <alignment vertical="center" wrapText="1"/>
      <protection hidden="1"/>
    </xf>
    <xf numFmtId="4" fontId="18" fillId="0" borderId="11" xfId="206" applyNumberFormat="1" applyFont="1" applyBorder="1" applyAlignment="1" applyProtection="1">
      <alignment horizontal="center" vertical="center" wrapText="1"/>
      <protection hidden="1"/>
    </xf>
    <xf numFmtId="4" fontId="19" fillId="0" borderId="13" xfId="206" applyNumberFormat="1" applyFont="1" applyBorder="1" applyAlignment="1" applyProtection="1">
      <alignment vertical="center" wrapText="1"/>
      <protection hidden="1"/>
    </xf>
    <xf numFmtId="0" fontId="19" fillId="0" borderId="0" xfId="202" applyAlignment="1" applyProtection="1">
      <alignment vertical="top" wrapText="1"/>
      <protection hidden="1"/>
    </xf>
    <xf numFmtId="0" fontId="9" fillId="0" borderId="5" xfId="0" applyFont="1" applyBorder="1" applyAlignment="1">
      <alignment horizontal="left" vertical="center"/>
    </xf>
    <xf numFmtId="0" fontId="9" fillId="0" borderId="5" xfId="0" applyFont="1" applyBorder="1" applyAlignment="1">
      <alignment vertical="center"/>
    </xf>
    <xf numFmtId="0" fontId="9" fillId="0" borderId="5" xfId="0" applyFont="1" applyBorder="1" applyAlignment="1">
      <alignment horizontal="right" vertical="center"/>
    </xf>
    <xf numFmtId="0" fontId="36" fillId="0" borderId="0" xfId="0" applyFont="1"/>
    <xf numFmtId="0" fontId="8" fillId="0" borderId="0" xfId="0" applyFont="1"/>
    <xf numFmtId="0" fontId="8" fillId="0" borderId="0" xfId="0" applyFont="1" applyAlignment="1">
      <alignment horizontal="left" vertical="center"/>
    </xf>
    <xf numFmtId="0" fontId="8" fillId="0" borderId="0" xfId="0" applyFont="1" applyAlignment="1">
      <alignment vertical="center"/>
    </xf>
    <xf numFmtId="0" fontId="36" fillId="0" borderId="0" xfId="0" applyFont="1" applyAlignment="1">
      <alignment horizontal="left" vertical="center"/>
    </xf>
    <xf numFmtId="0" fontId="8" fillId="0" borderId="0" xfId="0" applyFont="1" applyAlignment="1">
      <alignment horizontal="center" vertical="center"/>
    </xf>
    <xf numFmtId="0" fontId="9" fillId="0" borderId="0" xfId="202" applyFont="1" applyAlignment="1" applyProtection="1">
      <alignment vertical="center"/>
      <protection hidden="1"/>
    </xf>
    <xf numFmtId="0" fontId="8" fillId="0" borderId="0" xfId="202" applyFont="1" applyAlignment="1" applyProtection="1">
      <alignment vertical="center"/>
      <protection hidden="1"/>
    </xf>
    <xf numFmtId="0" fontId="36" fillId="0" borderId="0" xfId="0" applyFont="1" applyAlignment="1" applyProtection="1">
      <alignment vertical="center"/>
      <protection hidden="1"/>
    </xf>
    <xf numFmtId="0" fontId="36" fillId="0" borderId="0" xfId="0" applyFont="1" applyAlignment="1">
      <alignment horizontal="center" vertical="center"/>
    </xf>
    <xf numFmtId="0" fontId="36" fillId="0" borderId="0" xfId="0" applyFont="1" applyAlignment="1">
      <alignment vertical="center"/>
    </xf>
    <xf numFmtId="0" fontId="9" fillId="0" borderId="0" xfId="0" applyFont="1" applyAlignment="1">
      <alignment horizontal="justify" vertical="center"/>
    </xf>
    <xf numFmtId="178" fontId="9" fillId="0" borderId="0" xfId="0" applyNumberFormat="1" applyFont="1" applyAlignment="1" applyProtection="1">
      <alignment horizontal="justify" vertical="center"/>
      <protection hidden="1"/>
    </xf>
    <xf numFmtId="0" fontId="9" fillId="0" borderId="0" xfId="0" applyFont="1" applyAlignment="1">
      <alignment horizontal="right" vertical="center"/>
    </xf>
    <xf numFmtId="0" fontId="8" fillId="0" borderId="0" xfId="198" applyNumberFormat="1" applyFont="1" applyFill="1" applyBorder="1" applyProtection="1">
      <alignment vertical="top"/>
    </xf>
    <xf numFmtId="0" fontId="9" fillId="0" borderId="5" xfId="0" applyFont="1" applyBorder="1" applyAlignment="1">
      <alignment horizontal="justify" vertical="center"/>
    </xf>
    <xf numFmtId="0" fontId="9" fillId="0" borderId="5" xfId="0" applyFont="1" applyBorder="1" applyAlignment="1">
      <alignment horizontal="center" vertical="center"/>
    </xf>
    <xf numFmtId="0" fontId="8" fillId="0" borderId="0" xfId="0" applyFont="1" applyAlignment="1">
      <alignment horizontal="justify" vertical="center"/>
    </xf>
    <xf numFmtId="0" fontId="9" fillId="0" borderId="0" xfId="0" applyFont="1" applyAlignment="1">
      <alignment vertical="center" wrapText="1"/>
    </xf>
    <xf numFmtId="0" fontId="63" fillId="0" borderId="0" xfId="0" applyFont="1" applyAlignment="1">
      <alignment vertical="center"/>
    </xf>
    <xf numFmtId="0" fontId="41" fillId="0" borderId="0" xfId="0" applyFont="1" applyAlignment="1">
      <alignment vertical="center"/>
    </xf>
    <xf numFmtId="0" fontId="8" fillId="0" borderId="0" xfId="198" applyNumberFormat="1" applyFont="1" applyFill="1" applyBorder="1" applyAlignment="1" applyProtection="1">
      <alignment horizontal="center" vertical="center"/>
    </xf>
    <xf numFmtId="0" fontId="8" fillId="0" borderId="0" xfId="198" applyNumberFormat="1" applyFont="1" applyFill="1" applyBorder="1" applyAlignment="1" applyProtection="1">
      <alignment vertical="center"/>
    </xf>
    <xf numFmtId="0" fontId="8" fillId="0" borderId="0" xfId="202" applyFont="1" applyAlignment="1" applyProtection="1">
      <alignment horizontal="center" vertical="center"/>
      <protection hidden="1"/>
    </xf>
    <xf numFmtId="0" fontId="8" fillId="0" borderId="0" xfId="0" applyFont="1" applyAlignment="1" applyProtection="1">
      <alignment horizontal="left" vertical="center"/>
      <protection hidden="1"/>
    </xf>
    <xf numFmtId="0" fontId="36" fillId="0" borderId="0" xfId="202" applyFont="1" applyAlignment="1" applyProtection="1">
      <alignment vertical="center"/>
      <protection hidden="1"/>
    </xf>
    <xf numFmtId="0" fontId="8" fillId="0" borderId="0" xfId="202" applyFont="1" applyAlignment="1" applyProtection="1">
      <alignment horizontal="left" vertical="center"/>
      <protection hidden="1"/>
    </xf>
    <xf numFmtId="0" fontId="9" fillId="0" borderId="0" xfId="202" applyFont="1" applyAlignment="1" applyProtection="1">
      <alignment horizontal="center" vertical="center"/>
      <protection hidden="1"/>
    </xf>
    <xf numFmtId="14" fontId="8" fillId="0" borderId="0" xfId="0" applyNumberFormat="1" applyFont="1" applyAlignment="1">
      <alignment horizontal="center" vertical="center"/>
    </xf>
    <xf numFmtId="0" fontId="8" fillId="0" borderId="0" xfId="198" applyNumberFormat="1" applyFont="1" applyFill="1" applyBorder="1" applyAlignment="1" applyProtection="1">
      <alignment horizontal="center" vertical="center"/>
      <protection hidden="1"/>
    </xf>
    <xf numFmtId="0" fontId="8" fillId="0" borderId="0" xfId="198" applyNumberFormat="1" applyFont="1" applyFill="1" applyBorder="1" applyAlignment="1" applyProtection="1">
      <alignment vertical="center"/>
      <protection hidden="1"/>
    </xf>
    <xf numFmtId="0" fontId="9" fillId="0" borderId="0" xfId="0" applyFont="1" applyAlignment="1">
      <alignment vertical="center"/>
    </xf>
    <xf numFmtId="0" fontId="36" fillId="0" borderId="0" xfId="0" applyFont="1" applyAlignment="1">
      <alignment horizontal="justify" vertical="center"/>
    </xf>
    <xf numFmtId="0" fontId="20" fillId="0" borderId="4" xfId="201" quotePrefix="1" applyFont="1" applyBorder="1" applyAlignment="1" applyProtection="1">
      <alignment horizontal="left" vertical="center"/>
      <protection hidden="1"/>
    </xf>
    <xf numFmtId="0" fontId="19" fillId="0" borderId="8" xfId="195" applyFont="1" applyBorder="1" applyAlignment="1" applyProtection="1">
      <alignment vertical="center" wrapText="1"/>
      <protection hidden="1"/>
    </xf>
    <xf numFmtId="0" fontId="19" fillId="0" borderId="29" xfId="195" applyFont="1" applyBorder="1" applyAlignment="1" applyProtection="1">
      <alignment vertical="center" wrapText="1"/>
      <protection hidden="1"/>
    </xf>
    <xf numFmtId="0" fontId="19" fillId="0" borderId="5" xfId="195" applyFont="1" applyBorder="1" applyAlignment="1" applyProtection="1">
      <alignment vertical="center" wrapText="1"/>
      <protection hidden="1"/>
    </xf>
    <xf numFmtId="0" fontId="19" fillId="0" borderId="30" xfId="195" applyFont="1" applyBorder="1" applyAlignment="1" applyProtection="1">
      <alignment vertical="center" wrapText="1"/>
      <protection hidden="1"/>
    </xf>
    <xf numFmtId="0" fontId="50" fillId="0" borderId="23" xfId="197" applyNumberFormat="1" applyFont="1" applyFill="1" applyBorder="1" applyAlignment="1" applyProtection="1">
      <alignment horizontal="center" vertical="top" wrapText="1"/>
    </xf>
    <xf numFmtId="0" fontId="64" fillId="0" borderId="4" xfId="197" applyNumberFormat="1" applyFont="1" applyFill="1" applyBorder="1" applyAlignment="1" applyProtection="1">
      <alignment vertical="top" wrapText="1"/>
    </xf>
    <xf numFmtId="0" fontId="50" fillId="2" borderId="4" xfId="197" applyNumberFormat="1" applyFont="1" applyFill="1" applyBorder="1" applyAlignment="1" applyProtection="1">
      <alignment horizontal="center" vertical="top" wrapText="1"/>
    </xf>
    <xf numFmtId="0" fontId="64" fillId="2" borderId="4" xfId="197" applyNumberFormat="1" applyFont="1" applyFill="1" applyBorder="1" applyAlignment="1" applyProtection="1">
      <alignment vertical="top" wrapText="1"/>
    </xf>
    <xf numFmtId="0" fontId="50" fillId="2" borderId="4" xfId="197" applyNumberFormat="1" applyFont="1" applyFill="1" applyBorder="1" applyAlignment="1" applyProtection="1">
      <alignment vertical="top" wrapText="1"/>
    </xf>
    <xf numFmtId="0" fontId="8" fillId="0" borderId="0" xfId="198" applyNumberFormat="1" applyFont="1" applyFill="1" applyBorder="1" applyAlignment="1" applyProtection="1">
      <alignment horizontal="justify" vertical="center" wrapText="1"/>
    </xf>
    <xf numFmtId="0" fontId="8" fillId="0" borderId="0" xfId="202" applyFont="1" applyAlignment="1" applyProtection="1">
      <alignment horizontal="justify" vertical="center"/>
      <protection hidden="1"/>
    </xf>
    <xf numFmtId="0" fontId="9" fillId="0" borderId="0" xfId="202" applyFont="1" applyAlignment="1" applyProtection="1">
      <alignment horizontal="justify" vertical="center"/>
      <protection hidden="1"/>
    </xf>
    <xf numFmtId="0" fontId="8" fillId="0" borderId="0" xfId="198" applyNumberFormat="1" applyFont="1" applyFill="1" applyBorder="1" applyAlignment="1" applyProtection="1">
      <alignment horizontal="justify" vertical="center"/>
      <protection hidden="1"/>
    </xf>
    <xf numFmtId="0" fontId="8" fillId="0" borderId="0" xfId="198" applyNumberFormat="1" applyFont="1" applyFill="1" applyBorder="1" applyAlignment="1" applyProtection="1">
      <alignment horizontal="justify" vertical="center" wrapText="1"/>
      <protection hidden="1"/>
    </xf>
    <xf numFmtId="0" fontId="9" fillId="0" borderId="5" xfId="0" applyFont="1" applyBorder="1" applyAlignment="1">
      <alignment horizontal="left" vertical="top"/>
    </xf>
    <xf numFmtId="0" fontId="8" fillId="0" borderId="5" xfId="0" applyFont="1" applyBorder="1" applyAlignment="1">
      <alignment vertical="top"/>
    </xf>
    <xf numFmtId="0" fontId="9" fillId="0" borderId="5" xfId="0" applyFont="1" applyBorder="1" applyAlignment="1">
      <alignment horizontal="center" vertical="top"/>
    </xf>
    <xf numFmtId="1" fontId="9" fillId="0" borderId="5" xfId="0" applyNumberFormat="1" applyFont="1" applyBorder="1" applyAlignment="1">
      <alignment horizontal="center" vertical="top"/>
    </xf>
    <xf numFmtId="0" fontId="9" fillId="0" borderId="5" xfId="0" applyFont="1" applyBorder="1" applyAlignment="1">
      <alignment vertical="top"/>
    </xf>
    <xf numFmtId="0" fontId="9" fillId="0" borderId="5" xfId="0" applyFont="1" applyBorder="1" applyAlignment="1">
      <alignment horizontal="right" vertical="top"/>
    </xf>
    <xf numFmtId="0" fontId="41" fillId="0" borderId="0" xfId="0" applyFont="1" applyAlignment="1">
      <alignment horizontal="left" vertical="top"/>
    </xf>
    <xf numFmtId="0" fontId="36" fillId="0" borderId="0" xfId="0" applyFont="1" applyAlignment="1">
      <alignment horizontal="center" vertical="top"/>
    </xf>
    <xf numFmtId="0" fontId="36" fillId="0" borderId="0" xfId="0" applyFont="1" applyAlignment="1">
      <alignment vertical="top"/>
    </xf>
    <xf numFmtId="0" fontId="8" fillId="0" borderId="0" xfId="0" applyFont="1" applyAlignment="1">
      <alignment vertical="top"/>
    </xf>
    <xf numFmtId="0" fontId="8" fillId="0" borderId="0" xfId="0" applyFont="1" applyAlignment="1">
      <alignment horizontal="left" vertical="top"/>
    </xf>
    <xf numFmtId="0" fontId="8" fillId="0" borderId="0" xfId="0" applyFont="1" applyAlignment="1">
      <alignment horizontal="center" vertical="top"/>
    </xf>
    <xf numFmtId="1" fontId="8" fillId="0" borderId="0" xfId="0" applyNumberFormat="1" applyFont="1" applyAlignment="1">
      <alignment horizontal="center" vertical="top"/>
    </xf>
    <xf numFmtId="0" fontId="9" fillId="0" borderId="0" xfId="202" applyFont="1" applyAlignment="1" applyProtection="1">
      <alignment vertical="top"/>
      <protection hidden="1"/>
    </xf>
    <xf numFmtId="0" fontId="8" fillId="0" borderId="0" xfId="202" applyFont="1" applyAlignment="1" applyProtection="1">
      <alignment vertical="top"/>
      <protection hidden="1"/>
    </xf>
    <xf numFmtId="0" fontId="9" fillId="0" borderId="0" xfId="202" applyFont="1" applyAlignment="1" applyProtection="1">
      <alignment horizontal="center" vertical="top"/>
      <protection hidden="1"/>
    </xf>
    <xf numFmtId="1" fontId="9" fillId="0" borderId="0" xfId="202" applyNumberFormat="1" applyFont="1" applyAlignment="1" applyProtection="1">
      <alignment horizontal="center" vertical="top"/>
      <protection hidden="1"/>
    </xf>
    <xf numFmtId="0" fontId="8" fillId="0" borderId="0" xfId="0" applyFont="1" applyAlignment="1" applyProtection="1">
      <alignment horizontal="left" vertical="top"/>
      <protection hidden="1"/>
    </xf>
    <xf numFmtId="0" fontId="8" fillId="0" borderId="0" xfId="202" applyFont="1" applyAlignment="1" applyProtection="1">
      <alignment horizontal="left" vertical="top"/>
      <protection hidden="1"/>
    </xf>
    <xf numFmtId="0" fontId="8" fillId="0" borderId="0" xfId="202" applyFont="1" applyAlignment="1" applyProtection="1">
      <alignment horizontal="center" vertical="top"/>
      <protection hidden="1"/>
    </xf>
    <xf numFmtId="1" fontId="8" fillId="0" borderId="0" xfId="202" applyNumberFormat="1" applyFont="1" applyAlignment="1" applyProtection="1">
      <alignment horizontal="center" vertical="top"/>
      <protection hidden="1"/>
    </xf>
    <xf numFmtId="0" fontId="41" fillId="0" borderId="0" xfId="0" applyFont="1" applyAlignment="1">
      <alignment horizontal="left" vertical="top" wrapText="1"/>
    </xf>
    <xf numFmtId="0" fontId="36" fillId="0" borderId="0" xfId="0" applyFont="1" applyAlignment="1">
      <alignment horizontal="center" vertical="top" wrapText="1"/>
    </xf>
    <xf numFmtId="0" fontId="9" fillId="0" borderId="4" xfId="0" applyFont="1" applyBorder="1" applyAlignment="1">
      <alignment horizontal="center" vertical="top"/>
    </xf>
    <xf numFmtId="1" fontId="9" fillId="0" borderId="4" xfId="0" applyNumberFormat="1" applyFont="1" applyBorder="1" applyAlignment="1">
      <alignment horizontal="center" vertical="top"/>
    </xf>
    <xf numFmtId="0" fontId="9" fillId="0" borderId="0" xfId="0" applyFont="1" applyAlignment="1">
      <alignment horizontal="center" vertical="top"/>
    </xf>
    <xf numFmtId="0" fontId="9" fillId="0" borderId="0" xfId="0" applyFont="1" applyAlignment="1">
      <alignment horizontal="left" vertical="top"/>
    </xf>
    <xf numFmtId="0" fontId="9" fillId="0" borderId="0" xfId="0" applyFont="1" applyAlignment="1">
      <alignment horizontal="justify" vertical="top"/>
    </xf>
    <xf numFmtId="178" fontId="9" fillId="0" borderId="0" xfId="0" applyNumberFormat="1" applyFont="1" applyAlignment="1">
      <alignment vertical="top"/>
    </xf>
    <xf numFmtId="14" fontId="8" fillId="0" borderId="0" xfId="0" applyNumberFormat="1" applyFont="1" applyAlignment="1">
      <alignment horizontal="center" vertical="top"/>
    </xf>
    <xf numFmtId="1" fontId="9" fillId="0" borderId="0" xfId="0" applyNumberFormat="1" applyFont="1" applyAlignment="1">
      <alignment horizontal="center" vertical="top"/>
    </xf>
    <xf numFmtId="0" fontId="9" fillId="0" borderId="0" xfId="0" applyFont="1" applyAlignment="1">
      <alignment vertical="top"/>
    </xf>
    <xf numFmtId="0" fontId="36" fillId="0" borderId="0" xfId="0" applyFont="1" applyAlignment="1" applyProtection="1">
      <alignment horizontal="center" vertical="top"/>
      <protection hidden="1"/>
    </xf>
    <xf numFmtId="0" fontId="36" fillId="0" borderId="0" xfId="0" applyFont="1" applyAlignment="1" applyProtection="1">
      <alignment vertical="top"/>
      <protection hidden="1"/>
    </xf>
    <xf numFmtId="0" fontId="41" fillId="0" borderId="0" xfId="0" applyFont="1" applyAlignment="1" applyProtection="1">
      <alignment horizontal="right" vertical="top"/>
      <protection hidden="1"/>
    </xf>
    <xf numFmtId="1" fontId="36" fillId="0" borderId="0" xfId="0" applyNumberFormat="1" applyFont="1" applyAlignment="1" applyProtection="1">
      <alignment horizontal="center" vertical="top"/>
      <protection hidden="1"/>
    </xf>
    <xf numFmtId="0" fontId="41" fillId="0" borderId="0" xfId="0" applyFont="1" applyAlignment="1" applyProtection="1">
      <alignment horizontal="left" vertical="top"/>
      <protection hidden="1"/>
    </xf>
    <xf numFmtId="0" fontId="41" fillId="0" borderId="0" xfId="0" applyFont="1" applyAlignment="1" applyProtection="1">
      <alignment horizontal="center" vertical="top"/>
      <protection hidden="1"/>
    </xf>
    <xf numFmtId="1" fontId="41" fillId="0" borderId="0" xfId="0" applyNumberFormat="1" applyFont="1" applyAlignment="1" applyProtection="1">
      <alignment horizontal="center" vertical="top"/>
      <protection hidden="1"/>
    </xf>
    <xf numFmtId="0" fontId="41" fillId="0" borderId="0" xfId="0" applyFont="1" applyAlignment="1" applyProtection="1">
      <alignment vertical="top"/>
      <protection hidden="1"/>
    </xf>
    <xf numFmtId="0" fontId="36" fillId="0" borderId="0" xfId="0" applyFont="1" applyAlignment="1" applyProtection="1">
      <alignment horizontal="left" vertical="top"/>
      <protection hidden="1"/>
    </xf>
    <xf numFmtId="0" fontId="41" fillId="0" borderId="0" xfId="0" applyFont="1" applyAlignment="1" applyProtection="1">
      <alignment horizontal="center" vertical="top" wrapText="1"/>
      <protection hidden="1"/>
    </xf>
    <xf numFmtId="0" fontId="41" fillId="0" borderId="0" xfId="202" applyFont="1" applyAlignment="1" applyProtection="1">
      <alignment vertical="top"/>
      <protection hidden="1"/>
    </xf>
    <xf numFmtId="0" fontId="36" fillId="0" borderId="0" xfId="202" applyFont="1" applyAlignment="1" applyProtection="1">
      <alignment vertical="top"/>
      <protection hidden="1"/>
    </xf>
    <xf numFmtId="0" fontId="41" fillId="0" borderId="0" xfId="202" applyFont="1" applyAlignment="1" applyProtection="1">
      <alignment horizontal="center" vertical="top"/>
      <protection hidden="1"/>
    </xf>
    <xf numFmtId="1" fontId="41" fillId="0" borderId="0" xfId="202" applyNumberFormat="1" applyFont="1" applyAlignment="1" applyProtection="1">
      <alignment horizontal="center" vertical="top"/>
      <protection hidden="1"/>
    </xf>
    <xf numFmtId="0" fontId="36" fillId="0" borderId="0" xfId="202" applyFont="1" applyAlignment="1" applyProtection="1">
      <alignment horizontal="left" vertical="top"/>
      <protection hidden="1"/>
    </xf>
    <xf numFmtId="0" fontId="36" fillId="0" borderId="0" xfId="202" applyFont="1" applyAlignment="1" applyProtection="1">
      <alignment horizontal="center" vertical="top"/>
      <protection hidden="1"/>
    </xf>
    <xf numFmtId="1" fontId="36" fillId="0" borderId="0" xfId="202" applyNumberFormat="1" applyFont="1" applyAlignment="1" applyProtection="1">
      <alignment horizontal="center" vertical="top"/>
      <protection hidden="1"/>
    </xf>
    <xf numFmtId="0" fontId="41" fillId="0" borderId="0" xfId="0" applyFont="1" applyAlignment="1" applyProtection="1">
      <alignment vertical="top" wrapText="1"/>
      <protection hidden="1"/>
    </xf>
    <xf numFmtId="165" fontId="41" fillId="0" borderId="0" xfId="207" applyNumberFormat="1" applyFont="1" applyFill="1" applyBorder="1" applyAlignment="1" applyProtection="1">
      <alignment horizontal="center" vertical="top" wrapText="1"/>
      <protection hidden="1"/>
    </xf>
    <xf numFmtId="0" fontId="41" fillId="0" borderId="0" xfId="207" applyFont="1" applyFill="1" applyBorder="1" applyAlignment="1" applyProtection="1">
      <alignment vertical="top"/>
      <protection hidden="1"/>
    </xf>
    <xf numFmtId="0" fontId="36" fillId="0" borderId="0" xfId="207" applyNumberFormat="1" applyFont="1" applyFill="1" applyBorder="1" applyAlignment="1" applyProtection="1">
      <alignment horizontal="center" vertical="top" wrapText="1"/>
      <protection hidden="1"/>
    </xf>
    <xf numFmtId="1" fontId="36" fillId="0" borderId="0" xfId="207" applyNumberFormat="1" applyFont="1" applyFill="1" applyBorder="1" applyAlignment="1" applyProtection="1">
      <alignment horizontal="center" vertical="top" wrapText="1"/>
      <protection hidden="1"/>
    </xf>
    <xf numFmtId="2" fontId="36" fillId="0" borderId="0" xfId="0" applyNumberFormat="1" applyFont="1" applyAlignment="1" applyProtection="1">
      <alignment horizontal="right" vertical="top" wrapText="1"/>
      <protection hidden="1"/>
    </xf>
    <xf numFmtId="2" fontId="36" fillId="0" borderId="0" xfId="0" applyNumberFormat="1" applyFont="1" applyAlignment="1" applyProtection="1">
      <alignment horizontal="right" vertical="top"/>
      <protection hidden="1"/>
    </xf>
    <xf numFmtId="165" fontId="36" fillId="0" borderId="0" xfId="207" applyNumberFormat="1" applyFont="1" applyFill="1" applyBorder="1" applyAlignment="1" applyProtection="1">
      <alignment horizontal="center" vertical="top" wrapText="1"/>
      <protection hidden="1"/>
    </xf>
    <xf numFmtId="0" fontId="36" fillId="0" borderId="0" xfId="207" applyFont="1" applyFill="1" applyBorder="1" applyAlignment="1" applyProtection="1">
      <alignment vertical="top" wrapText="1"/>
      <protection hidden="1"/>
    </xf>
    <xf numFmtId="168" fontId="36" fillId="0" borderId="0" xfId="0" applyNumberFormat="1" applyFont="1" applyAlignment="1" applyProtection="1">
      <alignment horizontal="right" vertical="top" wrapText="1"/>
      <protection hidden="1"/>
    </xf>
    <xf numFmtId="2" fontId="36" fillId="0" borderId="0" xfId="0" applyNumberFormat="1" applyFont="1" applyAlignment="1" applyProtection="1">
      <alignment vertical="top" wrapText="1"/>
      <protection hidden="1"/>
    </xf>
    <xf numFmtId="0" fontId="36" fillId="0" borderId="0" xfId="207" applyNumberFormat="1" applyFont="1" applyFill="1" applyBorder="1" applyAlignment="1" applyProtection="1">
      <alignment vertical="top"/>
      <protection hidden="1"/>
    </xf>
    <xf numFmtId="167" fontId="36" fillId="0" borderId="0" xfId="0" applyNumberFormat="1" applyFont="1" applyAlignment="1" applyProtection="1">
      <alignment horizontal="right" vertical="top" wrapText="1"/>
      <protection hidden="1"/>
    </xf>
    <xf numFmtId="2" fontId="36" fillId="0" borderId="0" xfId="0" applyNumberFormat="1" applyFont="1" applyAlignment="1" applyProtection="1">
      <alignment vertical="top"/>
      <protection hidden="1"/>
    </xf>
    <xf numFmtId="0" fontId="36" fillId="0" borderId="0" xfId="207" applyFont="1" applyFill="1" applyBorder="1" applyAlignment="1" applyProtection="1">
      <alignment horizontal="center" vertical="top" wrapText="1"/>
      <protection hidden="1"/>
    </xf>
    <xf numFmtId="2" fontId="36" fillId="0" borderId="0" xfId="11" applyNumberFormat="1" applyFont="1" applyFill="1" applyBorder="1" applyAlignment="1" applyProtection="1">
      <alignment horizontal="right" vertical="top" wrapText="1"/>
      <protection hidden="1"/>
    </xf>
    <xf numFmtId="171" fontId="36" fillId="0" borderId="0" xfId="207" quotePrefix="1" applyNumberFormat="1" applyFont="1" applyFill="1" applyBorder="1" applyAlignment="1" applyProtection="1">
      <alignment vertical="top" wrapText="1"/>
      <protection hidden="1"/>
    </xf>
    <xf numFmtId="171" fontId="36" fillId="0" borderId="0" xfId="207" applyNumberFormat="1" applyFont="1" applyFill="1" applyBorder="1" applyAlignment="1" applyProtection="1">
      <alignment vertical="top" wrapText="1"/>
      <protection hidden="1"/>
    </xf>
    <xf numFmtId="0" fontId="41" fillId="0" borderId="0" xfId="207" applyFont="1" applyFill="1" applyBorder="1" applyAlignment="1" applyProtection="1">
      <alignment vertical="top" wrapText="1"/>
      <protection hidden="1"/>
    </xf>
    <xf numFmtId="165" fontId="36" fillId="0" borderId="0" xfId="207" applyNumberFormat="1" applyFont="1" applyFill="1" applyBorder="1" applyAlignment="1" applyProtection="1">
      <alignment vertical="top" wrapText="1"/>
      <protection hidden="1"/>
    </xf>
    <xf numFmtId="0" fontId="36" fillId="0" borderId="0" xfId="207" applyNumberFormat="1" applyFont="1" applyFill="1" applyBorder="1" applyAlignment="1" applyProtection="1">
      <alignment vertical="top" wrapText="1"/>
      <protection hidden="1"/>
    </xf>
    <xf numFmtId="3" fontId="36" fillId="0" borderId="0" xfId="207" applyNumberFormat="1" applyFont="1" applyFill="1" applyBorder="1" applyAlignment="1" applyProtection="1">
      <alignment vertical="top" wrapText="1"/>
      <protection hidden="1"/>
    </xf>
    <xf numFmtId="0" fontId="41" fillId="0" borderId="0" xfId="207" applyFont="1" applyFill="1" applyBorder="1" applyAlignment="1" applyProtection="1">
      <alignment horizontal="center" vertical="top" wrapText="1"/>
      <protection hidden="1"/>
    </xf>
    <xf numFmtId="0" fontId="36" fillId="0" borderId="0" xfId="207" applyNumberFormat="1" applyFont="1" applyFill="1" applyBorder="1" applyAlignment="1" applyProtection="1">
      <alignment horizontal="center" vertical="top"/>
      <protection hidden="1"/>
    </xf>
    <xf numFmtId="1" fontId="36" fillId="0" borderId="0" xfId="207" applyNumberFormat="1" applyFont="1" applyFill="1" applyBorder="1" applyAlignment="1" applyProtection="1">
      <alignment horizontal="center" vertical="top"/>
      <protection hidden="1"/>
    </xf>
    <xf numFmtId="0" fontId="9" fillId="0" borderId="0" xfId="0" applyFont="1" applyAlignment="1">
      <alignment horizontal="center" vertical="top" wrapText="1"/>
    </xf>
    <xf numFmtId="0" fontId="9" fillId="0" borderId="4" xfId="198" applyNumberFormat="1" applyFont="1" applyFill="1" applyBorder="1" applyAlignment="1" applyProtection="1">
      <alignment horizontal="justify" vertical="center" wrapText="1"/>
    </xf>
    <xf numFmtId="0" fontId="9" fillId="0" borderId="4" xfId="198" applyNumberFormat="1" applyFont="1" applyFill="1" applyBorder="1" applyAlignment="1" applyProtection="1">
      <alignment horizontal="center" vertical="center"/>
    </xf>
    <xf numFmtId="0" fontId="9" fillId="0" borderId="4" xfId="198" applyNumberFormat="1" applyFont="1" applyFill="1" applyBorder="1" applyAlignment="1" applyProtection="1">
      <alignment horizontal="center" vertical="center" wrapText="1"/>
    </xf>
    <xf numFmtId="0" fontId="50" fillId="0" borderId="0" xfId="0" applyFont="1" applyAlignment="1">
      <alignment horizontal="left" vertical="top" wrapText="1"/>
    </xf>
    <xf numFmtId="1" fontId="9" fillId="0" borderId="0" xfId="0" applyNumberFormat="1" applyFont="1" applyAlignment="1">
      <alignment horizontal="center" vertical="top" wrapText="1"/>
    </xf>
    <xf numFmtId="1" fontId="36" fillId="0" borderId="0" xfId="0" applyNumberFormat="1" applyFont="1" applyAlignment="1">
      <alignment horizontal="center" vertical="top"/>
    </xf>
    <xf numFmtId="1" fontId="41" fillId="0" borderId="0" xfId="0" applyNumberFormat="1" applyFont="1" applyAlignment="1" applyProtection="1">
      <alignment horizontal="center" vertical="top" wrapText="1"/>
      <protection hidden="1"/>
    </xf>
    <xf numFmtId="1" fontId="41" fillId="0" borderId="0" xfId="207" applyNumberFormat="1" applyFont="1" applyFill="1" applyBorder="1" applyAlignment="1" applyProtection="1">
      <alignment horizontal="center" vertical="top" wrapText="1"/>
      <protection hidden="1"/>
    </xf>
    <xf numFmtId="0" fontId="9" fillId="0" borderId="4" xfId="207" applyFont="1" applyFill="1" applyBorder="1" applyAlignment="1" applyProtection="1">
      <alignment vertical="top" wrapText="1"/>
    </xf>
    <xf numFmtId="0" fontId="50" fillId="0" borderId="0" xfId="0" applyFont="1" applyAlignment="1">
      <alignment vertical="top" wrapText="1"/>
    </xf>
    <xf numFmtId="164" fontId="8" fillId="0" borderId="0" xfId="11" applyFont="1" applyFill="1" applyBorder="1" applyAlignment="1" applyProtection="1">
      <alignment horizontal="right" vertical="top"/>
    </xf>
    <xf numFmtId="0" fontId="0" fillId="0" borderId="0" xfId="193" quotePrefix="1" applyFont="1" applyAlignment="1">
      <alignment horizontal="justify"/>
    </xf>
    <xf numFmtId="0" fontId="0" fillId="0" borderId="0" xfId="193" applyFont="1" applyAlignment="1">
      <alignment vertical="top"/>
    </xf>
    <xf numFmtId="0" fontId="18" fillId="0" borderId="10" xfId="0" applyFont="1" applyBorder="1" applyAlignment="1" applyProtection="1">
      <alignment vertical="center" wrapText="1"/>
      <protection hidden="1"/>
    </xf>
    <xf numFmtId="0" fontId="9" fillId="0" borderId="0" xfId="0" applyFont="1" applyAlignment="1">
      <alignment horizontal="right" vertical="top"/>
    </xf>
    <xf numFmtId="0" fontId="9" fillId="0" borderId="32" xfId="0" applyFont="1" applyBorder="1" applyAlignment="1">
      <alignment horizontal="center" vertical="center" wrapText="1"/>
    </xf>
    <xf numFmtId="0" fontId="8" fillId="0" borderId="0" xfId="207" applyNumberFormat="1" applyFont="1" applyFill="1" applyBorder="1" applyAlignment="1" applyProtection="1">
      <alignment horizontal="center" vertical="top"/>
    </xf>
    <xf numFmtId="1" fontId="8" fillId="0" borderId="0" xfId="207" applyNumberFormat="1" applyFont="1" applyFill="1" applyBorder="1" applyAlignment="1" applyProtection="1">
      <alignment horizontal="center" vertical="top"/>
    </xf>
    <xf numFmtId="0" fontId="9" fillId="0" borderId="0" xfId="207" applyNumberFormat="1" applyFont="1" applyFill="1" applyBorder="1" applyAlignment="1" applyProtection="1">
      <alignment horizontal="left" vertical="top" wrapText="1"/>
    </xf>
    <xf numFmtId="2" fontId="8" fillId="0" borderId="0" xfId="0" applyNumberFormat="1" applyFont="1" applyAlignment="1">
      <alignment horizontal="right" vertical="top"/>
    </xf>
    <xf numFmtId="0" fontId="67" fillId="0" borderId="0" xfId="0" applyFont="1" applyAlignment="1">
      <alignment wrapText="1"/>
    </xf>
    <xf numFmtId="0" fontId="67" fillId="0" borderId="0" xfId="0" applyFont="1"/>
    <xf numFmtId="0" fontId="8" fillId="0" borderId="0" xfId="0" applyFont="1" applyAlignment="1">
      <alignment vertical="top" wrapText="1"/>
    </xf>
    <xf numFmtId="0" fontId="8" fillId="6" borderId="23" xfId="0" applyFont="1" applyFill="1" applyBorder="1" applyAlignment="1">
      <alignment horizontal="center" vertical="top" wrapText="1"/>
    </xf>
    <xf numFmtId="0" fontId="8" fillId="6" borderId="3" xfId="0" applyFont="1" applyFill="1" applyBorder="1" applyAlignment="1">
      <alignment horizontal="center" vertical="top" wrapText="1"/>
    </xf>
    <xf numFmtId="1" fontId="8" fillId="6" borderId="3" xfId="0" applyNumberFormat="1" applyFont="1" applyFill="1" applyBorder="1" applyAlignment="1">
      <alignment horizontal="center" vertical="top" wrapText="1"/>
    </xf>
    <xf numFmtId="0" fontId="8" fillId="0" borderId="23" xfId="207" applyNumberFormat="1" applyFont="1" applyFill="1" applyBorder="1" applyAlignment="1" applyProtection="1">
      <alignment horizontal="center" vertical="top"/>
    </xf>
    <xf numFmtId="0" fontId="8" fillId="0" borderId="3" xfId="207" applyNumberFormat="1" applyFont="1" applyFill="1" applyBorder="1" applyAlignment="1" applyProtection="1">
      <alignment horizontal="center" vertical="top"/>
    </xf>
    <xf numFmtId="1" fontId="8" fillId="0" borderId="3" xfId="207" applyNumberFormat="1" applyFont="1" applyFill="1" applyBorder="1" applyAlignment="1" applyProtection="1">
      <alignment horizontal="center" vertical="top"/>
    </xf>
    <xf numFmtId="0" fontId="8" fillId="7" borderId="4" xfId="207" applyNumberFormat="1" applyFont="1" applyFill="1" applyBorder="1" applyAlignment="1" applyProtection="1">
      <alignment horizontal="center" vertical="top"/>
    </xf>
    <xf numFmtId="1" fontId="8" fillId="7" borderId="4" xfId="207" applyNumberFormat="1" applyFont="1" applyFill="1" applyBorder="1" applyAlignment="1" applyProtection="1">
      <alignment horizontal="center" vertical="top"/>
    </xf>
    <xf numFmtId="0" fontId="67" fillId="0" borderId="0" xfId="0" applyFont="1" applyAlignment="1">
      <alignment horizontal="left" vertical="top" wrapText="1"/>
    </xf>
    <xf numFmtId="0" fontId="67" fillId="0" borderId="0" xfId="0" applyFont="1" applyAlignment="1">
      <alignment horizontal="center" vertical="top" wrapText="1"/>
    </xf>
    <xf numFmtId="0" fontId="67" fillId="0" borderId="0" xfId="0" applyFont="1" applyAlignment="1">
      <alignment vertical="top"/>
    </xf>
    <xf numFmtId="0" fontId="70" fillId="6" borderId="14" xfId="207" applyFont="1" applyFill="1" applyBorder="1" applyAlignment="1" applyProtection="1">
      <alignment horizontal="center" vertical="center" wrapText="1"/>
    </xf>
    <xf numFmtId="0" fontId="70" fillId="6" borderId="3" xfId="207" applyFont="1" applyFill="1" applyBorder="1" applyAlignment="1" applyProtection="1">
      <alignment horizontal="center" vertical="center" wrapText="1"/>
    </xf>
    <xf numFmtId="1" fontId="70" fillId="6" borderId="15" xfId="207" applyNumberFormat="1" applyFont="1" applyFill="1" applyBorder="1" applyAlignment="1" applyProtection="1">
      <alignment horizontal="center" vertical="center" wrapText="1"/>
    </xf>
    <xf numFmtId="2" fontId="69" fillId="6" borderId="4" xfId="0" applyNumberFormat="1" applyFont="1" applyFill="1" applyBorder="1" applyAlignment="1">
      <alignment horizontal="center" vertical="center"/>
    </xf>
    <xf numFmtId="2" fontId="69" fillId="0" borderId="4" xfId="0" applyNumberFormat="1" applyFont="1" applyBorder="1" applyAlignment="1">
      <alignment horizontal="center" vertical="center"/>
    </xf>
    <xf numFmtId="164" fontId="69" fillId="0" borderId="4" xfId="11" applyFont="1" applyFill="1" applyBorder="1" applyAlignment="1" applyProtection="1">
      <alignment horizontal="center" vertical="center"/>
    </xf>
    <xf numFmtId="2" fontId="69" fillId="7" borderId="4" xfId="0" applyNumberFormat="1" applyFont="1" applyFill="1" applyBorder="1" applyAlignment="1">
      <alignment horizontal="center" vertical="center"/>
    </xf>
    <xf numFmtId="164" fontId="70" fillId="7" borderId="4" xfId="11" applyFont="1" applyFill="1" applyBorder="1" applyAlignment="1" applyProtection="1">
      <alignment horizontal="center" vertical="center"/>
    </xf>
    <xf numFmtId="0" fontId="39" fillId="14" borderId="4" xfId="0" applyFont="1" applyFill="1" applyBorder="1" applyAlignment="1">
      <alignment horizontal="center" vertical="center"/>
    </xf>
    <xf numFmtId="0" fontId="36" fillId="14" borderId="0" xfId="0" applyFont="1" applyFill="1" applyAlignment="1">
      <alignment vertical="top"/>
    </xf>
    <xf numFmtId="0" fontId="8" fillId="14" borderId="0" xfId="0" applyFont="1" applyFill="1" applyAlignment="1">
      <alignment vertical="top"/>
    </xf>
    <xf numFmtId="2" fontId="8" fillId="14" borderId="0" xfId="0" applyNumberFormat="1" applyFont="1" applyFill="1" applyAlignment="1">
      <alignment vertical="top"/>
    </xf>
    <xf numFmtId="0" fontId="69" fillId="0" borderId="0" xfId="0" applyFont="1" applyAlignment="1">
      <alignment vertical="top"/>
    </xf>
    <xf numFmtId="0" fontId="75" fillId="0" borderId="0" xfId="0" applyFont="1" applyAlignment="1">
      <alignment horizontal="center" vertical="top"/>
    </xf>
    <xf numFmtId="0" fontId="71" fillId="10" borderId="0" xfId="0" applyFont="1" applyFill="1" applyAlignment="1">
      <alignment horizontal="center" vertical="top" wrapText="1"/>
    </xf>
    <xf numFmtId="0" fontId="71" fillId="0" borderId="0" xfId="0" applyFont="1" applyAlignment="1">
      <alignment horizontal="center" vertical="top" wrapText="1"/>
    </xf>
    <xf numFmtId="0" fontId="75" fillId="0" borderId="0" xfId="202" applyFont="1" applyAlignment="1" applyProtection="1">
      <alignment horizontal="center" vertical="top"/>
      <protection hidden="1"/>
    </xf>
    <xf numFmtId="0" fontId="75" fillId="0" borderId="0" xfId="0" applyFont="1" applyAlignment="1" applyProtection="1">
      <alignment horizontal="center" vertical="top"/>
      <protection hidden="1"/>
    </xf>
    <xf numFmtId="0" fontId="71" fillId="0" borderId="4" xfId="0" applyFont="1" applyBorder="1" applyAlignment="1">
      <alignment horizontal="center" vertical="top"/>
    </xf>
    <xf numFmtId="0" fontId="75" fillId="0" borderId="31" xfId="0" applyFont="1" applyBorder="1" applyAlignment="1">
      <alignment horizontal="center" vertical="top"/>
    </xf>
    <xf numFmtId="164" fontId="75" fillId="7" borderId="4" xfId="0" applyNumberFormat="1" applyFont="1" applyFill="1" applyBorder="1" applyAlignment="1">
      <alignment horizontal="center" vertical="top"/>
    </xf>
    <xf numFmtId="164" fontId="71" fillId="0" borderId="9" xfId="11" applyFont="1" applyBorder="1" applyAlignment="1" applyProtection="1">
      <alignment horizontal="center" vertical="top"/>
    </xf>
    <xf numFmtId="0" fontId="75" fillId="0" borderId="0" xfId="0" applyFont="1" applyAlignment="1">
      <alignment horizontal="center" vertical="top" wrapText="1"/>
    </xf>
    <xf numFmtId="0" fontId="71" fillId="0" borderId="0" xfId="0" applyFont="1" applyAlignment="1">
      <alignment horizontal="center" vertical="top"/>
    </xf>
    <xf numFmtId="0" fontId="76" fillId="0" borderId="0" xfId="0" applyFont="1" applyAlignment="1">
      <alignment horizontal="center" vertical="top"/>
    </xf>
    <xf numFmtId="0" fontId="76" fillId="0" borderId="0" xfId="0" applyFont="1" applyAlignment="1" applyProtection="1">
      <alignment horizontal="center" vertical="top"/>
      <protection hidden="1"/>
    </xf>
    <xf numFmtId="0" fontId="77" fillId="0" borderId="0" xfId="0" applyFont="1" applyAlignment="1" applyProtection="1">
      <alignment horizontal="center" vertical="top"/>
      <protection hidden="1"/>
    </xf>
    <xf numFmtId="0" fontId="76" fillId="0" borderId="0" xfId="202" applyFont="1" applyAlignment="1" applyProtection="1">
      <alignment horizontal="center" vertical="top"/>
      <protection hidden="1"/>
    </xf>
    <xf numFmtId="0" fontId="77" fillId="0" borderId="0" xfId="0" applyFont="1" applyAlignment="1" applyProtection="1">
      <alignment horizontal="center" vertical="top" wrapText="1"/>
      <protection hidden="1"/>
    </xf>
    <xf numFmtId="0" fontId="76" fillId="0" borderId="0" xfId="0" applyFont="1" applyAlignment="1" applyProtection="1">
      <alignment horizontal="center" vertical="top" wrapText="1"/>
      <protection hidden="1"/>
    </xf>
    <xf numFmtId="168" fontId="76" fillId="0" borderId="0" xfId="11" applyNumberFormat="1" applyFont="1" applyFill="1" applyBorder="1" applyAlignment="1" applyProtection="1">
      <alignment horizontal="center" vertical="top"/>
      <protection hidden="1"/>
    </xf>
    <xf numFmtId="0" fontId="9" fillId="13" borderId="4" xfId="0" applyFont="1" applyFill="1" applyBorder="1" applyAlignment="1">
      <alignment horizontal="center" vertical="top"/>
    </xf>
    <xf numFmtId="0" fontId="9" fillId="13" borderId="4" xfId="0" applyFont="1" applyFill="1" applyBorder="1" applyAlignment="1">
      <alignment horizontal="center" vertical="center"/>
    </xf>
    <xf numFmtId="0" fontId="41" fillId="13" borderId="0" xfId="0" applyFont="1" applyFill="1" applyAlignment="1">
      <alignment horizontal="center" vertical="center"/>
    </xf>
    <xf numFmtId="0" fontId="8" fillId="13" borderId="0" xfId="0" applyFont="1" applyFill="1" applyAlignment="1">
      <alignment vertical="center"/>
    </xf>
    <xf numFmtId="0" fontId="36" fillId="13" borderId="0" xfId="0" applyFont="1" applyFill="1" applyAlignment="1">
      <alignment vertical="center"/>
    </xf>
    <xf numFmtId="0" fontId="78" fillId="0" borderId="0" xfId="0" applyFont="1" applyAlignment="1">
      <alignment vertical="center"/>
    </xf>
    <xf numFmtId="0" fontId="69" fillId="0" borderId="0" xfId="0" applyFont="1"/>
    <xf numFmtId="0" fontId="78" fillId="0" borderId="0" xfId="0" applyFont="1"/>
    <xf numFmtId="0" fontId="79" fillId="0" borderId="0" xfId="202" applyFont="1" applyAlignment="1" applyProtection="1">
      <alignment vertical="center"/>
      <protection hidden="1"/>
    </xf>
    <xf numFmtId="0" fontId="79" fillId="0" borderId="0" xfId="0" applyFont="1" applyAlignment="1">
      <alignment vertical="center"/>
    </xf>
    <xf numFmtId="39" fontId="70" fillId="6" borderId="4" xfId="11" applyNumberFormat="1" applyFont="1" applyFill="1" applyBorder="1" applyAlignment="1" applyProtection="1">
      <alignment horizontal="center" vertical="center"/>
    </xf>
    <xf numFmtId="0" fontId="72" fillId="0" borderId="0" xfId="0" applyFont="1" applyAlignment="1">
      <alignment vertical="top"/>
    </xf>
    <xf numFmtId="0" fontId="72" fillId="0" borderId="0" xfId="0" applyFont="1" applyAlignment="1">
      <alignment horizontal="right" vertical="top"/>
    </xf>
    <xf numFmtId="0" fontId="19" fillId="0" borderId="4" xfId="147" applyFont="1" applyBorder="1" applyAlignment="1">
      <alignment horizontal="center"/>
    </xf>
    <xf numFmtId="0" fontId="0" fillId="0" borderId="0" xfId="193" applyFont="1" applyAlignment="1">
      <alignment horizontal="justify"/>
    </xf>
    <xf numFmtId="0" fontId="19" fillId="0" borderId="4" xfId="201" applyFont="1" applyBorder="1" applyAlignment="1" applyProtection="1">
      <alignment horizontal="center" vertical="center"/>
      <protection hidden="1"/>
    </xf>
    <xf numFmtId="0" fontId="36" fillId="0" borderId="0" xfId="0" applyFont="1" applyAlignment="1">
      <alignment horizontal="left" vertical="top"/>
    </xf>
    <xf numFmtId="10" fontId="36" fillId="0" borderId="0" xfId="0" applyNumberFormat="1" applyFont="1" applyAlignment="1">
      <alignment horizontal="center" vertical="top"/>
    </xf>
    <xf numFmtId="0" fontId="80" fillId="0" borderId="0" xfId="0" applyFont="1" applyAlignment="1">
      <alignment vertical="top"/>
    </xf>
    <xf numFmtId="0" fontId="41" fillId="0" borderId="0" xfId="198" applyNumberFormat="1" applyFont="1" applyFill="1" applyBorder="1" applyAlignment="1" applyProtection="1">
      <alignment horizontal="center" vertical="top" wrapText="1"/>
      <protection hidden="1"/>
    </xf>
    <xf numFmtId="0" fontId="80" fillId="0" borderId="0" xfId="198" applyNumberFormat="1" applyFont="1" applyFill="1" applyBorder="1" applyProtection="1">
      <alignment vertical="top"/>
    </xf>
    <xf numFmtId="177" fontId="18" fillId="0" borderId="4" xfId="201" applyNumberFormat="1" applyFont="1" applyBorder="1" applyAlignment="1" applyProtection="1">
      <alignment horizontal="center" vertical="center"/>
      <protection hidden="1"/>
    </xf>
    <xf numFmtId="2" fontId="18" fillId="6" borderId="4" xfId="201" applyNumberFormat="1" applyFont="1" applyFill="1" applyBorder="1" applyAlignment="1" applyProtection="1">
      <alignment horizontal="center" vertical="center" wrapText="1"/>
      <protection hidden="1"/>
    </xf>
    <xf numFmtId="2" fontId="18" fillId="6" borderId="4" xfId="201" applyNumberFormat="1" applyFont="1" applyFill="1" applyBorder="1" applyAlignment="1" applyProtection="1">
      <alignment vertical="center" wrapText="1"/>
      <protection hidden="1"/>
    </xf>
    <xf numFmtId="2" fontId="18" fillId="0" borderId="4" xfId="201" applyNumberFormat="1" applyFont="1" applyBorder="1" applyAlignment="1" applyProtection="1">
      <alignment horizontal="center" vertical="center"/>
      <protection hidden="1"/>
    </xf>
    <xf numFmtId="0" fontId="0" fillId="0" borderId="16" xfId="195" applyFont="1" applyBorder="1" applyAlignment="1" applyProtection="1">
      <alignment vertical="center"/>
      <protection hidden="1"/>
    </xf>
    <xf numFmtId="0" fontId="0" fillId="0" borderId="18" xfId="195" applyFont="1" applyBorder="1" applyAlignment="1" applyProtection="1">
      <alignment vertical="center"/>
      <protection hidden="1"/>
    </xf>
    <xf numFmtId="1" fontId="74" fillId="14" borderId="4" xfId="198" applyNumberFormat="1" applyFont="1" applyFill="1" applyBorder="1" applyAlignment="1" applyProtection="1">
      <alignment horizontal="center"/>
      <protection locked="0"/>
    </xf>
    <xf numFmtId="9" fontId="74" fillId="0" borderId="4" xfId="0" applyNumberFormat="1" applyFont="1" applyBorder="1" applyAlignment="1">
      <alignment horizontal="center"/>
    </xf>
    <xf numFmtId="10" fontId="74" fillId="0" borderId="4" xfId="198" applyNumberFormat="1" applyFont="1" applyFill="1" applyBorder="1" applyAlignment="1" applyProtection="1">
      <alignment horizontal="center"/>
      <protection locked="0"/>
    </xf>
    <xf numFmtId="9" fontId="69" fillId="0" borderId="4" xfId="0" applyNumberFormat="1" applyFont="1" applyBorder="1" applyAlignment="1">
      <alignment horizontal="left" wrapText="1"/>
    </xf>
    <xf numFmtId="0" fontId="73" fillId="14" borderId="4" xfId="109" applyFont="1" applyFill="1" applyBorder="1" applyAlignment="1">
      <alignment horizontal="center" wrapText="1"/>
    </xf>
    <xf numFmtId="1" fontId="82" fillId="0" borderId="4" xfId="0" applyNumberFormat="1" applyFont="1" applyBorder="1" applyAlignment="1">
      <alignment horizontal="center" wrapText="1"/>
    </xf>
    <xf numFmtId="2" fontId="39" fillId="14" borderId="4" xfId="198" applyNumberFormat="1" applyFont="1" applyFill="1" applyBorder="1" applyAlignment="1" applyProtection="1">
      <alignment horizontal="center"/>
      <protection locked="0"/>
    </xf>
    <xf numFmtId="2" fontId="39" fillId="14" borderId="4" xfId="0" applyNumberFormat="1" applyFont="1" applyFill="1" applyBorder="1" applyAlignment="1">
      <alignment horizontal="center"/>
    </xf>
    <xf numFmtId="2" fontId="75" fillId="14" borderId="4" xfId="202" applyNumberFormat="1" applyFont="1" applyFill="1" applyBorder="1" applyAlignment="1" applyProtection="1">
      <alignment horizontal="center"/>
      <protection hidden="1"/>
    </xf>
    <xf numFmtId="0" fontId="0" fillId="0" borderId="4" xfId="0" applyBorder="1" applyAlignment="1">
      <alignment horizontal="left"/>
    </xf>
    <xf numFmtId="1" fontId="82" fillId="0" borderId="4" xfId="0" applyNumberFormat="1" applyFont="1" applyBorder="1" applyAlignment="1">
      <alignment horizontal="right" wrapText="1"/>
    </xf>
    <xf numFmtId="2" fontId="71" fillId="0" borderId="4" xfId="198" applyNumberFormat="1" applyFont="1" applyFill="1" applyBorder="1" applyAlignment="1" applyProtection="1">
      <alignment horizontal="center"/>
      <protection locked="0"/>
    </xf>
    <xf numFmtId="2" fontId="71" fillId="0" borderId="4" xfId="0" applyNumberFormat="1" applyFont="1" applyBorder="1" applyAlignment="1">
      <alignment horizontal="center"/>
    </xf>
    <xf numFmtId="164" fontId="75" fillId="6" borderId="4" xfId="11" applyFont="1" applyFill="1" applyBorder="1" applyAlignment="1" applyProtection="1">
      <alignment horizontal="center"/>
    </xf>
    <xf numFmtId="9" fontId="83" fillId="0" borderId="4" xfId="0" applyNumberFormat="1" applyFont="1" applyBorder="1" applyAlignment="1">
      <alignment horizontal="left" wrapText="1"/>
    </xf>
    <xf numFmtId="0" fontId="69" fillId="7" borderId="4" xfId="0" applyFont="1" applyFill="1" applyBorder="1" applyAlignment="1">
      <alignment horizontal="center" vertical="center" wrapText="1"/>
    </xf>
    <xf numFmtId="0" fontId="70" fillId="7" borderId="4" xfId="207" applyFont="1" applyFill="1" applyBorder="1" applyAlignment="1" applyProtection="1">
      <alignment horizontal="justify" vertical="center" wrapText="1"/>
    </xf>
    <xf numFmtId="0" fontId="70" fillId="7" borderId="4" xfId="207" applyFont="1" applyFill="1" applyBorder="1" applyAlignment="1" applyProtection="1">
      <alignment horizontal="center" vertical="center" wrapText="1"/>
    </xf>
    <xf numFmtId="0" fontId="70" fillId="7" borderId="4" xfId="207" applyFont="1" applyFill="1" applyBorder="1" applyAlignment="1" applyProtection="1">
      <alignment vertical="center" wrapText="1"/>
    </xf>
    <xf numFmtId="2" fontId="69" fillId="7" borderId="4" xfId="0" applyNumberFormat="1" applyFont="1" applyFill="1" applyBorder="1" applyAlignment="1">
      <alignment horizontal="right" vertical="center"/>
    </xf>
    <xf numFmtId="39" fontId="70" fillId="7" borderId="4" xfId="11" applyNumberFormat="1" applyFont="1" applyFill="1" applyBorder="1" applyAlignment="1" applyProtection="1">
      <alignment horizontal="center" vertical="center"/>
    </xf>
    <xf numFmtId="0" fontId="9" fillId="0" borderId="4" xfId="0" applyFont="1" applyBorder="1" applyAlignment="1">
      <alignment horizontal="center" wrapText="1"/>
    </xf>
    <xf numFmtId="0" fontId="9" fillId="0" borderId="32" xfId="0" applyFont="1" applyBorder="1" applyAlignment="1">
      <alignment horizontal="center" wrapText="1"/>
    </xf>
    <xf numFmtId="1" fontId="9" fillId="0" borderId="4" xfId="0" applyNumberFormat="1" applyFont="1" applyBorder="1" applyAlignment="1">
      <alignment horizontal="center" wrapText="1"/>
    </xf>
    <xf numFmtId="0" fontId="9" fillId="0" borderId="4" xfId="0" applyFont="1" applyBorder="1" applyAlignment="1">
      <alignment wrapText="1"/>
    </xf>
    <xf numFmtId="0" fontId="9" fillId="0" borderId="4" xfId="0" applyFont="1" applyBorder="1" applyAlignment="1">
      <alignment horizontal="center"/>
    </xf>
    <xf numFmtId="1" fontId="9" fillId="0" borderId="4" xfId="0" applyNumberFormat="1" applyFont="1" applyBorder="1" applyAlignment="1">
      <alignment horizontal="center"/>
    </xf>
    <xf numFmtId="0" fontId="71" fillId="0" borderId="4" xfId="0" applyFont="1" applyBorder="1" applyAlignment="1">
      <alignment horizontal="center" wrapText="1"/>
    </xf>
    <xf numFmtId="0" fontId="5" fillId="0" borderId="0" xfId="201" applyAlignment="1">
      <alignment vertical="center"/>
    </xf>
    <xf numFmtId="0" fontId="5" fillId="0" borderId="0" xfId="201" quotePrefix="1" applyAlignment="1">
      <alignment horizontal="left" vertical="center"/>
    </xf>
    <xf numFmtId="0" fontId="41" fillId="0" borderId="0" xfId="0" applyFont="1" applyAlignment="1">
      <alignment horizontal="center" vertical="top"/>
    </xf>
    <xf numFmtId="0" fontId="19" fillId="0" borderId="0" xfId="202" applyAlignment="1">
      <alignment horizontal="left" vertical="center"/>
    </xf>
    <xf numFmtId="165" fontId="9" fillId="0" borderId="5" xfId="0" applyNumberFormat="1" applyFont="1" applyBorder="1" applyAlignment="1">
      <alignment horizontal="left" vertical="center"/>
    </xf>
    <xf numFmtId="165" fontId="8" fillId="0" borderId="0" xfId="0" applyNumberFormat="1" applyFont="1" applyAlignment="1">
      <alignment horizontal="center" vertical="center"/>
    </xf>
    <xf numFmtId="165" fontId="8" fillId="0" borderId="0" xfId="198" applyNumberFormat="1" applyFont="1" applyFill="1" applyBorder="1" applyAlignment="1" applyProtection="1">
      <alignment horizontal="center" vertical="center"/>
    </xf>
    <xf numFmtId="165" fontId="9" fillId="0" borderId="0" xfId="202" applyNumberFormat="1" applyFont="1" applyAlignment="1" applyProtection="1">
      <alignment horizontal="left" vertical="center"/>
      <protection hidden="1"/>
    </xf>
    <xf numFmtId="165" fontId="8" fillId="0" borderId="0" xfId="202" applyNumberFormat="1" applyFont="1" applyAlignment="1" applyProtection="1">
      <alignment horizontal="center" vertical="center"/>
      <protection hidden="1"/>
    </xf>
    <xf numFmtId="165" fontId="8" fillId="0" borderId="0" xfId="202" applyNumberFormat="1" applyFont="1" applyAlignment="1" applyProtection="1">
      <alignment horizontal="left" vertical="center"/>
      <protection hidden="1"/>
    </xf>
    <xf numFmtId="165" fontId="9" fillId="0" borderId="4" xfId="198" applyNumberFormat="1" applyFont="1" applyFill="1" applyBorder="1" applyAlignment="1" applyProtection="1">
      <alignment horizontal="center" vertical="center" wrapText="1"/>
    </xf>
    <xf numFmtId="1" fontId="9" fillId="0" borderId="4" xfId="0" applyNumberFormat="1" applyFont="1" applyBorder="1" applyAlignment="1">
      <alignment horizontal="center" vertical="center"/>
    </xf>
    <xf numFmtId="0" fontId="8" fillId="0" borderId="4" xfId="0" applyFont="1" applyBorder="1" applyAlignment="1">
      <alignment horizontal="center" vertical="center"/>
    </xf>
    <xf numFmtId="165" fontId="8" fillId="0" borderId="4" xfId="0" applyNumberFormat="1" applyFont="1" applyBorder="1" applyAlignment="1">
      <alignment horizontal="center" vertical="center"/>
    </xf>
    <xf numFmtId="165" fontId="8" fillId="0" borderId="4" xfId="198" applyNumberFormat="1" applyFont="1" applyFill="1" applyBorder="1" applyAlignment="1" applyProtection="1">
      <alignment horizontal="center" vertical="center"/>
    </xf>
    <xf numFmtId="165" fontId="9" fillId="0" borderId="5" xfId="0" applyNumberFormat="1" applyFont="1" applyBorder="1" applyAlignment="1">
      <alignment horizontal="center" vertical="center"/>
    </xf>
    <xf numFmtId="165" fontId="9" fillId="0" borderId="0" xfId="202" applyNumberFormat="1" applyFont="1" applyAlignment="1" applyProtection="1">
      <alignment horizontal="center" vertical="center"/>
      <protection hidden="1"/>
    </xf>
    <xf numFmtId="0" fontId="9" fillId="0" borderId="4" xfId="0" applyFont="1" applyBorder="1" applyAlignment="1">
      <alignment horizontal="center" vertical="center" wrapText="1"/>
    </xf>
    <xf numFmtId="1" fontId="8" fillId="0" borderId="4" xfId="198" applyNumberFormat="1" applyFont="1" applyFill="1" applyBorder="1" applyAlignment="1" applyProtection="1">
      <alignment horizontal="center" vertical="center"/>
      <protection locked="0"/>
    </xf>
    <xf numFmtId="1" fontId="8" fillId="0" borderId="4" xfId="0" applyNumberFormat="1" applyFont="1" applyBorder="1" applyAlignment="1">
      <alignment horizontal="center" vertical="center"/>
    </xf>
    <xf numFmtId="0" fontId="8" fillId="0" borderId="0" xfId="202" applyFont="1" applyAlignment="1">
      <alignment horizontal="left" vertical="center"/>
    </xf>
    <xf numFmtId="0" fontId="9" fillId="0" borderId="4" xfId="0" applyFont="1" applyBorder="1" applyAlignment="1">
      <alignment horizontal="center" vertical="center"/>
    </xf>
    <xf numFmtId="0" fontId="9" fillId="0" borderId="4" xfId="0" applyFont="1" applyBorder="1" applyAlignment="1">
      <alignment vertical="center"/>
    </xf>
    <xf numFmtId="0" fontId="8" fillId="0" borderId="4" xfId="198" applyNumberFormat="1" applyFont="1" applyFill="1" applyBorder="1" applyAlignment="1" applyProtection="1">
      <alignment vertical="center"/>
    </xf>
    <xf numFmtId="0" fontId="8" fillId="0" borderId="0" xfId="202" applyFont="1" applyAlignment="1">
      <alignment horizontal="center" vertical="center"/>
    </xf>
    <xf numFmtId="0" fontId="8" fillId="0" borderId="0" xfId="0" applyFont="1" applyAlignment="1" applyProtection="1">
      <alignment horizontal="center" vertical="center"/>
      <protection hidden="1"/>
    </xf>
    <xf numFmtId="9" fontId="8" fillId="0" borderId="0" xfId="198" applyNumberFormat="1" applyFont="1" applyFill="1" applyBorder="1" applyAlignment="1" applyProtection="1">
      <alignment horizontal="center" vertical="center"/>
    </xf>
    <xf numFmtId="0" fontId="8" fillId="0" borderId="0" xfId="0" applyFont="1" applyAlignment="1">
      <alignment horizontal="right" vertical="center" indent="1"/>
    </xf>
    <xf numFmtId="2" fontId="8" fillId="0" borderId="0" xfId="0" applyNumberFormat="1" applyFont="1" applyAlignment="1">
      <alignment horizontal="right" vertical="center" indent="1"/>
    </xf>
    <xf numFmtId="10" fontId="8" fillId="0" borderId="4" xfId="198" applyNumberFormat="1" applyFont="1" applyFill="1" applyBorder="1" applyAlignment="1" applyProtection="1">
      <alignment horizontal="center" vertical="center"/>
      <protection locked="0"/>
    </xf>
    <xf numFmtId="0" fontId="9" fillId="0" borderId="4" xfId="0" applyFont="1" applyBorder="1" applyAlignment="1">
      <alignment horizontal="justify" vertical="center"/>
    </xf>
    <xf numFmtId="9" fontId="81" fillId="0" borderId="4" xfId="0" applyNumberFormat="1" applyFont="1" applyBorder="1" applyAlignment="1">
      <alignment horizontal="center" vertical="center" wrapText="1"/>
    </xf>
    <xf numFmtId="1" fontId="9" fillId="0" borderId="5" xfId="0" applyNumberFormat="1" applyFont="1" applyBorder="1" applyAlignment="1">
      <alignment horizontal="left" vertical="center"/>
    </xf>
    <xf numFmtId="1" fontId="8" fillId="0" borderId="0" xfId="0" applyNumberFormat="1" applyFont="1" applyAlignment="1">
      <alignment horizontal="center" vertical="center"/>
    </xf>
    <xf numFmtId="1" fontId="8" fillId="0" borderId="0" xfId="198" applyNumberFormat="1" applyFont="1" applyFill="1" applyBorder="1" applyAlignment="1" applyProtection="1">
      <alignment horizontal="center" vertical="center"/>
    </xf>
    <xf numFmtId="1" fontId="9" fillId="0" borderId="0" xfId="202" applyNumberFormat="1" applyFont="1" applyAlignment="1" applyProtection="1">
      <alignment horizontal="left" vertical="center"/>
      <protection hidden="1"/>
    </xf>
    <xf numFmtId="1" fontId="8" fillId="0" borderId="0" xfId="202" applyNumberFormat="1" applyFont="1" applyAlignment="1" applyProtection="1">
      <alignment horizontal="center" vertical="center"/>
      <protection hidden="1"/>
    </xf>
    <xf numFmtId="1" fontId="8" fillId="0" borderId="0" xfId="202" applyNumberFormat="1" applyFont="1" applyAlignment="1" applyProtection="1">
      <alignment horizontal="left" vertical="center"/>
      <protection hidden="1"/>
    </xf>
    <xf numFmtId="1" fontId="9" fillId="0" borderId="4" xfId="0" applyNumberFormat="1" applyFont="1" applyBorder="1" applyAlignment="1">
      <alignment horizontal="center" vertical="center" wrapText="1"/>
    </xf>
    <xf numFmtId="1" fontId="8" fillId="0" borderId="4" xfId="198" applyNumberFormat="1" applyFont="1" applyFill="1" applyBorder="1" applyAlignment="1" applyProtection="1">
      <alignment horizontal="center" vertical="center"/>
    </xf>
    <xf numFmtId="0" fontId="8" fillId="0" borderId="0" xfId="202" applyFont="1" applyAlignment="1">
      <alignment horizontal="justify" vertical="center"/>
    </xf>
    <xf numFmtId="2" fontId="85" fillId="0" borderId="0" xfId="240" applyNumberFormat="1" applyFont="1" applyAlignment="1">
      <alignment horizontal="left" vertical="center" wrapText="1"/>
    </xf>
    <xf numFmtId="0" fontId="9" fillId="0" borderId="36" xfId="0" applyFont="1" applyBorder="1" applyAlignment="1">
      <alignment horizontal="right" vertical="center" indent="1"/>
    </xf>
    <xf numFmtId="0" fontId="9" fillId="0" borderId="14" xfId="0" applyFont="1" applyBorder="1" applyAlignment="1">
      <alignment horizontal="center" vertical="center"/>
    </xf>
    <xf numFmtId="0" fontId="9" fillId="0" borderId="11" xfId="198" applyNumberFormat="1" applyFont="1" applyFill="1" applyBorder="1" applyAlignment="1" applyProtection="1">
      <alignment horizontal="right" vertical="center" wrapText="1" indent="1"/>
    </xf>
    <xf numFmtId="0" fontId="7" fillId="0" borderId="0" xfId="0" applyFont="1" applyProtection="1">
      <protection hidden="1"/>
    </xf>
    <xf numFmtId="0" fontId="54" fillId="0" borderId="0" xfId="195" applyFont="1" applyAlignment="1" applyProtection="1">
      <alignment horizontal="center" vertical="center"/>
      <protection hidden="1"/>
    </xf>
    <xf numFmtId="0" fontId="19" fillId="6" borderId="4" xfId="0" applyFont="1" applyFill="1" applyBorder="1" applyAlignment="1" applyProtection="1">
      <alignment vertical="center"/>
      <protection locked="0"/>
    </xf>
    <xf numFmtId="0" fontId="19" fillId="0" borderId="4" xfId="207" applyNumberFormat="1" applyFont="1" applyFill="1" applyBorder="1" applyAlignment="1" applyProtection="1">
      <alignment horizontal="center" vertical="center"/>
    </xf>
    <xf numFmtId="0" fontId="19" fillId="7" borderId="4" xfId="207" applyNumberFormat="1" applyFont="1" applyFill="1" applyBorder="1" applyAlignment="1" applyProtection="1">
      <alignment horizontal="center" vertical="center"/>
    </xf>
    <xf numFmtId="0" fontId="19" fillId="0" borderId="0" xfId="198" applyNumberFormat="1" applyFill="1" applyBorder="1" applyAlignment="1" applyProtection="1">
      <alignment horizontal="center" vertical="center"/>
    </xf>
    <xf numFmtId="0" fontId="19" fillId="0" borderId="0" xfId="0" applyFont="1" applyAlignment="1">
      <alignment horizontal="center" vertical="center" wrapText="1"/>
    </xf>
    <xf numFmtId="0" fontId="19" fillId="0" borderId="0" xfId="198" applyNumberFormat="1" applyFill="1" applyBorder="1" applyAlignment="1" applyProtection="1">
      <alignment horizontal="center" vertical="center"/>
      <protection hidden="1"/>
    </xf>
    <xf numFmtId="178" fontId="19" fillId="0" borderId="0" xfId="193" applyNumberFormat="1" applyFont="1" applyAlignment="1">
      <alignment horizontal="left" vertical="center"/>
    </xf>
    <xf numFmtId="0" fontId="19" fillId="0" borderId="0" xfId="194" applyAlignment="1">
      <alignment horizontal="left" vertical="center"/>
    </xf>
    <xf numFmtId="0" fontId="19" fillId="0" borderId="0" xfId="203" applyAlignment="1">
      <alignment horizontal="left" vertical="center"/>
    </xf>
    <xf numFmtId="0" fontId="19" fillId="0" borderId="0" xfId="193" applyFont="1" applyAlignment="1">
      <alignment vertical="top"/>
    </xf>
    <xf numFmtId="165" fontId="19" fillId="0" borderId="0" xfId="193" applyNumberFormat="1" applyFont="1" applyAlignment="1">
      <alignment horizontal="center" vertical="top"/>
    </xf>
    <xf numFmtId="165" fontId="19" fillId="0" borderId="0" xfId="193" applyNumberFormat="1" applyFont="1" applyAlignment="1">
      <alignment horizontal="center" vertical="center"/>
    </xf>
    <xf numFmtId="0" fontId="19" fillId="0" borderId="0" xfId="193" applyFont="1" applyAlignment="1">
      <alignment horizontal="center" vertical="top"/>
    </xf>
    <xf numFmtId="165" fontId="19" fillId="0" borderId="0" xfId="0" applyNumberFormat="1" applyFont="1" applyAlignment="1">
      <alignment horizontal="center" vertical="center"/>
    </xf>
    <xf numFmtId="0" fontId="19" fillId="0" borderId="0" xfId="0" applyFont="1" applyAlignment="1">
      <alignment horizontal="left" vertical="center" wrapText="1" indent="2"/>
    </xf>
    <xf numFmtId="0" fontId="19" fillId="0" borderId="0" xfId="0" applyFont="1" applyAlignment="1">
      <alignment vertical="center" wrapText="1"/>
    </xf>
    <xf numFmtId="0" fontId="19" fillId="4" borderId="0" xfId="0" applyFont="1" applyFill="1" applyAlignment="1">
      <alignment vertical="center"/>
    </xf>
    <xf numFmtId="0" fontId="19" fillId="4" borderId="0" xfId="0" applyFont="1" applyFill="1" applyAlignment="1" applyProtection="1">
      <alignment vertical="center"/>
      <protection locked="0"/>
    </xf>
    <xf numFmtId="0" fontId="19" fillId="0" borderId="0" xfId="0" applyFont="1" applyAlignment="1">
      <alignment horizontal="left" vertical="center" indent="2"/>
    </xf>
    <xf numFmtId="0" fontId="19" fillId="4" borderId="22" xfId="0" applyFont="1" applyFill="1" applyBorder="1" applyAlignment="1" applyProtection="1">
      <alignment horizontal="left" vertical="center"/>
      <protection locked="0"/>
    </xf>
    <xf numFmtId="0" fontId="38" fillId="0" borderId="0" xfId="205" applyFont="1" applyProtection="1">
      <protection hidden="1"/>
    </xf>
    <xf numFmtId="0" fontId="38" fillId="0" borderId="0" xfId="205" applyFont="1" applyAlignment="1" applyProtection="1">
      <alignment vertical="center"/>
      <protection hidden="1"/>
    </xf>
    <xf numFmtId="0" fontId="38" fillId="0" borderId="0" xfId="205" applyFont="1" applyAlignment="1" applyProtection="1">
      <alignment wrapText="1"/>
      <protection hidden="1"/>
    </xf>
    <xf numFmtId="10" fontId="38" fillId="0" borderId="0" xfId="205" applyNumberFormat="1" applyFont="1" applyAlignment="1" applyProtection="1">
      <alignment vertical="center"/>
      <protection hidden="1"/>
    </xf>
    <xf numFmtId="0" fontId="5" fillId="0" borderId="0" xfId="196" applyAlignment="1" applyProtection="1">
      <alignment horizontal="left" vertical="center"/>
      <protection hidden="1"/>
    </xf>
    <xf numFmtId="0" fontId="87" fillId="0" borderId="4" xfId="245" applyFont="1" applyBorder="1" applyAlignment="1">
      <alignment horizontal="center" vertical="center"/>
    </xf>
    <xf numFmtId="0" fontId="88" fillId="0" borderId="4" xfId="245" applyFont="1" applyBorder="1" applyAlignment="1">
      <alignment horizontal="center" vertical="center"/>
    </xf>
    <xf numFmtId="0" fontId="86" fillId="0" borderId="4" xfId="245" applyFont="1" applyBorder="1" applyAlignment="1">
      <alignment horizontal="center" vertical="center" wrapText="1"/>
    </xf>
    <xf numFmtId="0" fontId="86" fillId="0" borderId="4" xfId="245" applyFont="1" applyBorder="1" applyAlignment="1">
      <alignment horizontal="center" vertical="center"/>
    </xf>
    <xf numFmtId="2" fontId="86" fillId="0" borderId="4" xfId="245" applyNumberFormat="1" applyFont="1" applyBorder="1" applyAlignment="1">
      <alignment horizontal="center" vertical="center"/>
    </xf>
    <xf numFmtId="0" fontId="86" fillId="0" borderId="4" xfId="245" applyFont="1" applyBorder="1" applyAlignment="1">
      <alignment horizontal="justify" vertical="top" wrapText="1"/>
    </xf>
    <xf numFmtId="0" fontId="88" fillId="0" borderId="4" xfId="245" applyFont="1" applyBorder="1" applyAlignment="1">
      <alignment horizontal="center" vertical="center" wrapText="1"/>
    </xf>
    <xf numFmtId="2" fontId="86" fillId="0" borderId="4" xfId="245" applyNumberFormat="1" applyFont="1" applyBorder="1" applyAlignment="1">
      <alignment horizontal="center" vertical="center" wrapText="1"/>
    </xf>
    <xf numFmtId="0" fontId="91" fillId="0" borderId="14" xfId="0" applyFont="1" applyBorder="1" applyAlignment="1">
      <alignment horizontal="justify" vertical="center" wrapText="1"/>
    </xf>
    <xf numFmtId="0" fontId="90" fillId="0" borderId="4" xfId="0" applyFont="1" applyBorder="1" applyAlignment="1">
      <alignment horizontal="center" vertical="center"/>
    </xf>
    <xf numFmtId="0" fontId="21" fillId="0" borderId="4" xfId="0" applyFont="1" applyBorder="1" applyAlignment="1">
      <alignment horizontal="center" vertical="center"/>
    </xf>
    <xf numFmtId="0" fontId="93" fillId="0" borderId="0" xfId="0" applyFont="1"/>
    <xf numFmtId="1" fontId="9" fillId="16" borderId="15" xfId="0" applyNumberFormat="1" applyFont="1" applyFill="1" applyBorder="1" applyAlignment="1">
      <alignment horizontal="center" vertical="center"/>
    </xf>
    <xf numFmtId="1" fontId="9" fillId="16" borderId="4" xfId="0" applyNumberFormat="1" applyFont="1" applyFill="1" applyBorder="1" applyAlignment="1">
      <alignment horizontal="center" vertical="center"/>
    </xf>
    <xf numFmtId="0" fontId="9" fillId="16" borderId="4" xfId="0" applyFont="1" applyFill="1" applyBorder="1" applyAlignment="1">
      <alignment horizontal="center" vertical="center" wrapText="1"/>
    </xf>
    <xf numFmtId="1" fontId="9" fillId="16" borderId="4" xfId="0" applyNumberFormat="1" applyFont="1" applyFill="1" applyBorder="1" applyAlignment="1">
      <alignment horizontal="center" vertical="center" wrapText="1"/>
    </xf>
    <xf numFmtId="0" fontId="9" fillId="16" borderId="4" xfId="0" applyFont="1" applyFill="1" applyBorder="1" applyAlignment="1">
      <alignment horizontal="center" vertical="center"/>
    </xf>
    <xf numFmtId="0" fontId="9" fillId="16" borderId="14" xfId="0" applyFont="1" applyFill="1" applyBorder="1" applyAlignment="1">
      <alignment horizontal="center" vertical="center"/>
    </xf>
    <xf numFmtId="0" fontId="36" fillId="16" borderId="0" xfId="0" applyFont="1" applyFill="1" applyAlignment="1">
      <alignment vertical="top"/>
    </xf>
    <xf numFmtId="0" fontId="80" fillId="16" borderId="0" xfId="0" applyFont="1" applyFill="1" applyAlignment="1">
      <alignment vertical="top"/>
    </xf>
    <xf numFmtId="0" fontId="41" fillId="16" borderId="0" xfId="0" applyFont="1" applyFill="1" applyAlignment="1" applyProtection="1">
      <alignment horizontal="center" vertical="top"/>
      <protection hidden="1"/>
    </xf>
    <xf numFmtId="0" fontId="36" fillId="16" borderId="0" xfId="0" applyFont="1" applyFill="1" applyAlignment="1">
      <alignment horizontal="center" vertical="top"/>
    </xf>
    <xf numFmtId="0" fontId="8" fillId="16" borderId="0" xfId="0" applyFont="1" applyFill="1" applyAlignment="1">
      <alignment vertical="top"/>
    </xf>
    <xf numFmtId="0" fontId="95" fillId="0" borderId="0" xfId="0" applyFont="1" applyAlignment="1">
      <alignment wrapText="1"/>
    </xf>
    <xf numFmtId="0" fontId="86" fillId="15" borderId="4" xfId="0" applyFont="1" applyFill="1" applyBorder="1" applyAlignment="1">
      <alignment horizontal="justify" vertical="top" wrapText="1"/>
    </xf>
    <xf numFmtId="0" fontId="95" fillId="15" borderId="4" xfId="0" applyFont="1" applyFill="1" applyBorder="1" applyAlignment="1">
      <alignment horizontal="center" vertical="center" wrapText="1"/>
    </xf>
    <xf numFmtId="0" fontId="92" fillId="0" borderId="4" xfId="0" applyFont="1" applyBorder="1" applyAlignment="1">
      <alignment horizontal="left" vertical="top" wrapText="1"/>
    </xf>
    <xf numFmtId="2" fontId="92" fillId="0" borderId="4" xfId="0" applyNumberFormat="1" applyFont="1" applyBorder="1" applyAlignment="1">
      <alignment horizontal="center" vertical="center"/>
    </xf>
    <xf numFmtId="0" fontId="21" fillId="0" borderId="4" xfId="0" applyFont="1" applyBorder="1" applyAlignment="1">
      <alignment horizontal="justify" vertical="top" wrapText="1"/>
    </xf>
    <xf numFmtId="0" fontId="96" fillId="0" borderId="4" xfId="245" applyFont="1" applyBorder="1" applyAlignment="1">
      <alignment horizontal="center" vertical="center" wrapText="1"/>
    </xf>
    <xf numFmtId="0" fontId="86" fillId="0" borderId="4" xfId="245" applyFont="1" applyBorder="1" applyAlignment="1">
      <alignment horizontal="justify" vertical="top" wrapText="1" shrinkToFit="1"/>
    </xf>
    <xf numFmtId="0" fontId="86" fillId="0" borderId="4" xfId="245" applyFont="1" applyBorder="1" applyAlignment="1">
      <alignment horizontal="left" vertical="top" wrapText="1" shrinkToFit="1"/>
    </xf>
    <xf numFmtId="2" fontId="8" fillId="0" borderId="4" xfId="198" applyNumberFormat="1" applyFont="1" applyFill="1" applyBorder="1" applyAlignment="1" applyProtection="1">
      <alignment horizontal="right" vertical="center" indent="1"/>
    </xf>
    <xf numFmtId="2" fontId="95" fillId="0" borderId="14" xfId="0" applyNumberFormat="1" applyFont="1" applyBorder="1" applyAlignment="1">
      <alignment horizontal="center" vertical="center"/>
    </xf>
    <xf numFmtId="1" fontId="86" fillId="0" borderId="14" xfId="245" applyNumberFormat="1" applyFont="1" applyBorder="1" applyAlignment="1">
      <alignment horizontal="center" vertical="center" wrapText="1"/>
    </xf>
    <xf numFmtId="2" fontId="86" fillId="0" borderId="14" xfId="245" applyNumberFormat="1" applyFont="1" applyBorder="1" applyAlignment="1">
      <alignment horizontal="center" vertical="center" wrapText="1"/>
    </xf>
    <xf numFmtId="0" fontId="8" fillId="0" borderId="4" xfId="0" applyFont="1" applyBorder="1" applyAlignment="1">
      <alignment horizontal="right" vertical="center" indent="1"/>
    </xf>
    <xf numFmtId="2" fontId="9" fillId="0" borderId="4" xfId="198" applyNumberFormat="1" applyFont="1" applyFill="1" applyBorder="1" applyAlignment="1" applyProtection="1">
      <alignment horizontal="right" vertical="center" indent="1"/>
    </xf>
    <xf numFmtId="2" fontId="9" fillId="0" borderId="4" xfId="198" applyNumberFormat="1" applyFont="1" applyFill="1" applyBorder="1" applyAlignment="1" applyProtection="1">
      <alignment horizontal="center" vertical="center"/>
    </xf>
    <xf numFmtId="2" fontId="8" fillId="16" borderId="4" xfId="198" applyNumberFormat="1" applyFont="1" applyFill="1" applyBorder="1" applyAlignment="1" applyProtection="1">
      <alignment horizontal="right" vertical="center"/>
    </xf>
    <xf numFmtId="2" fontId="8" fillId="0" borderId="4" xfId="198" applyNumberFormat="1" applyFont="1" applyFill="1" applyBorder="1" applyAlignment="1" applyProtection="1">
      <alignment horizontal="right" vertical="center"/>
    </xf>
    <xf numFmtId="0" fontId="9" fillId="16" borderId="37" xfId="0" applyFont="1" applyFill="1" applyBorder="1" applyAlignment="1">
      <alignment horizontal="right" vertical="center" indent="1"/>
    </xf>
    <xf numFmtId="0" fontId="9" fillId="16" borderId="27" xfId="0" applyFont="1" applyFill="1" applyBorder="1" applyAlignment="1">
      <alignment horizontal="center" vertical="center"/>
    </xf>
    <xf numFmtId="0" fontId="8" fillId="0" borderId="14" xfId="198" applyNumberFormat="1" applyFont="1" applyFill="1" applyBorder="1" applyAlignment="1" applyProtection="1">
      <alignment horizontal="center" vertical="center"/>
    </xf>
    <xf numFmtId="0" fontId="90" fillId="0" borderId="14" xfId="0" applyFont="1" applyBorder="1" applyAlignment="1">
      <alignment horizontal="center" vertical="center"/>
    </xf>
    <xf numFmtId="2" fontId="87" fillId="0" borderId="14" xfId="245" applyNumberFormat="1" applyFont="1" applyBorder="1" applyAlignment="1">
      <alignment horizontal="center" vertical="center" wrapText="1"/>
    </xf>
    <xf numFmtId="1" fontId="9" fillId="16" borderId="14" xfId="0" applyNumberFormat="1" applyFont="1" applyFill="1" applyBorder="1" applyAlignment="1">
      <alignment horizontal="center" vertical="center"/>
    </xf>
    <xf numFmtId="2" fontId="21" fillId="0" borderId="14" xfId="0" applyNumberFormat="1" applyFont="1" applyBorder="1" applyAlignment="1">
      <alignment horizontal="center" vertical="center"/>
    </xf>
    <xf numFmtId="0" fontId="81" fillId="0" borderId="4" xfId="0" applyFont="1" applyBorder="1" applyAlignment="1">
      <alignment horizontal="right" vertical="center" wrapText="1"/>
    </xf>
    <xf numFmtId="0" fontId="9" fillId="0" borderId="4" xfId="0" applyFont="1" applyBorder="1" applyAlignment="1">
      <alignment horizontal="right" vertical="center"/>
    </xf>
    <xf numFmtId="0" fontId="9" fillId="0" borderId="4" xfId="198" applyNumberFormat="1" applyFont="1" applyFill="1" applyBorder="1" applyAlignment="1" applyProtection="1">
      <alignment horizontal="right" vertical="center" wrapText="1"/>
    </xf>
    <xf numFmtId="0" fontId="9" fillId="16" borderId="11" xfId="0" applyFont="1" applyFill="1" applyBorder="1" applyAlignment="1">
      <alignment horizontal="center" vertical="center"/>
    </xf>
    <xf numFmtId="0" fontId="8" fillId="0" borderId="4" xfId="198" applyNumberFormat="1" applyFont="1" applyFill="1" applyBorder="1" applyAlignment="1" applyProtection="1">
      <alignment horizontal="center" vertical="center"/>
    </xf>
    <xf numFmtId="2" fontId="8" fillId="0" borderId="4" xfId="198" applyNumberFormat="1" applyFont="1" applyFill="1" applyBorder="1" applyAlignment="1" applyProtection="1">
      <alignment horizontal="center" vertical="center"/>
      <protection locked="0"/>
    </xf>
    <xf numFmtId="0" fontId="94" fillId="0" borderId="0" xfId="0" applyFont="1" applyAlignment="1" applyProtection="1">
      <alignment horizontal="left" vertical="center" wrapText="1"/>
      <protection hidden="1"/>
    </xf>
    <xf numFmtId="0" fontId="68" fillId="0" borderId="0" xfId="0" applyFont="1" applyAlignment="1" applyProtection="1">
      <alignment horizontal="left" vertical="center"/>
      <protection hidden="1"/>
    </xf>
    <xf numFmtId="0" fontId="68" fillId="0" borderId="0" xfId="0" quotePrefix="1" applyFont="1" applyAlignment="1" applyProtection="1">
      <alignment horizontal="left" vertical="center"/>
      <protection hidden="1"/>
    </xf>
    <xf numFmtId="0" fontId="9" fillId="0" borderId="14" xfId="201" applyFont="1" applyBorder="1" applyAlignment="1" applyProtection="1">
      <alignment horizontal="center" vertical="center"/>
      <protection hidden="1"/>
    </xf>
    <xf numFmtId="0" fontId="9" fillId="0" borderId="3" xfId="201" applyFont="1" applyBorder="1" applyAlignment="1" applyProtection="1">
      <alignment horizontal="center" vertical="center"/>
      <protection hidden="1"/>
    </xf>
    <xf numFmtId="0" fontId="9" fillId="0" borderId="15" xfId="201" applyFont="1" applyBorder="1" applyAlignment="1" applyProtection="1">
      <alignment horizontal="center" vertical="center"/>
      <protection hidden="1"/>
    </xf>
    <xf numFmtId="0" fontId="22" fillId="0" borderId="22" xfId="201" applyFont="1" applyBorder="1" applyAlignment="1" applyProtection="1">
      <alignment horizontal="justify" vertical="center"/>
      <protection hidden="1"/>
    </xf>
    <xf numFmtId="0" fontId="22" fillId="0" borderId="19" xfId="201" applyFont="1" applyBorder="1" applyAlignment="1" applyProtection="1">
      <alignment horizontal="justify" vertical="center"/>
      <protection hidden="1"/>
    </xf>
    <xf numFmtId="0" fontId="43" fillId="10" borderId="16" xfId="201" applyFont="1" applyFill="1" applyBorder="1" applyAlignment="1" applyProtection="1">
      <alignment horizontal="left" vertical="center" wrapText="1"/>
      <protection hidden="1"/>
    </xf>
    <xf numFmtId="0" fontId="43" fillId="10" borderId="33" xfId="201" applyFont="1" applyFill="1" applyBorder="1" applyAlignment="1" applyProtection="1">
      <alignment horizontal="left" vertical="center" wrapText="1"/>
      <protection hidden="1"/>
    </xf>
    <xf numFmtId="0" fontId="43" fillId="10" borderId="17" xfId="201" applyFont="1" applyFill="1" applyBorder="1" applyAlignment="1" applyProtection="1">
      <alignment horizontal="left" vertical="center" wrapText="1"/>
      <protection hidden="1"/>
    </xf>
    <xf numFmtId="0" fontId="23" fillId="0" borderId="18" xfId="201" applyFont="1" applyBorder="1" applyAlignment="1" applyProtection="1">
      <alignment horizontal="center" vertical="center"/>
      <protection hidden="1"/>
    </xf>
    <xf numFmtId="0" fontId="23" fillId="0" borderId="22" xfId="201" applyFont="1" applyBorder="1" applyAlignment="1" applyProtection="1">
      <alignment horizontal="center" vertical="center"/>
      <protection hidden="1"/>
    </xf>
    <xf numFmtId="0" fontId="23" fillId="0" borderId="19" xfId="201" applyFont="1" applyBorder="1" applyAlignment="1" applyProtection="1">
      <alignment horizontal="center" vertical="center"/>
      <protection hidden="1"/>
    </xf>
    <xf numFmtId="0" fontId="26" fillId="0" borderId="6" xfId="201" applyFont="1" applyBorder="1" applyAlignment="1" applyProtection="1">
      <alignment horizontal="right" vertical="center"/>
      <protection hidden="1"/>
    </xf>
    <xf numFmtId="0" fontId="26" fillId="0" borderId="0" xfId="201" applyFont="1" applyAlignment="1" applyProtection="1">
      <alignment horizontal="right" vertical="center"/>
      <protection hidden="1"/>
    </xf>
    <xf numFmtId="0" fontId="24" fillId="0" borderId="6" xfId="201" applyFont="1" applyBorder="1" applyAlignment="1" applyProtection="1">
      <alignment horizontal="right" vertical="center"/>
      <protection hidden="1"/>
    </xf>
    <xf numFmtId="0" fontId="24" fillId="0" borderId="0" xfId="201" applyFont="1" applyAlignment="1" applyProtection="1">
      <alignment horizontal="right" vertical="center"/>
      <protection hidden="1"/>
    </xf>
    <xf numFmtId="0" fontId="27" fillId="0" borderId="4" xfId="201" applyFont="1" applyBorder="1" applyAlignment="1" applyProtection="1">
      <alignment horizontal="center" vertical="center"/>
      <protection hidden="1"/>
    </xf>
    <xf numFmtId="0" fontId="20" fillId="0" borderId="4" xfId="201" applyFont="1" applyBorder="1" applyAlignment="1" applyProtection="1">
      <alignment horizontal="center" vertical="center"/>
      <protection hidden="1"/>
    </xf>
    <xf numFmtId="0" fontId="44" fillId="0" borderId="11" xfId="201" applyFont="1" applyBorder="1" applyAlignment="1" applyProtection="1">
      <alignment horizontal="center" vertical="center" textRotation="180"/>
      <protection hidden="1"/>
    </xf>
    <xf numFmtId="0" fontId="44" fillId="0" borderId="12" xfId="201" applyFont="1" applyBorder="1" applyAlignment="1" applyProtection="1">
      <alignment horizontal="center" vertical="center" textRotation="180"/>
      <protection hidden="1"/>
    </xf>
    <xf numFmtId="0" fontId="44" fillId="0" borderId="13" xfId="201" applyFont="1" applyBorder="1" applyAlignment="1" applyProtection="1">
      <alignment horizontal="center" vertical="center" textRotation="180"/>
      <protection hidden="1"/>
    </xf>
    <xf numFmtId="0" fontId="44" fillId="0" borderId="11" xfId="201" applyFont="1" applyBorder="1" applyAlignment="1" applyProtection="1">
      <alignment horizontal="center" vertical="center" textRotation="90"/>
      <protection hidden="1"/>
    </xf>
    <xf numFmtId="0" fontId="44" fillId="0" borderId="12" xfId="201" applyFont="1" applyBorder="1" applyAlignment="1" applyProtection="1">
      <alignment horizontal="center" vertical="center" textRotation="90"/>
      <protection hidden="1"/>
    </xf>
    <xf numFmtId="0" fontId="44" fillId="0" borderId="13" xfId="201" applyFont="1" applyBorder="1" applyAlignment="1" applyProtection="1">
      <alignment horizontal="center" vertical="center" textRotation="90"/>
      <protection hidden="1"/>
    </xf>
    <xf numFmtId="0" fontId="26" fillId="0" borderId="8" xfId="201" applyFont="1" applyBorder="1" applyAlignment="1" applyProtection="1">
      <alignment horizontal="right" vertical="center"/>
      <protection hidden="1"/>
    </xf>
    <xf numFmtId="0" fontId="26" fillId="0" borderId="5" xfId="201" applyFont="1" applyBorder="1" applyAlignment="1" applyProtection="1">
      <alignment horizontal="right" vertical="center"/>
      <protection hidden="1"/>
    </xf>
    <xf numFmtId="0" fontId="24" fillId="0" borderId="27" xfId="201" applyFont="1" applyBorder="1" applyAlignment="1" applyProtection="1">
      <alignment horizontal="right" vertical="center"/>
      <protection hidden="1"/>
    </xf>
    <xf numFmtId="0" fontId="24" fillId="0" borderId="10" xfId="201" applyFont="1" applyBorder="1" applyAlignment="1" applyProtection="1">
      <alignment horizontal="right" vertical="center"/>
      <protection hidden="1"/>
    </xf>
    <xf numFmtId="0" fontId="5" fillId="0" borderId="6" xfId="201" applyBorder="1" applyAlignment="1">
      <alignment vertical="center"/>
    </xf>
    <xf numFmtId="0" fontId="5" fillId="0" borderId="0" xfId="201" applyAlignment="1">
      <alignment vertical="center"/>
    </xf>
    <xf numFmtId="0" fontId="5" fillId="0" borderId="7" xfId="201" applyBorder="1" applyAlignment="1">
      <alignment vertical="center"/>
    </xf>
    <xf numFmtId="0" fontId="31" fillId="8" borderId="0" xfId="0" applyFont="1" applyFill="1" applyAlignment="1" applyProtection="1">
      <alignment horizontal="center" vertical="top" wrapText="1"/>
      <protection hidden="1"/>
    </xf>
    <xf numFmtId="0" fontId="22" fillId="0" borderId="0" xfId="0" applyFont="1" applyAlignment="1" applyProtection="1">
      <alignment horizontal="left" vertical="top"/>
      <protection hidden="1"/>
    </xf>
    <xf numFmtId="0" fontId="22" fillId="0" borderId="22" xfId="0" applyFont="1" applyBorder="1" applyAlignment="1" applyProtection="1">
      <alignment horizontal="center" vertical="center"/>
      <protection hidden="1"/>
    </xf>
    <xf numFmtId="0" fontId="39" fillId="0" borderId="34" xfId="0" applyFont="1" applyBorder="1" applyAlignment="1" applyProtection="1">
      <alignment horizontal="center" vertical="top"/>
      <protection hidden="1"/>
    </xf>
    <xf numFmtId="0" fontId="39" fillId="0" borderId="0" xfId="0" applyFont="1" applyAlignment="1" applyProtection="1">
      <alignment horizontal="center" vertical="top"/>
      <protection hidden="1"/>
    </xf>
    <xf numFmtId="0" fontId="0" fillId="4" borderId="4" xfId="195" applyFont="1" applyFill="1" applyBorder="1" applyAlignment="1" applyProtection="1">
      <alignment horizontal="left" vertical="center" wrapText="1"/>
      <protection locked="0"/>
    </xf>
    <xf numFmtId="0" fontId="19" fillId="4" borderId="4" xfId="195" applyFont="1" applyFill="1" applyBorder="1" applyAlignment="1" applyProtection="1">
      <alignment horizontal="left" vertical="center" wrapText="1"/>
      <protection locked="0"/>
    </xf>
    <xf numFmtId="0" fontId="0" fillId="4" borderId="4" xfId="195" applyFont="1" applyFill="1" applyBorder="1" applyAlignment="1" applyProtection="1">
      <alignment horizontal="left" vertical="center"/>
      <protection locked="0"/>
    </xf>
    <xf numFmtId="0" fontId="19" fillId="4" borderId="4" xfId="195" applyFont="1" applyFill="1" applyBorder="1" applyAlignment="1" applyProtection="1">
      <alignment horizontal="left" vertical="center"/>
      <protection locked="0"/>
    </xf>
    <xf numFmtId="0" fontId="0" fillId="4" borderId="16" xfId="195" applyFont="1" applyFill="1" applyBorder="1" applyAlignment="1" applyProtection="1">
      <alignment horizontal="left" vertical="center"/>
      <protection locked="0"/>
    </xf>
    <xf numFmtId="0" fontId="19" fillId="4" borderId="33" xfId="195" applyFont="1" applyFill="1" applyBorder="1" applyAlignment="1" applyProtection="1">
      <alignment horizontal="left" vertical="center"/>
      <protection locked="0"/>
    </xf>
    <xf numFmtId="0" fontId="19" fillId="4" borderId="17" xfId="195" applyFont="1" applyFill="1" applyBorder="1" applyAlignment="1" applyProtection="1">
      <alignment horizontal="left" vertical="center"/>
      <protection locked="0"/>
    </xf>
    <xf numFmtId="0" fontId="54" fillId="4" borderId="16" xfId="195" applyFont="1" applyFill="1" applyBorder="1" applyAlignment="1" applyProtection="1">
      <alignment horizontal="left" vertical="center"/>
      <protection locked="0"/>
    </xf>
    <xf numFmtId="0" fontId="54" fillId="4" borderId="33" xfId="195" applyFont="1" applyFill="1" applyBorder="1" applyAlignment="1" applyProtection="1">
      <alignment horizontal="left" vertical="center"/>
      <protection locked="0"/>
    </xf>
    <xf numFmtId="0" fontId="54" fillId="4" borderId="17" xfId="195" applyFont="1" applyFill="1" applyBorder="1" applyAlignment="1" applyProtection="1">
      <alignment horizontal="left" vertical="center"/>
      <protection locked="0"/>
    </xf>
    <xf numFmtId="0" fontId="0" fillId="4" borderId="14" xfId="195" applyFont="1" applyFill="1" applyBorder="1" applyAlignment="1" applyProtection="1">
      <alignment horizontal="left" vertical="center"/>
      <protection locked="0"/>
    </xf>
    <xf numFmtId="0" fontId="0" fillId="4" borderId="3" xfId="195" applyFont="1" applyFill="1" applyBorder="1" applyAlignment="1" applyProtection="1">
      <alignment horizontal="left" vertical="center"/>
      <protection locked="0"/>
    </xf>
    <xf numFmtId="0" fontId="0" fillId="4" borderId="15" xfId="195" applyFont="1" applyFill="1" applyBorder="1" applyAlignment="1" applyProtection="1">
      <alignment horizontal="left" vertical="center"/>
      <protection locked="0"/>
    </xf>
    <xf numFmtId="0" fontId="0" fillId="4" borderId="33" xfId="195" applyFont="1" applyFill="1" applyBorder="1" applyAlignment="1" applyProtection="1">
      <alignment horizontal="left" vertical="center"/>
      <protection locked="0"/>
    </xf>
    <xf numFmtId="0" fontId="0" fillId="4" borderId="17" xfId="195" applyFont="1" applyFill="1" applyBorder="1" applyAlignment="1" applyProtection="1">
      <alignment horizontal="left" vertical="center"/>
      <protection locked="0"/>
    </xf>
    <xf numFmtId="0" fontId="37" fillId="10" borderId="5" xfId="195" applyFont="1" applyFill="1" applyBorder="1" applyAlignment="1" applyProtection="1">
      <alignment horizontal="left" vertical="top" wrapText="1"/>
      <protection hidden="1"/>
    </xf>
    <xf numFmtId="0" fontId="18" fillId="0" borderId="0" xfId="195" applyFont="1" applyAlignment="1" applyProtection="1">
      <alignment horizontal="center" vertical="center"/>
      <protection hidden="1"/>
    </xf>
    <xf numFmtId="0" fontId="28" fillId="8" borderId="0" xfId="195" applyFont="1" applyFill="1" applyAlignment="1" applyProtection="1">
      <alignment horizontal="center" vertical="center"/>
      <protection hidden="1"/>
    </xf>
    <xf numFmtId="0" fontId="8" fillId="4" borderId="4" xfId="195" applyFont="1" applyFill="1" applyBorder="1" applyAlignment="1" applyProtection="1">
      <alignment horizontal="center" vertical="center"/>
      <protection locked="0"/>
    </xf>
    <xf numFmtId="0" fontId="19" fillId="4" borderId="14" xfId="195" applyFont="1" applyFill="1" applyBorder="1" applyAlignment="1" applyProtection="1">
      <alignment horizontal="center" vertical="center" wrapText="1"/>
      <protection locked="0"/>
    </xf>
    <xf numFmtId="0" fontId="19" fillId="4" borderId="3" xfId="195" applyFont="1" applyFill="1" applyBorder="1" applyAlignment="1" applyProtection="1">
      <alignment horizontal="center" vertical="center" wrapText="1"/>
      <protection locked="0"/>
    </xf>
    <xf numFmtId="0" fontId="19" fillId="4" borderId="15" xfId="195" applyFont="1" applyFill="1" applyBorder="1" applyAlignment="1" applyProtection="1">
      <alignment horizontal="center" vertical="center" wrapText="1"/>
      <protection locked="0"/>
    </xf>
    <xf numFmtId="0" fontId="41" fillId="0" borderId="0" xfId="207" applyNumberFormat="1" applyFont="1" applyFill="1" applyBorder="1" applyAlignment="1" applyProtection="1">
      <alignment horizontal="left" vertical="top" wrapText="1"/>
      <protection hidden="1"/>
    </xf>
    <xf numFmtId="0" fontId="36" fillId="0" borderId="0" xfId="202" applyFont="1" applyAlignment="1" applyProtection="1">
      <alignment horizontal="left" vertical="top"/>
      <protection hidden="1"/>
    </xf>
    <xf numFmtId="0" fontId="41" fillId="0" borderId="0" xfId="207" applyFont="1" applyFill="1" applyBorder="1" applyAlignment="1" applyProtection="1">
      <alignment horizontal="left" vertical="top" wrapText="1"/>
      <protection hidden="1"/>
    </xf>
    <xf numFmtId="0" fontId="36" fillId="0" borderId="0" xfId="0" applyFont="1" applyAlignment="1" applyProtection="1">
      <alignment horizontal="justify" vertical="top" wrapText="1"/>
      <protection hidden="1"/>
    </xf>
    <xf numFmtId="0" fontId="8" fillId="0" borderId="0" xfId="202" applyFont="1" applyAlignment="1" applyProtection="1">
      <alignment horizontal="left" vertical="top"/>
      <protection hidden="1"/>
    </xf>
    <xf numFmtId="0" fontId="41" fillId="0" borderId="0" xfId="0" applyFont="1" applyAlignment="1" applyProtection="1">
      <alignment horizontal="center" vertical="top"/>
      <protection hidden="1"/>
    </xf>
    <xf numFmtId="0" fontId="41" fillId="0" borderId="0" xfId="0" applyFont="1" applyAlignment="1" applyProtection="1">
      <alignment horizontal="justify" vertical="top" wrapText="1"/>
      <protection hidden="1"/>
    </xf>
    <xf numFmtId="0" fontId="41" fillId="0" borderId="0" xfId="207" applyNumberFormat="1" applyFont="1" applyFill="1" applyBorder="1" applyAlignment="1" applyProtection="1">
      <alignment horizontal="left" vertical="top"/>
      <protection hidden="1"/>
    </xf>
    <xf numFmtId="0" fontId="9" fillId="10" borderId="0" xfId="0" applyFont="1" applyFill="1" applyAlignment="1">
      <alignment horizontal="center" vertical="top" wrapText="1"/>
    </xf>
    <xf numFmtId="0" fontId="8" fillId="0" borderId="0" xfId="202" applyFont="1" applyAlignment="1" applyProtection="1">
      <alignment horizontal="left" vertical="top" wrapText="1"/>
      <protection hidden="1"/>
    </xf>
    <xf numFmtId="0" fontId="70" fillId="0" borderId="0" xfId="0" applyFont="1" applyAlignment="1">
      <alignment horizontal="left" vertical="top" wrapText="1"/>
    </xf>
    <xf numFmtId="0" fontId="70" fillId="0" borderId="14" xfId="207" applyNumberFormat="1" applyFont="1" applyFill="1" applyBorder="1" applyAlignment="1" applyProtection="1">
      <alignment horizontal="center" vertical="center"/>
    </xf>
    <xf numFmtId="0" fontId="70" fillId="0" borderId="3" xfId="207" applyNumberFormat="1" applyFont="1" applyFill="1" applyBorder="1" applyAlignment="1" applyProtection="1">
      <alignment horizontal="center" vertical="center"/>
    </xf>
    <xf numFmtId="0" fontId="70" fillId="0" borderId="15" xfId="207" applyNumberFormat="1" applyFont="1" applyFill="1" applyBorder="1" applyAlignment="1" applyProtection="1">
      <alignment horizontal="center" vertical="center"/>
    </xf>
    <xf numFmtId="0" fontId="41" fillId="0" borderId="0" xfId="0" applyFont="1" applyAlignment="1" applyProtection="1">
      <alignment horizontal="center" vertical="top" wrapText="1"/>
      <protection hidden="1"/>
    </xf>
    <xf numFmtId="0" fontId="70" fillId="7" borderId="4" xfId="207" applyNumberFormat="1" applyFont="1" applyFill="1" applyBorder="1" applyAlignment="1" applyProtection="1">
      <alignment horizontal="center" vertical="center" wrapText="1"/>
    </xf>
    <xf numFmtId="0" fontId="63" fillId="0" borderId="0" xfId="207" applyNumberFormat="1" applyFont="1" applyFill="1" applyBorder="1" applyAlignment="1" applyProtection="1">
      <alignment horizontal="center" vertical="top"/>
    </xf>
    <xf numFmtId="0" fontId="67" fillId="0" borderId="0" xfId="0" applyFont="1" applyAlignment="1">
      <alignment horizontal="justify" vertical="top" wrapText="1"/>
    </xf>
    <xf numFmtId="0" fontId="41" fillId="8" borderId="0" xfId="0" applyFont="1" applyFill="1" applyAlignment="1">
      <alignment horizontal="center" vertical="top"/>
    </xf>
    <xf numFmtId="0" fontId="9" fillId="0" borderId="0" xfId="0" applyFont="1" applyAlignment="1">
      <alignment horizontal="justify" vertical="top" wrapText="1"/>
    </xf>
    <xf numFmtId="1" fontId="8" fillId="0" borderId="0" xfId="0" applyNumberFormat="1" applyFont="1" applyAlignment="1">
      <alignment horizontal="right" vertical="top"/>
    </xf>
    <xf numFmtId="0" fontId="28" fillId="0" borderId="0" xfId="207" applyNumberFormat="1" applyFont="1" applyFill="1" applyBorder="1" applyAlignment="1" applyProtection="1">
      <alignment horizontal="left" vertical="center" wrapText="1"/>
      <protection hidden="1"/>
    </xf>
    <xf numFmtId="0" fontId="32" fillId="0" borderId="0" xfId="202" applyFont="1" applyAlignment="1" applyProtection="1">
      <alignment horizontal="left" vertical="center"/>
      <protection hidden="1"/>
    </xf>
    <xf numFmtId="0" fontId="19" fillId="0" borderId="0" xfId="0" applyFont="1" applyAlignment="1">
      <alignment horizontal="center" vertical="center"/>
    </xf>
    <xf numFmtId="0" fontId="32" fillId="0" borderId="0" xfId="0" applyFont="1" applyAlignment="1" applyProtection="1">
      <alignment horizontal="justify" vertical="center" wrapText="1"/>
      <protection hidden="1"/>
    </xf>
    <xf numFmtId="0" fontId="28" fillId="0" borderId="0" xfId="0" applyFont="1" applyAlignment="1">
      <alignment horizontal="center" vertical="center"/>
    </xf>
    <xf numFmtId="0" fontId="28" fillId="0" borderId="0" xfId="207" applyFont="1" applyFill="1" applyBorder="1" applyAlignment="1" applyProtection="1">
      <alignment horizontal="left" vertical="center" wrapText="1"/>
      <protection hidden="1"/>
    </xf>
    <xf numFmtId="0" fontId="28" fillId="0" borderId="0" xfId="207" applyNumberFormat="1" applyFont="1" applyFill="1" applyBorder="1" applyAlignment="1" applyProtection="1">
      <alignment horizontal="left" vertical="center"/>
      <protection hidden="1"/>
    </xf>
    <xf numFmtId="0" fontId="18" fillId="0" borderId="0" xfId="0" applyFont="1" applyAlignment="1">
      <alignment horizontal="center" vertical="center"/>
    </xf>
    <xf numFmtId="0" fontId="28" fillId="0" borderId="0" xfId="0" applyFont="1" applyAlignment="1" applyProtection="1">
      <alignment horizontal="center" vertical="center"/>
      <protection hidden="1"/>
    </xf>
    <xf numFmtId="0" fontId="28" fillId="0" borderId="0" xfId="0" applyFont="1" applyAlignment="1" applyProtection="1">
      <alignment horizontal="justify" vertical="center" wrapText="1"/>
      <protection hidden="1"/>
    </xf>
    <xf numFmtId="0" fontId="18" fillId="0" borderId="4" xfId="207" applyNumberFormat="1" applyFont="1" applyFill="1" applyBorder="1" applyAlignment="1" applyProtection="1">
      <alignment horizontal="left" vertical="center"/>
    </xf>
    <xf numFmtId="0" fontId="18" fillId="7" borderId="4" xfId="207" applyNumberFormat="1" applyFont="1" applyFill="1" applyBorder="1" applyAlignment="1" applyProtection="1">
      <alignment horizontal="left" vertical="center" wrapText="1"/>
    </xf>
    <xf numFmtId="0" fontId="29" fillId="0" borderId="10" xfId="207" applyNumberFormat="1" applyFont="1" applyFill="1" applyBorder="1" applyAlignment="1" applyProtection="1">
      <alignment horizontal="center" vertical="center"/>
    </xf>
    <xf numFmtId="0" fontId="29" fillId="0" borderId="0" xfId="0" applyFont="1" applyAlignment="1">
      <alignment horizontal="justify" vertical="center" wrapText="1"/>
    </xf>
    <xf numFmtId="0" fontId="19" fillId="0" borderId="0" xfId="0" applyFont="1" applyAlignment="1">
      <alignment horizontal="justify" vertical="top" wrapText="1"/>
    </xf>
    <xf numFmtId="0" fontId="28" fillId="0" borderId="0" xfId="0" applyFont="1" applyAlignment="1" applyProtection="1">
      <alignment horizontal="center" vertical="center" wrapText="1"/>
      <protection hidden="1"/>
    </xf>
    <xf numFmtId="0" fontId="18" fillId="0" borderId="0" xfId="0" applyFont="1" applyAlignment="1">
      <alignment horizontal="center" vertical="center" wrapText="1"/>
    </xf>
    <xf numFmtId="0" fontId="28" fillId="8" borderId="0" xfId="0" applyFont="1" applyFill="1" applyAlignment="1">
      <alignment horizontal="center" vertical="center"/>
    </xf>
    <xf numFmtId="0" fontId="18" fillId="0" borderId="0" xfId="0" applyFont="1" applyAlignment="1">
      <alignment horizontal="justify" vertical="center" wrapText="1"/>
    </xf>
    <xf numFmtId="0" fontId="19" fillId="0" borderId="0" xfId="202" applyAlignment="1" applyProtection="1">
      <alignment horizontal="left" vertical="center"/>
      <protection hidden="1"/>
    </xf>
    <xf numFmtId="0" fontId="19" fillId="0" borderId="0" xfId="0" applyFont="1" applyAlignment="1">
      <alignment horizontal="justify" vertical="center" wrapText="1"/>
    </xf>
    <xf numFmtId="0" fontId="36" fillId="0" borderId="0" xfId="0" applyFont="1" applyAlignment="1">
      <alignment horizontal="center" vertical="center"/>
    </xf>
    <xf numFmtId="0" fontId="41" fillId="8" borderId="0" xfId="0" applyFont="1" applyFill="1" applyAlignment="1">
      <alignment horizontal="center" vertical="center"/>
    </xf>
    <xf numFmtId="0" fontId="9" fillId="0" borderId="0" xfId="198" applyNumberFormat="1" applyFont="1" applyFill="1" applyBorder="1" applyAlignment="1" applyProtection="1">
      <alignment horizontal="justify" vertical="center" wrapText="1"/>
    </xf>
    <xf numFmtId="0" fontId="79" fillId="0" borderId="0" xfId="202" applyFont="1" applyAlignment="1" applyProtection="1">
      <alignment horizontal="left"/>
      <protection hidden="1"/>
    </xf>
    <xf numFmtId="0" fontId="9" fillId="0" borderId="0" xfId="0" applyFont="1" applyAlignment="1">
      <alignment horizontal="right" vertical="center"/>
    </xf>
    <xf numFmtId="0" fontId="39" fillId="10" borderId="0" xfId="0" applyFont="1" applyFill="1" applyAlignment="1">
      <alignment horizontal="left" vertical="top" wrapText="1"/>
    </xf>
    <xf numFmtId="0" fontId="41" fillId="0" borderId="0" xfId="0" applyFont="1" applyAlignment="1">
      <alignment horizontal="center" vertical="top"/>
    </xf>
    <xf numFmtId="165" fontId="9" fillId="0" borderId="5" xfId="202" applyNumberFormat="1" applyFont="1" applyBorder="1" applyAlignment="1" applyProtection="1">
      <alignment horizontal="right" vertical="top"/>
      <protection hidden="1"/>
    </xf>
    <xf numFmtId="0" fontId="8" fillId="0" borderId="0" xfId="202" applyFont="1" applyAlignment="1">
      <alignment horizontal="left" vertical="top"/>
    </xf>
    <xf numFmtId="165" fontId="8" fillId="0" borderId="0" xfId="202" applyNumberFormat="1" applyFont="1" applyAlignment="1" applyProtection="1">
      <alignment horizontal="left" vertical="top"/>
      <protection hidden="1"/>
    </xf>
    <xf numFmtId="0" fontId="9" fillId="10" borderId="0" xfId="0" applyFont="1" applyFill="1" applyAlignment="1">
      <alignment horizontal="left" vertical="top" wrapText="1"/>
    </xf>
    <xf numFmtId="0" fontId="9" fillId="0" borderId="0" xfId="198" applyNumberFormat="1" applyFont="1" applyFill="1" applyBorder="1" applyAlignment="1" applyProtection="1">
      <alignment horizontal="justify" vertical="top" wrapText="1"/>
    </xf>
    <xf numFmtId="0" fontId="32" fillId="0" borderId="0" xfId="0" applyFont="1" applyAlignment="1">
      <alignment horizontal="center" vertical="center"/>
    </xf>
    <xf numFmtId="0" fontId="18" fillId="0" borderId="0" xfId="198" applyNumberFormat="1" applyFont="1" applyFill="1" applyBorder="1" applyAlignment="1" applyProtection="1">
      <alignment horizontal="justify" vertical="center" wrapText="1"/>
    </xf>
    <xf numFmtId="0" fontId="19" fillId="0" borderId="0" xfId="202" applyAlignment="1">
      <alignment horizontal="left" vertical="center"/>
    </xf>
    <xf numFmtId="0" fontId="8" fillId="0" borderId="0" xfId="0" applyFont="1" applyAlignment="1">
      <alignment horizontal="right" vertical="top"/>
    </xf>
    <xf numFmtId="0" fontId="18" fillId="10" borderId="0" xfId="0" applyFont="1" applyFill="1" applyAlignment="1" applyProtection="1">
      <alignment horizontal="left" vertical="top" wrapText="1"/>
      <protection hidden="1"/>
    </xf>
    <xf numFmtId="0" fontId="28" fillId="8" borderId="0" xfId="0" applyFont="1" applyFill="1" applyAlignment="1" applyProtection="1">
      <alignment horizontal="center" vertical="center"/>
      <protection hidden="1"/>
    </xf>
    <xf numFmtId="0" fontId="18" fillId="6" borderId="4" xfId="201" applyFont="1" applyFill="1" applyBorder="1" applyAlignment="1" applyProtection="1">
      <alignment horizontal="left" vertical="center" wrapText="1"/>
      <protection hidden="1"/>
    </xf>
    <xf numFmtId="0" fontId="0" fillId="0" borderId="4" xfId="201" applyFont="1" applyBorder="1" applyAlignment="1" applyProtection="1">
      <alignment horizontal="left" vertical="center" wrapText="1"/>
      <protection hidden="1"/>
    </xf>
    <xf numFmtId="2" fontId="18" fillId="0" borderId="14" xfId="201" applyNumberFormat="1" applyFont="1" applyBorder="1" applyAlignment="1" applyProtection="1">
      <alignment horizontal="center" vertical="center" wrapText="1"/>
      <protection hidden="1"/>
    </xf>
    <xf numFmtId="2" fontId="18" fillId="0" borderId="15" xfId="201" applyNumberFormat="1" applyFont="1" applyBorder="1" applyAlignment="1" applyProtection="1">
      <alignment horizontal="center" vertical="center" wrapText="1"/>
      <protection hidden="1"/>
    </xf>
    <xf numFmtId="0" fontId="41" fillId="0" borderId="0" xfId="201" applyFont="1" applyAlignment="1" applyProtection="1">
      <alignment horizontal="center" vertical="top"/>
      <protection hidden="1"/>
    </xf>
    <xf numFmtId="0" fontId="0" fillId="0" borderId="4" xfId="201" applyFont="1" applyBorder="1" applyAlignment="1" applyProtection="1">
      <alignment horizontal="justify" vertical="center" wrapText="1"/>
      <protection hidden="1"/>
    </xf>
    <xf numFmtId="0" fontId="19" fillId="0" borderId="4" xfId="201" applyFont="1" applyBorder="1" applyAlignment="1" applyProtection="1">
      <alignment horizontal="justify" vertical="center" wrapText="1"/>
      <protection hidden="1"/>
    </xf>
    <xf numFmtId="0" fontId="18" fillId="0" borderId="14" xfId="201" applyFont="1" applyBorder="1" applyAlignment="1" applyProtection="1">
      <alignment horizontal="left" vertical="center" wrapText="1"/>
      <protection hidden="1"/>
    </xf>
    <xf numFmtId="0" fontId="18" fillId="0" borderId="15" xfId="201" applyFont="1" applyBorder="1" applyAlignment="1" applyProtection="1">
      <alignment horizontal="left" vertical="center" wrapText="1"/>
      <protection hidden="1"/>
    </xf>
    <xf numFmtId="2" fontId="18" fillId="0" borderId="14" xfId="201" applyNumberFormat="1" applyFont="1" applyBorder="1" applyAlignment="1" applyProtection="1">
      <alignment horizontal="center" wrapText="1"/>
      <protection hidden="1"/>
    </xf>
    <xf numFmtId="2" fontId="18" fillId="0" borderId="15" xfId="201" applyNumberFormat="1" applyFont="1" applyBorder="1" applyAlignment="1" applyProtection="1">
      <alignment horizontal="center" wrapText="1"/>
      <protection hidden="1"/>
    </xf>
    <xf numFmtId="0" fontId="18" fillId="10" borderId="0" xfId="201" applyFont="1" applyFill="1" applyAlignment="1" applyProtection="1">
      <alignment horizontal="left" vertical="top" wrapText="1"/>
      <protection hidden="1"/>
    </xf>
    <xf numFmtId="0" fontId="18" fillId="0" borderId="14" xfId="201" applyFont="1" applyBorder="1" applyAlignment="1" applyProtection="1">
      <alignment horizontal="center" vertical="center" wrapText="1"/>
      <protection hidden="1"/>
    </xf>
    <xf numFmtId="0" fontId="18" fillId="0" borderId="15" xfId="201" applyFont="1" applyBorder="1" applyAlignment="1" applyProtection="1">
      <alignment horizontal="center" vertical="center" wrapText="1"/>
      <protection hidden="1"/>
    </xf>
    <xf numFmtId="0" fontId="19" fillId="0" borderId="0" xfId="201" applyFont="1" applyAlignment="1" applyProtection="1">
      <alignment horizontal="left" vertical="top"/>
      <protection hidden="1"/>
    </xf>
    <xf numFmtId="0" fontId="28" fillId="8" borderId="0" xfId="201" applyFont="1" applyFill="1" applyAlignment="1" applyProtection="1">
      <alignment horizontal="center" vertical="center"/>
      <protection hidden="1"/>
    </xf>
    <xf numFmtId="0" fontId="18" fillId="0" borderId="14" xfId="201" applyFont="1" applyBorder="1" applyAlignment="1" applyProtection="1">
      <alignment horizontal="center" vertical="center"/>
      <protection hidden="1"/>
    </xf>
    <xf numFmtId="0" fontId="18" fillId="0" borderId="3" xfId="201" applyFont="1" applyBorder="1" applyAlignment="1" applyProtection="1">
      <alignment horizontal="center" vertical="center"/>
      <protection hidden="1"/>
    </xf>
    <xf numFmtId="2" fontId="18" fillId="6" borderId="14" xfId="201" applyNumberFormat="1" applyFont="1" applyFill="1" applyBorder="1" applyAlignment="1" applyProtection="1">
      <alignment horizontal="center" vertical="center" wrapText="1"/>
      <protection hidden="1"/>
    </xf>
    <xf numFmtId="2" fontId="18" fillId="6" borderId="15" xfId="201" applyNumberFormat="1" applyFont="1" applyFill="1" applyBorder="1" applyAlignment="1" applyProtection="1">
      <alignment horizontal="center" vertical="center" wrapText="1"/>
      <protection hidden="1"/>
    </xf>
    <xf numFmtId="0" fontId="19" fillId="0" borderId="4" xfId="201" applyFont="1" applyBorder="1" applyAlignment="1" applyProtection="1">
      <alignment horizontal="center" vertical="center"/>
      <protection hidden="1"/>
    </xf>
    <xf numFmtId="0" fontId="18" fillId="6" borderId="27" xfId="201" applyFont="1" applyFill="1" applyBorder="1" applyAlignment="1" applyProtection="1">
      <alignment horizontal="left" vertical="center" wrapText="1"/>
      <protection hidden="1"/>
    </xf>
    <xf numFmtId="0" fontId="18" fillId="6" borderId="28" xfId="201" applyFont="1" applyFill="1" applyBorder="1" applyAlignment="1" applyProtection="1">
      <alignment horizontal="left" vertical="center" wrapText="1"/>
      <protection hidden="1"/>
    </xf>
    <xf numFmtId="0" fontId="40" fillId="6" borderId="8" xfId="201" applyFont="1" applyFill="1" applyBorder="1" applyAlignment="1" applyProtection="1">
      <alignment horizontal="justify" vertical="center" wrapText="1"/>
      <protection hidden="1"/>
    </xf>
    <xf numFmtId="0" fontId="40" fillId="6" borderId="9" xfId="201" applyFont="1" applyFill="1" applyBorder="1" applyAlignment="1" applyProtection="1">
      <alignment horizontal="justify" vertical="center" wrapText="1"/>
      <protection hidden="1"/>
    </xf>
    <xf numFmtId="0" fontId="18" fillId="6" borderId="14" xfId="201" applyFont="1" applyFill="1" applyBorder="1" applyAlignment="1" applyProtection="1">
      <alignment horizontal="left" vertical="center" wrapText="1"/>
      <protection hidden="1"/>
    </xf>
    <xf numFmtId="0" fontId="18" fillId="6" borderId="15" xfId="201" applyFont="1" applyFill="1" applyBorder="1" applyAlignment="1" applyProtection="1">
      <alignment horizontal="left" vertical="center" wrapText="1"/>
      <protection hidden="1"/>
    </xf>
    <xf numFmtId="2" fontId="18" fillId="6" borderId="27" xfId="201" applyNumberFormat="1" applyFont="1" applyFill="1" applyBorder="1" applyAlignment="1" applyProtection="1">
      <alignment horizontal="center" vertical="center"/>
      <protection hidden="1"/>
    </xf>
    <xf numFmtId="2" fontId="18" fillId="6" borderId="28" xfId="201" applyNumberFormat="1" applyFont="1" applyFill="1" applyBorder="1" applyAlignment="1" applyProtection="1">
      <alignment horizontal="center" vertical="center"/>
      <protection hidden="1"/>
    </xf>
    <xf numFmtId="0" fontId="18" fillId="6" borderId="8" xfId="201" applyFont="1" applyFill="1" applyBorder="1" applyAlignment="1" applyProtection="1">
      <alignment horizontal="justify" vertical="center" wrapText="1"/>
      <protection hidden="1"/>
    </xf>
    <xf numFmtId="0" fontId="18" fillId="6" borderId="9" xfId="201" applyFont="1" applyFill="1" applyBorder="1" applyAlignment="1" applyProtection="1">
      <alignment horizontal="justify" vertical="center" wrapText="1"/>
      <protection hidden="1"/>
    </xf>
    <xf numFmtId="0" fontId="18" fillId="0" borderId="0" xfId="201" applyFont="1" applyAlignment="1" applyProtection="1">
      <alignment horizontal="center" vertical="center" wrapText="1"/>
      <protection hidden="1"/>
    </xf>
    <xf numFmtId="0" fontId="18" fillId="6" borderId="3" xfId="201" applyFont="1" applyFill="1" applyBorder="1" applyAlignment="1" applyProtection="1">
      <alignment horizontal="left" vertical="center" wrapText="1"/>
      <protection hidden="1"/>
    </xf>
    <xf numFmtId="4" fontId="18" fillId="0" borderId="11" xfId="201" applyNumberFormat="1" applyFont="1" applyBorder="1" applyAlignment="1" applyProtection="1">
      <alignment horizontal="center" wrapText="1"/>
      <protection hidden="1"/>
    </xf>
    <xf numFmtId="4" fontId="18" fillId="0" borderId="13" xfId="201" applyNumberFormat="1" applyFont="1" applyBorder="1" applyAlignment="1" applyProtection="1">
      <alignment horizontal="center" wrapText="1"/>
      <protection hidden="1"/>
    </xf>
    <xf numFmtId="0" fontId="18" fillId="6" borderId="24" xfId="201" applyFont="1" applyFill="1" applyBorder="1" applyAlignment="1" applyProtection="1">
      <alignment horizontal="left" vertical="center" wrapText="1"/>
      <protection hidden="1"/>
    </xf>
    <xf numFmtId="0" fontId="0" fillId="0" borderId="25" xfId="201" applyFont="1" applyBorder="1" applyAlignment="1" applyProtection="1">
      <alignment horizontal="justify" vertical="center" wrapText="1"/>
      <protection hidden="1"/>
    </xf>
    <xf numFmtId="0" fontId="19" fillId="0" borderId="26" xfId="201" applyFont="1" applyBorder="1" applyAlignment="1" applyProtection="1">
      <alignment horizontal="justify" vertical="center" wrapText="1"/>
      <protection hidden="1"/>
    </xf>
    <xf numFmtId="4" fontId="18" fillId="0" borderId="11" xfId="201" applyNumberFormat="1" applyFont="1" applyBorder="1" applyAlignment="1" applyProtection="1">
      <alignment horizontal="center"/>
      <protection hidden="1"/>
    </xf>
    <xf numFmtId="4" fontId="18" fillId="0" borderId="13" xfId="201" applyNumberFormat="1" applyFont="1" applyBorder="1" applyAlignment="1" applyProtection="1">
      <alignment horizontal="center"/>
      <protection hidden="1"/>
    </xf>
    <xf numFmtId="0" fontId="19" fillId="0" borderId="25" xfId="201" applyFont="1" applyBorder="1" applyAlignment="1" applyProtection="1">
      <alignment horizontal="justify" vertical="center" wrapText="1"/>
      <protection hidden="1"/>
    </xf>
    <xf numFmtId="0" fontId="18" fillId="0" borderId="4" xfId="201" applyFont="1" applyBorder="1" applyAlignment="1" applyProtection="1">
      <alignment horizontal="left" vertical="center" wrapText="1"/>
      <protection hidden="1"/>
    </xf>
    <xf numFmtId="0" fontId="18" fillId="0" borderId="0" xfId="198" applyNumberFormat="1" applyFont="1" applyFill="1" applyBorder="1" applyAlignment="1" applyProtection="1">
      <alignment horizontal="justify" vertical="center" wrapText="1"/>
      <protection hidden="1"/>
    </xf>
    <xf numFmtId="2" fontId="19" fillId="0" borderId="0" xfId="202" applyNumberFormat="1" applyAlignment="1" applyProtection="1">
      <alignment horizontal="right" vertical="center"/>
      <protection hidden="1"/>
    </xf>
    <xf numFmtId="168" fontId="18" fillId="0" borderId="0" xfId="0" applyNumberFormat="1" applyFont="1" applyAlignment="1" applyProtection="1">
      <alignment horizontal="center" vertical="center" wrapText="1"/>
      <protection hidden="1"/>
    </xf>
    <xf numFmtId="0" fontId="18" fillId="0" borderId="0" xfId="202" applyFont="1" applyAlignment="1" applyProtection="1">
      <alignment horizontal="center" vertical="center"/>
      <protection hidden="1"/>
    </xf>
    <xf numFmtId="168" fontId="28" fillId="0" borderId="0" xfId="0" applyNumberFormat="1" applyFont="1" applyAlignment="1" applyProtection="1">
      <alignment horizontal="center" vertical="center" wrapText="1"/>
      <protection hidden="1"/>
    </xf>
    <xf numFmtId="0" fontId="18" fillId="0" borderId="0" xfId="198" applyNumberFormat="1" applyFont="1" applyFill="1" applyBorder="1" applyAlignment="1" applyProtection="1">
      <alignment horizontal="justify" vertical="center"/>
      <protection hidden="1"/>
    </xf>
    <xf numFmtId="0" fontId="18" fillId="0" borderId="0" xfId="0" applyFont="1" applyAlignment="1" applyProtection="1">
      <alignment horizontal="left" vertical="center" wrapText="1"/>
      <protection hidden="1"/>
    </xf>
    <xf numFmtId="0" fontId="29" fillId="0" borderId="0" xfId="202" applyFont="1" applyAlignment="1" applyProtection="1">
      <alignment horizontal="center" vertical="center" wrapText="1"/>
      <protection hidden="1"/>
    </xf>
    <xf numFmtId="0" fontId="18" fillId="9" borderId="0" xfId="202" applyFont="1" applyFill="1" applyAlignment="1" applyProtection="1">
      <alignment horizontal="center" vertical="center" wrapText="1"/>
      <protection locked="0" hidden="1"/>
    </xf>
    <xf numFmtId="0" fontId="18" fillId="10" borderId="0" xfId="202" applyFont="1" applyFill="1" applyAlignment="1" applyProtection="1">
      <alignment horizontal="left" vertical="center" wrapText="1"/>
      <protection hidden="1"/>
    </xf>
    <xf numFmtId="0" fontId="18" fillId="0" borderId="0" xfId="202" applyFont="1" applyAlignment="1" applyProtection="1">
      <alignment horizontal="center" vertical="center" wrapText="1"/>
      <protection hidden="1"/>
    </xf>
    <xf numFmtId="0" fontId="18" fillId="0" borderId="0" xfId="0" applyFont="1" applyAlignment="1" applyProtection="1">
      <alignment horizontal="center" vertical="center"/>
      <protection hidden="1"/>
    </xf>
    <xf numFmtId="0" fontId="19" fillId="0" borderId="0" xfId="202" applyAlignment="1" applyProtection="1">
      <alignment horizontal="justify" vertical="top" wrapText="1"/>
      <protection hidden="1"/>
    </xf>
    <xf numFmtId="0" fontId="18" fillId="0" borderId="5" xfId="202" applyFont="1" applyBorder="1" applyAlignment="1" applyProtection="1">
      <alignment horizontal="left" vertical="center"/>
      <protection hidden="1"/>
    </xf>
    <xf numFmtId="0" fontId="18" fillId="0" borderId="0" xfId="202" applyFont="1" applyAlignment="1" applyProtection="1">
      <alignment horizontal="left" vertical="center"/>
      <protection hidden="1"/>
    </xf>
    <xf numFmtId="0" fontId="19" fillId="0" borderId="0" xfId="202" applyAlignment="1" applyProtection="1">
      <alignment horizontal="justify" vertical="center" wrapText="1"/>
      <protection hidden="1"/>
    </xf>
    <xf numFmtId="0" fontId="31" fillId="8" borderId="0" xfId="0" applyFont="1" applyFill="1" applyAlignment="1" applyProtection="1">
      <alignment horizontal="center" vertical="center" wrapText="1"/>
      <protection hidden="1"/>
    </xf>
    <xf numFmtId="0" fontId="31" fillId="8" borderId="7" xfId="0" applyFont="1" applyFill="1" applyBorder="1" applyAlignment="1" applyProtection="1">
      <alignment horizontal="center" vertical="center" wrapText="1"/>
      <protection hidden="1"/>
    </xf>
    <xf numFmtId="0" fontId="19" fillId="0" borderId="0" xfId="193" applyFont="1" applyAlignment="1">
      <alignment horizontal="center" vertical="top"/>
    </xf>
    <xf numFmtId="0" fontId="0" fillId="0" borderId="0" xfId="193" applyFont="1" applyAlignment="1">
      <alignment horizontal="center" vertical="top"/>
    </xf>
    <xf numFmtId="0" fontId="0" fillId="0" borderId="0" xfId="193" applyFont="1" applyAlignment="1">
      <alignment horizontal="justify" vertical="top"/>
    </xf>
    <xf numFmtId="0" fontId="19" fillId="0" borderId="0" xfId="193" applyFont="1" applyAlignment="1">
      <alignment horizontal="justify" vertical="top"/>
    </xf>
    <xf numFmtId="0" fontId="0" fillId="0" borderId="0" xfId="0" applyAlignment="1">
      <alignment horizontal="left" vertical="top" wrapText="1"/>
    </xf>
    <xf numFmtId="0" fontId="0" fillId="4" borderId="22" xfId="0" applyFill="1" applyBorder="1" applyAlignment="1" applyProtection="1">
      <alignment horizontal="left" vertical="center"/>
      <protection locked="0"/>
    </xf>
    <xf numFmtId="0" fontId="19" fillId="4" borderId="22" xfId="0" applyFont="1" applyFill="1" applyBorder="1" applyAlignment="1" applyProtection="1">
      <alignment horizontal="left" vertical="center"/>
      <protection locked="0"/>
    </xf>
    <xf numFmtId="0" fontId="19" fillId="0" borderId="0" xfId="0" applyFont="1" applyAlignment="1">
      <alignment horizontal="left" vertical="center" wrapText="1" indent="2"/>
    </xf>
    <xf numFmtId="0" fontId="19" fillId="0" borderId="35" xfId="0" applyFont="1" applyBorder="1" applyAlignment="1">
      <alignment horizontal="left" vertical="center" indent="2"/>
    </xf>
    <xf numFmtId="0" fontId="19" fillId="12" borderId="0" xfId="193" applyFont="1" applyFill="1" applyAlignment="1">
      <alignment horizontal="justify" vertical="top"/>
    </xf>
    <xf numFmtId="178" fontId="18" fillId="0" borderId="0" xfId="193" applyNumberFormat="1" applyFont="1" applyAlignment="1">
      <alignment horizontal="left" vertical="center" indent="1"/>
    </xf>
    <xf numFmtId="0" fontId="39" fillId="0" borderId="0" xfId="193" quotePrefix="1" applyFont="1" applyAlignment="1">
      <alignment horizontal="center" vertical="center"/>
    </xf>
    <xf numFmtId="0" fontId="19" fillId="0" borderId="35" xfId="0" applyFont="1" applyBorder="1" applyAlignment="1">
      <alignment horizontal="justify" vertical="center" wrapText="1"/>
    </xf>
    <xf numFmtId="0" fontId="19" fillId="0" borderId="22" xfId="0" applyFont="1" applyBorder="1" applyAlignment="1">
      <alignment horizontal="left" vertical="center" indent="2"/>
    </xf>
    <xf numFmtId="0" fontId="19" fillId="0" borderId="34" xfId="0" applyFont="1" applyBorder="1" applyAlignment="1">
      <alignment horizontal="left" vertical="center" indent="2"/>
    </xf>
    <xf numFmtId="0" fontId="19" fillId="0" borderId="0" xfId="0" applyFont="1" applyAlignment="1">
      <alignment horizontal="left" vertical="center" indent="2"/>
    </xf>
    <xf numFmtId="0" fontId="18" fillId="0" borderId="0" xfId="193" applyFont="1" applyAlignment="1">
      <alignment horizontal="justify" vertical="center"/>
    </xf>
    <xf numFmtId="0" fontId="18" fillId="0" borderId="0" xfId="193" applyFont="1" applyAlignment="1">
      <alignment horizontal="center" vertical="center"/>
    </xf>
    <xf numFmtId="0" fontId="19" fillId="4" borderId="0" xfId="193" applyFont="1" applyFill="1" applyAlignment="1" applyProtection="1">
      <alignment horizontal="left" vertical="center"/>
      <protection locked="0"/>
    </xf>
    <xf numFmtId="178" fontId="19" fillId="0" borderId="0" xfId="193" applyNumberFormat="1" applyFont="1" applyAlignment="1">
      <alignment horizontal="left" vertical="center"/>
    </xf>
    <xf numFmtId="0" fontId="18" fillId="11" borderId="0" xfId="193" applyFont="1" applyFill="1" applyAlignment="1">
      <alignment horizontal="justify" vertical="top"/>
    </xf>
    <xf numFmtId="0" fontId="19" fillId="0" borderId="0" xfId="193" applyFont="1" applyAlignment="1">
      <alignment horizontal="justify" vertical="center"/>
    </xf>
    <xf numFmtId="0" fontId="19" fillId="0" borderId="0" xfId="206" applyFont="1" applyAlignment="1" applyProtection="1">
      <alignment horizontal="justify" vertical="center" wrapText="1"/>
      <protection hidden="1"/>
    </xf>
    <xf numFmtId="1" fontId="25" fillId="0" borderId="27" xfId="206" applyNumberFormat="1" applyFont="1" applyBorder="1" applyAlignment="1" applyProtection="1">
      <alignment horizontal="justify" vertical="center" wrapText="1"/>
      <protection hidden="1"/>
    </xf>
    <xf numFmtId="1" fontId="25" fillId="0" borderId="10" xfId="206" applyNumberFormat="1" applyFont="1" applyBorder="1" applyAlignment="1" applyProtection="1">
      <alignment horizontal="justify" vertical="center" wrapText="1"/>
      <protection hidden="1"/>
    </xf>
    <xf numFmtId="1" fontId="25" fillId="0" borderId="28" xfId="206" applyNumberFormat="1" applyFont="1" applyBorder="1" applyAlignment="1" applyProtection="1">
      <alignment horizontal="justify" vertical="center" wrapText="1"/>
      <protection hidden="1"/>
    </xf>
    <xf numFmtId="4" fontId="18" fillId="0" borderId="27" xfId="206" applyNumberFormat="1" applyFont="1" applyBorder="1" applyAlignment="1" applyProtection="1">
      <alignment horizontal="center" vertical="center" wrapText="1"/>
      <protection hidden="1"/>
    </xf>
    <xf numFmtId="4" fontId="18" fillId="0" borderId="28" xfId="206" applyNumberFormat="1" applyFont="1" applyBorder="1" applyAlignment="1" applyProtection="1">
      <alignment horizontal="center" vertical="center" wrapText="1"/>
      <protection hidden="1"/>
    </xf>
    <xf numFmtId="0" fontId="19" fillId="0" borderId="0" xfId="206" applyFont="1" applyAlignment="1" applyProtection="1">
      <alignment horizontal="left" vertical="center" wrapText="1"/>
      <protection hidden="1"/>
    </xf>
    <xf numFmtId="0" fontId="0" fillId="0" borderId="0" xfId="0" applyAlignment="1">
      <alignment horizontal="left"/>
    </xf>
    <xf numFmtId="0" fontId="0" fillId="0" borderId="7" xfId="0" applyBorder="1" applyAlignment="1">
      <alignment horizontal="left"/>
    </xf>
    <xf numFmtId="1" fontId="19" fillId="0" borderId="0" xfId="206" applyNumberFormat="1" applyFont="1" applyAlignment="1" applyProtection="1">
      <alignment horizontal="justify" vertical="top" wrapText="1"/>
      <protection hidden="1"/>
    </xf>
    <xf numFmtId="0" fontId="19" fillId="0" borderId="0" xfId="206" applyFont="1" applyAlignment="1" applyProtection="1">
      <alignment horizontal="justify" vertical="top" wrapText="1"/>
      <protection hidden="1"/>
    </xf>
    <xf numFmtId="0" fontId="19" fillId="0" borderId="7" xfId="206" applyFont="1" applyBorder="1" applyAlignment="1" applyProtection="1">
      <alignment horizontal="justify" vertical="top" wrapText="1"/>
      <protection hidden="1"/>
    </xf>
    <xf numFmtId="0" fontId="20" fillId="0" borderId="0" xfId="206" applyFont="1" applyAlignment="1" applyProtection="1">
      <alignment horizontal="left"/>
      <protection hidden="1"/>
    </xf>
    <xf numFmtId="0" fontId="20" fillId="0" borderId="7" xfId="206" applyFont="1" applyBorder="1" applyAlignment="1" applyProtection="1">
      <alignment horizontal="left"/>
      <protection hidden="1"/>
    </xf>
    <xf numFmtId="1" fontId="18" fillId="0" borderId="14" xfId="206" applyNumberFormat="1" applyFont="1" applyBorder="1" applyAlignment="1" applyProtection="1">
      <alignment horizontal="center" vertical="center" wrapText="1"/>
      <protection hidden="1"/>
    </xf>
    <xf numFmtId="1" fontId="18" fillId="0" borderId="15" xfId="206" applyNumberFormat="1" applyFont="1" applyBorder="1" applyAlignment="1" applyProtection="1">
      <alignment horizontal="center" vertical="center" wrapText="1"/>
      <protection hidden="1"/>
    </xf>
    <xf numFmtId="4" fontId="18" fillId="0" borderId="14" xfId="206" applyNumberFormat="1" applyFont="1" applyBorder="1" applyAlignment="1" applyProtection="1">
      <alignment horizontal="right" vertical="center" wrapText="1"/>
      <protection hidden="1"/>
    </xf>
    <xf numFmtId="4" fontId="19" fillId="0" borderId="15" xfId="206" applyNumberFormat="1" applyFont="1" applyBorder="1" applyAlignment="1" applyProtection="1">
      <alignment horizontal="right" vertical="center" wrapText="1"/>
      <protection hidden="1"/>
    </xf>
    <xf numFmtId="1" fontId="18" fillId="0" borderId="0" xfId="206" applyNumberFormat="1" applyFont="1" applyAlignment="1" applyProtection="1">
      <alignment horizontal="center" vertical="center" wrapText="1"/>
      <protection hidden="1"/>
    </xf>
    <xf numFmtId="0" fontId="18" fillId="0" borderId="0" xfId="206" applyFont="1" applyAlignment="1" applyProtection="1">
      <alignment horizontal="center" vertical="center" wrapText="1"/>
      <protection hidden="1"/>
    </xf>
    <xf numFmtId="4" fontId="18" fillId="0" borderId="0" xfId="206" applyNumberFormat="1" applyFont="1" applyAlignment="1" applyProtection="1">
      <alignment horizontal="right" vertical="center" wrapText="1"/>
      <protection hidden="1"/>
    </xf>
    <xf numFmtId="1" fontId="18" fillId="0" borderId="4" xfId="206" applyNumberFormat="1" applyFont="1" applyBorder="1" applyAlignment="1" applyProtection="1">
      <alignment horizontal="center" vertical="center" wrapText="1"/>
      <protection hidden="1"/>
    </xf>
    <xf numFmtId="4" fontId="18" fillId="0" borderId="4" xfId="206" applyNumberFormat="1" applyFont="1" applyBorder="1" applyAlignment="1" applyProtection="1">
      <alignment horizontal="center" vertical="center" wrapText="1"/>
      <protection hidden="1"/>
    </xf>
    <xf numFmtId="0" fontId="19" fillId="0" borderId="7" xfId="206" applyFont="1" applyBorder="1" applyAlignment="1" applyProtection="1">
      <alignment horizontal="justify" vertical="center" wrapText="1"/>
      <protection hidden="1"/>
    </xf>
    <xf numFmtId="0" fontId="19" fillId="0" borderId="10" xfId="205" applyFont="1" applyBorder="1" applyAlignment="1" applyProtection="1">
      <alignment horizontal="left" vertical="center" wrapText="1"/>
      <protection hidden="1"/>
    </xf>
    <xf numFmtId="0" fontId="19" fillId="0" borderId="28" xfId="205" applyFont="1" applyBorder="1" applyAlignment="1" applyProtection="1">
      <alignment horizontal="left" vertical="center" wrapText="1"/>
      <protection hidden="1"/>
    </xf>
    <xf numFmtId="1" fontId="19" fillId="0" borderId="0" xfId="205" applyNumberFormat="1" applyFont="1" applyAlignment="1" applyProtection="1">
      <alignment horizontal="justify" vertical="top" wrapText="1"/>
      <protection hidden="1"/>
    </xf>
    <xf numFmtId="0" fontId="19" fillId="0" borderId="0" xfId="205" applyFont="1" applyAlignment="1" applyProtection="1">
      <alignment horizontal="justify" vertical="top" wrapText="1"/>
      <protection hidden="1"/>
    </xf>
    <xf numFmtId="0" fontId="19" fillId="0" borderId="7" xfId="205" applyFont="1" applyBorder="1" applyAlignment="1" applyProtection="1">
      <alignment horizontal="justify" vertical="top" wrapText="1"/>
      <protection hidden="1"/>
    </xf>
    <xf numFmtId="0" fontId="19" fillId="0" borderId="0" xfId="205" applyFont="1" applyAlignment="1" applyProtection="1">
      <alignment horizontal="left" vertical="center" wrapText="1"/>
      <protection hidden="1"/>
    </xf>
    <xf numFmtId="1" fontId="18" fillId="0" borderId="0" xfId="205" applyNumberFormat="1" applyFont="1" applyAlignment="1" applyProtection="1">
      <alignment horizontal="center" vertical="center" wrapText="1"/>
      <protection hidden="1"/>
    </xf>
    <xf numFmtId="0" fontId="18" fillId="0" borderId="0" xfId="205" applyFont="1" applyAlignment="1" applyProtection="1">
      <alignment horizontal="center" vertical="center" wrapText="1"/>
      <protection hidden="1"/>
    </xf>
    <xf numFmtId="4" fontId="18" fillId="0" borderId="0" xfId="205" applyNumberFormat="1" applyFont="1" applyAlignment="1" applyProtection="1">
      <alignment horizontal="right" vertical="center" wrapText="1"/>
      <protection hidden="1"/>
    </xf>
    <xf numFmtId="4" fontId="18" fillId="0" borderId="4" xfId="205" applyNumberFormat="1" applyFont="1" applyBorder="1" applyAlignment="1" applyProtection="1">
      <alignment horizontal="center" vertical="center" wrapText="1"/>
      <protection hidden="1"/>
    </xf>
    <xf numFmtId="4" fontId="18" fillId="0" borderId="14" xfId="205" applyNumberFormat="1" applyFont="1" applyBorder="1" applyAlignment="1" applyProtection="1">
      <alignment horizontal="right" vertical="center" wrapText="1"/>
      <protection hidden="1"/>
    </xf>
    <xf numFmtId="4" fontId="19" fillId="0" borderId="15" xfId="205" applyNumberFormat="1" applyFont="1" applyBorder="1" applyAlignment="1" applyProtection="1">
      <alignment horizontal="right" vertical="center" wrapText="1"/>
      <protection hidden="1"/>
    </xf>
    <xf numFmtId="1" fontId="18" fillId="0" borderId="14" xfId="205" applyNumberFormat="1" applyFont="1" applyBorder="1" applyAlignment="1" applyProtection="1">
      <alignment horizontal="center" vertical="center" wrapText="1"/>
      <protection hidden="1"/>
    </xf>
    <xf numFmtId="1" fontId="18" fillId="0" borderId="15" xfId="205" applyNumberFormat="1" applyFont="1" applyBorder="1" applyAlignment="1" applyProtection="1">
      <alignment horizontal="center" vertical="center" wrapText="1"/>
      <protection hidden="1"/>
    </xf>
    <xf numFmtId="1" fontId="18" fillId="0" borderId="4" xfId="205" applyNumberFormat="1" applyFont="1" applyBorder="1" applyAlignment="1" applyProtection="1">
      <alignment horizontal="center" vertical="center" wrapText="1"/>
      <protection hidden="1"/>
    </xf>
    <xf numFmtId="1" fontId="25" fillId="0" borderId="4" xfId="205" applyNumberFormat="1" applyFont="1" applyBorder="1" applyAlignment="1" applyProtection="1">
      <alignment horizontal="justify" vertical="center" wrapText="1"/>
      <protection hidden="1"/>
    </xf>
    <xf numFmtId="4" fontId="18" fillId="0" borderId="14" xfId="205" applyNumberFormat="1" applyFont="1" applyBorder="1" applyAlignment="1" applyProtection="1">
      <alignment horizontal="center" vertical="center" wrapText="1"/>
      <protection hidden="1"/>
    </xf>
    <xf numFmtId="4" fontId="18" fillId="0" borderId="3" xfId="205" applyNumberFormat="1" applyFont="1" applyBorder="1" applyAlignment="1" applyProtection="1">
      <alignment horizontal="center" vertical="center" wrapText="1"/>
      <protection hidden="1"/>
    </xf>
    <xf numFmtId="2" fontId="21" fillId="0" borderId="0" xfId="196" applyNumberFormat="1" applyFont="1" applyAlignment="1" applyProtection="1">
      <alignment horizontal="left" vertical="center"/>
      <protection hidden="1"/>
    </xf>
  </cellXfs>
  <cellStyles count="413">
    <cellStyle name="75" xfId="1" xr:uid="{00000000-0005-0000-0000-000000000000}"/>
    <cellStyle name="75 2" xfId="2" xr:uid="{00000000-0005-0000-0000-000001000000}"/>
    <cellStyle name="75 2 2" xfId="3" xr:uid="{00000000-0005-0000-0000-000002000000}"/>
    <cellStyle name="75 3" xfId="4" xr:uid="{00000000-0005-0000-0000-000003000000}"/>
    <cellStyle name="75 4" xfId="5" xr:uid="{00000000-0005-0000-0000-000004000000}"/>
    <cellStyle name="ÅëÈ­ [0]_±âÅ¸" xfId="6" xr:uid="{00000000-0005-0000-0000-000005000000}"/>
    <cellStyle name="ÅëÈ­_±âÅ¸" xfId="7" xr:uid="{00000000-0005-0000-0000-000006000000}"/>
    <cellStyle name="ÄÞ¸¶ [0]_±âÅ¸" xfId="8" xr:uid="{00000000-0005-0000-0000-000007000000}"/>
    <cellStyle name="ÄÞ¸¶_±âÅ¸" xfId="9" xr:uid="{00000000-0005-0000-0000-000008000000}"/>
    <cellStyle name="Ç¥ÁØ_¿¬°£´©°è¿¹»ó" xfId="10" xr:uid="{00000000-0005-0000-0000-000009000000}"/>
    <cellStyle name="Comma" xfId="11" builtinId="3"/>
    <cellStyle name="Comma  - Style1" xfId="12" xr:uid="{00000000-0005-0000-0000-00000B000000}"/>
    <cellStyle name="Comma  - Style1 2" xfId="13" xr:uid="{00000000-0005-0000-0000-00000C000000}"/>
    <cellStyle name="Comma  - Style1 2 2" xfId="258" xr:uid="{00000000-0005-0000-0000-00000C000000}"/>
    <cellStyle name="Comma  - Style2" xfId="14" xr:uid="{00000000-0005-0000-0000-00000D000000}"/>
    <cellStyle name="Comma  - Style2 2" xfId="15" xr:uid="{00000000-0005-0000-0000-00000E000000}"/>
    <cellStyle name="Comma  - Style2 2 2" xfId="259" xr:uid="{00000000-0005-0000-0000-00000E000000}"/>
    <cellStyle name="Comma  - Style3" xfId="16" xr:uid="{00000000-0005-0000-0000-00000F000000}"/>
    <cellStyle name="Comma  - Style3 2" xfId="17" xr:uid="{00000000-0005-0000-0000-000010000000}"/>
    <cellStyle name="Comma  - Style3 2 2" xfId="260" xr:uid="{00000000-0005-0000-0000-000010000000}"/>
    <cellStyle name="Comma  - Style4" xfId="18" xr:uid="{00000000-0005-0000-0000-000011000000}"/>
    <cellStyle name="Comma  - Style4 2" xfId="19" xr:uid="{00000000-0005-0000-0000-000012000000}"/>
    <cellStyle name="Comma  - Style4 2 2" xfId="261" xr:uid="{00000000-0005-0000-0000-000012000000}"/>
    <cellStyle name="Comma  - Style5" xfId="20" xr:uid="{00000000-0005-0000-0000-000013000000}"/>
    <cellStyle name="Comma  - Style5 2" xfId="21" xr:uid="{00000000-0005-0000-0000-000014000000}"/>
    <cellStyle name="Comma  - Style5 2 2" xfId="262" xr:uid="{00000000-0005-0000-0000-000014000000}"/>
    <cellStyle name="Comma  - Style6" xfId="22" xr:uid="{00000000-0005-0000-0000-000015000000}"/>
    <cellStyle name="Comma  - Style6 2" xfId="23" xr:uid="{00000000-0005-0000-0000-000016000000}"/>
    <cellStyle name="Comma  - Style6 2 2" xfId="263" xr:uid="{00000000-0005-0000-0000-000016000000}"/>
    <cellStyle name="Comma  - Style7" xfId="24" xr:uid="{00000000-0005-0000-0000-000017000000}"/>
    <cellStyle name="Comma  - Style7 2" xfId="25" xr:uid="{00000000-0005-0000-0000-000018000000}"/>
    <cellStyle name="Comma  - Style7 2 2" xfId="264" xr:uid="{00000000-0005-0000-0000-000018000000}"/>
    <cellStyle name="Comma  - Style8" xfId="26" xr:uid="{00000000-0005-0000-0000-000019000000}"/>
    <cellStyle name="Comma  - Style8 2" xfId="27" xr:uid="{00000000-0005-0000-0000-00001A000000}"/>
    <cellStyle name="Comma  - Style8 2 2" xfId="265" xr:uid="{00000000-0005-0000-0000-00001A000000}"/>
    <cellStyle name="Comma 10" xfId="28" xr:uid="{00000000-0005-0000-0000-00001B000000}"/>
    <cellStyle name="Comma 10 2" xfId="266" xr:uid="{00000000-0005-0000-0000-00001B000000}"/>
    <cellStyle name="Comma 11" xfId="29" xr:uid="{00000000-0005-0000-0000-00001C000000}"/>
    <cellStyle name="Comma 11 2" xfId="267" xr:uid="{00000000-0005-0000-0000-00001C000000}"/>
    <cellStyle name="Comma 12" xfId="30" xr:uid="{00000000-0005-0000-0000-00001D000000}"/>
    <cellStyle name="Comma 12 2" xfId="268" xr:uid="{00000000-0005-0000-0000-00001D000000}"/>
    <cellStyle name="Comma 13" xfId="31" xr:uid="{00000000-0005-0000-0000-00001E000000}"/>
    <cellStyle name="Comma 13 2" xfId="269" xr:uid="{00000000-0005-0000-0000-00001E000000}"/>
    <cellStyle name="Comma 14" xfId="32" xr:uid="{00000000-0005-0000-0000-00001F000000}"/>
    <cellStyle name="Comma 14 2" xfId="270" xr:uid="{00000000-0005-0000-0000-00001F000000}"/>
    <cellStyle name="Comma 15" xfId="33" xr:uid="{00000000-0005-0000-0000-000020000000}"/>
    <cellStyle name="Comma 15 2" xfId="271" xr:uid="{00000000-0005-0000-0000-000020000000}"/>
    <cellStyle name="Comma 16" xfId="34" xr:uid="{00000000-0005-0000-0000-000021000000}"/>
    <cellStyle name="Comma 16 2" xfId="272" xr:uid="{00000000-0005-0000-0000-000021000000}"/>
    <cellStyle name="Comma 17" xfId="35" xr:uid="{00000000-0005-0000-0000-000022000000}"/>
    <cellStyle name="Comma 17 2" xfId="273" xr:uid="{00000000-0005-0000-0000-000022000000}"/>
    <cellStyle name="Comma 18" xfId="36" xr:uid="{00000000-0005-0000-0000-000023000000}"/>
    <cellStyle name="Comma 18 2" xfId="274" xr:uid="{00000000-0005-0000-0000-000023000000}"/>
    <cellStyle name="Comma 19" xfId="37" xr:uid="{00000000-0005-0000-0000-000024000000}"/>
    <cellStyle name="Comma 19 2" xfId="275" xr:uid="{00000000-0005-0000-0000-000024000000}"/>
    <cellStyle name="Comma 2" xfId="38" xr:uid="{00000000-0005-0000-0000-000025000000}"/>
    <cellStyle name="Comma 2 2" xfId="219" xr:uid="{00000000-0005-0000-0000-000026000000}"/>
    <cellStyle name="Comma 2 2 2" xfId="409" xr:uid="{00000000-0005-0000-0000-000026000000}"/>
    <cellStyle name="Comma 2 3" xfId="276" xr:uid="{00000000-0005-0000-0000-000025000000}"/>
    <cellStyle name="Comma 20" xfId="39" xr:uid="{00000000-0005-0000-0000-000027000000}"/>
    <cellStyle name="Comma 20 2" xfId="277" xr:uid="{00000000-0005-0000-0000-000027000000}"/>
    <cellStyle name="Comma 21" xfId="40" xr:uid="{00000000-0005-0000-0000-000028000000}"/>
    <cellStyle name="Comma 21 2" xfId="278" xr:uid="{00000000-0005-0000-0000-000028000000}"/>
    <cellStyle name="Comma 22" xfId="41" xr:uid="{00000000-0005-0000-0000-000029000000}"/>
    <cellStyle name="Comma 22 2" xfId="279" xr:uid="{00000000-0005-0000-0000-000029000000}"/>
    <cellStyle name="Comma 23" xfId="42" xr:uid="{00000000-0005-0000-0000-00002A000000}"/>
    <cellStyle name="Comma 23 2" xfId="280" xr:uid="{00000000-0005-0000-0000-00002A000000}"/>
    <cellStyle name="Comma 24" xfId="43" xr:uid="{00000000-0005-0000-0000-00002B000000}"/>
    <cellStyle name="Comma 24 2" xfId="281" xr:uid="{00000000-0005-0000-0000-00002B000000}"/>
    <cellStyle name="Comma 25" xfId="44" xr:uid="{00000000-0005-0000-0000-00002C000000}"/>
    <cellStyle name="Comma 25 2" xfId="282" xr:uid="{00000000-0005-0000-0000-00002C000000}"/>
    <cellStyle name="Comma 26" xfId="45" xr:uid="{00000000-0005-0000-0000-00002D000000}"/>
    <cellStyle name="Comma 26 2" xfId="283" xr:uid="{00000000-0005-0000-0000-00002D000000}"/>
    <cellStyle name="Comma 27" xfId="46" xr:uid="{00000000-0005-0000-0000-00002E000000}"/>
    <cellStyle name="Comma 27 2" xfId="284" xr:uid="{00000000-0005-0000-0000-00002E000000}"/>
    <cellStyle name="Comma 28" xfId="47" xr:uid="{00000000-0005-0000-0000-00002F000000}"/>
    <cellStyle name="Comma 28 2" xfId="285" xr:uid="{00000000-0005-0000-0000-00002F000000}"/>
    <cellStyle name="Comma 29" xfId="48" xr:uid="{00000000-0005-0000-0000-000030000000}"/>
    <cellStyle name="Comma 29 2" xfId="286" xr:uid="{00000000-0005-0000-0000-000030000000}"/>
    <cellStyle name="Comma 3" xfId="49" xr:uid="{00000000-0005-0000-0000-000031000000}"/>
    <cellStyle name="Comma 3 2" xfId="287" xr:uid="{00000000-0005-0000-0000-000031000000}"/>
    <cellStyle name="Comma 30" xfId="50" xr:uid="{00000000-0005-0000-0000-000032000000}"/>
    <cellStyle name="Comma 30 2" xfId="288" xr:uid="{00000000-0005-0000-0000-000032000000}"/>
    <cellStyle name="Comma 31" xfId="51" xr:uid="{00000000-0005-0000-0000-000033000000}"/>
    <cellStyle name="Comma 31 2" xfId="289" xr:uid="{00000000-0005-0000-0000-000033000000}"/>
    <cellStyle name="Comma 32" xfId="52" xr:uid="{00000000-0005-0000-0000-000034000000}"/>
    <cellStyle name="Comma 32 2" xfId="290" xr:uid="{00000000-0005-0000-0000-000034000000}"/>
    <cellStyle name="Comma 33" xfId="53" xr:uid="{00000000-0005-0000-0000-000035000000}"/>
    <cellStyle name="Comma 33 2" xfId="291" xr:uid="{00000000-0005-0000-0000-000035000000}"/>
    <cellStyle name="Comma 34" xfId="54" xr:uid="{00000000-0005-0000-0000-000036000000}"/>
    <cellStyle name="Comma 34 2" xfId="292" xr:uid="{00000000-0005-0000-0000-000036000000}"/>
    <cellStyle name="Comma 35" xfId="55" xr:uid="{00000000-0005-0000-0000-000037000000}"/>
    <cellStyle name="Comma 35 2" xfId="293" xr:uid="{00000000-0005-0000-0000-000037000000}"/>
    <cellStyle name="Comma 36" xfId="56" xr:uid="{00000000-0005-0000-0000-000038000000}"/>
    <cellStyle name="Comma 36 2" xfId="294" xr:uid="{00000000-0005-0000-0000-000038000000}"/>
    <cellStyle name="Comma 37" xfId="57" xr:uid="{00000000-0005-0000-0000-000039000000}"/>
    <cellStyle name="Comma 37 2" xfId="295" xr:uid="{00000000-0005-0000-0000-000039000000}"/>
    <cellStyle name="Comma 38" xfId="58" xr:uid="{00000000-0005-0000-0000-00003A000000}"/>
    <cellStyle name="Comma 38 2" xfId="296" xr:uid="{00000000-0005-0000-0000-00003A000000}"/>
    <cellStyle name="Comma 39" xfId="59" xr:uid="{00000000-0005-0000-0000-00003B000000}"/>
    <cellStyle name="Comma 39 2" xfId="297" xr:uid="{00000000-0005-0000-0000-00003B000000}"/>
    <cellStyle name="Comma 4" xfId="60" xr:uid="{00000000-0005-0000-0000-00003C000000}"/>
    <cellStyle name="Comma 4 2" xfId="298" xr:uid="{00000000-0005-0000-0000-00003C000000}"/>
    <cellStyle name="Comma 40" xfId="61" xr:uid="{00000000-0005-0000-0000-00003D000000}"/>
    <cellStyle name="Comma 40 2" xfId="299" xr:uid="{00000000-0005-0000-0000-00003D000000}"/>
    <cellStyle name="Comma 41" xfId="62" xr:uid="{00000000-0005-0000-0000-00003E000000}"/>
    <cellStyle name="Comma 41 2" xfId="300" xr:uid="{00000000-0005-0000-0000-00003E000000}"/>
    <cellStyle name="Comma 42" xfId="63" xr:uid="{00000000-0005-0000-0000-00003F000000}"/>
    <cellStyle name="Comma 42 2" xfId="301" xr:uid="{00000000-0005-0000-0000-00003F000000}"/>
    <cellStyle name="Comma 43" xfId="64" xr:uid="{00000000-0005-0000-0000-000040000000}"/>
    <cellStyle name="Comma 43 2" xfId="302" xr:uid="{00000000-0005-0000-0000-000040000000}"/>
    <cellStyle name="Comma 44" xfId="244" xr:uid="{00000000-0005-0000-0000-00001F010000}"/>
    <cellStyle name="Comma 45" xfId="247" xr:uid="{00000000-0005-0000-0000-000022010000}"/>
    <cellStyle name="Comma 46" xfId="243" xr:uid="{00000000-0005-0000-0000-000024010000}"/>
    <cellStyle name="Comma 47" xfId="248" xr:uid="{00000000-0005-0000-0000-000026010000}"/>
    <cellStyle name="Comma 48" xfId="250" xr:uid="{00000000-0005-0000-0000-000028010000}"/>
    <cellStyle name="Comma 49" xfId="252" xr:uid="{00000000-0005-0000-0000-00002A010000}"/>
    <cellStyle name="Comma 5" xfId="65" xr:uid="{00000000-0005-0000-0000-000041000000}"/>
    <cellStyle name="Comma 5 2" xfId="303" xr:uid="{00000000-0005-0000-0000-000041000000}"/>
    <cellStyle name="Comma 50" xfId="254" xr:uid="{00000000-0005-0000-0000-00002C010000}"/>
    <cellStyle name="Comma 51" xfId="257" xr:uid="{00000000-0005-0000-0000-00002E010000}"/>
    <cellStyle name="Comma 52" xfId="405" xr:uid="{00000000-0005-0000-0000-0000CC010000}"/>
    <cellStyle name="Comma 53" xfId="412" xr:uid="{00000000-0005-0000-0000-0000CD010000}"/>
    <cellStyle name="Comma 6" xfId="66" xr:uid="{00000000-0005-0000-0000-000042000000}"/>
    <cellStyle name="Comma 6 2" xfId="304" xr:uid="{00000000-0005-0000-0000-000042000000}"/>
    <cellStyle name="Comma 7" xfId="67" xr:uid="{00000000-0005-0000-0000-000043000000}"/>
    <cellStyle name="Comma 7 2" xfId="305" xr:uid="{00000000-0005-0000-0000-000043000000}"/>
    <cellStyle name="Comma 8" xfId="68" xr:uid="{00000000-0005-0000-0000-000044000000}"/>
    <cellStyle name="Comma 8 2" xfId="306" xr:uid="{00000000-0005-0000-0000-000044000000}"/>
    <cellStyle name="Comma 9" xfId="69" xr:uid="{00000000-0005-0000-0000-000045000000}"/>
    <cellStyle name="Comma 9 2" xfId="307" xr:uid="{00000000-0005-0000-0000-000045000000}"/>
    <cellStyle name="Formula" xfId="70" xr:uid="{00000000-0005-0000-0000-000046000000}"/>
    <cellStyle name="Formula 2" xfId="71" xr:uid="{00000000-0005-0000-0000-000047000000}"/>
    <cellStyle name="Formula 2 2" xfId="72" xr:uid="{00000000-0005-0000-0000-000048000000}"/>
    <cellStyle name="Header1" xfId="73" xr:uid="{00000000-0005-0000-0000-000049000000}"/>
    <cellStyle name="Header2" xfId="74" xr:uid="{00000000-0005-0000-0000-00004A000000}"/>
    <cellStyle name="Hypertextový odkaz" xfId="75" xr:uid="{00000000-0005-0000-0000-00004B000000}"/>
    <cellStyle name="Hypertextový odkaz 2" xfId="76" xr:uid="{00000000-0005-0000-0000-00004C000000}"/>
    <cellStyle name="Hypertextový odkaz 2 2" xfId="77" xr:uid="{00000000-0005-0000-0000-00004D000000}"/>
    <cellStyle name="no dec" xfId="78" xr:uid="{00000000-0005-0000-0000-00004E000000}"/>
    <cellStyle name="no dec 2" xfId="79" xr:uid="{00000000-0005-0000-0000-00004F000000}"/>
    <cellStyle name="no dec 2 2" xfId="80" xr:uid="{00000000-0005-0000-0000-000050000000}"/>
    <cellStyle name="Normal" xfId="0" builtinId="0"/>
    <cellStyle name="Normal - Style1" xfId="81" xr:uid="{00000000-0005-0000-0000-000052000000}"/>
    <cellStyle name="Normal - Style1 2" xfId="82" xr:uid="{00000000-0005-0000-0000-000053000000}"/>
    <cellStyle name="Normal - Style1 2 2" xfId="308" xr:uid="{00000000-0005-0000-0000-000053000000}"/>
    <cellStyle name="Normal 10" xfId="83" xr:uid="{00000000-0005-0000-0000-000054000000}"/>
    <cellStyle name="Normal 10 2" xfId="84" xr:uid="{00000000-0005-0000-0000-000055000000}"/>
    <cellStyle name="Normal 10 2 2" xfId="309" xr:uid="{00000000-0005-0000-0000-000055000000}"/>
    <cellStyle name="Normal 100" xfId="221" xr:uid="{00000000-0005-0000-0000-000056000000}"/>
    <cellStyle name="Normal 101" xfId="222" xr:uid="{00000000-0005-0000-0000-000057000000}"/>
    <cellStyle name="Normal 102" xfId="223" xr:uid="{00000000-0005-0000-0000-000058000000}"/>
    <cellStyle name="Normal 103" xfId="224" xr:uid="{00000000-0005-0000-0000-000059000000}"/>
    <cellStyle name="Normal 104" xfId="229" xr:uid="{00000000-0005-0000-0000-00005A000000}"/>
    <cellStyle name="Normal 105" xfId="227" xr:uid="{00000000-0005-0000-0000-00005B000000}"/>
    <cellStyle name="Normal 106" xfId="225" xr:uid="{00000000-0005-0000-0000-00005C000000}"/>
    <cellStyle name="Normal 107" xfId="228" xr:uid="{00000000-0005-0000-0000-00005D000000}"/>
    <cellStyle name="Normal 108" xfId="226" xr:uid="{00000000-0005-0000-0000-00005E000000}"/>
    <cellStyle name="Normal 109" xfId="230" xr:uid="{00000000-0005-0000-0000-00005F000000}"/>
    <cellStyle name="Normal 11" xfId="85" xr:uid="{00000000-0005-0000-0000-000060000000}"/>
    <cellStyle name="Normal 11 2" xfId="86" xr:uid="{00000000-0005-0000-0000-000061000000}"/>
    <cellStyle name="Normal 11 2 2" xfId="310" xr:uid="{00000000-0005-0000-0000-000061000000}"/>
    <cellStyle name="Normal 110" xfId="231" xr:uid="{00000000-0005-0000-0000-000062000000}"/>
    <cellStyle name="Normal 111" xfId="232" xr:uid="{00000000-0005-0000-0000-000063000000}"/>
    <cellStyle name="Normal 112" xfId="233" xr:uid="{00000000-0005-0000-0000-000064000000}"/>
    <cellStyle name="Normal 113" xfId="234" xr:uid="{00000000-0005-0000-0000-000065000000}"/>
    <cellStyle name="Normal 114" xfId="235" xr:uid="{00000000-0005-0000-0000-000066000000}"/>
    <cellStyle name="Normal 115" xfId="236" xr:uid="{00000000-0005-0000-0000-000067000000}"/>
    <cellStyle name="Normal 116" xfId="237" xr:uid="{00000000-0005-0000-0000-000068000000}"/>
    <cellStyle name="Normal 117" xfId="238" xr:uid="{00000000-0005-0000-0000-000069000000}"/>
    <cellStyle name="Normal 118" xfId="239" xr:uid="{49895932-677B-43D2-B5F5-F5C00E0ECADD}"/>
    <cellStyle name="Normal 118 2" xfId="410" xr:uid="{49895932-677B-43D2-B5F5-F5C00E0ECADD}"/>
    <cellStyle name="Normal 119" xfId="242" xr:uid="{00000000-0005-0000-0000-000020010000}"/>
    <cellStyle name="Normal 12" xfId="87" xr:uid="{00000000-0005-0000-0000-00006A000000}"/>
    <cellStyle name="Normal 12 2" xfId="88" xr:uid="{00000000-0005-0000-0000-00006B000000}"/>
    <cellStyle name="Normal 12 2 2" xfId="311" xr:uid="{00000000-0005-0000-0000-00006B000000}"/>
    <cellStyle name="Normal 120" xfId="246" xr:uid="{00000000-0005-0000-0000-000023010000}"/>
    <cellStyle name="Normal 121" xfId="249" xr:uid="{00000000-0005-0000-0000-000025010000}"/>
    <cellStyle name="Normal 122" xfId="251" xr:uid="{00000000-0005-0000-0000-000027010000}"/>
    <cellStyle name="Normal 123" xfId="253" xr:uid="{00000000-0005-0000-0000-000029010000}"/>
    <cellStyle name="Normal 124" xfId="255" xr:uid="{00000000-0005-0000-0000-00002B010000}"/>
    <cellStyle name="Normal 125" xfId="256" xr:uid="{00000000-0005-0000-0000-00002D010000}"/>
    <cellStyle name="Normal 13" xfId="89" xr:uid="{00000000-0005-0000-0000-00006C000000}"/>
    <cellStyle name="Normal 13 2" xfId="312" xr:uid="{00000000-0005-0000-0000-00006C000000}"/>
    <cellStyle name="Normal 14" xfId="90" xr:uid="{00000000-0005-0000-0000-00006D000000}"/>
    <cellStyle name="Normal 14 2" xfId="313" xr:uid="{00000000-0005-0000-0000-00006D000000}"/>
    <cellStyle name="Normal 15" xfId="91" xr:uid="{00000000-0005-0000-0000-00006E000000}"/>
    <cellStyle name="Normal 15 2" xfId="314" xr:uid="{00000000-0005-0000-0000-00006E000000}"/>
    <cellStyle name="Normal 16" xfId="92" xr:uid="{00000000-0005-0000-0000-00006F000000}"/>
    <cellStyle name="Normal 16 2" xfId="315" xr:uid="{00000000-0005-0000-0000-00006F000000}"/>
    <cellStyle name="Normal 17" xfId="93" xr:uid="{00000000-0005-0000-0000-000070000000}"/>
    <cellStyle name="Normal 17 2" xfId="316" xr:uid="{00000000-0005-0000-0000-000070000000}"/>
    <cellStyle name="Normal 18" xfId="94" xr:uid="{00000000-0005-0000-0000-000071000000}"/>
    <cellStyle name="Normal 18 2" xfId="317" xr:uid="{00000000-0005-0000-0000-000071000000}"/>
    <cellStyle name="Normal 19" xfId="95" xr:uid="{00000000-0005-0000-0000-000072000000}"/>
    <cellStyle name="Normal 19 2" xfId="318" xr:uid="{00000000-0005-0000-0000-000072000000}"/>
    <cellStyle name="Normal 2" xfId="96" xr:uid="{00000000-0005-0000-0000-000073000000}"/>
    <cellStyle name="Normal 2 2" xfId="97" xr:uid="{00000000-0005-0000-0000-000074000000}"/>
    <cellStyle name="Normal 2 2 2" xfId="319" xr:uid="{00000000-0005-0000-0000-000074000000}"/>
    <cellStyle name="Normal 2 3" xfId="98" xr:uid="{00000000-0005-0000-0000-000075000000}"/>
    <cellStyle name="Normal 2 3 2" xfId="245" xr:uid="{B2DB4EA2-58E6-4B59-8D77-4967B2D29B13}"/>
    <cellStyle name="Normal 2 3 3" xfId="320" xr:uid="{00000000-0005-0000-0000-000075000000}"/>
    <cellStyle name="Normal 2 4" xfId="218" xr:uid="{00000000-0005-0000-0000-000076000000}"/>
    <cellStyle name="Normal 2 4 2" xfId="408" xr:uid="{00000000-0005-0000-0000-000076000000}"/>
    <cellStyle name="Normal 2 5" xfId="240" xr:uid="{1F996C42-DCE4-4447-9114-08524E22BBA1}"/>
    <cellStyle name="Normal 20" xfId="99" xr:uid="{00000000-0005-0000-0000-000077000000}"/>
    <cellStyle name="Normal 20 2" xfId="321" xr:uid="{00000000-0005-0000-0000-000077000000}"/>
    <cellStyle name="Normal 21" xfId="100" xr:uid="{00000000-0005-0000-0000-000078000000}"/>
    <cellStyle name="Normal 21 2" xfId="322" xr:uid="{00000000-0005-0000-0000-000078000000}"/>
    <cellStyle name="Normal 22" xfId="101" xr:uid="{00000000-0005-0000-0000-000079000000}"/>
    <cellStyle name="Normal 22 2" xfId="323" xr:uid="{00000000-0005-0000-0000-000079000000}"/>
    <cellStyle name="Normal 23" xfId="102" xr:uid="{00000000-0005-0000-0000-00007A000000}"/>
    <cellStyle name="Normal 23 2" xfId="324" xr:uid="{00000000-0005-0000-0000-00007A000000}"/>
    <cellStyle name="Normal 24" xfId="103" xr:uid="{00000000-0005-0000-0000-00007B000000}"/>
    <cellStyle name="Normal 24 2" xfId="325" xr:uid="{00000000-0005-0000-0000-00007B000000}"/>
    <cellStyle name="Normal 25" xfId="104" xr:uid="{00000000-0005-0000-0000-00007C000000}"/>
    <cellStyle name="Normal 25 2" xfId="326" xr:uid="{00000000-0005-0000-0000-00007C000000}"/>
    <cellStyle name="Normal 26" xfId="105" xr:uid="{00000000-0005-0000-0000-00007D000000}"/>
    <cellStyle name="Normal 26 2" xfId="327" xr:uid="{00000000-0005-0000-0000-00007D000000}"/>
    <cellStyle name="Normal 27" xfId="106" xr:uid="{00000000-0005-0000-0000-00007E000000}"/>
    <cellStyle name="Normal 27 2" xfId="328" xr:uid="{00000000-0005-0000-0000-00007E000000}"/>
    <cellStyle name="Normal 28" xfId="107" xr:uid="{00000000-0005-0000-0000-00007F000000}"/>
    <cellStyle name="Normal 28 2" xfId="329" xr:uid="{00000000-0005-0000-0000-00007F000000}"/>
    <cellStyle name="Normal 29" xfId="108" xr:uid="{00000000-0005-0000-0000-000080000000}"/>
    <cellStyle name="Normal 29 2" xfId="330" xr:uid="{00000000-0005-0000-0000-000080000000}"/>
    <cellStyle name="Normal 3" xfId="109" xr:uid="{00000000-0005-0000-0000-000081000000}"/>
    <cellStyle name="Normal 3 2" xfId="110" xr:uid="{00000000-0005-0000-0000-000082000000}"/>
    <cellStyle name="Normal 3 3" xfId="111" xr:uid="{00000000-0005-0000-0000-000083000000}"/>
    <cellStyle name="Normal 3 3 2" xfId="331" xr:uid="{00000000-0005-0000-0000-000083000000}"/>
    <cellStyle name="Normal 30" xfId="112" xr:uid="{00000000-0005-0000-0000-000084000000}"/>
    <cellStyle name="Normal 30 2" xfId="332" xr:uid="{00000000-0005-0000-0000-000084000000}"/>
    <cellStyle name="Normal 31" xfId="113" xr:uid="{00000000-0005-0000-0000-000085000000}"/>
    <cellStyle name="Normal 31 2" xfId="333" xr:uid="{00000000-0005-0000-0000-000085000000}"/>
    <cellStyle name="Normal 32" xfId="114" xr:uid="{00000000-0005-0000-0000-000086000000}"/>
    <cellStyle name="Normal 32 2" xfId="334" xr:uid="{00000000-0005-0000-0000-000086000000}"/>
    <cellStyle name="Normal 33" xfId="115" xr:uid="{00000000-0005-0000-0000-000087000000}"/>
    <cellStyle name="Normal 33 2" xfId="335" xr:uid="{00000000-0005-0000-0000-000087000000}"/>
    <cellStyle name="Normal 34" xfId="116" xr:uid="{00000000-0005-0000-0000-000088000000}"/>
    <cellStyle name="Normal 34 2" xfId="336" xr:uid="{00000000-0005-0000-0000-000088000000}"/>
    <cellStyle name="Normal 35" xfId="117" xr:uid="{00000000-0005-0000-0000-000089000000}"/>
    <cellStyle name="Normal 35 2" xfId="337" xr:uid="{00000000-0005-0000-0000-000089000000}"/>
    <cellStyle name="Normal 36" xfId="118" xr:uid="{00000000-0005-0000-0000-00008A000000}"/>
    <cellStyle name="Normal 36 2" xfId="338" xr:uid="{00000000-0005-0000-0000-00008A000000}"/>
    <cellStyle name="Normal 37" xfId="119" xr:uid="{00000000-0005-0000-0000-00008B000000}"/>
    <cellStyle name="Normal 37 2" xfId="339" xr:uid="{00000000-0005-0000-0000-00008B000000}"/>
    <cellStyle name="Normal 38" xfId="120" xr:uid="{00000000-0005-0000-0000-00008C000000}"/>
    <cellStyle name="Normal 38 2" xfId="340" xr:uid="{00000000-0005-0000-0000-00008C000000}"/>
    <cellStyle name="Normal 39" xfId="121" xr:uid="{00000000-0005-0000-0000-00008D000000}"/>
    <cellStyle name="Normal 39 2" xfId="341" xr:uid="{00000000-0005-0000-0000-00008D000000}"/>
    <cellStyle name="Normal 4" xfId="122" xr:uid="{00000000-0005-0000-0000-00008E000000}"/>
    <cellStyle name="Normal 4 2" xfId="123" xr:uid="{00000000-0005-0000-0000-00008F000000}"/>
    <cellStyle name="Normal 4 3" xfId="124" xr:uid="{00000000-0005-0000-0000-000090000000}"/>
    <cellStyle name="Normal 4 3 2" xfId="342" xr:uid="{00000000-0005-0000-0000-000090000000}"/>
    <cellStyle name="Normal 40" xfId="125" xr:uid="{00000000-0005-0000-0000-000091000000}"/>
    <cellStyle name="Normal 40 2" xfId="343" xr:uid="{00000000-0005-0000-0000-000091000000}"/>
    <cellStyle name="Normal 41" xfId="126" xr:uid="{00000000-0005-0000-0000-000092000000}"/>
    <cellStyle name="Normal 41 2" xfId="344" xr:uid="{00000000-0005-0000-0000-000092000000}"/>
    <cellStyle name="Normal 42" xfId="127" xr:uid="{00000000-0005-0000-0000-000093000000}"/>
    <cellStyle name="Normal 42 2" xfId="345" xr:uid="{00000000-0005-0000-0000-000093000000}"/>
    <cellStyle name="Normal 43" xfId="128" xr:uid="{00000000-0005-0000-0000-000094000000}"/>
    <cellStyle name="Normal 43 2" xfId="346" xr:uid="{00000000-0005-0000-0000-000094000000}"/>
    <cellStyle name="Normal 44" xfId="129" xr:uid="{00000000-0005-0000-0000-000095000000}"/>
    <cellStyle name="Normal 44 2" xfId="347" xr:uid="{00000000-0005-0000-0000-000095000000}"/>
    <cellStyle name="Normal 45" xfId="130" xr:uid="{00000000-0005-0000-0000-000096000000}"/>
    <cellStyle name="Normal 45 2" xfId="348" xr:uid="{00000000-0005-0000-0000-000096000000}"/>
    <cellStyle name="Normal 46" xfId="131" xr:uid="{00000000-0005-0000-0000-000097000000}"/>
    <cellStyle name="Normal 46 2" xfId="349" xr:uid="{00000000-0005-0000-0000-000097000000}"/>
    <cellStyle name="Normal 47" xfId="132" xr:uid="{00000000-0005-0000-0000-000098000000}"/>
    <cellStyle name="Normal 47 2" xfId="350" xr:uid="{00000000-0005-0000-0000-000098000000}"/>
    <cellStyle name="Normal 48" xfId="133" xr:uid="{00000000-0005-0000-0000-000099000000}"/>
    <cellStyle name="Normal 48 2" xfId="351" xr:uid="{00000000-0005-0000-0000-000099000000}"/>
    <cellStyle name="Normal 49" xfId="134" xr:uid="{00000000-0005-0000-0000-00009A000000}"/>
    <cellStyle name="Normal 49 2" xfId="352" xr:uid="{00000000-0005-0000-0000-00009A000000}"/>
    <cellStyle name="Normal 5" xfId="135" xr:uid="{00000000-0005-0000-0000-00009B000000}"/>
    <cellStyle name="Normal 5 2" xfId="136" xr:uid="{00000000-0005-0000-0000-00009C000000}"/>
    <cellStyle name="Normal 5 2 2" xfId="353" xr:uid="{00000000-0005-0000-0000-00009C000000}"/>
    <cellStyle name="Normal 50" xfId="137" xr:uid="{00000000-0005-0000-0000-00009D000000}"/>
    <cellStyle name="Normal 50 2" xfId="354" xr:uid="{00000000-0005-0000-0000-00009D000000}"/>
    <cellStyle name="Normal 51" xfId="138" xr:uid="{00000000-0005-0000-0000-00009E000000}"/>
    <cellStyle name="Normal 51 2" xfId="355" xr:uid="{00000000-0005-0000-0000-00009E000000}"/>
    <cellStyle name="Normal 52" xfId="139" xr:uid="{00000000-0005-0000-0000-00009F000000}"/>
    <cellStyle name="Normal 52 2" xfId="356" xr:uid="{00000000-0005-0000-0000-00009F000000}"/>
    <cellStyle name="Normal 53" xfId="140" xr:uid="{00000000-0005-0000-0000-0000A0000000}"/>
    <cellStyle name="Normal 53 2" xfId="357" xr:uid="{00000000-0005-0000-0000-0000A0000000}"/>
    <cellStyle name="Normal 54" xfId="141" xr:uid="{00000000-0005-0000-0000-0000A1000000}"/>
    <cellStyle name="Normal 54 2" xfId="358" xr:uid="{00000000-0005-0000-0000-0000A1000000}"/>
    <cellStyle name="Normal 55" xfId="142" xr:uid="{00000000-0005-0000-0000-0000A2000000}"/>
    <cellStyle name="Normal 55 2" xfId="359" xr:uid="{00000000-0005-0000-0000-0000A2000000}"/>
    <cellStyle name="Normal 56" xfId="143" xr:uid="{00000000-0005-0000-0000-0000A3000000}"/>
    <cellStyle name="Normal 56 2" xfId="360" xr:uid="{00000000-0005-0000-0000-0000A3000000}"/>
    <cellStyle name="Normal 57" xfId="144" xr:uid="{00000000-0005-0000-0000-0000A4000000}"/>
    <cellStyle name="Normal 58" xfId="145" xr:uid="{00000000-0005-0000-0000-0000A5000000}"/>
    <cellStyle name="Normal 58 2" xfId="361" xr:uid="{00000000-0005-0000-0000-0000A5000000}"/>
    <cellStyle name="Normal 59" xfId="146" xr:uid="{00000000-0005-0000-0000-0000A6000000}"/>
    <cellStyle name="Normal 59 2" xfId="362" xr:uid="{00000000-0005-0000-0000-0000A6000000}"/>
    <cellStyle name="Normal 6" xfId="147" xr:uid="{00000000-0005-0000-0000-0000A7000000}"/>
    <cellStyle name="Normal 6 2" xfId="148" xr:uid="{00000000-0005-0000-0000-0000A8000000}"/>
    <cellStyle name="Normal 6 2 2" xfId="363" xr:uid="{00000000-0005-0000-0000-0000A8000000}"/>
    <cellStyle name="Normal 60" xfId="149" xr:uid="{00000000-0005-0000-0000-0000A9000000}"/>
    <cellStyle name="Normal 60 2" xfId="364" xr:uid="{00000000-0005-0000-0000-0000A9000000}"/>
    <cellStyle name="Normal 61" xfId="150" xr:uid="{00000000-0005-0000-0000-0000AA000000}"/>
    <cellStyle name="Normal 61 2" xfId="365" xr:uid="{00000000-0005-0000-0000-0000AA000000}"/>
    <cellStyle name="Normal 62" xfId="151" xr:uid="{00000000-0005-0000-0000-0000AB000000}"/>
    <cellStyle name="Normal 62 2" xfId="366" xr:uid="{00000000-0005-0000-0000-0000AB000000}"/>
    <cellStyle name="Normal 63" xfId="152" xr:uid="{00000000-0005-0000-0000-0000AC000000}"/>
    <cellStyle name="Normal 63 2" xfId="367" xr:uid="{00000000-0005-0000-0000-0000AC000000}"/>
    <cellStyle name="Normal 64" xfId="153" xr:uid="{00000000-0005-0000-0000-0000AD000000}"/>
    <cellStyle name="Normal 64 2" xfId="368" xr:uid="{00000000-0005-0000-0000-0000AD000000}"/>
    <cellStyle name="Normal 65" xfId="154" xr:uid="{00000000-0005-0000-0000-0000AE000000}"/>
    <cellStyle name="Normal 65 2" xfId="369" xr:uid="{00000000-0005-0000-0000-0000AE000000}"/>
    <cellStyle name="Normal 66" xfId="155" xr:uid="{00000000-0005-0000-0000-0000AF000000}"/>
    <cellStyle name="Normal 66 2" xfId="370" xr:uid="{00000000-0005-0000-0000-0000AF000000}"/>
    <cellStyle name="Normal 67" xfId="156" xr:uid="{00000000-0005-0000-0000-0000B0000000}"/>
    <cellStyle name="Normal 67 2" xfId="371" xr:uid="{00000000-0005-0000-0000-0000B0000000}"/>
    <cellStyle name="Normal 68" xfId="157" xr:uid="{00000000-0005-0000-0000-0000B1000000}"/>
    <cellStyle name="Normal 68 2" xfId="372" xr:uid="{00000000-0005-0000-0000-0000B1000000}"/>
    <cellStyle name="Normal 69" xfId="158" xr:uid="{00000000-0005-0000-0000-0000B2000000}"/>
    <cellStyle name="Normal 69 2" xfId="373" xr:uid="{00000000-0005-0000-0000-0000B2000000}"/>
    <cellStyle name="Normal 7" xfId="159" xr:uid="{00000000-0005-0000-0000-0000B3000000}"/>
    <cellStyle name="Normal 7 2" xfId="160" xr:uid="{00000000-0005-0000-0000-0000B4000000}"/>
    <cellStyle name="Normal 7 2 2" xfId="374" xr:uid="{00000000-0005-0000-0000-0000B4000000}"/>
    <cellStyle name="Normal 70" xfId="161" xr:uid="{00000000-0005-0000-0000-0000B5000000}"/>
    <cellStyle name="Normal 70 2" xfId="375" xr:uid="{00000000-0005-0000-0000-0000B5000000}"/>
    <cellStyle name="Normal 71" xfId="162" xr:uid="{00000000-0005-0000-0000-0000B6000000}"/>
    <cellStyle name="Normal 71 2" xfId="376" xr:uid="{00000000-0005-0000-0000-0000B6000000}"/>
    <cellStyle name="Normal 72" xfId="163" xr:uid="{00000000-0005-0000-0000-0000B7000000}"/>
    <cellStyle name="Normal 72 2" xfId="377" xr:uid="{00000000-0005-0000-0000-0000B7000000}"/>
    <cellStyle name="Normal 73" xfId="164" xr:uid="{00000000-0005-0000-0000-0000B8000000}"/>
    <cellStyle name="Normal 73 2" xfId="378" xr:uid="{00000000-0005-0000-0000-0000B8000000}"/>
    <cellStyle name="Normal 74" xfId="165" xr:uid="{00000000-0005-0000-0000-0000B9000000}"/>
    <cellStyle name="Normal 74 2" xfId="379" xr:uid="{00000000-0005-0000-0000-0000B9000000}"/>
    <cellStyle name="Normal 75" xfId="166" xr:uid="{00000000-0005-0000-0000-0000BA000000}"/>
    <cellStyle name="Normal 75 2" xfId="380" xr:uid="{00000000-0005-0000-0000-0000BA000000}"/>
    <cellStyle name="Normal 76" xfId="167" xr:uid="{00000000-0005-0000-0000-0000BB000000}"/>
    <cellStyle name="Normal 76 2" xfId="381" xr:uid="{00000000-0005-0000-0000-0000BB000000}"/>
    <cellStyle name="Normal 77" xfId="168" xr:uid="{00000000-0005-0000-0000-0000BC000000}"/>
    <cellStyle name="Normal 77 2" xfId="382" xr:uid="{00000000-0005-0000-0000-0000BC000000}"/>
    <cellStyle name="Normal 78" xfId="169" xr:uid="{00000000-0005-0000-0000-0000BD000000}"/>
    <cellStyle name="Normal 78 2" xfId="383" xr:uid="{00000000-0005-0000-0000-0000BD000000}"/>
    <cellStyle name="Normal 79" xfId="170" xr:uid="{00000000-0005-0000-0000-0000BE000000}"/>
    <cellStyle name="Normal 79 2" xfId="384" xr:uid="{00000000-0005-0000-0000-0000BE000000}"/>
    <cellStyle name="Normal 8" xfId="171" xr:uid="{00000000-0005-0000-0000-0000BF000000}"/>
    <cellStyle name="Normal 8 2" xfId="172" xr:uid="{00000000-0005-0000-0000-0000C0000000}"/>
    <cellStyle name="Normal 8 2 2" xfId="385" xr:uid="{00000000-0005-0000-0000-0000C0000000}"/>
    <cellStyle name="Normal 80" xfId="173" xr:uid="{00000000-0005-0000-0000-0000C1000000}"/>
    <cellStyle name="Normal 80 2" xfId="386" xr:uid="{00000000-0005-0000-0000-0000C1000000}"/>
    <cellStyle name="Normal 81" xfId="174" xr:uid="{00000000-0005-0000-0000-0000C2000000}"/>
    <cellStyle name="Normal 81 2" xfId="387" xr:uid="{00000000-0005-0000-0000-0000C2000000}"/>
    <cellStyle name="Normal 82" xfId="175" xr:uid="{00000000-0005-0000-0000-0000C3000000}"/>
    <cellStyle name="Normal 82 2" xfId="388" xr:uid="{00000000-0005-0000-0000-0000C3000000}"/>
    <cellStyle name="Normal 83" xfId="176" xr:uid="{00000000-0005-0000-0000-0000C4000000}"/>
    <cellStyle name="Normal 83 2" xfId="389" xr:uid="{00000000-0005-0000-0000-0000C4000000}"/>
    <cellStyle name="Normal 84" xfId="177" xr:uid="{00000000-0005-0000-0000-0000C5000000}"/>
    <cellStyle name="Normal 84 2" xfId="390" xr:uid="{00000000-0005-0000-0000-0000C5000000}"/>
    <cellStyle name="Normal 85" xfId="178" xr:uid="{00000000-0005-0000-0000-0000C6000000}"/>
    <cellStyle name="Normal 85 2" xfId="391" xr:uid="{00000000-0005-0000-0000-0000C6000000}"/>
    <cellStyle name="Normal 86" xfId="179" xr:uid="{00000000-0005-0000-0000-0000C7000000}"/>
    <cellStyle name="Normal 86 2" xfId="392" xr:uid="{00000000-0005-0000-0000-0000C7000000}"/>
    <cellStyle name="Normal 87" xfId="180" xr:uid="{00000000-0005-0000-0000-0000C8000000}"/>
    <cellStyle name="Normal 87 2" xfId="393" xr:uid="{00000000-0005-0000-0000-0000C8000000}"/>
    <cellStyle name="Normal 88" xfId="181" xr:uid="{00000000-0005-0000-0000-0000C9000000}"/>
    <cellStyle name="Normal 88 2" xfId="394" xr:uid="{00000000-0005-0000-0000-0000C9000000}"/>
    <cellStyle name="Normal 89" xfId="182" xr:uid="{00000000-0005-0000-0000-0000CA000000}"/>
    <cellStyle name="Normal 89 2" xfId="395" xr:uid="{00000000-0005-0000-0000-0000CA000000}"/>
    <cellStyle name="Normal 9" xfId="183" xr:uid="{00000000-0005-0000-0000-0000CB000000}"/>
    <cellStyle name="Normal 9 2" xfId="184" xr:uid="{00000000-0005-0000-0000-0000CC000000}"/>
    <cellStyle name="Normal 9 2 2" xfId="396" xr:uid="{00000000-0005-0000-0000-0000CC000000}"/>
    <cellStyle name="Normal 90" xfId="185" xr:uid="{00000000-0005-0000-0000-0000CD000000}"/>
    <cellStyle name="Normal 90 2" xfId="397" xr:uid="{00000000-0005-0000-0000-0000CD000000}"/>
    <cellStyle name="Normal 91" xfId="186" xr:uid="{00000000-0005-0000-0000-0000CE000000}"/>
    <cellStyle name="Normal 91 2" xfId="398" xr:uid="{00000000-0005-0000-0000-0000CE000000}"/>
    <cellStyle name="Normal 92" xfId="187" xr:uid="{00000000-0005-0000-0000-0000CF000000}"/>
    <cellStyle name="Normal 92 2" xfId="399" xr:uid="{00000000-0005-0000-0000-0000CF000000}"/>
    <cellStyle name="Normal 93" xfId="188" xr:uid="{00000000-0005-0000-0000-0000D0000000}"/>
    <cellStyle name="Normal 93 2" xfId="400" xr:uid="{00000000-0005-0000-0000-0000D0000000}"/>
    <cellStyle name="Normal 94" xfId="189" xr:uid="{00000000-0005-0000-0000-0000D1000000}"/>
    <cellStyle name="Normal 94 2" xfId="401" xr:uid="{00000000-0005-0000-0000-0000D1000000}"/>
    <cellStyle name="Normal 95" xfId="190" xr:uid="{00000000-0005-0000-0000-0000D2000000}"/>
    <cellStyle name="Normal 95 2" xfId="402" xr:uid="{00000000-0005-0000-0000-0000D2000000}"/>
    <cellStyle name="Normal 96" xfId="191" xr:uid="{00000000-0005-0000-0000-0000D3000000}"/>
    <cellStyle name="Normal 96 2" xfId="403" xr:uid="{00000000-0005-0000-0000-0000D3000000}"/>
    <cellStyle name="Normal 97" xfId="192" xr:uid="{00000000-0005-0000-0000-0000D4000000}"/>
    <cellStyle name="Normal 97 2" xfId="404" xr:uid="{00000000-0005-0000-0000-0000D4000000}"/>
    <cellStyle name="Normal 98" xfId="217" xr:uid="{00000000-0005-0000-0000-0000D5000000}"/>
    <cellStyle name="Normal 99" xfId="220" xr:uid="{00000000-0005-0000-0000-0000D6000000}"/>
    <cellStyle name="Normal_Annexures TW 04" xfId="193" xr:uid="{00000000-0005-0000-0000-0000D7000000}"/>
    <cellStyle name="Normal_Attach 3(JV)" xfId="194" xr:uid="{00000000-0005-0000-0000-0000D8000000}"/>
    <cellStyle name="Normal_Attacments TW 04" xfId="195" xr:uid="{00000000-0005-0000-0000-0000D9000000}"/>
    <cellStyle name="Normal_Entertainment Form" xfId="196" xr:uid="{00000000-0005-0000-0000-0000DA000000}"/>
    <cellStyle name="Normal_final 765-6Z-DOM-1" xfId="197" xr:uid="{00000000-0005-0000-0000-0000DB000000}"/>
    <cellStyle name="Normal_pgcil-tivim-pricesched" xfId="198" xr:uid="{00000000-0005-0000-0000-0000DC000000}"/>
    <cellStyle name="Normal_pgcil-tivim-pricesched_Sch-3 " xfId="199" xr:uid="{00000000-0005-0000-0000-0000DD000000}"/>
    <cellStyle name="Normal_PRICE SCHEDULE-4 to 6-A4" xfId="200" xr:uid="{00000000-0005-0000-0000-0000DE000000}"/>
    <cellStyle name="Normal_Price_Schedules for Insulator Package Rev-01" xfId="201" xr:uid="{00000000-0005-0000-0000-0000DF000000}"/>
    <cellStyle name="Normal_PRICE-SCHE Bihar-Rev-2-corrections" xfId="202" xr:uid="{00000000-0005-0000-0000-0000E0000000}"/>
    <cellStyle name="Normal_PRICE-SCHE Bihar-Rev-2-corrections_Annexures TW 04" xfId="203" xr:uid="{00000000-0005-0000-0000-0000E1000000}"/>
    <cellStyle name="Normal_PRICE-SCHE Bihar-Rev-2-corrections_Price_Schedules for Insulator Package Rev-01" xfId="204" xr:uid="{00000000-0005-0000-0000-0000E2000000}"/>
    <cellStyle name="Normal_QUOTED CORRECTED" xfId="205" xr:uid="{00000000-0005-0000-0000-0000E3000000}"/>
    <cellStyle name="Normal_QUOTED CORRECTED 2" xfId="206" xr:uid="{00000000-0005-0000-0000-0000E4000000}"/>
    <cellStyle name="Normal_Sch-1" xfId="207" xr:uid="{00000000-0005-0000-0000-0000E5000000}"/>
    <cellStyle name="Normal_Sch-3 " xfId="208" xr:uid="{00000000-0005-0000-0000-0000E6000000}"/>
    <cellStyle name="Normal_Sheet1" xfId="209" xr:uid="{00000000-0005-0000-0000-0000E7000000}"/>
    <cellStyle name="Percent 2" xfId="210" xr:uid="{00000000-0005-0000-0000-0000E8000000}"/>
    <cellStyle name="Percent 2 2" xfId="211" xr:uid="{00000000-0005-0000-0000-0000E9000000}"/>
    <cellStyle name="Percent 2 2 2" xfId="407" xr:uid="{00000000-0005-0000-0000-0000E9000000}"/>
    <cellStyle name="Percent 2 3" xfId="406" xr:uid="{00000000-0005-0000-0000-0000E8000000}"/>
    <cellStyle name="Percent 3" xfId="241" xr:uid="{324EFE07-004D-4A5D-8EB2-B15905DCA6BA}"/>
    <cellStyle name="Percent 3 2" xfId="411" xr:uid="{324EFE07-004D-4A5D-8EB2-B15905DCA6BA}"/>
    <cellStyle name="Popis" xfId="212" xr:uid="{00000000-0005-0000-0000-0000EA000000}"/>
    <cellStyle name="Sledovaný hypertextový odkaz" xfId="213" xr:uid="{00000000-0005-0000-0000-0000EB000000}"/>
    <cellStyle name="Sledovaný hypertextový odkaz 2" xfId="214" xr:uid="{00000000-0005-0000-0000-0000EC000000}"/>
    <cellStyle name="Sledovaný hypertextový odkaz 2 2" xfId="215" xr:uid="{00000000-0005-0000-0000-0000ED000000}"/>
    <cellStyle name="Standard_BS14" xfId="216" xr:uid="{00000000-0005-0000-0000-0000EE000000}"/>
  </cellStyles>
  <dxfs count="30">
    <dxf>
      <font>
        <condense val="0"/>
        <extend val="0"/>
        <color indexed="9"/>
      </font>
      <fill>
        <patternFill patternType="none">
          <bgColor indexed="65"/>
        </patternFill>
      </fill>
    </dxf>
    <dxf>
      <fill>
        <patternFill patternType="none">
          <bgColor indexed="65"/>
        </patternFill>
      </fill>
    </dxf>
    <dxf>
      <font>
        <condense val="0"/>
        <extend val="0"/>
        <color indexed="9"/>
      </font>
    </dxf>
    <dxf>
      <fill>
        <patternFill>
          <bgColor rgb="FFCCFFCC"/>
        </patternFill>
      </fill>
    </dxf>
    <dxf>
      <font>
        <condense val="0"/>
        <extend val="0"/>
        <color indexed="9"/>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patternType="none">
          <bgColor indexed="65"/>
        </patternFill>
      </fill>
    </dxf>
    <dxf>
      <font>
        <condense val="0"/>
        <extend val="0"/>
        <color indexed="9"/>
      </font>
      <fill>
        <patternFill patternType="none">
          <bgColor indexed="65"/>
        </patternFill>
      </fill>
    </dxf>
    <dxf>
      <font>
        <b val="0"/>
        <condense val="0"/>
        <extend val="0"/>
        <color indexed="10"/>
      </font>
    </dxf>
    <dxf>
      <fill>
        <patternFill>
          <bgColor rgb="FFCCFFCC"/>
        </patternFill>
      </fill>
    </dxf>
    <dxf>
      <font>
        <condense val="0"/>
        <extend val="0"/>
        <color indexed="10"/>
      </font>
    </dxf>
    <dxf>
      <font>
        <condense val="0"/>
        <extend val="0"/>
        <color indexed="9"/>
      </font>
      <fill>
        <patternFill patternType="none">
          <bgColor indexed="65"/>
        </patternFill>
      </fill>
    </dxf>
    <dxf>
      <font>
        <b val="0"/>
        <condense val="0"/>
        <extend val="0"/>
        <color indexed="10"/>
      </font>
    </dxf>
    <dxf>
      <fill>
        <patternFill>
          <bgColor rgb="FFCCFFCC"/>
        </patternFill>
      </fill>
    </dxf>
    <dxf>
      <fill>
        <patternFill>
          <bgColor rgb="FFCCFFCC"/>
        </patternFill>
      </fill>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structions!A1"/><Relationship Id="rId1" Type="http://schemas.openxmlformats.org/officeDocument/2006/relationships/hyperlink" Target="#'Names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Sch-5'!A1"/></Relationships>
</file>

<file path=xl/drawings/_rels/drawing11.xml.rels><?xml version="1.0" encoding="UTF-8" standalone="yes"?>
<Relationships xmlns="http://schemas.openxmlformats.org/package/2006/relationships"><Relationship Id="rId1" Type="http://schemas.openxmlformats.org/officeDocument/2006/relationships/hyperlink" Target="#'Sch-6'!A1"/></Relationships>
</file>

<file path=xl/drawings/_rels/drawing12.xml.rels><?xml version="1.0" encoding="UTF-8" standalone="yes"?>
<Relationships xmlns="http://schemas.openxmlformats.org/package/2006/relationships"><Relationship Id="rId1" Type="http://schemas.openxmlformats.org/officeDocument/2006/relationships/hyperlink" Target="#'Sch-6'!A1"/></Relationships>
</file>

<file path=xl/drawings/_rels/drawing13.xml.rels><?xml version="1.0" encoding="UTF-8" standalone="yes"?>
<Relationships xmlns="http://schemas.openxmlformats.org/package/2006/relationships"><Relationship Id="rId1" Type="http://schemas.openxmlformats.org/officeDocument/2006/relationships/hyperlink" Target="#'Sch-7'!A1"/></Relationships>
</file>

<file path=xl/drawings/_rels/drawing14.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5.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6.xml.rels><?xml version="1.0" encoding="UTF-8" standalone="yes"?>
<Relationships xmlns="http://schemas.openxmlformats.org/package/2006/relationships"><Relationship Id="rId1" Type="http://schemas.openxmlformats.org/officeDocument/2006/relationships/hyperlink" Target="#'Sch-5'!A1"/></Relationships>
</file>

<file path=xl/drawings/_rels/drawing17.xml.rels><?xml version="1.0" encoding="UTF-8" standalone="yes"?>
<Relationships xmlns="http://schemas.openxmlformats.org/package/2006/relationships"><Relationship Id="rId1" Type="http://schemas.openxmlformats.org/officeDocument/2006/relationships/hyperlink" Target="#'Sch-5'!A1"/></Relationships>
</file>

<file path=xl/drawings/_rels/drawing18.xml.rels><?xml version="1.0" encoding="UTF-8" standalone="yes"?>
<Relationships xmlns="http://schemas.openxmlformats.org/package/2006/relationships"><Relationship Id="rId1" Type="http://schemas.openxmlformats.org/officeDocument/2006/relationships/hyperlink" Target="#'Sch-5'!A1"/></Relationships>
</file>

<file path=xl/drawings/_rels/drawing19.xml.rels><?xml version="1.0" encoding="UTF-8" standalone="yes"?>
<Relationships xmlns="http://schemas.openxmlformats.org/package/2006/relationships"><Relationship Id="rId1" Type="http://schemas.openxmlformats.org/officeDocument/2006/relationships/hyperlink" Target="#Cover!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Names of Bidder'!A1"/></Relationships>
</file>

<file path=xl/drawings/_rels/drawing3.xml.rels><?xml version="1.0" encoding="UTF-8" standalone="yes"?>
<Relationships xmlns="http://schemas.openxmlformats.org/package/2006/relationships"><Relationship Id="rId1" Type="http://schemas.openxmlformats.org/officeDocument/2006/relationships/hyperlink" Target="#'Sch-1'!A1"/></Relationships>
</file>

<file path=xl/drawings/_rels/drawing4.xml.rels><?xml version="1.0" encoding="UTF-8" standalone="yes"?>
<Relationships xmlns="http://schemas.openxmlformats.org/package/2006/relationships"><Relationship Id="rId1" Type="http://schemas.openxmlformats.org/officeDocument/2006/relationships/hyperlink" Target="#'Sch-2'!A1"/></Relationships>
</file>

<file path=xl/drawings/_rels/drawing5.xml.rels><?xml version="1.0" encoding="UTF-8" standalone="yes"?>
<Relationships xmlns="http://schemas.openxmlformats.org/package/2006/relationships"><Relationship Id="rId1" Type="http://schemas.openxmlformats.org/officeDocument/2006/relationships/hyperlink" Target="#'Sch-2'!A1"/></Relationships>
</file>

<file path=xl/drawings/_rels/drawing6.xml.rels><?xml version="1.0" encoding="UTF-8" standalone="yes"?>
<Relationships xmlns="http://schemas.openxmlformats.org/package/2006/relationships"><Relationship Id="rId1" Type="http://schemas.openxmlformats.org/officeDocument/2006/relationships/hyperlink" Target="#'Sch-3 '!A1"/></Relationships>
</file>

<file path=xl/drawings/_rels/drawing7.xml.rels><?xml version="1.0" encoding="UTF-8" standalone="yes"?>
<Relationships xmlns="http://schemas.openxmlformats.org/package/2006/relationships"><Relationship Id="rId1" Type="http://schemas.openxmlformats.org/officeDocument/2006/relationships/hyperlink" Target="#'Sch-4'!A1"/></Relationships>
</file>

<file path=xl/drawings/_rels/drawing8.xml.rels><?xml version="1.0" encoding="UTF-8" standalone="yes"?>
<Relationships xmlns="http://schemas.openxmlformats.org/package/2006/relationships"><Relationship Id="rId1" Type="http://schemas.openxmlformats.org/officeDocument/2006/relationships/hyperlink" Target="#'Sch-3 '!A1"/></Relationships>
</file>

<file path=xl/drawings/_rels/drawing9.xml.rels><?xml version="1.0" encoding="UTF-8" standalone="yes"?>
<Relationships xmlns="http://schemas.openxmlformats.org/package/2006/relationships"><Relationship Id="rId1" Type="http://schemas.openxmlformats.org/officeDocument/2006/relationships/hyperlink" Target="#'Sch-4'!A1"/></Relationships>
</file>

<file path=xl/drawings/drawing1.xml><?xml version="1.0" encoding="utf-8"?>
<xdr:wsDr xmlns:xdr="http://schemas.openxmlformats.org/drawingml/2006/spreadsheetDrawing" xmlns:a="http://schemas.openxmlformats.org/drawingml/2006/main">
  <xdr:twoCellAnchor>
    <xdr:from>
      <xdr:col>3</xdr:col>
      <xdr:colOff>9525</xdr:colOff>
      <xdr:row>8</xdr:row>
      <xdr:rowOff>0</xdr:rowOff>
    </xdr:from>
    <xdr:to>
      <xdr:col>5</xdr:col>
      <xdr:colOff>0</xdr:colOff>
      <xdr:row>9</xdr:row>
      <xdr:rowOff>19050</xdr:rowOff>
    </xdr:to>
    <xdr:sp macro="" textlink="">
      <xdr:nvSpPr>
        <xdr:cNvPr id="1026" name="Text Box 2">
          <a:hlinkClick xmlns:r="http://schemas.openxmlformats.org/officeDocument/2006/relationships" r:id="rId1" tooltip="Skip Instructions &amp;  Proceed"/>
          <a:extLst>
            <a:ext uri="{FF2B5EF4-FFF2-40B4-BE49-F238E27FC236}">
              <a16:creationId xmlns:a16="http://schemas.microsoft.com/office/drawing/2014/main" id="{00000000-0008-0000-0100-000002040000}"/>
            </a:ext>
          </a:extLst>
        </xdr:cNvPr>
        <xdr:cNvSpPr txBox="1">
          <a:spLocks noChangeArrowheads="1"/>
        </xdr:cNvSpPr>
      </xdr:nvSpPr>
      <xdr:spPr bwMode="auto">
        <a:xfrm>
          <a:off x="4457700"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to skip Instructions &amp; Proceed</a:t>
          </a:r>
        </a:p>
      </xdr:txBody>
    </xdr:sp>
    <xdr:clientData/>
  </xdr:twoCellAnchor>
  <xdr:twoCellAnchor>
    <xdr:from>
      <xdr:col>5</xdr:col>
      <xdr:colOff>114300</xdr:colOff>
      <xdr:row>0</xdr:row>
      <xdr:rowOff>47625</xdr:rowOff>
    </xdr:from>
    <xdr:to>
      <xdr:col>5</xdr:col>
      <xdr:colOff>485775</xdr:colOff>
      <xdr:row>1</xdr:row>
      <xdr:rowOff>0</xdr:rowOff>
    </xdr:to>
    <xdr:sp macro="" textlink="">
      <xdr:nvSpPr>
        <xdr:cNvPr id="4018538" name="AutoShape 6">
          <a:extLst>
            <a:ext uri="{FF2B5EF4-FFF2-40B4-BE49-F238E27FC236}">
              <a16:creationId xmlns:a16="http://schemas.microsoft.com/office/drawing/2014/main" id="{00000000-0008-0000-0100-00006A513D00}"/>
            </a:ext>
          </a:extLst>
        </xdr:cNvPr>
        <xdr:cNvSpPr>
          <a:spLocks noChangeArrowheads="1"/>
        </xdr:cNvSpPr>
      </xdr:nvSpPr>
      <xdr:spPr bwMode="auto">
        <a:xfrm>
          <a:off x="836295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114300</xdr:colOff>
      <xdr:row>12</xdr:row>
      <xdr:rowOff>47625</xdr:rowOff>
    </xdr:from>
    <xdr:to>
      <xdr:col>5</xdr:col>
      <xdr:colOff>485775</xdr:colOff>
      <xdr:row>13</xdr:row>
      <xdr:rowOff>85725</xdr:rowOff>
    </xdr:to>
    <xdr:sp macro="" textlink="">
      <xdr:nvSpPr>
        <xdr:cNvPr id="4018539" name="AutoShape 7">
          <a:extLst>
            <a:ext uri="{FF2B5EF4-FFF2-40B4-BE49-F238E27FC236}">
              <a16:creationId xmlns:a16="http://schemas.microsoft.com/office/drawing/2014/main" id="{00000000-0008-0000-0100-00006B513D00}"/>
            </a:ext>
          </a:extLst>
        </xdr:cNvPr>
        <xdr:cNvSpPr>
          <a:spLocks noChangeArrowheads="1"/>
        </xdr:cNvSpPr>
      </xdr:nvSpPr>
      <xdr:spPr bwMode="auto">
        <a:xfrm>
          <a:off x="8362950" y="45053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104775</xdr:colOff>
      <xdr:row>12</xdr:row>
      <xdr:rowOff>47625</xdr:rowOff>
    </xdr:from>
    <xdr:to>
      <xdr:col>0</xdr:col>
      <xdr:colOff>476250</xdr:colOff>
      <xdr:row>13</xdr:row>
      <xdr:rowOff>85725</xdr:rowOff>
    </xdr:to>
    <xdr:sp macro="" textlink="">
      <xdr:nvSpPr>
        <xdr:cNvPr id="4018540" name="AutoShape 8">
          <a:extLst>
            <a:ext uri="{FF2B5EF4-FFF2-40B4-BE49-F238E27FC236}">
              <a16:creationId xmlns:a16="http://schemas.microsoft.com/office/drawing/2014/main" id="{00000000-0008-0000-0100-00006C513D00}"/>
            </a:ext>
          </a:extLst>
        </xdr:cNvPr>
        <xdr:cNvSpPr>
          <a:spLocks noChangeArrowheads="1"/>
        </xdr:cNvSpPr>
      </xdr:nvSpPr>
      <xdr:spPr bwMode="auto">
        <a:xfrm>
          <a:off x="104775" y="45053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114300</xdr:colOff>
      <xdr:row>0</xdr:row>
      <xdr:rowOff>47625</xdr:rowOff>
    </xdr:from>
    <xdr:to>
      <xdr:col>0</xdr:col>
      <xdr:colOff>485775</xdr:colOff>
      <xdr:row>1</xdr:row>
      <xdr:rowOff>0</xdr:rowOff>
    </xdr:to>
    <xdr:sp macro="" textlink="">
      <xdr:nvSpPr>
        <xdr:cNvPr id="4018541" name="AutoShape 9">
          <a:extLst>
            <a:ext uri="{FF2B5EF4-FFF2-40B4-BE49-F238E27FC236}">
              <a16:creationId xmlns:a16="http://schemas.microsoft.com/office/drawing/2014/main" id="{00000000-0008-0000-0100-00006D513D00}"/>
            </a:ext>
          </a:extLst>
        </xdr:cNvPr>
        <xdr:cNvSpPr>
          <a:spLocks noChangeArrowheads="1"/>
        </xdr:cNvSpPr>
      </xdr:nvSpPr>
      <xdr:spPr bwMode="auto">
        <a:xfrm>
          <a:off x="11430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1</xdr:col>
      <xdr:colOff>0</xdr:colOff>
      <xdr:row>8</xdr:row>
      <xdr:rowOff>0</xdr:rowOff>
    </xdr:from>
    <xdr:to>
      <xdr:col>3</xdr:col>
      <xdr:colOff>0</xdr:colOff>
      <xdr:row>9</xdr:row>
      <xdr:rowOff>19050</xdr:rowOff>
    </xdr:to>
    <xdr:sp macro="" textlink="">
      <xdr:nvSpPr>
        <xdr:cNvPr id="1036" name="Text Box 12">
          <a:hlinkClick xmlns:r="http://schemas.openxmlformats.org/officeDocument/2006/relationships" r:id="rId2" tooltip="Click For Detailed General Instructions"/>
          <a:extLst>
            <a:ext uri="{FF2B5EF4-FFF2-40B4-BE49-F238E27FC236}">
              <a16:creationId xmlns:a16="http://schemas.microsoft.com/office/drawing/2014/main" id="{00000000-0008-0000-0100-00000C040000}"/>
            </a:ext>
          </a:extLst>
        </xdr:cNvPr>
        <xdr:cNvSpPr txBox="1">
          <a:spLocks noChangeArrowheads="1"/>
        </xdr:cNvSpPr>
      </xdr:nvSpPr>
      <xdr:spPr bwMode="auto">
        <a:xfrm>
          <a:off x="657225"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for Detailed General Instructions</a:t>
          </a:r>
        </a:p>
      </xdr:txBody>
    </xdr:sp>
    <xdr:clientData/>
  </xdr:twoCellAnchor>
  <xdr:twoCellAnchor>
    <xdr:from>
      <xdr:col>1</xdr:col>
      <xdr:colOff>0</xdr:colOff>
      <xdr:row>0</xdr:row>
      <xdr:rowOff>9525</xdr:rowOff>
    </xdr:from>
    <xdr:to>
      <xdr:col>5</xdr:col>
      <xdr:colOff>0</xdr:colOff>
      <xdr:row>0</xdr:row>
      <xdr:rowOff>381000</xdr:rowOff>
    </xdr:to>
    <xdr:sp macro="" textlink="">
      <xdr:nvSpPr>
        <xdr:cNvPr id="1037" name="Text Box 13">
          <a:extLst>
            <a:ext uri="{FF2B5EF4-FFF2-40B4-BE49-F238E27FC236}">
              <a16:creationId xmlns:a16="http://schemas.microsoft.com/office/drawing/2014/main" id="{00000000-0008-0000-0100-00000D040000}"/>
            </a:ext>
          </a:extLst>
        </xdr:cNvPr>
        <xdr:cNvSpPr txBox="1">
          <a:spLocks noChangeArrowheads="1"/>
        </xdr:cNvSpPr>
      </xdr:nvSpPr>
      <xdr:spPr bwMode="auto">
        <a:xfrm>
          <a:off x="657225" y="9525"/>
          <a:ext cx="7591425" cy="371475"/>
        </a:xfrm>
        <a:prstGeom prst="rect">
          <a:avLst/>
        </a:prstGeom>
        <a:solidFill>
          <a:srgbClr val="FFCCCC"/>
        </a:solidFill>
        <a:ln w="9525">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General guidelines for filling up  the Price Schedules, Sch-1 to Sch-7</a:t>
          </a:r>
        </a:p>
      </xdr:txBody>
    </xdr:sp>
    <xdr:clientData/>
  </xdr:twoCellAnchor>
  <xdr:twoCellAnchor editAs="oneCell">
    <xdr:from>
      <xdr:col>1</xdr:col>
      <xdr:colOff>514350</xdr:colOff>
      <xdr:row>10</xdr:row>
      <xdr:rowOff>46606</xdr:rowOff>
    </xdr:from>
    <xdr:to>
      <xdr:col>4</xdr:col>
      <xdr:colOff>609600</xdr:colOff>
      <xdr:row>13</xdr:row>
      <xdr:rowOff>133231</xdr:rowOff>
    </xdr:to>
    <xdr:pic>
      <xdr:nvPicPr>
        <xdr:cNvPr id="3" name="Picture 2">
          <a:extLst>
            <a:ext uri="{FF2B5EF4-FFF2-40B4-BE49-F238E27FC236}">
              <a16:creationId xmlns:a16="http://schemas.microsoft.com/office/drawing/2014/main" id="{5463D93B-4594-436D-9619-EC7ACBBAA2A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71575" y="3294631"/>
          <a:ext cx="6829425" cy="8962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6</xdr:col>
      <xdr:colOff>266700</xdr:colOff>
      <xdr:row>0</xdr:row>
      <xdr:rowOff>19050</xdr:rowOff>
    </xdr:from>
    <xdr:to>
      <xdr:col>8</xdr:col>
      <xdr:colOff>0</xdr:colOff>
      <xdr:row>2</xdr:row>
      <xdr:rowOff>257175</xdr:rowOff>
    </xdr:to>
    <xdr:grpSp>
      <xdr:nvGrpSpPr>
        <xdr:cNvPr id="4024455" name="Group 1">
          <a:hlinkClick xmlns:r="http://schemas.openxmlformats.org/officeDocument/2006/relationships" r:id="rId1" tooltip="Click for Sch-5"/>
          <a:extLst>
            <a:ext uri="{FF2B5EF4-FFF2-40B4-BE49-F238E27FC236}">
              <a16:creationId xmlns:a16="http://schemas.microsoft.com/office/drawing/2014/main" id="{00000000-0008-0000-0A00-000087683D00}"/>
            </a:ext>
          </a:extLst>
        </xdr:cNvPr>
        <xdr:cNvGrpSpPr>
          <a:grpSpLocks/>
        </xdr:cNvGrpSpPr>
      </xdr:nvGrpSpPr>
      <xdr:grpSpPr bwMode="auto">
        <a:xfrm>
          <a:off x="8724900" y="19050"/>
          <a:ext cx="1104900" cy="695325"/>
          <a:chOff x="804" y="5"/>
          <a:chExt cx="116" cy="73"/>
        </a:xfrm>
      </xdr:grpSpPr>
      <xdr:sp macro="" textlink="">
        <xdr:nvSpPr>
          <xdr:cNvPr id="4024456" name="AutoShape 2">
            <a:extLst>
              <a:ext uri="{FF2B5EF4-FFF2-40B4-BE49-F238E27FC236}">
                <a16:creationId xmlns:a16="http://schemas.microsoft.com/office/drawing/2014/main" id="{00000000-0008-0000-0A00-00008868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2291" name="Text Box 3">
            <a:extLst>
              <a:ext uri="{FF2B5EF4-FFF2-40B4-BE49-F238E27FC236}">
                <a16:creationId xmlns:a16="http://schemas.microsoft.com/office/drawing/2014/main" id="{00000000-0008-0000-0A00-0000033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025479" name="Group 25">
          <a:hlinkClick xmlns:r="http://schemas.openxmlformats.org/officeDocument/2006/relationships" r:id="rId1" tooltip="Click for Sch-6"/>
          <a:extLst>
            <a:ext uri="{FF2B5EF4-FFF2-40B4-BE49-F238E27FC236}">
              <a16:creationId xmlns:a16="http://schemas.microsoft.com/office/drawing/2014/main" id="{00000000-0008-0000-0B00-0000876C3D00}"/>
            </a:ext>
          </a:extLst>
        </xdr:cNvPr>
        <xdr:cNvGrpSpPr>
          <a:grpSpLocks/>
        </xdr:cNvGrpSpPr>
      </xdr:nvGrpSpPr>
      <xdr:grpSpPr bwMode="auto">
        <a:xfrm>
          <a:off x="8534400" y="47625"/>
          <a:ext cx="1104900" cy="476250"/>
          <a:chOff x="804" y="5"/>
          <a:chExt cx="116" cy="73"/>
        </a:xfrm>
      </xdr:grpSpPr>
      <xdr:sp macro="" textlink="">
        <xdr:nvSpPr>
          <xdr:cNvPr id="4025480" name="AutoShape 26">
            <a:extLst>
              <a:ext uri="{FF2B5EF4-FFF2-40B4-BE49-F238E27FC236}">
                <a16:creationId xmlns:a16="http://schemas.microsoft.com/office/drawing/2014/main" id="{00000000-0008-0000-0B00-0000886C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2075" name="Text Box 27">
            <a:extLst>
              <a:ext uri="{FF2B5EF4-FFF2-40B4-BE49-F238E27FC236}">
                <a16:creationId xmlns:a16="http://schemas.microsoft.com/office/drawing/2014/main" id="{00000000-0008-0000-0B00-00001B08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026503" name="Group 25">
          <a:hlinkClick xmlns:r="http://schemas.openxmlformats.org/officeDocument/2006/relationships" r:id="rId1" tooltip="Click for Sch-6"/>
          <a:extLst>
            <a:ext uri="{FF2B5EF4-FFF2-40B4-BE49-F238E27FC236}">
              <a16:creationId xmlns:a16="http://schemas.microsoft.com/office/drawing/2014/main" id="{00000000-0008-0000-0C00-000087703D00}"/>
            </a:ext>
          </a:extLst>
        </xdr:cNvPr>
        <xdr:cNvGrpSpPr>
          <a:grpSpLocks/>
        </xdr:cNvGrpSpPr>
      </xdr:nvGrpSpPr>
      <xdr:grpSpPr bwMode="auto">
        <a:xfrm>
          <a:off x="8534400" y="47625"/>
          <a:ext cx="1104900" cy="600075"/>
          <a:chOff x="804" y="5"/>
          <a:chExt cx="116" cy="73"/>
        </a:xfrm>
      </xdr:grpSpPr>
      <xdr:sp macro="" textlink="">
        <xdr:nvSpPr>
          <xdr:cNvPr id="4026504" name="AutoShape 26">
            <a:extLst>
              <a:ext uri="{FF2B5EF4-FFF2-40B4-BE49-F238E27FC236}">
                <a16:creationId xmlns:a16="http://schemas.microsoft.com/office/drawing/2014/main" id="{00000000-0008-0000-0C00-00008870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27">
            <a:extLst>
              <a:ext uri="{FF2B5EF4-FFF2-40B4-BE49-F238E27FC236}">
                <a16:creationId xmlns:a16="http://schemas.microsoft.com/office/drawing/2014/main" id="{00000000-0008-0000-0C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027527" name="Group 1">
          <a:hlinkClick xmlns:r="http://schemas.openxmlformats.org/officeDocument/2006/relationships" r:id="rId1" tooltip="Click for Sch-7"/>
          <a:extLst>
            <a:ext uri="{FF2B5EF4-FFF2-40B4-BE49-F238E27FC236}">
              <a16:creationId xmlns:a16="http://schemas.microsoft.com/office/drawing/2014/main" id="{00000000-0008-0000-0D00-000087743D00}"/>
            </a:ext>
          </a:extLst>
        </xdr:cNvPr>
        <xdr:cNvGrpSpPr>
          <a:grpSpLocks/>
        </xdr:cNvGrpSpPr>
      </xdr:nvGrpSpPr>
      <xdr:grpSpPr bwMode="auto">
        <a:xfrm>
          <a:off x="7686675" y="19050"/>
          <a:ext cx="1104900" cy="695325"/>
          <a:chOff x="804" y="5"/>
          <a:chExt cx="116" cy="73"/>
        </a:xfrm>
      </xdr:grpSpPr>
      <xdr:sp macro="" textlink="">
        <xdr:nvSpPr>
          <xdr:cNvPr id="4027528" name="AutoShape 2">
            <a:extLst>
              <a:ext uri="{FF2B5EF4-FFF2-40B4-BE49-F238E27FC236}">
                <a16:creationId xmlns:a16="http://schemas.microsoft.com/office/drawing/2014/main" id="{00000000-0008-0000-0D00-00008874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D00-00000334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7</xdr:col>
      <xdr:colOff>238125</xdr:colOff>
      <xdr:row>0</xdr:row>
      <xdr:rowOff>76200</xdr:rowOff>
    </xdr:from>
    <xdr:to>
      <xdr:col>8</xdr:col>
      <xdr:colOff>28575</xdr:colOff>
      <xdr:row>2</xdr:row>
      <xdr:rowOff>276225</xdr:rowOff>
    </xdr:to>
    <xdr:grpSp>
      <xdr:nvGrpSpPr>
        <xdr:cNvPr id="4029575" name="Group 5">
          <a:hlinkClick xmlns:r="http://schemas.openxmlformats.org/officeDocument/2006/relationships" r:id="rId1" tooltip="Click For Bid Form 2nd Envelope"/>
          <a:extLst>
            <a:ext uri="{FF2B5EF4-FFF2-40B4-BE49-F238E27FC236}">
              <a16:creationId xmlns:a16="http://schemas.microsoft.com/office/drawing/2014/main" id="{00000000-0008-0000-0E00-0000877C3D00}"/>
            </a:ext>
          </a:extLst>
        </xdr:cNvPr>
        <xdr:cNvGrpSpPr>
          <a:grpSpLocks/>
        </xdr:cNvGrpSpPr>
      </xdr:nvGrpSpPr>
      <xdr:grpSpPr bwMode="auto">
        <a:xfrm>
          <a:off x="8267700" y="76200"/>
          <a:ext cx="1352550" cy="466725"/>
          <a:chOff x="762" y="2"/>
          <a:chExt cx="116" cy="73"/>
        </a:xfrm>
      </xdr:grpSpPr>
      <xdr:sp macro="" textlink="">
        <xdr:nvSpPr>
          <xdr:cNvPr id="4029576" name="AutoShape 2">
            <a:extLst>
              <a:ext uri="{FF2B5EF4-FFF2-40B4-BE49-F238E27FC236}">
                <a16:creationId xmlns:a16="http://schemas.microsoft.com/office/drawing/2014/main" id="{00000000-0008-0000-0E00-0000887C3D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4339" name="Text Box 3">
            <a:hlinkClick xmlns:r="http://schemas.openxmlformats.org/officeDocument/2006/relationships" r:id="rId2"/>
            <a:extLst>
              <a:ext uri="{FF2B5EF4-FFF2-40B4-BE49-F238E27FC236}">
                <a16:creationId xmlns:a16="http://schemas.microsoft.com/office/drawing/2014/main" id="{00000000-0008-0000-0E00-000003380000}"/>
              </a:ext>
            </a:extLst>
          </xdr:cNvPr>
          <xdr:cNvSpPr txBox="1">
            <a:spLocks noChangeArrowheads="1"/>
          </xdr:cNvSpPr>
        </xdr:nvSpPr>
        <xdr:spPr bwMode="auto">
          <a:xfrm>
            <a:off x="6838950" y="-65230154"/>
            <a:ext cx="0" cy="37"/>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7</xdr:col>
      <xdr:colOff>238125</xdr:colOff>
      <xdr:row>0</xdr:row>
      <xdr:rowOff>76200</xdr:rowOff>
    </xdr:from>
    <xdr:to>
      <xdr:col>8</xdr:col>
      <xdr:colOff>28575</xdr:colOff>
      <xdr:row>2</xdr:row>
      <xdr:rowOff>276225</xdr:rowOff>
    </xdr:to>
    <xdr:grpSp>
      <xdr:nvGrpSpPr>
        <xdr:cNvPr id="4102814" name="Group 5">
          <a:hlinkClick xmlns:r="http://schemas.openxmlformats.org/officeDocument/2006/relationships" r:id="rId1" tooltip="Click For Bid Form 2nd Envelope"/>
          <a:extLst>
            <a:ext uri="{FF2B5EF4-FFF2-40B4-BE49-F238E27FC236}">
              <a16:creationId xmlns:a16="http://schemas.microsoft.com/office/drawing/2014/main" id="{00000000-0008-0000-0F00-00009E9A3E00}"/>
            </a:ext>
          </a:extLst>
        </xdr:cNvPr>
        <xdr:cNvGrpSpPr>
          <a:grpSpLocks/>
        </xdr:cNvGrpSpPr>
      </xdr:nvGrpSpPr>
      <xdr:grpSpPr bwMode="auto">
        <a:xfrm>
          <a:off x="8453438" y="76200"/>
          <a:ext cx="1385887" cy="652463"/>
          <a:chOff x="762" y="2"/>
          <a:chExt cx="116" cy="73"/>
        </a:xfrm>
      </xdr:grpSpPr>
      <xdr:sp macro="" textlink="">
        <xdr:nvSpPr>
          <xdr:cNvPr id="4104306" name="AutoShape 2">
            <a:extLst>
              <a:ext uri="{FF2B5EF4-FFF2-40B4-BE49-F238E27FC236}">
                <a16:creationId xmlns:a16="http://schemas.microsoft.com/office/drawing/2014/main" id="{00000000-0008-0000-0F00-000072A03E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0F00-000004000000}"/>
              </a:ext>
            </a:extLst>
          </xdr:cNvPr>
          <xdr:cNvSpPr txBox="1">
            <a:spLocks noChangeArrowheads="1"/>
          </xdr:cNvSpPr>
        </xdr:nvSpPr>
        <xdr:spPr bwMode="auto">
          <a:xfrm>
            <a:off x="779" y="18"/>
            <a:ext cx="98" cy="39"/>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twoCellAnchor>
    <xdr:from>
      <xdr:col>2</xdr:col>
      <xdr:colOff>342900</xdr:colOff>
      <xdr:row>32</xdr:row>
      <xdr:rowOff>0</xdr:rowOff>
    </xdr:from>
    <xdr:to>
      <xdr:col>3</xdr:col>
      <xdr:colOff>0</xdr:colOff>
      <xdr:row>32</xdr:row>
      <xdr:rowOff>0</xdr:rowOff>
    </xdr:to>
    <xdr:grpSp>
      <xdr:nvGrpSpPr>
        <xdr:cNvPr id="4102815" name="Group 5719">
          <a:extLst>
            <a:ext uri="{FF2B5EF4-FFF2-40B4-BE49-F238E27FC236}">
              <a16:creationId xmlns:a16="http://schemas.microsoft.com/office/drawing/2014/main" id="{00000000-0008-0000-0F00-00009F9A3E00}"/>
            </a:ext>
          </a:extLst>
        </xdr:cNvPr>
        <xdr:cNvGrpSpPr>
          <a:grpSpLocks/>
        </xdr:cNvGrpSpPr>
      </xdr:nvGrpSpPr>
      <xdr:grpSpPr bwMode="auto">
        <a:xfrm>
          <a:off x="4117181" y="10096500"/>
          <a:ext cx="240507" cy="0"/>
          <a:chOff x="466" y="3952"/>
          <a:chExt cx="28" cy="16"/>
        </a:xfrm>
      </xdr:grpSpPr>
      <xdr:sp macro="" textlink="">
        <xdr:nvSpPr>
          <xdr:cNvPr id="4104304" name="Line 5720">
            <a:extLst>
              <a:ext uri="{FF2B5EF4-FFF2-40B4-BE49-F238E27FC236}">
                <a16:creationId xmlns:a16="http://schemas.microsoft.com/office/drawing/2014/main" id="{00000000-0008-0000-0F00-000070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305" name="Line 5721">
            <a:extLst>
              <a:ext uri="{FF2B5EF4-FFF2-40B4-BE49-F238E27FC236}">
                <a16:creationId xmlns:a16="http://schemas.microsoft.com/office/drawing/2014/main" id="{00000000-0008-0000-0F00-000071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16" name="Group 5722">
          <a:extLst>
            <a:ext uri="{FF2B5EF4-FFF2-40B4-BE49-F238E27FC236}">
              <a16:creationId xmlns:a16="http://schemas.microsoft.com/office/drawing/2014/main" id="{00000000-0008-0000-0F00-0000A09A3E00}"/>
            </a:ext>
          </a:extLst>
        </xdr:cNvPr>
        <xdr:cNvGrpSpPr>
          <a:grpSpLocks/>
        </xdr:cNvGrpSpPr>
      </xdr:nvGrpSpPr>
      <xdr:grpSpPr bwMode="auto">
        <a:xfrm>
          <a:off x="4700588" y="10096500"/>
          <a:ext cx="266700" cy="0"/>
          <a:chOff x="466" y="3952"/>
          <a:chExt cx="28" cy="16"/>
        </a:xfrm>
      </xdr:grpSpPr>
      <xdr:sp macro="" textlink="">
        <xdr:nvSpPr>
          <xdr:cNvPr id="4104302" name="Line 5723">
            <a:extLst>
              <a:ext uri="{FF2B5EF4-FFF2-40B4-BE49-F238E27FC236}">
                <a16:creationId xmlns:a16="http://schemas.microsoft.com/office/drawing/2014/main" id="{00000000-0008-0000-0F00-00006E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303" name="Line 5724">
            <a:extLst>
              <a:ext uri="{FF2B5EF4-FFF2-40B4-BE49-F238E27FC236}">
                <a16:creationId xmlns:a16="http://schemas.microsoft.com/office/drawing/2014/main" id="{00000000-0008-0000-0F00-00006F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17" name="Group 5725">
          <a:extLst>
            <a:ext uri="{FF2B5EF4-FFF2-40B4-BE49-F238E27FC236}">
              <a16:creationId xmlns:a16="http://schemas.microsoft.com/office/drawing/2014/main" id="{00000000-0008-0000-0F00-0000A19A3E00}"/>
            </a:ext>
          </a:extLst>
        </xdr:cNvPr>
        <xdr:cNvGrpSpPr>
          <a:grpSpLocks/>
        </xdr:cNvGrpSpPr>
      </xdr:nvGrpSpPr>
      <xdr:grpSpPr bwMode="auto">
        <a:xfrm>
          <a:off x="4117181" y="10096500"/>
          <a:ext cx="240507" cy="0"/>
          <a:chOff x="466" y="3952"/>
          <a:chExt cx="28" cy="16"/>
        </a:xfrm>
      </xdr:grpSpPr>
      <xdr:sp macro="" textlink="">
        <xdr:nvSpPr>
          <xdr:cNvPr id="4104300" name="Line 5726">
            <a:extLst>
              <a:ext uri="{FF2B5EF4-FFF2-40B4-BE49-F238E27FC236}">
                <a16:creationId xmlns:a16="http://schemas.microsoft.com/office/drawing/2014/main" id="{00000000-0008-0000-0F00-00006C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301" name="Line 5727">
            <a:extLst>
              <a:ext uri="{FF2B5EF4-FFF2-40B4-BE49-F238E27FC236}">
                <a16:creationId xmlns:a16="http://schemas.microsoft.com/office/drawing/2014/main" id="{00000000-0008-0000-0F00-00006D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18" name="Group 5728">
          <a:extLst>
            <a:ext uri="{FF2B5EF4-FFF2-40B4-BE49-F238E27FC236}">
              <a16:creationId xmlns:a16="http://schemas.microsoft.com/office/drawing/2014/main" id="{00000000-0008-0000-0F00-0000A29A3E00}"/>
            </a:ext>
          </a:extLst>
        </xdr:cNvPr>
        <xdr:cNvGrpSpPr>
          <a:grpSpLocks/>
        </xdr:cNvGrpSpPr>
      </xdr:nvGrpSpPr>
      <xdr:grpSpPr bwMode="auto">
        <a:xfrm>
          <a:off x="4700588" y="10096500"/>
          <a:ext cx="266700" cy="0"/>
          <a:chOff x="466" y="3952"/>
          <a:chExt cx="28" cy="16"/>
        </a:xfrm>
      </xdr:grpSpPr>
      <xdr:sp macro="" textlink="">
        <xdr:nvSpPr>
          <xdr:cNvPr id="4104298" name="Line 5729">
            <a:extLst>
              <a:ext uri="{FF2B5EF4-FFF2-40B4-BE49-F238E27FC236}">
                <a16:creationId xmlns:a16="http://schemas.microsoft.com/office/drawing/2014/main" id="{00000000-0008-0000-0F00-00006A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99" name="Line 5730">
            <a:extLst>
              <a:ext uri="{FF2B5EF4-FFF2-40B4-BE49-F238E27FC236}">
                <a16:creationId xmlns:a16="http://schemas.microsoft.com/office/drawing/2014/main" id="{00000000-0008-0000-0F00-00006B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19" name="Group 5731">
          <a:extLst>
            <a:ext uri="{FF2B5EF4-FFF2-40B4-BE49-F238E27FC236}">
              <a16:creationId xmlns:a16="http://schemas.microsoft.com/office/drawing/2014/main" id="{00000000-0008-0000-0F00-0000A39A3E00}"/>
            </a:ext>
          </a:extLst>
        </xdr:cNvPr>
        <xdr:cNvGrpSpPr>
          <a:grpSpLocks/>
        </xdr:cNvGrpSpPr>
      </xdr:nvGrpSpPr>
      <xdr:grpSpPr bwMode="auto">
        <a:xfrm>
          <a:off x="4117181" y="10096500"/>
          <a:ext cx="240507" cy="0"/>
          <a:chOff x="466" y="3952"/>
          <a:chExt cx="28" cy="16"/>
        </a:xfrm>
      </xdr:grpSpPr>
      <xdr:sp macro="" textlink="">
        <xdr:nvSpPr>
          <xdr:cNvPr id="4104296" name="Line 5732">
            <a:extLst>
              <a:ext uri="{FF2B5EF4-FFF2-40B4-BE49-F238E27FC236}">
                <a16:creationId xmlns:a16="http://schemas.microsoft.com/office/drawing/2014/main" id="{00000000-0008-0000-0F00-000068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97" name="Line 5733">
            <a:extLst>
              <a:ext uri="{FF2B5EF4-FFF2-40B4-BE49-F238E27FC236}">
                <a16:creationId xmlns:a16="http://schemas.microsoft.com/office/drawing/2014/main" id="{00000000-0008-0000-0F00-000069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20" name="Group 5734">
          <a:extLst>
            <a:ext uri="{FF2B5EF4-FFF2-40B4-BE49-F238E27FC236}">
              <a16:creationId xmlns:a16="http://schemas.microsoft.com/office/drawing/2014/main" id="{00000000-0008-0000-0F00-0000A49A3E00}"/>
            </a:ext>
          </a:extLst>
        </xdr:cNvPr>
        <xdr:cNvGrpSpPr>
          <a:grpSpLocks/>
        </xdr:cNvGrpSpPr>
      </xdr:nvGrpSpPr>
      <xdr:grpSpPr bwMode="auto">
        <a:xfrm>
          <a:off x="4700588" y="10096500"/>
          <a:ext cx="266700" cy="0"/>
          <a:chOff x="466" y="3952"/>
          <a:chExt cx="28" cy="16"/>
        </a:xfrm>
      </xdr:grpSpPr>
      <xdr:sp macro="" textlink="">
        <xdr:nvSpPr>
          <xdr:cNvPr id="4104294" name="Line 5735">
            <a:extLst>
              <a:ext uri="{FF2B5EF4-FFF2-40B4-BE49-F238E27FC236}">
                <a16:creationId xmlns:a16="http://schemas.microsoft.com/office/drawing/2014/main" id="{00000000-0008-0000-0F00-000066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95" name="Line 5736">
            <a:extLst>
              <a:ext uri="{FF2B5EF4-FFF2-40B4-BE49-F238E27FC236}">
                <a16:creationId xmlns:a16="http://schemas.microsoft.com/office/drawing/2014/main" id="{00000000-0008-0000-0F00-000067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21" name="Group 5737">
          <a:extLst>
            <a:ext uri="{FF2B5EF4-FFF2-40B4-BE49-F238E27FC236}">
              <a16:creationId xmlns:a16="http://schemas.microsoft.com/office/drawing/2014/main" id="{00000000-0008-0000-0F00-0000A59A3E00}"/>
            </a:ext>
          </a:extLst>
        </xdr:cNvPr>
        <xdr:cNvGrpSpPr>
          <a:grpSpLocks/>
        </xdr:cNvGrpSpPr>
      </xdr:nvGrpSpPr>
      <xdr:grpSpPr bwMode="auto">
        <a:xfrm>
          <a:off x="4117181" y="10096500"/>
          <a:ext cx="240507" cy="0"/>
          <a:chOff x="466" y="3952"/>
          <a:chExt cx="28" cy="16"/>
        </a:xfrm>
      </xdr:grpSpPr>
      <xdr:sp macro="" textlink="">
        <xdr:nvSpPr>
          <xdr:cNvPr id="4104292" name="Line 5738">
            <a:extLst>
              <a:ext uri="{FF2B5EF4-FFF2-40B4-BE49-F238E27FC236}">
                <a16:creationId xmlns:a16="http://schemas.microsoft.com/office/drawing/2014/main" id="{00000000-0008-0000-0F00-000064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93" name="Line 5739">
            <a:extLst>
              <a:ext uri="{FF2B5EF4-FFF2-40B4-BE49-F238E27FC236}">
                <a16:creationId xmlns:a16="http://schemas.microsoft.com/office/drawing/2014/main" id="{00000000-0008-0000-0F00-000065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22" name="Group 5740">
          <a:extLst>
            <a:ext uri="{FF2B5EF4-FFF2-40B4-BE49-F238E27FC236}">
              <a16:creationId xmlns:a16="http://schemas.microsoft.com/office/drawing/2014/main" id="{00000000-0008-0000-0F00-0000A69A3E00}"/>
            </a:ext>
          </a:extLst>
        </xdr:cNvPr>
        <xdr:cNvGrpSpPr>
          <a:grpSpLocks/>
        </xdr:cNvGrpSpPr>
      </xdr:nvGrpSpPr>
      <xdr:grpSpPr bwMode="auto">
        <a:xfrm>
          <a:off x="4117181" y="10096500"/>
          <a:ext cx="240507" cy="0"/>
          <a:chOff x="466" y="3952"/>
          <a:chExt cx="28" cy="16"/>
        </a:xfrm>
      </xdr:grpSpPr>
      <xdr:sp macro="" textlink="">
        <xdr:nvSpPr>
          <xdr:cNvPr id="4104290" name="Line 5741">
            <a:extLst>
              <a:ext uri="{FF2B5EF4-FFF2-40B4-BE49-F238E27FC236}">
                <a16:creationId xmlns:a16="http://schemas.microsoft.com/office/drawing/2014/main" id="{00000000-0008-0000-0F00-000062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91" name="Line 5742">
            <a:extLst>
              <a:ext uri="{FF2B5EF4-FFF2-40B4-BE49-F238E27FC236}">
                <a16:creationId xmlns:a16="http://schemas.microsoft.com/office/drawing/2014/main" id="{00000000-0008-0000-0F00-000063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23" name="Group 5743">
          <a:extLst>
            <a:ext uri="{FF2B5EF4-FFF2-40B4-BE49-F238E27FC236}">
              <a16:creationId xmlns:a16="http://schemas.microsoft.com/office/drawing/2014/main" id="{00000000-0008-0000-0F00-0000A79A3E00}"/>
            </a:ext>
          </a:extLst>
        </xdr:cNvPr>
        <xdr:cNvGrpSpPr>
          <a:grpSpLocks/>
        </xdr:cNvGrpSpPr>
      </xdr:nvGrpSpPr>
      <xdr:grpSpPr bwMode="auto">
        <a:xfrm>
          <a:off x="4117181" y="10096500"/>
          <a:ext cx="240507" cy="0"/>
          <a:chOff x="466" y="3952"/>
          <a:chExt cx="28" cy="16"/>
        </a:xfrm>
      </xdr:grpSpPr>
      <xdr:sp macro="" textlink="">
        <xdr:nvSpPr>
          <xdr:cNvPr id="4104288" name="Line 5744">
            <a:extLst>
              <a:ext uri="{FF2B5EF4-FFF2-40B4-BE49-F238E27FC236}">
                <a16:creationId xmlns:a16="http://schemas.microsoft.com/office/drawing/2014/main" id="{00000000-0008-0000-0F00-000060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89" name="Line 5745">
            <a:extLst>
              <a:ext uri="{FF2B5EF4-FFF2-40B4-BE49-F238E27FC236}">
                <a16:creationId xmlns:a16="http://schemas.microsoft.com/office/drawing/2014/main" id="{00000000-0008-0000-0F00-000061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24" name="Group 5746">
          <a:extLst>
            <a:ext uri="{FF2B5EF4-FFF2-40B4-BE49-F238E27FC236}">
              <a16:creationId xmlns:a16="http://schemas.microsoft.com/office/drawing/2014/main" id="{00000000-0008-0000-0F00-0000A89A3E00}"/>
            </a:ext>
          </a:extLst>
        </xdr:cNvPr>
        <xdr:cNvGrpSpPr>
          <a:grpSpLocks/>
        </xdr:cNvGrpSpPr>
      </xdr:nvGrpSpPr>
      <xdr:grpSpPr bwMode="auto">
        <a:xfrm>
          <a:off x="4117181" y="10096500"/>
          <a:ext cx="240507" cy="0"/>
          <a:chOff x="466" y="3952"/>
          <a:chExt cx="28" cy="16"/>
        </a:xfrm>
      </xdr:grpSpPr>
      <xdr:sp macro="" textlink="">
        <xdr:nvSpPr>
          <xdr:cNvPr id="4104286" name="Line 5747">
            <a:extLst>
              <a:ext uri="{FF2B5EF4-FFF2-40B4-BE49-F238E27FC236}">
                <a16:creationId xmlns:a16="http://schemas.microsoft.com/office/drawing/2014/main" id="{00000000-0008-0000-0F00-00005E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87" name="Line 5748">
            <a:extLst>
              <a:ext uri="{FF2B5EF4-FFF2-40B4-BE49-F238E27FC236}">
                <a16:creationId xmlns:a16="http://schemas.microsoft.com/office/drawing/2014/main" id="{00000000-0008-0000-0F00-00005F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2825" name="Group 5749">
          <a:extLst>
            <a:ext uri="{FF2B5EF4-FFF2-40B4-BE49-F238E27FC236}">
              <a16:creationId xmlns:a16="http://schemas.microsoft.com/office/drawing/2014/main" id="{00000000-0008-0000-0F00-0000A99A3E00}"/>
            </a:ext>
          </a:extLst>
        </xdr:cNvPr>
        <xdr:cNvGrpSpPr>
          <a:grpSpLocks/>
        </xdr:cNvGrpSpPr>
      </xdr:nvGrpSpPr>
      <xdr:grpSpPr bwMode="auto">
        <a:xfrm>
          <a:off x="5143500" y="10096500"/>
          <a:ext cx="0" cy="0"/>
          <a:chOff x="466" y="3952"/>
          <a:chExt cx="28" cy="16"/>
        </a:xfrm>
      </xdr:grpSpPr>
      <xdr:sp macro="" textlink="">
        <xdr:nvSpPr>
          <xdr:cNvPr id="4104284" name="Line 5750">
            <a:extLst>
              <a:ext uri="{FF2B5EF4-FFF2-40B4-BE49-F238E27FC236}">
                <a16:creationId xmlns:a16="http://schemas.microsoft.com/office/drawing/2014/main" id="{00000000-0008-0000-0F00-00005C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85" name="Line 5751">
            <a:extLst>
              <a:ext uri="{FF2B5EF4-FFF2-40B4-BE49-F238E27FC236}">
                <a16:creationId xmlns:a16="http://schemas.microsoft.com/office/drawing/2014/main" id="{00000000-0008-0000-0F00-00005D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2826" name="Group 5752">
          <a:extLst>
            <a:ext uri="{FF2B5EF4-FFF2-40B4-BE49-F238E27FC236}">
              <a16:creationId xmlns:a16="http://schemas.microsoft.com/office/drawing/2014/main" id="{00000000-0008-0000-0F00-0000AA9A3E00}"/>
            </a:ext>
          </a:extLst>
        </xdr:cNvPr>
        <xdr:cNvGrpSpPr>
          <a:grpSpLocks/>
        </xdr:cNvGrpSpPr>
      </xdr:nvGrpSpPr>
      <xdr:grpSpPr bwMode="auto">
        <a:xfrm>
          <a:off x="5143500" y="10096500"/>
          <a:ext cx="0" cy="0"/>
          <a:chOff x="466" y="3952"/>
          <a:chExt cx="28" cy="16"/>
        </a:xfrm>
      </xdr:grpSpPr>
      <xdr:sp macro="" textlink="">
        <xdr:nvSpPr>
          <xdr:cNvPr id="4104282" name="Line 5753">
            <a:extLst>
              <a:ext uri="{FF2B5EF4-FFF2-40B4-BE49-F238E27FC236}">
                <a16:creationId xmlns:a16="http://schemas.microsoft.com/office/drawing/2014/main" id="{00000000-0008-0000-0F00-00005A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83" name="Line 5754">
            <a:extLst>
              <a:ext uri="{FF2B5EF4-FFF2-40B4-BE49-F238E27FC236}">
                <a16:creationId xmlns:a16="http://schemas.microsoft.com/office/drawing/2014/main" id="{00000000-0008-0000-0F00-00005B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2827" name="Group 5755">
          <a:extLst>
            <a:ext uri="{FF2B5EF4-FFF2-40B4-BE49-F238E27FC236}">
              <a16:creationId xmlns:a16="http://schemas.microsoft.com/office/drawing/2014/main" id="{00000000-0008-0000-0F00-0000AB9A3E00}"/>
            </a:ext>
          </a:extLst>
        </xdr:cNvPr>
        <xdr:cNvGrpSpPr>
          <a:grpSpLocks/>
        </xdr:cNvGrpSpPr>
      </xdr:nvGrpSpPr>
      <xdr:grpSpPr bwMode="auto">
        <a:xfrm>
          <a:off x="5143500" y="10096500"/>
          <a:ext cx="0" cy="0"/>
          <a:chOff x="466" y="3952"/>
          <a:chExt cx="28" cy="16"/>
        </a:xfrm>
      </xdr:grpSpPr>
      <xdr:sp macro="" textlink="">
        <xdr:nvSpPr>
          <xdr:cNvPr id="4104280" name="Line 5756">
            <a:extLst>
              <a:ext uri="{FF2B5EF4-FFF2-40B4-BE49-F238E27FC236}">
                <a16:creationId xmlns:a16="http://schemas.microsoft.com/office/drawing/2014/main" id="{00000000-0008-0000-0F00-000058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81" name="Line 5757">
            <a:extLst>
              <a:ext uri="{FF2B5EF4-FFF2-40B4-BE49-F238E27FC236}">
                <a16:creationId xmlns:a16="http://schemas.microsoft.com/office/drawing/2014/main" id="{00000000-0008-0000-0F00-000059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2828" name="Group 5758">
          <a:extLst>
            <a:ext uri="{FF2B5EF4-FFF2-40B4-BE49-F238E27FC236}">
              <a16:creationId xmlns:a16="http://schemas.microsoft.com/office/drawing/2014/main" id="{00000000-0008-0000-0F00-0000AC9A3E00}"/>
            </a:ext>
          </a:extLst>
        </xdr:cNvPr>
        <xdr:cNvGrpSpPr>
          <a:grpSpLocks/>
        </xdr:cNvGrpSpPr>
      </xdr:nvGrpSpPr>
      <xdr:grpSpPr bwMode="auto">
        <a:xfrm>
          <a:off x="5143500" y="10096500"/>
          <a:ext cx="0" cy="0"/>
          <a:chOff x="466" y="3952"/>
          <a:chExt cx="28" cy="16"/>
        </a:xfrm>
      </xdr:grpSpPr>
      <xdr:sp macro="" textlink="">
        <xdr:nvSpPr>
          <xdr:cNvPr id="4104278" name="Line 5759">
            <a:extLst>
              <a:ext uri="{FF2B5EF4-FFF2-40B4-BE49-F238E27FC236}">
                <a16:creationId xmlns:a16="http://schemas.microsoft.com/office/drawing/2014/main" id="{00000000-0008-0000-0F00-000056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79" name="Line 5760">
            <a:extLst>
              <a:ext uri="{FF2B5EF4-FFF2-40B4-BE49-F238E27FC236}">
                <a16:creationId xmlns:a16="http://schemas.microsoft.com/office/drawing/2014/main" id="{00000000-0008-0000-0F00-000057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4102829" name="Group 5761">
          <a:extLst>
            <a:ext uri="{FF2B5EF4-FFF2-40B4-BE49-F238E27FC236}">
              <a16:creationId xmlns:a16="http://schemas.microsoft.com/office/drawing/2014/main" id="{00000000-0008-0000-0F00-0000AD9A3E00}"/>
            </a:ext>
          </a:extLst>
        </xdr:cNvPr>
        <xdr:cNvGrpSpPr>
          <a:grpSpLocks/>
        </xdr:cNvGrpSpPr>
      </xdr:nvGrpSpPr>
      <xdr:grpSpPr bwMode="auto">
        <a:xfrm>
          <a:off x="4050506" y="10096500"/>
          <a:ext cx="266700" cy="0"/>
          <a:chOff x="466" y="3952"/>
          <a:chExt cx="28" cy="16"/>
        </a:xfrm>
      </xdr:grpSpPr>
      <xdr:sp macro="" textlink="">
        <xdr:nvSpPr>
          <xdr:cNvPr id="4104276" name="Line 5762">
            <a:extLst>
              <a:ext uri="{FF2B5EF4-FFF2-40B4-BE49-F238E27FC236}">
                <a16:creationId xmlns:a16="http://schemas.microsoft.com/office/drawing/2014/main" id="{00000000-0008-0000-0F00-000054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77" name="Line 5763">
            <a:extLst>
              <a:ext uri="{FF2B5EF4-FFF2-40B4-BE49-F238E27FC236}">
                <a16:creationId xmlns:a16="http://schemas.microsoft.com/office/drawing/2014/main" id="{00000000-0008-0000-0F00-000055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4102830" name="Group 5764">
          <a:extLst>
            <a:ext uri="{FF2B5EF4-FFF2-40B4-BE49-F238E27FC236}">
              <a16:creationId xmlns:a16="http://schemas.microsoft.com/office/drawing/2014/main" id="{00000000-0008-0000-0F00-0000AE9A3E00}"/>
            </a:ext>
          </a:extLst>
        </xdr:cNvPr>
        <xdr:cNvGrpSpPr>
          <a:grpSpLocks/>
        </xdr:cNvGrpSpPr>
      </xdr:nvGrpSpPr>
      <xdr:grpSpPr bwMode="auto">
        <a:xfrm>
          <a:off x="4031456" y="10096500"/>
          <a:ext cx="266700" cy="0"/>
          <a:chOff x="466" y="3952"/>
          <a:chExt cx="28" cy="16"/>
        </a:xfrm>
      </xdr:grpSpPr>
      <xdr:sp macro="" textlink="">
        <xdr:nvSpPr>
          <xdr:cNvPr id="4104274" name="Line 5765">
            <a:extLst>
              <a:ext uri="{FF2B5EF4-FFF2-40B4-BE49-F238E27FC236}">
                <a16:creationId xmlns:a16="http://schemas.microsoft.com/office/drawing/2014/main" id="{00000000-0008-0000-0F00-000052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75" name="Line 5766">
            <a:extLst>
              <a:ext uri="{FF2B5EF4-FFF2-40B4-BE49-F238E27FC236}">
                <a16:creationId xmlns:a16="http://schemas.microsoft.com/office/drawing/2014/main" id="{00000000-0008-0000-0F00-000053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02831" name="Group 5767">
          <a:extLst>
            <a:ext uri="{FF2B5EF4-FFF2-40B4-BE49-F238E27FC236}">
              <a16:creationId xmlns:a16="http://schemas.microsoft.com/office/drawing/2014/main" id="{00000000-0008-0000-0F00-0000AF9A3E00}"/>
            </a:ext>
          </a:extLst>
        </xdr:cNvPr>
        <xdr:cNvGrpSpPr>
          <a:grpSpLocks/>
        </xdr:cNvGrpSpPr>
      </xdr:nvGrpSpPr>
      <xdr:grpSpPr bwMode="auto">
        <a:xfrm>
          <a:off x="4060031" y="10096500"/>
          <a:ext cx="266700" cy="0"/>
          <a:chOff x="466" y="3952"/>
          <a:chExt cx="28" cy="16"/>
        </a:xfrm>
      </xdr:grpSpPr>
      <xdr:sp macro="" textlink="">
        <xdr:nvSpPr>
          <xdr:cNvPr id="4104272" name="Line 5768">
            <a:extLst>
              <a:ext uri="{FF2B5EF4-FFF2-40B4-BE49-F238E27FC236}">
                <a16:creationId xmlns:a16="http://schemas.microsoft.com/office/drawing/2014/main" id="{00000000-0008-0000-0F00-000050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73" name="Line 5769">
            <a:extLst>
              <a:ext uri="{FF2B5EF4-FFF2-40B4-BE49-F238E27FC236}">
                <a16:creationId xmlns:a16="http://schemas.microsoft.com/office/drawing/2014/main" id="{00000000-0008-0000-0F00-000051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4102832" name="Group 5770">
          <a:extLst>
            <a:ext uri="{FF2B5EF4-FFF2-40B4-BE49-F238E27FC236}">
              <a16:creationId xmlns:a16="http://schemas.microsoft.com/office/drawing/2014/main" id="{00000000-0008-0000-0F00-0000B09A3E00}"/>
            </a:ext>
          </a:extLst>
        </xdr:cNvPr>
        <xdr:cNvGrpSpPr>
          <a:grpSpLocks/>
        </xdr:cNvGrpSpPr>
      </xdr:nvGrpSpPr>
      <xdr:grpSpPr bwMode="auto">
        <a:xfrm>
          <a:off x="4633913" y="10096500"/>
          <a:ext cx="266700" cy="0"/>
          <a:chOff x="466" y="3952"/>
          <a:chExt cx="28" cy="16"/>
        </a:xfrm>
      </xdr:grpSpPr>
      <xdr:sp macro="" textlink="">
        <xdr:nvSpPr>
          <xdr:cNvPr id="4104270" name="Line 5771">
            <a:extLst>
              <a:ext uri="{FF2B5EF4-FFF2-40B4-BE49-F238E27FC236}">
                <a16:creationId xmlns:a16="http://schemas.microsoft.com/office/drawing/2014/main" id="{00000000-0008-0000-0F00-00004E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71" name="Line 5772">
            <a:extLst>
              <a:ext uri="{FF2B5EF4-FFF2-40B4-BE49-F238E27FC236}">
                <a16:creationId xmlns:a16="http://schemas.microsoft.com/office/drawing/2014/main" id="{00000000-0008-0000-0F00-00004F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4102833" name="Group 5773">
          <a:extLst>
            <a:ext uri="{FF2B5EF4-FFF2-40B4-BE49-F238E27FC236}">
              <a16:creationId xmlns:a16="http://schemas.microsoft.com/office/drawing/2014/main" id="{00000000-0008-0000-0F00-0000B19A3E00}"/>
            </a:ext>
          </a:extLst>
        </xdr:cNvPr>
        <xdr:cNvGrpSpPr>
          <a:grpSpLocks/>
        </xdr:cNvGrpSpPr>
      </xdr:nvGrpSpPr>
      <xdr:grpSpPr bwMode="auto">
        <a:xfrm>
          <a:off x="4662488" y="10096500"/>
          <a:ext cx="266700" cy="0"/>
          <a:chOff x="466" y="3952"/>
          <a:chExt cx="28" cy="16"/>
        </a:xfrm>
      </xdr:grpSpPr>
      <xdr:sp macro="" textlink="">
        <xdr:nvSpPr>
          <xdr:cNvPr id="4104268" name="Line 5774">
            <a:extLst>
              <a:ext uri="{FF2B5EF4-FFF2-40B4-BE49-F238E27FC236}">
                <a16:creationId xmlns:a16="http://schemas.microsoft.com/office/drawing/2014/main" id="{00000000-0008-0000-0F00-00004C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69" name="Line 5775">
            <a:extLst>
              <a:ext uri="{FF2B5EF4-FFF2-40B4-BE49-F238E27FC236}">
                <a16:creationId xmlns:a16="http://schemas.microsoft.com/office/drawing/2014/main" id="{00000000-0008-0000-0F00-00004D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4102834" name="Group 5776">
          <a:extLst>
            <a:ext uri="{FF2B5EF4-FFF2-40B4-BE49-F238E27FC236}">
              <a16:creationId xmlns:a16="http://schemas.microsoft.com/office/drawing/2014/main" id="{00000000-0008-0000-0F00-0000B29A3E00}"/>
            </a:ext>
          </a:extLst>
        </xdr:cNvPr>
        <xdr:cNvGrpSpPr>
          <a:grpSpLocks/>
        </xdr:cNvGrpSpPr>
      </xdr:nvGrpSpPr>
      <xdr:grpSpPr bwMode="auto">
        <a:xfrm>
          <a:off x="4652963" y="10096500"/>
          <a:ext cx="266700" cy="0"/>
          <a:chOff x="466" y="3952"/>
          <a:chExt cx="28" cy="16"/>
        </a:xfrm>
      </xdr:grpSpPr>
      <xdr:sp macro="" textlink="">
        <xdr:nvSpPr>
          <xdr:cNvPr id="4104266" name="Line 5777">
            <a:extLst>
              <a:ext uri="{FF2B5EF4-FFF2-40B4-BE49-F238E27FC236}">
                <a16:creationId xmlns:a16="http://schemas.microsoft.com/office/drawing/2014/main" id="{00000000-0008-0000-0F00-00004A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67" name="Line 5778">
            <a:extLst>
              <a:ext uri="{FF2B5EF4-FFF2-40B4-BE49-F238E27FC236}">
                <a16:creationId xmlns:a16="http://schemas.microsoft.com/office/drawing/2014/main" id="{00000000-0008-0000-0F00-00004B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4102835" name="Group 5779">
          <a:extLst>
            <a:ext uri="{FF2B5EF4-FFF2-40B4-BE49-F238E27FC236}">
              <a16:creationId xmlns:a16="http://schemas.microsoft.com/office/drawing/2014/main" id="{00000000-0008-0000-0F00-0000B39A3E00}"/>
            </a:ext>
          </a:extLst>
        </xdr:cNvPr>
        <xdr:cNvGrpSpPr>
          <a:grpSpLocks/>
        </xdr:cNvGrpSpPr>
      </xdr:nvGrpSpPr>
      <xdr:grpSpPr bwMode="auto">
        <a:xfrm>
          <a:off x="4040981" y="10096500"/>
          <a:ext cx="266700" cy="0"/>
          <a:chOff x="466" y="3952"/>
          <a:chExt cx="28" cy="16"/>
        </a:xfrm>
      </xdr:grpSpPr>
      <xdr:sp macro="" textlink="">
        <xdr:nvSpPr>
          <xdr:cNvPr id="4104264" name="Line 5780">
            <a:extLst>
              <a:ext uri="{FF2B5EF4-FFF2-40B4-BE49-F238E27FC236}">
                <a16:creationId xmlns:a16="http://schemas.microsoft.com/office/drawing/2014/main" id="{00000000-0008-0000-0F00-000048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65" name="Line 5781">
            <a:extLst>
              <a:ext uri="{FF2B5EF4-FFF2-40B4-BE49-F238E27FC236}">
                <a16:creationId xmlns:a16="http://schemas.microsoft.com/office/drawing/2014/main" id="{00000000-0008-0000-0F00-000049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4102836" name="Group 5782">
          <a:extLst>
            <a:ext uri="{FF2B5EF4-FFF2-40B4-BE49-F238E27FC236}">
              <a16:creationId xmlns:a16="http://schemas.microsoft.com/office/drawing/2014/main" id="{00000000-0008-0000-0F00-0000B49A3E00}"/>
            </a:ext>
          </a:extLst>
        </xdr:cNvPr>
        <xdr:cNvGrpSpPr>
          <a:grpSpLocks/>
        </xdr:cNvGrpSpPr>
      </xdr:nvGrpSpPr>
      <xdr:grpSpPr bwMode="auto">
        <a:xfrm>
          <a:off x="4088606" y="10096500"/>
          <a:ext cx="269082" cy="0"/>
          <a:chOff x="466" y="3952"/>
          <a:chExt cx="28" cy="16"/>
        </a:xfrm>
      </xdr:grpSpPr>
      <xdr:sp macro="" textlink="">
        <xdr:nvSpPr>
          <xdr:cNvPr id="4104262" name="Line 5783">
            <a:extLst>
              <a:ext uri="{FF2B5EF4-FFF2-40B4-BE49-F238E27FC236}">
                <a16:creationId xmlns:a16="http://schemas.microsoft.com/office/drawing/2014/main" id="{00000000-0008-0000-0F00-000046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63" name="Line 5784">
            <a:extLst>
              <a:ext uri="{FF2B5EF4-FFF2-40B4-BE49-F238E27FC236}">
                <a16:creationId xmlns:a16="http://schemas.microsoft.com/office/drawing/2014/main" id="{00000000-0008-0000-0F00-000047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4102837" name="Group 5785">
          <a:extLst>
            <a:ext uri="{FF2B5EF4-FFF2-40B4-BE49-F238E27FC236}">
              <a16:creationId xmlns:a16="http://schemas.microsoft.com/office/drawing/2014/main" id="{00000000-0008-0000-0F00-0000B59A3E00}"/>
            </a:ext>
          </a:extLst>
        </xdr:cNvPr>
        <xdr:cNvGrpSpPr>
          <a:grpSpLocks/>
        </xdr:cNvGrpSpPr>
      </xdr:nvGrpSpPr>
      <xdr:grpSpPr bwMode="auto">
        <a:xfrm>
          <a:off x="4069556" y="10096500"/>
          <a:ext cx="266700" cy="0"/>
          <a:chOff x="466" y="3952"/>
          <a:chExt cx="28" cy="16"/>
        </a:xfrm>
      </xdr:grpSpPr>
      <xdr:sp macro="" textlink="">
        <xdr:nvSpPr>
          <xdr:cNvPr id="4104260" name="Line 5786">
            <a:extLst>
              <a:ext uri="{FF2B5EF4-FFF2-40B4-BE49-F238E27FC236}">
                <a16:creationId xmlns:a16="http://schemas.microsoft.com/office/drawing/2014/main" id="{00000000-0008-0000-0F00-000044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61" name="Line 5787">
            <a:extLst>
              <a:ext uri="{FF2B5EF4-FFF2-40B4-BE49-F238E27FC236}">
                <a16:creationId xmlns:a16="http://schemas.microsoft.com/office/drawing/2014/main" id="{00000000-0008-0000-0F00-000045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02838" name="Group 5788">
          <a:extLst>
            <a:ext uri="{FF2B5EF4-FFF2-40B4-BE49-F238E27FC236}">
              <a16:creationId xmlns:a16="http://schemas.microsoft.com/office/drawing/2014/main" id="{00000000-0008-0000-0F00-0000B69A3E00}"/>
            </a:ext>
          </a:extLst>
        </xdr:cNvPr>
        <xdr:cNvGrpSpPr>
          <a:grpSpLocks/>
        </xdr:cNvGrpSpPr>
      </xdr:nvGrpSpPr>
      <xdr:grpSpPr bwMode="auto">
        <a:xfrm>
          <a:off x="4060031" y="10096500"/>
          <a:ext cx="266700" cy="0"/>
          <a:chOff x="466" y="3952"/>
          <a:chExt cx="28" cy="16"/>
        </a:xfrm>
      </xdr:grpSpPr>
      <xdr:sp macro="" textlink="">
        <xdr:nvSpPr>
          <xdr:cNvPr id="4104258" name="Line 5789">
            <a:extLst>
              <a:ext uri="{FF2B5EF4-FFF2-40B4-BE49-F238E27FC236}">
                <a16:creationId xmlns:a16="http://schemas.microsoft.com/office/drawing/2014/main" id="{00000000-0008-0000-0F00-000042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59" name="Line 5790">
            <a:extLst>
              <a:ext uri="{FF2B5EF4-FFF2-40B4-BE49-F238E27FC236}">
                <a16:creationId xmlns:a16="http://schemas.microsoft.com/office/drawing/2014/main" id="{00000000-0008-0000-0F00-000043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39" name="Group 5791">
          <a:extLst>
            <a:ext uri="{FF2B5EF4-FFF2-40B4-BE49-F238E27FC236}">
              <a16:creationId xmlns:a16="http://schemas.microsoft.com/office/drawing/2014/main" id="{00000000-0008-0000-0F00-0000B79A3E00}"/>
            </a:ext>
          </a:extLst>
        </xdr:cNvPr>
        <xdr:cNvGrpSpPr>
          <a:grpSpLocks/>
        </xdr:cNvGrpSpPr>
      </xdr:nvGrpSpPr>
      <xdr:grpSpPr bwMode="auto">
        <a:xfrm>
          <a:off x="4117181" y="10096500"/>
          <a:ext cx="240507" cy="0"/>
          <a:chOff x="466" y="3952"/>
          <a:chExt cx="28" cy="16"/>
        </a:xfrm>
      </xdr:grpSpPr>
      <xdr:sp macro="" textlink="">
        <xdr:nvSpPr>
          <xdr:cNvPr id="4104256" name="Line 5792">
            <a:extLst>
              <a:ext uri="{FF2B5EF4-FFF2-40B4-BE49-F238E27FC236}">
                <a16:creationId xmlns:a16="http://schemas.microsoft.com/office/drawing/2014/main" id="{00000000-0008-0000-0F00-000040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57" name="Line 5793">
            <a:extLst>
              <a:ext uri="{FF2B5EF4-FFF2-40B4-BE49-F238E27FC236}">
                <a16:creationId xmlns:a16="http://schemas.microsoft.com/office/drawing/2014/main" id="{00000000-0008-0000-0F00-000041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40" name="Group 5794">
          <a:extLst>
            <a:ext uri="{FF2B5EF4-FFF2-40B4-BE49-F238E27FC236}">
              <a16:creationId xmlns:a16="http://schemas.microsoft.com/office/drawing/2014/main" id="{00000000-0008-0000-0F00-0000B89A3E00}"/>
            </a:ext>
          </a:extLst>
        </xdr:cNvPr>
        <xdr:cNvGrpSpPr>
          <a:grpSpLocks/>
        </xdr:cNvGrpSpPr>
      </xdr:nvGrpSpPr>
      <xdr:grpSpPr bwMode="auto">
        <a:xfrm>
          <a:off x="4117181" y="10096500"/>
          <a:ext cx="240507" cy="0"/>
          <a:chOff x="466" y="3952"/>
          <a:chExt cx="28" cy="16"/>
        </a:xfrm>
      </xdr:grpSpPr>
      <xdr:sp macro="" textlink="">
        <xdr:nvSpPr>
          <xdr:cNvPr id="4104254" name="Line 5795">
            <a:extLst>
              <a:ext uri="{FF2B5EF4-FFF2-40B4-BE49-F238E27FC236}">
                <a16:creationId xmlns:a16="http://schemas.microsoft.com/office/drawing/2014/main" id="{00000000-0008-0000-0F00-00003E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55" name="Line 5796">
            <a:extLst>
              <a:ext uri="{FF2B5EF4-FFF2-40B4-BE49-F238E27FC236}">
                <a16:creationId xmlns:a16="http://schemas.microsoft.com/office/drawing/2014/main" id="{00000000-0008-0000-0F00-00003F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41" name="Group 5797">
          <a:extLst>
            <a:ext uri="{FF2B5EF4-FFF2-40B4-BE49-F238E27FC236}">
              <a16:creationId xmlns:a16="http://schemas.microsoft.com/office/drawing/2014/main" id="{00000000-0008-0000-0F00-0000B99A3E00}"/>
            </a:ext>
          </a:extLst>
        </xdr:cNvPr>
        <xdr:cNvGrpSpPr>
          <a:grpSpLocks/>
        </xdr:cNvGrpSpPr>
      </xdr:nvGrpSpPr>
      <xdr:grpSpPr bwMode="auto">
        <a:xfrm>
          <a:off x="4117181" y="10096500"/>
          <a:ext cx="240507" cy="0"/>
          <a:chOff x="466" y="3952"/>
          <a:chExt cx="28" cy="16"/>
        </a:xfrm>
      </xdr:grpSpPr>
      <xdr:sp macro="" textlink="">
        <xdr:nvSpPr>
          <xdr:cNvPr id="4104252" name="Line 5798">
            <a:extLst>
              <a:ext uri="{FF2B5EF4-FFF2-40B4-BE49-F238E27FC236}">
                <a16:creationId xmlns:a16="http://schemas.microsoft.com/office/drawing/2014/main" id="{00000000-0008-0000-0F00-00003C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53" name="Line 5799">
            <a:extLst>
              <a:ext uri="{FF2B5EF4-FFF2-40B4-BE49-F238E27FC236}">
                <a16:creationId xmlns:a16="http://schemas.microsoft.com/office/drawing/2014/main" id="{00000000-0008-0000-0F00-00003D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42" name="Group 5800">
          <a:extLst>
            <a:ext uri="{FF2B5EF4-FFF2-40B4-BE49-F238E27FC236}">
              <a16:creationId xmlns:a16="http://schemas.microsoft.com/office/drawing/2014/main" id="{00000000-0008-0000-0F00-0000BA9A3E00}"/>
            </a:ext>
          </a:extLst>
        </xdr:cNvPr>
        <xdr:cNvGrpSpPr>
          <a:grpSpLocks/>
        </xdr:cNvGrpSpPr>
      </xdr:nvGrpSpPr>
      <xdr:grpSpPr bwMode="auto">
        <a:xfrm>
          <a:off x="4117181" y="10096500"/>
          <a:ext cx="240507" cy="0"/>
          <a:chOff x="466" y="3952"/>
          <a:chExt cx="28" cy="16"/>
        </a:xfrm>
      </xdr:grpSpPr>
      <xdr:sp macro="" textlink="">
        <xdr:nvSpPr>
          <xdr:cNvPr id="4104250" name="Line 5801">
            <a:extLst>
              <a:ext uri="{FF2B5EF4-FFF2-40B4-BE49-F238E27FC236}">
                <a16:creationId xmlns:a16="http://schemas.microsoft.com/office/drawing/2014/main" id="{00000000-0008-0000-0F00-00003A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51" name="Line 5802">
            <a:extLst>
              <a:ext uri="{FF2B5EF4-FFF2-40B4-BE49-F238E27FC236}">
                <a16:creationId xmlns:a16="http://schemas.microsoft.com/office/drawing/2014/main" id="{00000000-0008-0000-0F00-00003B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43" name="Group 5803">
          <a:extLst>
            <a:ext uri="{FF2B5EF4-FFF2-40B4-BE49-F238E27FC236}">
              <a16:creationId xmlns:a16="http://schemas.microsoft.com/office/drawing/2014/main" id="{00000000-0008-0000-0F00-0000BB9A3E00}"/>
            </a:ext>
          </a:extLst>
        </xdr:cNvPr>
        <xdr:cNvGrpSpPr>
          <a:grpSpLocks/>
        </xdr:cNvGrpSpPr>
      </xdr:nvGrpSpPr>
      <xdr:grpSpPr bwMode="auto">
        <a:xfrm>
          <a:off x="4117181" y="10096500"/>
          <a:ext cx="240507" cy="0"/>
          <a:chOff x="466" y="3952"/>
          <a:chExt cx="28" cy="16"/>
        </a:xfrm>
      </xdr:grpSpPr>
      <xdr:sp macro="" textlink="">
        <xdr:nvSpPr>
          <xdr:cNvPr id="4104248" name="Line 5804">
            <a:extLst>
              <a:ext uri="{FF2B5EF4-FFF2-40B4-BE49-F238E27FC236}">
                <a16:creationId xmlns:a16="http://schemas.microsoft.com/office/drawing/2014/main" id="{00000000-0008-0000-0F00-000038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49" name="Line 5805">
            <a:extLst>
              <a:ext uri="{FF2B5EF4-FFF2-40B4-BE49-F238E27FC236}">
                <a16:creationId xmlns:a16="http://schemas.microsoft.com/office/drawing/2014/main" id="{00000000-0008-0000-0F00-000039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44" name="Group 5806">
          <a:extLst>
            <a:ext uri="{FF2B5EF4-FFF2-40B4-BE49-F238E27FC236}">
              <a16:creationId xmlns:a16="http://schemas.microsoft.com/office/drawing/2014/main" id="{00000000-0008-0000-0F00-0000BC9A3E00}"/>
            </a:ext>
          </a:extLst>
        </xdr:cNvPr>
        <xdr:cNvGrpSpPr>
          <a:grpSpLocks/>
        </xdr:cNvGrpSpPr>
      </xdr:nvGrpSpPr>
      <xdr:grpSpPr bwMode="auto">
        <a:xfrm>
          <a:off x="4117181" y="10096500"/>
          <a:ext cx="240507" cy="0"/>
          <a:chOff x="466" y="3952"/>
          <a:chExt cx="28" cy="16"/>
        </a:xfrm>
      </xdr:grpSpPr>
      <xdr:sp macro="" textlink="">
        <xdr:nvSpPr>
          <xdr:cNvPr id="4104246" name="Line 5807">
            <a:extLst>
              <a:ext uri="{FF2B5EF4-FFF2-40B4-BE49-F238E27FC236}">
                <a16:creationId xmlns:a16="http://schemas.microsoft.com/office/drawing/2014/main" id="{00000000-0008-0000-0F00-000036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47" name="Line 5808">
            <a:extLst>
              <a:ext uri="{FF2B5EF4-FFF2-40B4-BE49-F238E27FC236}">
                <a16:creationId xmlns:a16="http://schemas.microsoft.com/office/drawing/2014/main" id="{00000000-0008-0000-0F00-000037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02845" name="Group 5809">
          <a:extLst>
            <a:ext uri="{FF2B5EF4-FFF2-40B4-BE49-F238E27FC236}">
              <a16:creationId xmlns:a16="http://schemas.microsoft.com/office/drawing/2014/main" id="{00000000-0008-0000-0F00-0000BD9A3E00}"/>
            </a:ext>
          </a:extLst>
        </xdr:cNvPr>
        <xdr:cNvGrpSpPr>
          <a:grpSpLocks/>
        </xdr:cNvGrpSpPr>
      </xdr:nvGrpSpPr>
      <xdr:grpSpPr bwMode="auto">
        <a:xfrm>
          <a:off x="3993356" y="10096500"/>
          <a:ext cx="228600" cy="0"/>
          <a:chOff x="466" y="3952"/>
          <a:chExt cx="28" cy="16"/>
        </a:xfrm>
      </xdr:grpSpPr>
      <xdr:sp macro="" textlink="">
        <xdr:nvSpPr>
          <xdr:cNvPr id="4104244" name="Line 5810">
            <a:extLst>
              <a:ext uri="{FF2B5EF4-FFF2-40B4-BE49-F238E27FC236}">
                <a16:creationId xmlns:a16="http://schemas.microsoft.com/office/drawing/2014/main" id="{00000000-0008-0000-0F00-000034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45" name="Line 5811">
            <a:extLst>
              <a:ext uri="{FF2B5EF4-FFF2-40B4-BE49-F238E27FC236}">
                <a16:creationId xmlns:a16="http://schemas.microsoft.com/office/drawing/2014/main" id="{00000000-0008-0000-0F00-000035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46" name="Group 5812">
          <a:extLst>
            <a:ext uri="{FF2B5EF4-FFF2-40B4-BE49-F238E27FC236}">
              <a16:creationId xmlns:a16="http://schemas.microsoft.com/office/drawing/2014/main" id="{00000000-0008-0000-0F00-0000BE9A3E00}"/>
            </a:ext>
          </a:extLst>
        </xdr:cNvPr>
        <xdr:cNvGrpSpPr>
          <a:grpSpLocks/>
        </xdr:cNvGrpSpPr>
      </xdr:nvGrpSpPr>
      <xdr:grpSpPr bwMode="auto">
        <a:xfrm>
          <a:off x="4117181" y="10096500"/>
          <a:ext cx="228600" cy="0"/>
          <a:chOff x="466" y="3952"/>
          <a:chExt cx="28" cy="16"/>
        </a:xfrm>
      </xdr:grpSpPr>
      <xdr:sp macro="" textlink="">
        <xdr:nvSpPr>
          <xdr:cNvPr id="4104242" name="Line 5813">
            <a:extLst>
              <a:ext uri="{FF2B5EF4-FFF2-40B4-BE49-F238E27FC236}">
                <a16:creationId xmlns:a16="http://schemas.microsoft.com/office/drawing/2014/main" id="{00000000-0008-0000-0F00-000032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43" name="Line 5814">
            <a:extLst>
              <a:ext uri="{FF2B5EF4-FFF2-40B4-BE49-F238E27FC236}">
                <a16:creationId xmlns:a16="http://schemas.microsoft.com/office/drawing/2014/main" id="{00000000-0008-0000-0F00-000033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47" name="Group 5815">
          <a:extLst>
            <a:ext uri="{FF2B5EF4-FFF2-40B4-BE49-F238E27FC236}">
              <a16:creationId xmlns:a16="http://schemas.microsoft.com/office/drawing/2014/main" id="{00000000-0008-0000-0F00-0000BF9A3E00}"/>
            </a:ext>
          </a:extLst>
        </xdr:cNvPr>
        <xdr:cNvGrpSpPr>
          <a:grpSpLocks/>
        </xdr:cNvGrpSpPr>
      </xdr:nvGrpSpPr>
      <xdr:grpSpPr bwMode="auto">
        <a:xfrm>
          <a:off x="4117181" y="10096500"/>
          <a:ext cx="228600" cy="0"/>
          <a:chOff x="466" y="3952"/>
          <a:chExt cx="28" cy="16"/>
        </a:xfrm>
      </xdr:grpSpPr>
      <xdr:sp macro="" textlink="">
        <xdr:nvSpPr>
          <xdr:cNvPr id="4104240" name="Line 5816">
            <a:extLst>
              <a:ext uri="{FF2B5EF4-FFF2-40B4-BE49-F238E27FC236}">
                <a16:creationId xmlns:a16="http://schemas.microsoft.com/office/drawing/2014/main" id="{00000000-0008-0000-0F00-000030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41" name="Line 5817">
            <a:extLst>
              <a:ext uri="{FF2B5EF4-FFF2-40B4-BE49-F238E27FC236}">
                <a16:creationId xmlns:a16="http://schemas.microsoft.com/office/drawing/2014/main" id="{00000000-0008-0000-0F00-000031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48" name="Group 5818">
          <a:extLst>
            <a:ext uri="{FF2B5EF4-FFF2-40B4-BE49-F238E27FC236}">
              <a16:creationId xmlns:a16="http://schemas.microsoft.com/office/drawing/2014/main" id="{00000000-0008-0000-0F00-0000C09A3E00}"/>
            </a:ext>
          </a:extLst>
        </xdr:cNvPr>
        <xdr:cNvGrpSpPr>
          <a:grpSpLocks/>
        </xdr:cNvGrpSpPr>
      </xdr:nvGrpSpPr>
      <xdr:grpSpPr bwMode="auto">
        <a:xfrm>
          <a:off x="4117181" y="10096500"/>
          <a:ext cx="240507" cy="0"/>
          <a:chOff x="466" y="3952"/>
          <a:chExt cx="28" cy="16"/>
        </a:xfrm>
      </xdr:grpSpPr>
      <xdr:sp macro="" textlink="">
        <xdr:nvSpPr>
          <xdr:cNvPr id="4104238" name="Line 5819">
            <a:extLst>
              <a:ext uri="{FF2B5EF4-FFF2-40B4-BE49-F238E27FC236}">
                <a16:creationId xmlns:a16="http://schemas.microsoft.com/office/drawing/2014/main" id="{00000000-0008-0000-0F00-00002E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39" name="Line 5820">
            <a:extLst>
              <a:ext uri="{FF2B5EF4-FFF2-40B4-BE49-F238E27FC236}">
                <a16:creationId xmlns:a16="http://schemas.microsoft.com/office/drawing/2014/main" id="{00000000-0008-0000-0F00-00002F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49" name="Group 5821">
          <a:extLst>
            <a:ext uri="{FF2B5EF4-FFF2-40B4-BE49-F238E27FC236}">
              <a16:creationId xmlns:a16="http://schemas.microsoft.com/office/drawing/2014/main" id="{00000000-0008-0000-0F00-0000C19A3E00}"/>
            </a:ext>
          </a:extLst>
        </xdr:cNvPr>
        <xdr:cNvGrpSpPr>
          <a:grpSpLocks/>
        </xdr:cNvGrpSpPr>
      </xdr:nvGrpSpPr>
      <xdr:grpSpPr bwMode="auto">
        <a:xfrm>
          <a:off x="4117181" y="10096500"/>
          <a:ext cx="228600" cy="0"/>
          <a:chOff x="466" y="3952"/>
          <a:chExt cx="28" cy="16"/>
        </a:xfrm>
      </xdr:grpSpPr>
      <xdr:sp macro="" textlink="">
        <xdr:nvSpPr>
          <xdr:cNvPr id="4104236" name="Line 5822">
            <a:extLst>
              <a:ext uri="{FF2B5EF4-FFF2-40B4-BE49-F238E27FC236}">
                <a16:creationId xmlns:a16="http://schemas.microsoft.com/office/drawing/2014/main" id="{00000000-0008-0000-0F00-00002C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37" name="Line 5823">
            <a:extLst>
              <a:ext uri="{FF2B5EF4-FFF2-40B4-BE49-F238E27FC236}">
                <a16:creationId xmlns:a16="http://schemas.microsoft.com/office/drawing/2014/main" id="{00000000-0008-0000-0F00-00002D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50" name="Group 5824">
          <a:extLst>
            <a:ext uri="{FF2B5EF4-FFF2-40B4-BE49-F238E27FC236}">
              <a16:creationId xmlns:a16="http://schemas.microsoft.com/office/drawing/2014/main" id="{00000000-0008-0000-0F00-0000C29A3E00}"/>
            </a:ext>
          </a:extLst>
        </xdr:cNvPr>
        <xdr:cNvGrpSpPr>
          <a:grpSpLocks/>
        </xdr:cNvGrpSpPr>
      </xdr:nvGrpSpPr>
      <xdr:grpSpPr bwMode="auto">
        <a:xfrm>
          <a:off x="4117181" y="10096500"/>
          <a:ext cx="228600" cy="0"/>
          <a:chOff x="466" y="3952"/>
          <a:chExt cx="28" cy="16"/>
        </a:xfrm>
      </xdr:grpSpPr>
      <xdr:sp macro="" textlink="">
        <xdr:nvSpPr>
          <xdr:cNvPr id="4104234" name="Line 5825">
            <a:extLst>
              <a:ext uri="{FF2B5EF4-FFF2-40B4-BE49-F238E27FC236}">
                <a16:creationId xmlns:a16="http://schemas.microsoft.com/office/drawing/2014/main" id="{00000000-0008-0000-0F00-00002A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35" name="Line 5826">
            <a:extLst>
              <a:ext uri="{FF2B5EF4-FFF2-40B4-BE49-F238E27FC236}">
                <a16:creationId xmlns:a16="http://schemas.microsoft.com/office/drawing/2014/main" id="{00000000-0008-0000-0F00-00002B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51" name="Group 5827">
          <a:extLst>
            <a:ext uri="{FF2B5EF4-FFF2-40B4-BE49-F238E27FC236}">
              <a16:creationId xmlns:a16="http://schemas.microsoft.com/office/drawing/2014/main" id="{00000000-0008-0000-0F00-0000C39A3E00}"/>
            </a:ext>
          </a:extLst>
        </xdr:cNvPr>
        <xdr:cNvGrpSpPr>
          <a:grpSpLocks/>
        </xdr:cNvGrpSpPr>
      </xdr:nvGrpSpPr>
      <xdr:grpSpPr bwMode="auto">
        <a:xfrm>
          <a:off x="4117181" y="10096500"/>
          <a:ext cx="240507" cy="0"/>
          <a:chOff x="466" y="3952"/>
          <a:chExt cx="28" cy="16"/>
        </a:xfrm>
      </xdr:grpSpPr>
      <xdr:sp macro="" textlink="">
        <xdr:nvSpPr>
          <xdr:cNvPr id="4104232" name="Line 5828">
            <a:extLst>
              <a:ext uri="{FF2B5EF4-FFF2-40B4-BE49-F238E27FC236}">
                <a16:creationId xmlns:a16="http://schemas.microsoft.com/office/drawing/2014/main" id="{00000000-0008-0000-0F00-000028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33" name="Line 5829">
            <a:extLst>
              <a:ext uri="{FF2B5EF4-FFF2-40B4-BE49-F238E27FC236}">
                <a16:creationId xmlns:a16="http://schemas.microsoft.com/office/drawing/2014/main" id="{00000000-0008-0000-0F00-000029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52" name="Group 5830">
          <a:extLst>
            <a:ext uri="{FF2B5EF4-FFF2-40B4-BE49-F238E27FC236}">
              <a16:creationId xmlns:a16="http://schemas.microsoft.com/office/drawing/2014/main" id="{00000000-0008-0000-0F00-0000C49A3E00}"/>
            </a:ext>
          </a:extLst>
        </xdr:cNvPr>
        <xdr:cNvGrpSpPr>
          <a:grpSpLocks/>
        </xdr:cNvGrpSpPr>
      </xdr:nvGrpSpPr>
      <xdr:grpSpPr bwMode="auto">
        <a:xfrm>
          <a:off x="4700588" y="10096500"/>
          <a:ext cx="266700" cy="0"/>
          <a:chOff x="466" y="3952"/>
          <a:chExt cx="28" cy="16"/>
        </a:xfrm>
      </xdr:grpSpPr>
      <xdr:sp macro="" textlink="">
        <xdr:nvSpPr>
          <xdr:cNvPr id="4104230" name="Line 5831">
            <a:extLst>
              <a:ext uri="{FF2B5EF4-FFF2-40B4-BE49-F238E27FC236}">
                <a16:creationId xmlns:a16="http://schemas.microsoft.com/office/drawing/2014/main" id="{00000000-0008-0000-0F00-000026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31" name="Line 5832">
            <a:extLst>
              <a:ext uri="{FF2B5EF4-FFF2-40B4-BE49-F238E27FC236}">
                <a16:creationId xmlns:a16="http://schemas.microsoft.com/office/drawing/2014/main" id="{00000000-0008-0000-0F00-000027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53" name="Group 5833">
          <a:extLst>
            <a:ext uri="{FF2B5EF4-FFF2-40B4-BE49-F238E27FC236}">
              <a16:creationId xmlns:a16="http://schemas.microsoft.com/office/drawing/2014/main" id="{00000000-0008-0000-0F00-0000C59A3E00}"/>
            </a:ext>
          </a:extLst>
        </xdr:cNvPr>
        <xdr:cNvGrpSpPr>
          <a:grpSpLocks/>
        </xdr:cNvGrpSpPr>
      </xdr:nvGrpSpPr>
      <xdr:grpSpPr bwMode="auto">
        <a:xfrm>
          <a:off x="4700588" y="10096500"/>
          <a:ext cx="266700" cy="0"/>
          <a:chOff x="466" y="3952"/>
          <a:chExt cx="28" cy="16"/>
        </a:xfrm>
      </xdr:grpSpPr>
      <xdr:sp macro="" textlink="">
        <xdr:nvSpPr>
          <xdr:cNvPr id="4104228" name="Line 5834">
            <a:extLst>
              <a:ext uri="{FF2B5EF4-FFF2-40B4-BE49-F238E27FC236}">
                <a16:creationId xmlns:a16="http://schemas.microsoft.com/office/drawing/2014/main" id="{00000000-0008-0000-0F00-000024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29" name="Line 5835">
            <a:extLst>
              <a:ext uri="{FF2B5EF4-FFF2-40B4-BE49-F238E27FC236}">
                <a16:creationId xmlns:a16="http://schemas.microsoft.com/office/drawing/2014/main" id="{00000000-0008-0000-0F00-000025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54" name="Group 5836">
          <a:extLst>
            <a:ext uri="{FF2B5EF4-FFF2-40B4-BE49-F238E27FC236}">
              <a16:creationId xmlns:a16="http://schemas.microsoft.com/office/drawing/2014/main" id="{00000000-0008-0000-0F00-0000C69A3E00}"/>
            </a:ext>
          </a:extLst>
        </xdr:cNvPr>
        <xdr:cNvGrpSpPr>
          <a:grpSpLocks/>
        </xdr:cNvGrpSpPr>
      </xdr:nvGrpSpPr>
      <xdr:grpSpPr bwMode="auto">
        <a:xfrm>
          <a:off x="4700588" y="10096500"/>
          <a:ext cx="266700" cy="0"/>
          <a:chOff x="466" y="3952"/>
          <a:chExt cx="28" cy="16"/>
        </a:xfrm>
      </xdr:grpSpPr>
      <xdr:sp macro="" textlink="">
        <xdr:nvSpPr>
          <xdr:cNvPr id="4104226" name="Line 5837">
            <a:extLst>
              <a:ext uri="{FF2B5EF4-FFF2-40B4-BE49-F238E27FC236}">
                <a16:creationId xmlns:a16="http://schemas.microsoft.com/office/drawing/2014/main" id="{00000000-0008-0000-0F00-000022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27" name="Line 5838">
            <a:extLst>
              <a:ext uri="{FF2B5EF4-FFF2-40B4-BE49-F238E27FC236}">
                <a16:creationId xmlns:a16="http://schemas.microsoft.com/office/drawing/2014/main" id="{00000000-0008-0000-0F00-000023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855" name="Group 5839">
          <a:extLst>
            <a:ext uri="{FF2B5EF4-FFF2-40B4-BE49-F238E27FC236}">
              <a16:creationId xmlns:a16="http://schemas.microsoft.com/office/drawing/2014/main" id="{00000000-0008-0000-0F00-0000C79A3E00}"/>
            </a:ext>
          </a:extLst>
        </xdr:cNvPr>
        <xdr:cNvGrpSpPr>
          <a:grpSpLocks/>
        </xdr:cNvGrpSpPr>
      </xdr:nvGrpSpPr>
      <xdr:grpSpPr bwMode="auto">
        <a:xfrm>
          <a:off x="5486400" y="10096500"/>
          <a:ext cx="266700" cy="0"/>
          <a:chOff x="466" y="3952"/>
          <a:chExt cx="28" cy="16"/>
        </a:xfrm>
      </xdr:grpSpPr>
      <xdr:sp macro="" textlink="">
        <xdr:nvSpPr>
          <xdr:cNvPr id="4104224" name="Line 5840">
            <a:extLst>
              <a:ext uri="{FF2B5EF4-FFF2-40B4-BE49-F238E27FC236}">
                <a16:creationId xmlns:a16="http://schemas.microsoft.com/office/drawing/2014/main" id="{00000000-0008-0000-0F00-000020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25" name="Line 5841">
            <a:extLst>
              <a:ext uri="{FF2B5EF4-FFF2-40B4-BE49-F238E27FC236}">
                <a16:creationId xmlns:a16="http://schemas.microsoft.com/office/drawing/2014/main" id="{00000000-0008-0000-0F00-000021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856" name="Group 5842">
          <a:extLst>
            <a:ext uri="{FF2B5EF4-FFF2-40B4-BE49-F238E27FC236}">
              <a16:creationId xmlns:a16="http://schemas.microsoft.com/office/drawing/2014/main" id="{00000000-0008-0000-0F00-0000C89A3E00}"/>
            </a:ext>
          </a:extLst>
        </xdr:cNvPr>
        <xdr:cNvGrpSpPr>
          <a:grpSpLocks/>
        </xdr:cNvGrpSpPr>
      </xdr:nvGrpSpPr>
      <xdr:grpSpPr bwMode="auto">
        <a:xfrm>
          <a:off x="5486400" y="10096500"/>
          <a:ext cx="266700" cy="0"/>
          <a:chOff x="466" y="3952"/>
          <a:chExt cx="28" cy="16"/>
        </a:xfrm>
      </xdr:grpSpPr>
      <xdr:sp macro="" textlink="">
        <xdr:nvSpPr>
          <xdr:cNvPr id="4104222" name="Line 5843">
            <a:extLst>
              <a:ext uri="{FF2B5EF4-FFF2-40B4-BE49-F238E27FC236}">
                <a16:creationId xmlns:a16="http://schemas.microsoft.com/office/drawing/2014/main" id="{00000000-0008-0000-0F00-00001E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23" name="Line 5844">
            <a:extLst>
              <a:ext uri="{FF2B5EF4-FFF2-40B4-BE49-F238E27FC236}">
                <a16:creationId xmlns:a16="http://schemas.microsoft.com/office/drawing/2014/main" id="{00000000-0008-0000-0F00-00001F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857" name="Group 5845">
          <a:extLst>
            <a:ext uri="{FF2B5EF4-FFF2-40B4-BE49-F238E27FC236}">
              <a16:creationId xmlns:a16="http://schemas.microsoft.com/office/drawing/2014/main" id="{00000000-0008-0000-0F00-0000C99A3E00}"/>
            </a:ext>
          </a:extLst>
        </xdr:cNvPr>
        <xdr:cNvGrpSpPr>
          <a:grpSpLocks/>
        </xdr:cNvGrpSpPr>
      </xdr:nvGrpSpPr>
      <xdr:grpSpPr bwMode="auto">
        <a:xfrm>
          <a:off x="5486400" y="10096500"/>
          <a:ext cx="266700" cy="0"/>
          <a:chOff x="466" y="3952"/>
          <a:chExt cx="28" cy="16"/>
        </a:xfrm>
      </xdr:grpSpPr>
      <xdr:sp macro="" textlink="">
        <xdr:nvSpPr>
          <xdr:cNvPr id="4104220" name="Line 5846">
            <a:extLst>
              <a:ext uri="{FF2B5EF4-FFF2-40B4-BE49-F238E27FC236}">
                <a16:creationId xmlns:a16="http://schemas.microsoft.com/office/drawing/2014/main" id="{00000000-0008-0000-0F00-00001C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21" name="Line 5847">
            <a:extLst>
              <a:ext uri="{FF2B5EF4-FFF2-40B4-BE49-F238E27FC236}">
                <a16:creationId xmlns:a16="http://schemas.microsoft.com/office/drawing/2014/main" id="{00000000-0008-0000-0F00-00001D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858" name="Group 5848">
          <a:extLst>
            <a:ext uri="{FF2B5EF4-FFF2-40B4-BE49-F238E27FC236}">
              <a16:creationId xmlns:a16="http://schemas.microsoft.com/office/drawing/2014/main" id="{00000000-0008-0000-0F00-0000CA9A3E00}"/>
            </a:ext>
          </a:extLst>
        </xdr:cNvPr>
        <xdr:cNvGrpSpPr>
          <a:grpSpLocks/>
        </xdr:cNvGrpSpPr>
      </xdr:nvGrpSpPr>
      <xdr:grpSpPr bwMode="auto">
        <a:xfrm>
          <a:off x="5486400" y="10096500"/>
          <a:ext cx="266700" cy="0"/>
          <a:chOff x="466" y="3952"/>
          <a:chExt cx="28" cy="16"/>
        </a:xfrm>
      </xdr:grpSpPr>
      <xdr:sp macro="" textlink="">
        <xdr:nvSpPr>
          <xdr:cNvPr id="4104218" name="Line 5849">
            <a:extLst>
              <a:ext uri="{FF2B5EF4-FFF2-40B4-BE49-F238E27FC236}">
                <a16:creationId xmlns:a16="http://schemas.microsoft.com/office/drawing/2014/main" id="{00000000-0008-0000-0F00-00001A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19" name="Line 5850">
            <a:extLst>
              <a:ext uri="{FF2B5EF4-FFF2-40B4-BE49-F238E27FC236}">
                <a16:creationId xmlns:a16="http://schemas.microsoft.com/office/drawing/2014/main" id="{00000000-0008-0000-0F00-00001B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859" name="Group 5851">
          <a:extLst>
            <a:ext uri="{FF2B5EF4-FFF2-40B4-BE49-F238E27FC236}">
              <a16:creationId xmlns:a16="http://schemas.microsoft.com/office/drawing/2014/main" id="{00000000-0008-0000-0F00-0000CB9A3E00}"/>
            </a:ext>
          </a:extLst>
        </xdr:cNvPr>
        <xdr:cNvGrpSpPr>
          <a:grpSpLocks/>
        </xdr:cNvGrpSpPr>
      </xdr:nvGrpSpPr>
      <xdr:grpSpPr bwMode="auto">
        <a:xfrm>
          <a:off x="5486400" y="10096500"/>
          <a:ext cx="266700" cy="0"/>
          <a:chOff x="466" y="3952"/>
          <a:chExt cx="28" cy="16"/>
        </a:xfrm>
      </xdr:grpSpPr>
      <xdr:sp macro="" textlink="">
        <xdr:nvSpPr>
          <xdr:cNvPr id="4104216" name="Line 5852">
            <a:extLst>
              <a:ext uri="{FF2B5EF4-FFF2-40B4-BE49-F238E27FC236}">
                <a16:creationId xmlns:a16="http://schemas.microsoft.com/office/drawing/2014/main" id="{00000000-0008-0000-0F00-000018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17" name="Line 5853">
            <a:extLst>
              <a:ext uri="{FF2B5EF4-FFF2-40B4-BE49-F238E27FC236}">
                <a16:creationId xmlns:a16="http://schemas.microsoft.com/office/drawing/2014/main" id="{00000000-0008-0000-0F00-000019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60" name="Group 5854">
          <a:extLst>
            <a:ext uri="{FF2B5EF4-FFF2-40B4-BE49-F238E27FC236}">
              <a16:creationId xmlns:a16="http://schemas.microsoft.com/office/drawing/2014/main" id="{00000000-0008-0000-0F00-0000CC9A3E00}"/>
            </a:ext>
          </a:extLst>
        </xdr:cNvPr>
        <xdr:cNvGrpSpPr>
          <a:grpSpLocks/>
        </xdr:cNvGrpSpPr>
      </xdr:nvGrpSpPr>
      <xdr:grpSpPr bwMode="auto">
        <a:xfrm>
          <a:off x="4117181" y="10096500"/>
          <a:ext cx="228600" cy="0"/>
          <a:chOff x="466" y="3952"/>
          <a:chExt cx="28" cy="16"/>
        </a:xfrm>
      </xdr:grpSpPr>
      <xdr:sp macro="" textlink="">
        <xdr:nvSpPr>
          <xdr:cNvPr id="4104214" name="Line 5855">
            <a:extLst>
              <a:ext uri="{FF2B5EF4-FFF2-40B4-BE49-F238E27FC236}">
                <a16:creationId xmlns:a16="http://schemas.microsoft.com/office/drawing/2014/main" id="{00000000-0008-0000-0F00-000016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15" name="Line 5856">
            <a:extLst>
              <a:ext uri="{FF2B5EF4-FFF2-40B4-BE49-F238E27FC236}">
                <a16:creationId xmlns:a16="http://schemas.microsoft.com/office/drawing/2014/main" id="{00000000-0008-0000-0F00-000017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61" name="Group 5857">
          <a:extLst>
            <a:ext uri="{FF2B5EF4-FFF2-40B4-BE49-F238E27FC236}">
              <a16:creationId xmlns:a16="http://schemas.microsoft.com/office/drawing/2014/main" id="{00000000-0008-0000-0F00-0000CD9A3E00}"/>
            </a:ext>
          </a:extLst>
        </xdr:cNvPr>
        <xdr:cNvGrpSpPr>
          <a:grpSpLocks/>
        </xdr:cNvGrpSpPr>
      </xdr:nvGrpSpPr>
      <xdr:grpSpPr bwMode="auto">
        <a:xfrm>
          <a:off x="4700588" y="10096500"/>
          <a:ext cx="266700" cy="0"/>
          <a:chOff x="466" y="3952"/>
          <a:chExt cx="28" cy="16"/>
        </a:xfrm>
      </xdr:grpSpPr>
      <xdr:sp macro="" textlink="">
        <xdr:nvSpPr>
          <xdr:cNvPr id="4104212" name="Line 5858">
            <a:extLst>
              <a:ext uri="{FF2B5EF4-FFF2-40B4-BE49-F238E27FC236}">
                <a16:creationId xmlns:a16="http://schemas.microsoft.com/office/drawing/2014/main" id="{00000000-0008-0000-0F00-000014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13" name="Line 5859">
            <a:extLst>
              <a:ext uri="{FF2B5EF4-FFF2-40B4-BE49-F238E27FC236}">
                <a16:creationId xmlns:a16="http://schemas.microsoft.com/office/drawing/2014/main" id="{00000000-0008-0000-0F00-000015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62" name="Group 5860">
          <a:extLst>
            <a:ext uri="{FF2B5EF4-FFF2-40B4-BE49-F238E27FC236}">
              <a16:creationId xmlns:a16="http://schemas.microsoft.com/office/drawing/2014/main" id="{00000000-0008-0000-0F00-0000CE9A3E00}"/>
            </a:ext>
          </a:extLst>
        </xdr:cNvPr>
        <xdr:cNvGrpSpPr>
          <a:grpSpLocks/>
        </xdr:cNvGrpSpPr>
      </xdr:nvGrpSpPr>
      <xdr:grpSpPr bwMode="auto">
        <a:xfrm>
          <a:off x="4117181" y="10096500"/>
          <a:ext cx="228600" cy="0"/>
          <a:chOff x="466" y="3952"/>
          <a:chExt cx="28" cy="16"/>
        </a:xfrm>
      </xdr:grpSpPr>
      <xdr:sp macro="" textlink="">
        <xdr:nvSpPr>
          <xdr:cNvPr id="4104210" name="Line 5861">
            <a:extLst>
              <a:ext uri="{FF2B5EF4-FFF2-40B4-BE49-F238E27FC236}">
                <a16:creationId xmlns:a16="http://schemas.microsoft.com/office/drawing/2014/main" id="{00000000-0008-0000-0F00-000012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11" name="Line 5862">
            <a:extLst>
              <a:ext uri="{FF2B5EF4-FFF2-40B4-BE49-F238E27FC236}">
                <a16:creationId xmlns:a16="http://schemas.microsoft.com/office/drawing/2014/main" id="{00000000-0008-0000-0F00-000013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63" name="Group 5863">
          <a:extLst>
            <a:ext uri="{FF2B5EF4-FFF2-40B4-BE49-F238E27FC236}">
              <a16:creationId xmlns:a16="http://schemas.microsoft.com/office/drawing/2014/main" id="{00000000-0008-0000-0F00-0000CF9A3E00}"/>
            </a:ext>
          </a:extLst>
        </xdr:cNvPr>
        <xdr:cNvGrpSpPr>
          <a:grpSpLocks/>
        </xdr:cNvGrpSpPr>
      </xdr:nvGrpSpPr>
      <xdr:grpSpPr bwMode="auto">
        <a:xfrm>
          <a:off x="4700588" y="10096500"/>
          <a:ext cx="266700" cy="0"/>
          <a:chOff x="466" y="3952"/>
          <a:chExt cx="28" cy="16"/>
        </a:xfrm>
      </xdr:grpSpPr>
      <xdr:sp macro="" textlink="">
        <xdr:nvSpPr>
          <xdr:cNvPr id="4104208" name="Line 5864">
            <a:extLst>
              <a:ext uri="{FF2B5EF4-FFF2-40B4-BE49-F238E27FC236}">
                <a16:creationId xmlns:a16="http://schemas.microsoft.com/office/drawing/2014/main" id="{00000000-0008-0000-0F00-000010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09" name="Line 5865">
            <a:extLst>
              <a:ext uri="{FF2B5EF4-FFF2-40B4-BE49-F238E27FC236}">
                <a16:creationId xmlns:a16="http://schemas.microsoft.com/office/drawing/2014/main" id="{00000000-0008-0000-0F00-000011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64" name="Group 5866">
          <a:extLst>
            <a:ext uri="{FF2B5EF4-FFF2-40B4-BE49-F238E27FC236}">
              <a16:creationId xmlns:a16="http://schemas.microsoft.com/office/drawing/2014/main" id="{00000000-0008-0000-0F00-0000D09A3E00}"/>
            </a:ext>
          </a:extLst>
        </xdr:cNvPr>
        <xdr:cNvGrpSpPr>
          <a:grpSpLocks/>
        </xdr:cNvGrpSpPr>
      </xdr:nvGrpSpPr>
      <xdr:grpSpPr bwMode="auto">
        <a:xfrm>
          <a:off x="4117181" y="10096500"/>
          <a:ext cx="228600" cy="0"/>
          <a:chOff x="466" y="3952"/>
          <a:chExt cx="28" cy="16"/>
        </a:xfrm>
      </xdr:grpSpPr>
      <xdr:sp macro="" textlink="">
        <xdr:nvSpPr>
          <xdr:cNvPr id="4104206" name="Line 5867">
            <a:extLst>
              <a:ext uri="{FF2B5EF4-FFF2-40B4-BE49-F238E27FC236}">
                <a16:creationId xmlns:a16="http://schemas.microsoft.com/office/drawing/2014/main" id="{00000000-0008-0000-0F00-00000E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07" name="Line 5868">
            <a:extLst>
              <a:ext uri="{FF2B5EF4-FFF2-40B4-BE49-F238E27FC236}">
                <a16:creationId xmlns:a16="http://schemas.microsoft.com/office/drawing/2014/main" id="{00000000-0008-0000-0F00-00000F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65" name="Group 5869">
          <a:extLst>
            <a:ext uri="{FF2B5EF4-FFF2-40B4-BE49-F238E27FC236}">
              <a16:creationId xmlns:a16="http://schemas.microsoft.com/office/drawing/2014/main" id="{00000000-0008-0000-0F00-0000D19A3E00}"/>
            </a:ext>
          </a:extLst>
        </xdr:cNvPr>
        <xdr:cNvGrpSpPr>
          <a:grpSpLocks/>
        </xdr:cNvGrpSpPr>
      </xdr:nvGrpSpPr>
      <xdr:grpSpPr bwMode="auto">
        <a:xfrm>
          <a:off x="4700588" y="10096500"/>
          <a:ext cx="266700" cy="0"/>
          <a:chOff x="466" y="3952"/>
          <a:chExt cx="28" cy="16"/>
        </a:xfrm>
      </xdr:grpSpPr>
      <xdr:sp macro="" textlink="">
        <xdr:nvSpPr>
          <xdr:cNvPr id="4104204" name="Line 5870">
            <a:extLst>
              <a:ext uri="{FF2B5EF4-FFF2-40B4-BE49-F238E27FC236}">
                <a16:creationId xmlns:a16="http://schemas.microsoft.com/office/drawing/2014/main" id="{00000000-0008-0000-0F00-00000C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05" name="Line 5871">
            <a:extLst>
              <a:ext uri="{FF2B5EF4-FFF2-40B4-BE49-F238E27FC236}">
                <a16:creationId xmlns:a16="http://schemas.microsoft.com/office/drawing/2014/main" id="{00000000-0008-0000-0F00-00000D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66" name="Group 5872">
          <a:extLst>
            <a:ext uri="{FF2B5EF4-FFF2-40B4-BE49-F238E27FC236}">
              <a16:creationId xmlns:a16="http://schemas.microsoft.com/office/drawing/2014/main" id="{00000000-0008-0000-0F00-0000D29A3E00}"/>
            </a:ext>
          </a:extLst>
        </xdr:cNvPr>
        <xdr:cNvGrpSpPr>
          <a:grpSpLocks/>
        </xdr:cNvGrpSpPr>
      </xdr:nvGrpSpPr>
      <xdr:grpSpPr bwMode="auto">
        <a:xfrm>
          <a:off x="4117181" y="10096500"/>
          <a:ext cx="228600" cy="0"/>
          <a:chOff x="466" y="3952"/>
          <a:chExt cx="28" cy="16"/>
        </a:xfrm>
      </xdr:grpSpPr>
      <xdr:sp macro="" textlink="">
        <xdr:nvSpPr>
          <xdr:cNvPr id="4104202" name="Line 5873">
            <a:extLst>
              <a:ext uri="{FF2B5EF4-FFF2-40B4-BE49-F238E27FC236}">
                <a16:creationId xmlns:a16="http://schemas.microsoft.com/office/drawing/2014/main" id="{00000000-0008-0000-0F00-00000A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03" name="Line 5874">
            <a:extLst>
              <a:ext uri="{FF2B5EF4-FFF2-40B4-BE49-F238E27FC236}">
                <a16:creationId xmlns:a16="http://schemas.microsoft.com/office/drawing/2014/main" id="{00000000-0008-0000-0F00-00000B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67" name="Group 5875">
          <a:extLst>
            <a:ext uri="{FF2B5EF4-FFF2-40B4-BE49-F238E27FC236}">
              <a16:creationId xmlns:a16="http://schemas.microsoft.com/office/drawing/2014/main" id="{00000000-0008-0000-0F00-0000D39A3E00}"/>
            </a:ext>
          </a:extLst>
        </xdr:cNvPr>
        <xdr:cNvGrpSpPr>
          <a:grpSpLocks/>
        </xdr:cNvGrpSpPr>
      </xdr:nvGrpSpPr>
      <xdr:grpSpPr bwMode="auto">
        <a:xfrm>
          <a:off x="4700588" y="10096500"/>
          <a:ext cx="266700" cy="0"/>
          <a:chOff x="466" y="3952"/>
          <a:chExt cx="28" cy="16"/>
        </a:xfrm>
      </xdr:grpSpPr>
      <xdr:sp macro="" textlink="">
        <xdr:nvSpPr>
          <xdr:cNvPr id="4104200" name="Line 5876">
            <a:extLst>
              <a:ext uri="{FF2B5EF4-FFF2-40B4-BE49-F238E27FC236}">
                <a16:creationId xmlns:a16="http://schemas.microsoft.com/office/drawing/2014/main" id="{00000000-0008-0000-0F00-000008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01" name="Line 5877">
            <a:extLst>
              <a:ext uri="{FF2B5EF4-FFF2-40B4-BE49-F238E27FC236}">
                <a16:creationId xmlns:a16="http://schemas.microsoft.com/office/drawing/2014/main" id="{00000000-0008-0000-0F00-000009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68" name="Group 5878">
          <a:extLst>
            <a:ext uri="{FF2B5EF4-FFF2-40B4-BE49-F238E27FC236}">
              <a16:creationId xmlns:a16="http://schemas.microsoft.com/office/drawing/2014/main" id="{00000000-0008-0000-0F00-0000D49A3E00}"/>
            </a:ext>
          </a:extLst>
        </xdr:cNvPr>
        <xdr:cNvGrpSpPr>
          <a:grpSpLocks/>
        </xdr:cNvGrpSpPr>
      </xdr:nvGrpSpPr>
      <xdr:grpSpPr bwMode="auto">
        <a:xfrm>
          <a:off x="4117181" y="10096500"/>
          <a:ext cx="228600" cy="0"/>
          <a:chOff x="466" y="3952"/>
          <a:chExt cx="28" cy="16"/>
        </a:xfrm>
      </xdr:grpSpPr>
      <xdr:sp macro="" textlink="">
        <xdr:nvSpPr>
          <xdr:cNvPr id="4104198" name="Line 5879">
            <a:extLst>
              <a:ext uri="{FF2B5EF4-FFF2-40B4-BE49-F238E27FC236}">
                <a16:creationId xmlns:a16="http://schemas.microsoft.com/office/drawing/2014/main" id="{00000000-0008-0000-0F00-000006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99" name="Line 5880">
            <a:extLst>
              <a:ext uri="{FF2B5EF4-FFF2-40B4-BE49-F238E27FC236}">
                <a16:creationId xmlns:a16="http://schemas.microsoft.com/office/drawing/2014/main" id="{00000000-0008-0000-0F00-000007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69" name="Group 5881">
          <a:extLst>
            <a:ext uri="{FF2B5EF4-FFF2-40B4-BE49-F238E27FC236}">
              <a16:creationId xmlns:a16="http://schemas.microsoft.com/office/drawing/2014/main" id="{00000000-0008-0000-0F00-0000D59A3E00}"/>
            </a:ext>
          </a:extLst>
        </xdr:cNvPr>
        <xdr:cNvGrpSpPr>
          <a:grpSpLocks/>
        </xdr:cNvGrpSpPr>
      </xdr:nvGrpSpPr>
      <xdr:grpSpPr bwMode="auto">
        <a:xfrm>
          <a:off x="4117181" y="10096500"/>
          <a:ext cx="228600" cy="0"/>
          <a:chOff x="466" y="3952"/>
          <a:chExt cx="28" cy="16"/>
        </a:xfrm>
      </xdr:grpSpPr>
      <xdr:sp macro="" textlink="">
        <xdr:nvSpPr>
          <xdr:cNvPr id="4104196" name="Line 5882">
            <a:extLst>
              <a:ext uri="{FF2B5EF4-FFF2-40B4-BE49-F238E27FC236}">
                <a16:creationId xmlns:a16="http://schemas.microsoft.com/office/drawing/2014/main" id="{00000000-0008-0000-0F00-000004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97" name="Line 5883">
            <a:extLst>
              <a:ext uri="{FF2B5EF4-FFF2-40B4-BE49-F238E27FC236}">
                <a16:creationId xmlns:a16="http://schemas.microsoft.com/office/drawing/2014/main" id="{00000000-0008-0000-0F00-000005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70" name="Group 5884">
          <a:extLst>
            <a:ext uri="{FF2B5EF4-FFF2-40B4-BE49-F238E27FC236}">
              <a16:creationId xmlns:a16="http://schemas.microsoft.com/office/drawing/2014/main" id="{00000000-0008-0000-0F00-0000D69A3E00}"/>
            </a:ext>
          </a:extLst>
        </xdr:cNvPr>
        <xdr:cNvGrpSpPr>
          <a:grpSpLocks/>
        </xdr:cNvGrpSpPr>
      </xdr:nvGrpSpPr>
      <xdr:grpSpPr bwMode="auto">
        <a:xfrm>
          <a:off x="4117181" y="10096500"/>
          <a:ext cx="228600" cy="0"/>
          <a:chOff x="466" y="3952"/>
          <a:chExt cx="28" cy="16"/>
        </a:xfrm>
      </xdr:grpSpPr>
      <xdr:sp macro="" textlink="">
        <xdr:nvSpPr>
          <xdr:cNvPr id="4104194" name="Line 5885">
            <a:extLst>
              <a:ext uri="{FF2B5EF4-FFF2-40B4-BE49-F238E27FC236}">
                <a16:creationId xmlns:a16="http://schemas.microsoft.com/office/drawing/2014/main" id="{00000000-0008-0000-0F00-000002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95" name="Line 5886">
            <a:extLst>
              <a:ext uri="{FF2B5EF4-FFF2-40B4-BE49-F238E27FC236}">
                <a16:creationId xmlns:a16="http://schemas.microsoft.com/office/drawing/2014/main" id="{00000000-0008-0000-0F00-000003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71" name="Group 5887">
          <a:extLst>
            <a:ext uri="{FF2B5EF4-FFF2-40B4-BE49-F238E27FC236}">
              <a16:creationId xmlns:a16="http://schemas.microsoft.com/office/drawing/2014/main" id="{00000000-0008-0000-0F00-0000D79A3E00}"/>
            </a:ext>
          </a:extLst>
        </xdr:cNvPr>
        <xdr:cNvGrpSpPr>
          <a:grpSpLocks/>
        </xdr:cNvGrpSpPr>
      </xdr:nvGrpSpPr>
      <xdr:grpSpPr bwMode="auto">
        <a:xfrm>
          <a:off x="4117181" y="10096500"/>
          <a:ext cx="228600" cy="0"/>
          <a:chOff x="466" y="3952"/>
          <a:chExt cx="28" cy="16"/>
        </a:xfrm>
      </xdr:grpSpPr>
      <xdr:sp macro="" textlink="">
        <xdr:nvSpPr>
          <xdr:cNvPr id="4104192" name="Line 5888">
            <a:extLst>
              <a:ext uri="{FF2B5EF4-FFF2-40B4-BE49-F238E27FC236}">
                <a16:creationId xmlns:a16="http://schemas.microsoft.com/office/drawing/2014/main" id="{00000000-0008-0000-0F00-000000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93" name="Line 5889">
            <a:extLst>
              <a:ext uri="{FF2B5EF4-FFF2-40B4-BE49-F238E27FC236}">
                <a16:creationId xmlns:a16="http://schemas.microsoft.com/office/drawing/2014/main" id="{00000000-0008-0000-0F00-000001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72" name="Group 5890">
          <a:extLst>
            <a:ext uri="{FF2B5EF4-FFF2-40B4-BE49-F238E27FC236}">
              <a16:creationId xmlns:a16="http://schemas.microsoft.com/office/drawing/2014/main" id="{00000000-0008-0000-0F00-0000D89A3E00}"/>
            </a:ext>
          </a:extLst>
        </xdr:cNvPr>
        <xdr:cNvGrpSpPr>
          <a:grpSpLocks/>
        </xdr:cNvGrpSpPr>
      </xdr:nvGrpSpPr>
      <xdr:grpSpPr bwMode="auto">
        <a:xfrm>
          <a:off x="4117181" y="10096500"/>
          <a:ext cx="228600" cy="0"/>
          <a:chOff x="466" y="3952"/>
          <a:chExt cx="28" cy="16"/>
        </a:xfrm>
      </xdr:grpSpPr>
      <xdr:sp macro="" textlink="">
        <xdr:nvSpPr>
          <xdr:cNvPr id="4104190" name="Line 5891">
            <a:extLst>
              <a:ext uri="{FF2B5EF4-FFF2-40B4-BE49-F238E27FC236}">
                <a16:creationId xmlns:a16="http://schemas.microsoft.com/office/drawing/2014/main" id="{00000000-0008-0000-0F00-0000F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91" name="Line 5892">
            <a:extLst>
              <a:ext uri="{FF2B5EF4-FFF2-40B4-BE49-F238E27FC236}">
                <a16:creationId xmlns:a16="http://schemas.microsoft.com/office/drawing/2014/main" id="{00000000-0008-0000-0F00-0000F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73" name="Group 5893">
          <a:extLst>
            <a:ext uri="{FF2B5EF4-FFF2-40B4-BE49-F238E27FC236}">
              <a16:creationId xmlns:a16="http://schemas.microsoft.com/office/drawing/2014/main" id="{00000000-0008-0000-0F00-0000D99A3E00}"/>
            </a:ext>
          </a:extLst>
        </xdr:cNvPr>
        <xdr:cNvGrpSpPr>
          <a:grpSpLocks/>
        </xdr:cNvGrpSpPr>
      </xdr:nvGrpSpPr>
      <xdr:grpSpPr bwMode="auto">
        <a:xfrm>
          <a:off x="4700588" y="10096500"/>
          <a:ext cx="266700" cy="0"/>
          <a:chOff x="466" y="3952"/>
          <a:chExt cx="28" cy="16"/>
        </a:xfrm>
      </xdr:grpSpPr>
      <xdr:sp macro="" textlink="">
        <xdr:nvSpPr>
          <xdr:cNvPr id="4104188" name="Line 5894">
            <a:extLst>
              <a:ext uri="{FF2B5EF4-FFF2-40B4-BE49-F238E27FC236}">
                <a16:creationId xmlns:a16="http://schemas.microsoft.com/office/drawing/2014/main" id="{00000000-0008-0000-0F00-0000F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89" name="Line 5895">
            <a:extLst>
              <a:ext uri="{FF2B5EF4-FFF2-40B4-BE49-F238E27FC236}">
                <a16:creationId xmlns:a16="http://schemas.microsoft.com/office/drawing/2014/main" id="{00000000-0008-0000-0F00-0000F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74" name="Group 5896">
          <a:extLst>
            <a:ext uri="{FF2B5EF4-FFF2-40B4-BE49-F238E27FC236}">
              <a16:creationId xmlns:a16="http://schemas.microsoft.com/office/drawing/2014/main" id="{00000000-0008-0000-0F00-0000DA9A3E00}"/>
            </a:ext>
          </a:extLst>
        </xdr:cNvPr>
        <xdr:cNvGrpSpPr>
          <a:grpSpLocks/>
        </xdr:cNvGrpSpPr>
      </xdr:nvGrpSpPr>
      <xdr:grpSpPr bwMode="auto">
        <a:xfrm>
          <a:off x="4700588" y="10096500"/>
          <a:ext cx="266700" cy="0"/>
          <a:chOff x="466" y="3952"/>
          <a:chExt cx="28" cy="16"/>
        </a:xfrm>
      </xdr:grpSpPr>
      <xdr:sp macro="" textlink="">
        <xdr:nvSpPr>
          <xdr:cNvPr id="4104186" name="Line 5897">
            <a:extLst>
              <a:ext uri="{FF2B5EF4-FFF2-40B4-BE49-F238E27FC236}">
                <a16:creationId xmlns:a16="http://schemas.microsoft.com/office/drawing/2014/main" id="{00000000-0008-0000-0F00-0000F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87" name="Line 5898">
            <a:extLst>
              <a:ext uri="{FF2B5EF4-FFF2-40B4-BE49-F238E27FC236}">
                <a16:creationId xmlns:a16="http://schemas.microsoft.com/office/drawing/2014/main" id="{00000000-0008-0000-0F00-0000F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75" name="Group 5899">
          <a:extLst>
            <a:ext uri="{FF2B5EF4-FFF2-40B4-BE49-F238E27FC236}">
              <a16:creationId xmlns:a16="http://schemas.microsoft.com/office/drawing/2014/main" id="{00000000-0008-0000-0F00-0000DB9A3E00}"/>
            </a:ext>
          </a:extLst>
        </xdr:cNvPr>
        <xdr:cNvGrpSpPr>
          <a:grpSpLocks/>
        </xdr:cNvGrpSpPr>
      </xdr:nvGrpSpPr>
      <xdr:grpSpPr bwMode="auto">
        <a:xfrm>
          <a:off x="4700588" y="10096500"/>
          <a:ext cx="266700" cy="0"/>
          <a:chOff x="466" y="3952"/>
          <a:chExt cx="28" cy="16"/>
        </a:xfrm>
      </xdr:grpSpPr>
      <xdr:sp macro="" textlink="">
        <xdr:nvSpPr>
          <xdr:cNvPr id="4104184" name="Line 5900">
            <a:extLst>
              <a:ext uri="{FF2B5EF4-FFF2-40B4-BE49-F238E27FC236}">
                <a16:creationId xmlns:a16="http://schemas.microsoft.com/office/drawing/2014/main" id="{00000000-0008-0000-0F00-0000F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85" name="Line 5901">
            <a:extLst>
              <a:ext uri="{FF2B5EF4-FFF2-40B4-BE49-F238E27FC236}">
                <a16:creationId xmlns:a16="http://schemas.microsoft.com/office/drawing/2014/main" id="{00000000-0008-0000-0F00-0000F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76" name="Group 5902">
          <a:extLst>
            <a:ext uri="{FF2B5EF4-FFF2-40B4-BE49-F238E27FC236}">
              <a16:creationId xmlns:a16="http://schemas.microsoft.com/office/drawing/2014/main" id="{00000000-0008-0000-0F00-0000DC9A3E00}"/>
            </a:ext>
          </a:extLst>
        </xdr:cNvPr>
        <xdr:cNvGrpSpPr>
          <a:grpSpLocks/>
        </xdr:cNvGrpSpPr>
      </xdr:nvGrpSpPr>
      <xdr:grpSpPr bwMode="auto">
        <a:xfrm>
          <a:off x="4700588" y="10096500"/>
          <a:ext cx="266700" cy="0"/>
          <a:chOff x="466" y="3952"/>
          <a:chExt cx="28" cy="16"/>
        </a:xfrm>
      </xdr:grpSpPr>
      <xdr:sp macro="" textlink="">
        <xdr:nvSpPr>
          <xdr:cNvPr id="4104182" name="Line 5903">
            <a:extLst>
              <a:ext uri="{FF2B5EF4-FFF2-40B4-BE49-F238E27FC236}">
                <a16:creationId xmlns:a16="http://schemas.microsoft.com/office/drawing/2014/main" id="{00000000-0008-0000-0F00-0000F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83" name="Line 5904">
            <a:extLst>
              <a:ext uri="{FF2B5EF4-FFF2-40B4-BE49-F238E27FC236}">
                <a16:creationId xmlns:a16="http://schemas.microsoft.com/office/drawing/2014/main" id="{00000000-0008-0000-0F00-0000F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77" name="Group 5905">
          <a:extLst>
            <a:ext uri="{FF2B5EF4-FFF2-40B4-BE49-F238E27FC236}">
              <a16:creationId xmlns:a16="http://schemas.microsoft.com/office/drawing/2014/main" id="{00000000-0008-0000-0F00-0000DD9A3E00}"/>
            </a:ext>
          </a:extLst>
        </xdr:cNvPr>
        <xdr:cNvGrpSpPr>
          <a:grpSpLocks/>
        </xdr:cNvGrpSpPr>
      </xdr:nvGrpSpPr>
      <xdr:grpSpPr bwMode="auto">
        <a:xfrm>
          <a:off x="4700588" y="10096500"/>
          <a:ext cx="266700" cy="0"/>
          <a:chOff x="466" y="3952"/>
          <a:chExt cx="28" cy="16"/>
        </a:xfrm>
      </xdr:grpSpPr>
      <xdr:sp macro="" textlink="">
        <xdr:nvSpPr>
          <xdr:cNvPr id="4104180" name="Line 5906">
            <a:extLst>
              <a:ext uri="{FF2B5EF4-FFF2-40B4-BE49-F238E27FC236}">
                <a16:creationId xmlns:a16="http://schemas.microsoft.com/office/drawing/2014/main" id="{00000000-0008-0000-0F00-0000F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81" name="Line 5907">
            <a:extLst>
              <a:ext uri="{FF2B5EF4-FFF2-40B4-BE49-F238E27FC236}">
                <a16:creationId xmlns:a16="http://schemas.microsoft.com/office/drawing/2014/main" id="{00000000-0008-0000-0F00-0000F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78" name="Group 5908">
          <a:extLst>
            <a:ext uri="{FF2B5EF4-FFF2-40B4-BE49-F238E27FC236}">
              <a16:creationId xmlns:a16="http://schemas.microsoft.com/office/drawing/2014/main" id="{00000000-0008-0000-0F00-0000DE9A3E00}"/>
            </a:ext>
          </a:extLst>
        </xdr:cNvPr>
        <xdr:cNvGrpSpPr>
          <a:grpSpLocks/>
        </xdr:cNvGrpSpPr>
      </xdr:nvGrpSpPr>
      <xdr:grpSpPr bwMode="auto">
        <a:xfrm>
          <a:off x="4117181" y="10096500"/>
          <a:ext cx="228600" cy="0"/>
          <a:chOff x="466" y="3952"/>
          <a:chExt cx="28" cy="16"/>
        </a:xfrm>
      </xdr:grpSpPr>
      <xdr:sp macro="" textlink="">
        <xdr:nvSpPr>
          <xdr:cNvPr id="4104178" name="Line 5909">
            <a:extLst>
              <a:ext uri="{FF2B5EF4-FFF2-40B4-BE49-F238E27FC236}">
                <a16:creationId xmlns:a16="http://schemas.microsoft.com/office/drawing/2014/main" id="{00000000-0008-0000-0F00-0000F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79" name="Line 5910">
            <a:extLst>
              <a:ext uri="{FF2B5EF4-FFF2-40B4-BE49-F238E27FC236}">
                <a16:creationId xmlns:a16="http://schemas.microsoft.com/office/drawing/2014/main" id="{00000000-0008-0000-0F00-0000F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79" name="Group 5911">
          <a:extLst>
            <a:ext uri="{FF2B5EF4-FFF2-40B4-BE49-F238E27FC236}">
              <a16:creationId xmlns:a16="http://schemas.microsoft.com/office/drawing/2014/main" id="{00000000-0008-0000-0F00-0000DF9A3E00}"/>
            </a:ext>
          </a:extLst>
        </xdr:cNvPr>
        <xdr:cNvGrpSpPr>
          <a:grpSpLocks/>
        </xdr:cNvGrpSpPr>
      </xdr:nvGrpSpPr>
      <xdr:grpSpPr bwMode="auto">
        <a:xfrm>
          <a:off x="4117181" y="10096500"/>
          <a:ext cx="228600" cy="0"/>
          <a:chOff x="466" y="3952"/>
          <a:chExt cx="28" cy="16"/>
        </a:xfrm>
      </xdr:grpSpPr>
      <xdr:sp macro="" textlink="">
        <xdr:nvSpPr>
          <xdr:cNvPr id="4104176" name="Line 5912">
            <a:extLst>
              <a:ext uri="{FF2B5EF4-FFF2-40B4-BE49-F238E27FC236}">
                <a16:creationId xmlns:a16="http://schemas.microsoft.com/office/drawing/2014/main" id="{00000000-0008-0000-0F00-0000F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77" name="Line 5913">
            <a:extLst>
              <a:ext uri="{FF2B5EF4-FFF2-40B4-BE49-F238E27FC236}">
                <a16:creationId xmlns:a16="http://schemas.microsoft.com/office/drawing/2014/main" id="{00000000-0008-0000-0F00-0000F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80" name="Group 5914">
          <a:extLst>
            <a:ext uri="{FF2B5EF4-FFF2-40B4-BE49-F238E27FC236}">
              <a16:creationId xmlns:a16="http://schemas.microsoft.com/office/drawing/2014/main" id="{00000000-0008-0000-0F00-0000E09A3E00}"/>
            </a:ext>
          </a:extLst>
        </xdr:cNvPr>
        <xdr:cNvGrpSpPr>
          <a:grpSpLocks/>
        </xdr:cNvGrpSpPr>
      </xdr:nvGrpSpPr>
      <xdr:grpSpPr bwMode="auto">
        <a:xfrm>
          <a:off x="4700588" y="10096500"/>
          <a:ext cx="266700" cy="0"/>
          <a:chOff x="466" y="3952"/>
          <a:chExt cx="28" cy="16"/>
        </a:xfrm>
      </xdr:grpSpPr>
      <xdr:sp macro="" textlink="">
        <xdr:nvSpPr>
          <xdr:cNvPr id="4104174" name="Line 5915">
            <a:extLst>
              <a:ext uri="{FF2B5EF4-FFF2-40B4-BE49-F238E27FC236}">
                <a16:creationId xmlns:a16="http://schemas.microsoft.com/office/drawing/2014/main" id="{00000000-0008-0000-0F00-0000E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75" name="Line 5916">
            <a:extLst>
              <a:ext uri="{FF2B5EF4-FFF2-40B4-BE49-F238E27FC236}">
                <a16:creationId xmlns:a16="http://schemas.microsoft.com/office/drawing/2014/main" id="{00000000-0008-0000-0F00-0000E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81" name="Group 5917">
          <a:extLst>
            <a:ext uri="{FF2B5EF4-FFF2-40B4-BE49-F238E27FC236}">
              <a16:creationId xmlns:a16="http://schemas.microsoft.com/office/drawing/2014/main" id="{00000000-0008-0000-0F00-0000E19A3E00}"/>
            </a:ext>
          </a:extLst>
        </xdr:cNvPr>
        <xdr:cNvGrpSpPr>
          <a:grpSpLocks/>
        </xdr:cNvGrpSpPr>
      </xdr:nvGrpSpPr>
      <xdr:grpSpPr bwMode="auto">
        <a:xfrm>
          <a:off x="4700588" y="10096500"/>
          <a:ext cx="266700" cy="0"/>
          <a:chOff x="466" y="3952"/>
          <a:chExt cx="28" cy="16"/>
        </a:xfrm>
      </xdr:grpSpPr>
      <xdr:sp macro="" textlink="">
        <xdr:nvSpPr>
          <xdr:cNvPr id="4104172" name="Line 5918">
            <a:extLst>
              <a:ext uri="{FF2B5EF4-FFF2-40B4-BE49-F238E27FC236}">
                <a16:creationId xmlns:a16="http://schemas.microsoft.com/office/drawing/2014/main" id="{00000000-0008-0000-0F00-0000E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73" name="Line 5919">
            <a:extLst>
              <a:ext uri="{FF2B5EF4-FFF2-40B4-BE49-F238E27FC236}">
                <a16:creationId xmlns:a16="http://schemas.microsoft.com/office/drawing/2014/main" id="{00000000-0008-0000-0F00-0000E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82" name="Group 5920">
          <a:extLst>
            <a:ext uri="{FF2B5EF4-FFF2-40B4-BE49-F238E27FC236}">
              <a16:creationId xmlns:a16="http://schemas.microsoft.com/office/drawing/2014/main" id="{00000000-0008-0000-0F00-0000E29A3E00}"/>
            </a:ext>
          </a:extLst>
        </xdr:cNvPr>
        <xdr:cNvGrpSpPr>
          <a:grpSpLocks/>
        </xdr:cNvGrpSpPr>
      </xdr:nvGrpSpPr>
      <xdr:grpSpPr bwMode="auto">
        <a:xfrm>
          <a:off x="4117181" y="10096500"/>
          <a:ext cx="240507" cy="0"/>
          <a:chOff x="466" y="3952"/>
          <a:chExt cx="28" cy="16"/>
        </a:xfrm>
      </xdr:grpSpPr>
      <xdr:sp macro="" textlink="">
        <xdr:nvSpPr>
          <xdr:cNvPr id="4104170" name="Line 5921">
            <a:extLst>
              <a:ext uri="{FF2B5EF4-FFF2-40B4-BE49-F238E27FC236}">
                <a16:creationId xmlns:a16="http://schemas.microsoft.com/office/drawing/2014/main" id="{00000000-0008-0000-0F00-0000E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71" name="Line 5922">
            <a:extLst>
              <a:ext uri="{FF2B5EF4-FFF2-40B4-BE49-F238E27FC236}">
                <a16:creationId xmlns:a16="http://schemas.microsoft.com/office/drawing/2014/main" id="{00000000-0008-0000-0F00-0000E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02883" name="Group 5923">
          <a:extLst>
            <a:ext uri="{FF2B5EF4-FFF2-40B4-BE49-F238E27FC236}">
              <a16:creationId xmlns:a16="http://schemas.microsoft.com/office/drawing/2014/main" id="{00000000-0008-0000-0F00-0000E39A3E00}"/>
            </a:ext>
          </a:extLst>
        </xdr:cNvPr>
        <xdr:cNvGrpSpPr>
          <a:grpSpLocks/>
        </xdr:cNvGrpSpPr>
      </xdr:nvGrpSpPr>
      <xdr:grpSpPr bwMode="auto">
        <a:xfrm>
          <a:off x="5486400" y="10096500"/>
          <a:ext cx="228600" cy="0"/>
          <a:chOff x="466" y="3952"/>
          <a:chExt cx="28" cy="16"/>
        </a:xfrm>
      </xdr:grpSpPr>
      <xdr:sp macro="" textlink="">
        <xdr:nvSpPr>
          <xdr:cNvPr id="4104168" name="Line 5924">
            <a:extLst>
              <a:ext uri="{FF2B5EF4-FFF2-40B4-BE49-F238E27FC236}">
                <a16:creationId xmlns:a16="http://schemas.microsoft.com/office/drawing/2014/main" id="{00000000-0008-0000-0F00-0000E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69" name="Line 5925">
            <a:extLst>
              <a:ext uri="{FF2B5EF4-FFF2-40B4-BE49-F238E27FC236}">
                <a16:creationId xmlns:a16="http://schemas.microsoft.com/office/drawing/2014/main" id="{00000000-0008-0000-0F00-0000E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84" name="Group 5926">
          <a:extLst>
            <a:ext uri="{FF2B5EF4-FFF2-40B4-BE49-F238E27FC236}">
              <a16:creationId xmlns:a16="http://schemas.microsoft.com/office/drawing/2014/main" id="{00000000-0008-0000-0F00-0000E49A3E00}"/>
            </a:ext>
          </a:extLst>
        </xdr:cNvPr>
        <xdr:cNvGrpSpPr>
          <a:grpSpLocks/>
        </xdr:cNvGrpSpPr>
      </xdr:nvGrpSpPr>
      <xdr:grpSpPr bwMode="auto">
        <a:xfrm>
          <a:off x="4700588" y="10096500"/>
          <a:ext cx="266700" cy="0"/>
          <a:chOff x="466" y="3952"/>
          <a:chExt cx="28" cy="16"/>
        </a:xfrm>
      </xdr:grpSpPr>
      <xdr:sp macro="" textlink="">
        <xdr:nvSpPr>
          <xdr:cNvPr id="4104166" name="Line 5927">
            <a:extLst>
              <a:ext uri="{FF2B5EF4-FFF2-40B4-BE49-F238E27FC236}">
                <a16:creationId xmlns:a16="http://schemas.microsoft.com/office/drawing/2014/main" id="{00000000-0008-0000-0F00-0000E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67" name="Line 5928">
            <a:extLst>
              <a:ext uri="{FF2B5EF4-FFF2-40B4-BE49-F238E27FC236}">
                <a16:creationId xmlns:a16="http://schemas.microsoft.com/office/drawing/2014/main" id="{00000000-0008-0000-0F00-0000E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85" name="Group 5929">
          <a:extLst>
            <a:ext uri="{FF2B5EF4-FFF2-40B4-BE49-F238E27FC236}">
              <a16:creationId xmlns:a16="http://schemas.microsoft.com/office/drawing/2014/main" id="{00000000-0008-0000-0F00-0000E59A3E00}"/>
            </a:ext>
          </a:extLst>
        </xdr:cNvPr>
        <xdr:cNvGrpSpPr>
          <a:grpSpLocks/>
        </xdr:cNvGrpSpPr>
      </xdr:nvGrpSpPr>
      <xdr:grpSpPr bwMode="auto">
        <a:xfrm>
          <a:off x="4700588" y="10096500"/>
          <a:ext cx="266700" cy="0"/>
          <a:chOff x="466" y="3952"/>
          <a:chExt cx="28" cy="16"/>
        </a:xfrm>
      </xdr:grpSpPr>
      <xdr:sp macro="" textlink="">
        <xdr:nvSpPr>
          <xdr:cNvPr id="4104164" name="Line 5930">
            <a:extLst>
              <a:ext uri="{FF2B5EF4-FFF2-40B4-BE49-F238E27FC236}">
                <a16:creationId xmlns:a16="http://schemas.microsoft.com/office/drawing/2014/main" id="{00000000-0008-0000-0F00-0000E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65" name="Line 5931">
            <a:extLst>
              <a:ext uri="{FF2B5EF4-FFF2-40B4-BE49-F238E27FC236}">
                <a16:creationId xmlns:a16="http://schemas.microsoft.com/office/drawing/2014/main" id="{00000000-0008-0000-0F00-0000E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86" name="Group 5932">
          <a:extLst>
            <a:ext uri="{FF2B5EF4-FFF2-40B4-BE49-F238E27FC236}">
              <a16:creationId xmlns:a16="http://schemas.microsoft.com/office/drawing/2014/main" id="{00000000-0008-0000-0F00-0000E69A3E00}"/>
            </a:ext>
          </a:extLst>
        </xdr:cNvPr>
        <xdr:cNvGrpSpPr>
          <a:grpSpLocks/>
        </xdr:cNvGrpSpPr>
      </xdr:nvGrpSpPr>
      <xdr:grpSpPr bwMode="auto">
        <a:xfrm>
          <a:off x="4700588" y="10096500"/>
          <a:ext cx="266700" cy="0"/>
          <a:chOff x="466" y="3952"/>
          <a:chExt cx="28" cy="16"/>
        </a:xfrm>
      </xdr:grpSpPr>
      <xdr:sp macro="" textlink="">
        <xdr:nvSpPr>
          <xdr:cNvPr id="4104162" name="Line 5933">
            <a:extLst>
              <a:ext uri="{FF2B5EF4-FFF2-40B4-BE49-F238E27FC236}">
                <a16:creationId xmlns:a16="http://schemas.microsoft.com/office/drawing/2014/main" id="{00000000-0008-0000-0F00-0000E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63" name="Line 5934">
            <a:extLst>
              <a:ext uri="{FF2B5EF4-FFF2-40B4-BE49-F238E27FC236}">
                <a16:creationId xmlns:a16="http://schemas.microsoft.com/office/drawing/2014/main" id="{00000000-0008-0000-0F00-0000E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87" name="Group 5935">
          <a:extLst>
            <a:ext uri="{FF2B5EF4-FFF2-40B4-BE49-F238E27FC236}">
              <a16:creationId xmlns:a16="http://schemas.microsoft.com/office/drawing/2014/main" id="{00000000-0008-0000-0F00-0000E79A3E00}"/>
            </a:ext>
          </a:extLst>
        </xdr:cNvPr>
        <xdr:cNvGrpSpPr>
          <a:grpSpLocks/>
        </xdr:cNvGrpSpPr>
      </xdr:nvGrpSpPr>
      <xdr:grpSpPr bwMode="auto">
        <a:xfrm>
          <a:off x="4700588" y="10096500"/>
          <a:ext cx="266700" cy="0"/>
          <a:chOff x="466" y="3952"/>
          <a:chExt cx="28" cy="16"/>
        </a:xfrm>
      </xdr:grpSpPr>
      <xdr:sp macro="" textlink="">
        <xdr:nvSpPr>
          <xdr:cNvPr id="4104160" name="Line 5936">
            <a:extLst>
              <a:ext uri="{FF2B5EF4-FFF2-40B4-BE49-F238E27FC236}">
                <a16:creationId xmlns:a16="http://schemas.microsoft.com/office/drawing/2014/main" id="{00000000-0008-0000-0F00-0000E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61" name="Line 5937">
            <a:extLst>
              <a:ext uri="{FF2B5EF4-FFF2-40B4-BE49-F238E27FC236}">
                <a16:creationId xmlns:a16="http://schemas.microsoft.com/office/drawing/2014/main" id="{00000000-0008-0000-0F00-0000E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88" name="Group 5938">
          <a:extLst>
            <a:ext uri="{FF2B5EF4-FFF2-40B4-BE49-F238E27FC236}">
              <a16:creationId xmlns:a16="http://schemas.microsoft.com/office/drawing/2014/main" id="{00000000-0008-0000-0F00-0000E89A3E00}"/>
            </a:ext>
          </a:extLst>
        </xdr:cNvPr>
        <xdr:cNvGrpSpPr>
          <a:grpSpLocks/>
        </xdr:cNvGrpSpPr>
      </xdr:nvGrpSpPr>
      <xdr:grpSpPr bwMode="auto">
        <a:xfrm>
          <a:off x="4700588" y="10096500"/>
          <a:ext cx="266700" cy="0"/>
          <a:chOff x="466" y="3952"/>
          <a:chExt cx="28" cy="16"/>
        </a:xfrm>
      </xdr:grpSpPr>
      <xdr:sp macro="" textlink="">
        <xdr:nvSpPr>
          <xdr:cNvPr id="4104158" name="Line 5939">
            <a:extLst>
              <a:ext uri="{FF2B5EF4-FFF2-40B4-BE49-F238E27FC236}">
                <a16:creationId xmlns:a16="http://schemas.microsoft.com/office/drawing/2014/main" id="{00000000-0008-0000-0F00-0000D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59" name="Line 5940">
            <a:extLst>
              <a:ext uri="{FF2B5EF4-FFF2-40B4-BE49-F238E27FC236}">
                <a16:creationId xmlns:a16="http://schemas.microsoft.com/office/drawing/2014/main" id="{00000000-0008-0000-0F00-0000D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02889" name="Group 5941">
          <a:extLst>
            <a:ext uri="{FF2B5EF4-FFF2-40B4-BE49-F238E27FC236}">
              <a16:creationId xmlns:a16="http://schemas.microsoft.com/office/drawing/2014/main" id="{00000000-0008-0000-0F00-0000E99A3E00}"/>
            </a:ext>
          </a:extLst>
        </xdr:cNvPr>
        <xdr:cNvGrpSpPr>
          <a:grpSpLocks/>
        </xdr:cNvGrpSpPr>
      </xdr:nvGrpSpPr>
      <xdr:grpSpPr bwMode="auto">
        <a:xfrm>
          <a:off x="4576763" y="10096500"/>
          <a:ext cx="228600" cy="0"/>
          <a:chOff x="466" y="3952"/>
          <a:chExt cx="28" cy="16"/>
        </a:xfrm>
      </xdr:grpSpPr>
      <xdr:sp macro="" textlink="">
        <xdr:nvSpPr>
          <xdr:cNvPr id="4104156" name="Line 5942">
            <a:extLst>
              <a:ext uri="{FF2B5EF4-FFF2-40B4-BE49-F238E27FC236}">
                <a16:creationId xmlns:a16="http://schemas.microsoft.com/office/drawing/2014/main" id="{00000000-0008-0000-0F00-0000D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57" name="Line 5943">
            <a:extLst>
              <a:ext uri="{FF2B5EF4-FFF2-40B4-BE49-F238E27FC236}">
                <a16:creationId xmlns:a16="http://schemas.microsoft.com/office/drawing/2014/main" id="{00000000-0008-0000-0F00-0000D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90" name="Group 5944">
          <a:extLst>
            <a:ext uri="{FF2B5EF4-FFF2-40B4-BE49-F238E27FC236}">
              <a16:creationId xmlns:a16="http://schemas.microsoft.com/office/drawing/2014/main" id="{00000000-0008-0000-0F00-0000EA9A3E00}"/>
            </a:ext>
          </a:extLst>
        </xdr:cNvPr>
        <xdr:cNvGrpSpPr>
          <a:grpSpLocks/>
        </xdr:cNvGrpSpPr>
      </xdr:nvGrpSpPr>
      <xdr:grpSpPr bwMode="auto">
        <a:xfrm>
          <a:off x="4117181" y="10096500"/>
          <a:ext cx="240507" cy="0"/>
          <a:chOff x="466" y="3952"/>
          <a:chExt cx="28" cy="16"/>
        </a:xfrm>
      </xdr:grpSpPr>
      <xdr:sp macro="" textlink="">
        <xdr:nvSpPr>
          <xdr:cNvPr id="4104154" name="Line 5945">
            <a:extLst>
              <a:ext uri="{FF2B5EF4-FFF2-40B4-BE49-F238E27FC236}">
                <a16:creationId xmlns:a16="http://schemas.microsoft.com/office/drawing/2014/main" id="{00000000-0008-0000-0F00-0000D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55" name="Line 5946">
            <a:extLst>
              <a:ext uri="{FF2B5EF4-FFF2-40B4-BE49-F238E27FC236}">
                <a16:creationId xmlns:a16="http://schemas.microsoft.com/office/drawing/2014/main" id="{00000000-0008-0000-0F00-0000D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91" name="Group 5947">
          <a:extLst>
            <a:ext uri="{FF2B5EF4-FFF2-40B4-BE49-F238E27FC236}">
              <a16:creationId xmlns:a16="http://schemas.microsoft.com/office/drawing/2014/main" id="{00000000-0008-0000-0F00-0000EB9A3E00}"/>
            </a:ext>
          </a:extLst>
        </xdr:cNvPr>
        <xdr:cNvGrpSpPr>
          <a:grpSpLocks/>
        </xdr:cNvGrpSpPr>
      </xdr:nvGrpSpPr>
      <xdr:grpSpPr bwMode="auto">
        <a:xfrm>
          <a:off x="4117181" y="10096500"/>
          <a:ext cx="240507" cy="0"/>
          <a:chOff x="466" y="3952"/>
          <a:chExt cx="28" cy="16"/>
        </a:xfrm>
      </xdr:grpSpPr>
      <xdr:sp macro="" textlink="">
        <xdr:nvSpPr>
          <xdr:cNvPr id="4104152" name="Line 5948">
            <a:extLst>
              <a:ext uri="{FF2B5EF4-FFF2-40B4-BE49-F238E27FC236}">
                <a16:creationId xmlns:a16="http://schemas.microsoft.com/office/drawing/2014/main" id="{00000000-0008-0000-0F00-0000D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53" name="Line 5949">
            <a:extLst>
              <a:ext uri="{FF2B5EF4-FFF2-40B4-BE49-F238E27FC236}">
                <a16:creationId xmlns:a16="http://schemas.microsoft.com/office/drawing/2014/main" id="{00000000-0008-0000-0F00-0000D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92" name="Group 5950">
          <a:extLst>
            <a:ext uri="{FF2B5EF4-FFF2-40B4-BE49-F238E27FC236}">
              <a16:creationId xmlns:a16="http://schemas.microsoft.com/office/drawing/2014/main" id="{00000000-0008-0000-0F00-0000EC9A3E00}"/>
            </a:ext>
          </a:extLst>
        </xdr:cNvPr>
        <xdr:cNvGrpSpPr>
          <a:grpSpLocks/>
        </xdr:cNvGrpSpPr>
      </xdr:nvGrpSpPr>
      <xdr:grpSpPr bwMode="auto">
        <a:xfrm>
          <a:off x="4117181" y="10096500"/>
          <a:ext cx="240507" cy="0"/>
          <a:chOff x="466" y="3952"/>
          <a:chExt cx="28" cy="16"/>
        </a:xfrm>
      </xdr:grpSpPr>
      <xdr:sp macro="" textlink="">
        <xdr:nvSpPr>
          <xdr:cNvPr id="4104150" name="Line 5951">
            <a:extLst>
              <a:ext uri="{FF2B5EF4-FFF2-40B4-BE49-F238E27FC236}">
                <a16:creationId xmlns:a16="http://schemas.microsoft.com/office/drawing/2014/main" id="{00000000-0008-0000-0F00-0000D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51" name="Line 5952">
            <a:extLst>
              <a:ext uri="{FF2B5EF4-FFF2-40B4-BE49-F238E27FC236}">
                <a16:creationId xmlns:a16="http://schemas.microsoft.com/office/drawing/2014/main" id="{00000000-0008-0000-0F00-0000D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93" name="Group 5953">
          <a:extLst>
            <a:ext uri="{FF2B5EF4-FFF2-40B4-BE49-F238E27FC236}">
              <a16:creationId xmlns:a16="http://schemas.microsoft.com/office/drawing/2014/main" id="{00000000-0008-0000-0F00-0000ED9A3E00}"/>
            </a:ext>
          </a:extLst>
        </xdr:cNvPr>
        <xdr:cNvGrpSpPr>
          <a:grpSpLocks/>
        </xdr:cNvGrpSpPr>
      </xdr:nvGrpSpPr>
      <xdr:grpSpPr bwMode="auto">
        <a:xfrm>
          <a:off x="4117181" y="10096500"/>
          <a:ext cx="240507" cy="0"/>
          <a:chOff x="466" y="3952"/>
          <a:chExt cx="28" cy="16"/>
        </a:xfrm>
      </xdr:grpSpPr>
      <xdr:sp macro="" textlink="">
        <xdr:nvSpPr>
          <xdr:cNvPr id="4104148" name="Line 5954">
            <a:extLst>
              <a:ext uri="{FF2B5EF4-FFF2-40B4-BE49-F238E27FC236}">
                <a16:creationId xmlns:a16="http://schemas.microsoft.com/office/drawing/2014/main" id="{00000000-0008-0000-0F00-0000D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49" name="Line 5955">
            <a:extLst>
              <a:ext uri="{FF2B5EF4-FFF2-40B4-BE49-F238E27FC236}">
                <a16:creationId xmlns:a16="http://schemas.microsoft.com/office/drawing/2014/main" id="{00000000-0008-0000-0F00-0000D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94" name="Group 5956">
          <a:extLst>
            <a:ext uri="{FF2B5EF4-FFF2-40B4-BE49-F238E27FC236}">
              <a16:creationId xmlns:a16="http://schemas.microsoft.com/office/drawing/2014/main" id="{00000000-0008-0000-0F00-0000EE9A3E00}"/>
            </a:ext>
          </a:extLst>
        </xdr:cNvPr>
        <xdr:cNvGrpSpPr>
          <a:grpSpLocks/>
        </xdr:cNvGrpSpPr>
      </xdr:nvGrpSpPr>
      <xdr:grpSpPr bwMode="auto">
        <a:xfrm>
          <a:off x="4117181" y="10096500"/>
          <a:ext cx="240507" cy="0"/>
          <a:chOff x="466" y="3952"/>
          <a:chExt cx="28" cy="16"/>
        </a:xfrm>
      </xdr:grpSpPr>
      <xdr:sp macro="" textlink="">
        <xdr:nvSpPr>
          <xdr:cNvPr id="4104146" name="Line 5957">
            <a:extLst>
              <a:ext uri="{FF2B5EF4-FFF2-40B4-BE49-F238E27FC236}">
                <a16:creationId xmlns:a16="http://schemas.microsoft.com/office/drawing/2014/main" id="{00000000-0008-0000-0F00-0000D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47" name="Line 5958">
            <a:extLst>
              <a:ext uri="{FF2B5EF4-FFF2-40B4-BE49-F238E27FC236}">
                <a16:creationId xmlns:a16="http://schemas.microsoft.com/office/drawing/2014/main" id="{00000000-0008-0000-0F00-0000D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95" name="Group 5959">
          <a:extLst>
            <a:ext uri="{FF2B5EF4-FFF2-40B4-BE49-F238E27FC236}">
              <a16:creationId xmlns:a16="http://schemas.microsoft.com/office/drawing/2014/main" id="{00000000-0008-0000-0F00-0000EF9A3E00}"/>
            </a:ext>
          </a:extLst>
        </xdr:cNvPr>
        <xdr:cNvGrpSpPr>
          <a:grpSpLocks/>
        </xdr:cNvGrpSpPr>
      </xdr:nvGrpSpPr>
      <xdr:grpSpPr bwMode="auto">
        <a:xfrm>
          <a:off x="4117181" y="10096500"/>
          <a:ext cx="240507" cy="0"/>
          <a:chOff x="466" y="3952"/>
          <a:chExt cx="28" cy="16"/>
        </a:xfrm>
      </xdr:grpSpPr>
      <xdr:sp macro="" textlink="">
        <xdr:nvSpPr>
          <xdr:cNvPr id="4104144" name="Line 5960">
            <a:extLst>
              <a:ext uri="{FF2B5EF4-FFF2-40B4-BE49-F238E27FC236}">
                <a16:creationId xmlns:a16="http://schemas.microsoft.com/office/drawing/2014/main" id="{00000000-0008-0000-0F00-0000D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45" name="Line 5961">
            <a:extLst>
              <a:ext uri="{FF2B5EF4-FFF2-40B4-BE49-F238E27FC236}">
                <a16:creationId xmlns:a16="http://schemas.microsoft.com/office/drawing/2014/main" id="{00000000-0008-0000-0F00-0000D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02896" name="Group 5962">
          <a:extLst>
            <a:ext uri="{FF2B5EF4-FFF2-40B4-BE49-F238E27FC236}">
              <a16:creationId xmlns:a16="http://schemas.microsoft.com/office/drawing/2014/main" id="{00000000-0008-0000-0F00-0000F09A3E00}"/>
            </a:ext>
          </a:extLst>
        </xdr:cNvPr>
        <xdr:cNvGrpSpPr>
          <a:grpSpLocks/>
        </xdr:cNvGrpSpPr>
      </xdr:nvGrpSpPr>
      <xdr:grpSpPr bwMode="auto">
        <a:xfrm>
          <a:off x="3993356" y="10096500"/>
          <a:ext cx="228600" cy="0"/>
          <a:chOff x="466" y="3952"/>
          <a:chExt cx="28" cy="16"/>
        </a:xfrm>
      </xdr:grpSpPr>
      <xdr:sp macro="" textlink="">
        <xdr:nvSpPr>
          <xdr:cNvPr id="4104142" name="Line 5963">
            <a:extLst>
              <a:ext uri="{FF2B5EF4-FFF2-40B4-BE49-F238E27FC236}">
                <a16:creationId xmlns:a16="http://schemas.microsoft.com/office/drawing/2014/main" id="{00000000-0008-0000-0F00-0000C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43" name="Line 5964">
            <a:extLst>
              <a:ext uri="{FF2B5EF4-FFF2-40B4-BE49-F238E27FC236}">
                <a16:creationId xmlns:a16="http://schemas.microsoft.com/office/drawing/2014/main" id="{00000000-0008-0000-0F00-0000C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97" name="Group 5965">
          <a:extLst>
            <a:ext uri="{FF2B5EF4-FFF2-40B4-BE49-F238E27FC236}">
              <a16:creationId xmlns:a16="http://schemas.microsoft.com/office/drawing/2014/main" id="{00000000-0008-0000-0F00-0000F19A3E00}"/>
            </a:ext>
          </a:extLst>
        </xdr:cNvPr>
        <xdr:cNvGrpSpPr>
          <a:grpSpLocks/>
        </xdr:cNvGrpSpPr>
      </xdr:nvGrpSpPr>
      <xdr:grpSpPr bwMode="auto">
        <a:xfrm>
          <a:off x="4117181" y="10096500"/>
          <a:ext cx="228600" cy="0"/>
          <a:chOff x="466" y="3952"/>
          <a:chExt cx="28" cy="16"/>
        </a:xfrm>
      </xdr:grpSpPr>
      <xdr:sp macro="" textlink="">
        <xdr:nvSpPr>
          <xdr:cNvPr id="4104140" name="Line 5966">
            <a:extLst>
              <a:ext uri="{FF2B5EF4-FFF2-40B4-BE49-F238E27FC236}">
                <a16:creationId xmlns:a16="http://schemas.microsoft.com/office/drawing/2014/main" id="{00000000-0008-0000-0F00-0000C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41" name="Line 5967">
            <a:extLst>
              <a:ext uri="{FF2B5EF4-FFF2-40B4-BE49-F238E27FC236}">
                <a16:creationId xmlns:a16="http://schemas.microsoft.com/office/drawing/2014/main" id="{00000000-0008-0000-0F00-0000C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98" name="Group 5968">
          <a:extLst>
            <a:ext uri="{FF2B5EF4-FFF2-40B4-BE49-F238E27FC236}">
              <a16:creationId xmlns:a16="http://schemas.microsoft.com/office/drawing/2014/main" id="{00000000-0008-0000-0F00-0000F29A3E00}"/>
            </a:ext>
          </a:extLst>
        </xdr:cNvPr>
        <xdr:cNvGrpSpPr>
          <a:grpSpLocks/>
        </xdr:cNvGrpSpPr>
      </xdr:nvGrpSpPr>
      <xdr:grpSpPr bwMode="auto">
        <a:xfrm>
          <a:off x="4117181" y="10096500"/>
          <a:ext cx="228600" cy="0"/>
          <a:chOff x="466" y="3952"/>
          <a:chExt cx="28" cy="16"/>
        </a:xfrm>
      </xdr:grpSpPr>
      <xdr:sp macro="" textlink="">
        <xdr:nvSpPr>
          <xdr:cNvPr id="4104138" name="Line 5969">
            <a:extLst>
              <a:ext uri="{FF2B5EF4-FFF2-40B4-BE49-F238E27FC236}">
                <a16:creationId xmlns:a16="http://schemas.microsoft.com/office/drawing/2014/main" id="{00000000-0008-0000-0F00-0000C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39" name="Line 5970">
            <a:extLst>
              <a:ext uri="{FF2B5EF4-FFF2-40B4-BE49-F238E27FC236}">
                <a16:creationId xmlns:a16="http://schemas.microsoft.com/office/drawing/2014/main" id="{00000000-0008-0000-0F00-0000C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99" name="Group 5971">
          <a:extLst>
            <a:ext uri="{FF2B5EF4-FFF2-40B4-BE49-F238E27FC236}">
              <a16:creationId xmlns:a16="http://schemas.microsoft.com/office/drawing/2014/main" id="{00000000-0008-0000-0F00-0000F39A3E00}"/>
            </a:ext>
          </a:extLst>
        </xdr:cNvPr>
        <xdr:cNvGrpSpPr>
          <a:grpSpLocks/>
        </xdr:cNvGrpSpPr>
      </xdr:nvGrpSpPr>
      <xdr:grpSpPr bwMode="auto">
        <a:xfrm>
          <a:off x="4117181" y="10096500"/>
          <a:ext cx="240507" cy="0"/>
          <a:chOff x="466" y="3952"/>
          <a:chExt cx="28" cy="16"/>
        </a:xfrm>
      </xdr:grpSpPr>
      <xdr:sp macro="" textlink="">
        <xdr:nvSpPr>
          <xdr:cNvPr id="4104136" name="Line 5972">
            <a:extLst>
              <a:ext uri="{FF2B5EF4-FFF2-40B4-BE49-F238E27FC236}">
                <a16:creationId xmlns:a16="http://schemas.microsoft.com/office/drawing/2014/main" id="{00000000-0008-0000-0F00-0000C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37" name="Line 5973">
            <a:extLst>
              <a:ext uri="{FF2B5EF4-FFF2-40B4-BE49-F238E27FC236}">
                <a16:creationId xmlns:a16="http://schemas.microsoft.com/office/drawing/2014/main" id="{00000000-0008-0000-0F00-0000C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00" name="Group 5974">
          <a:extLst>
            <a:ext uri="{FF2B5EF4-FFF2-40B4-BE49-F238E27FC236}">
              <a16:creationId xmlns:a16="http://schemas.microsoft.com/office/drawing/2014/main" id="{00000000-0008-0000-0F00-0000F49A3E00}"/>
            </a:ext>
          </a:extLst>
        </xdr:cNvPr>
        <xdr:cNvGrpSpPr>
          <a:grpSpLocks/>
        </xdr:cNvGrpSpPr>
      </xdr:nvGrpSpPr>
      <xdr:grpSpPr bwMode="auto">
        <a:xfrm>
          <a:off x="4117181" y="10096500"/>
          <a:ext cx="228600" cy="0"/>
          <a:chOff x="466" y="3952"/>
          <a:chExt cx="28" cy="16"/>
        </a:xfrm>
      </xdr:grpSpPr>
      <xdr:sp macro="" textlink="">
        <xdr:nvSpPr>
          <xdr:cNvPr id="4104134" name="Line 5975">
            <a:extLst>
              <a:ext uri="{FF2B5EF4-FFF2-40B4-BE49-F238E27FC236}">
                <a16:creationId xmlns:a16="http://schemas.microsoft.com/office/drawing/2014/main" id="{00000000-0008-0000-0F00-0000C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35" name="Line 5976">
            <a:extLst>
              <a:ext uri="{FF2B5EF4-FFF2-40B4-BE49-F238E27FC236}">
                <a16:creationId xmlns:a16="http://schemas.microsoft.com/office/drawing/2014/main" id="{00000000-0008-0000-0F00-0000C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01" name="Group 5977">
          <a:extLst>
            <a:ext uri="{FF2B5EF4-FFF2-40B4-BE49-F238E27FC236}">
              <a16:creationId xmlns:a16="http://schemas.microsoft.com/office/drawing/2014/main" id="{00000000-0008-0000-0F00-0000F59A3E00}"/>
            </a:ext>
          </a:extLst>
        </xdr:cNvPr>
        <xdr:cNvGrpSpPr>
          <a:grpSpLocks/>
        </xdr:cNvGrpSpPr>
      </xdr:nvGrpSpPr>
      <xdr:grpSpPr bwMode="auto">
        <a:xfrm>
          <a:off x="4117181" y="10096500"/>
          <a:ext cx="228600" cy="0"/>
          <a:chOff x="466" y="3952"/>
          <a:chExt cx="28" cy="16"/>
        </a:xfrm>
      </xdr:grpSpPr>
      <xdr:sp macro="" textlink="">
        <xdr:nvSpPr>
          <xdr:cNvPr id="4104132" name="Line 5978">
            <a:extLst>
              <a:ext uri="{FF2B5EF4-FFF2-40B4-BE49-F238E27FC236}">
                <a16:creationId xmlns:a16="http://schemas.microsoft.com/office/drawing/2014/main" id="{00000000-0008-0000-0F00-0000C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33" name="Line 5979">
            <a:extLst>
              <a:ext uri="{FF2B5EF4-FFF2-40B4-BE49-F238E27FC236}">
                <a16:creationId xmlns:a16="http://schemas.microsoft.com/office/drawing/2014/main" id="{00000000-0008-0000-0F00-0000C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02" name="Group 5980">
          <a:extLst>
            <a:ext uri="{FF2B5EF4-FFF2-40B4-BE49-F238E27FC236}">
              <a16:creationId xmlns:a16="http://schemas.microsoft.com/office/drawing/2014/main" id="{00000000-0008-0000-0F00-0000F69A3E00}"/>
            </a:ext>
          </a:extLst>
        </xdr:cNvPr>
        <xdr:cNvGrpSpPr>
          <a:grpSpLocks/>
        </xdr:cNvGrpSpPr>
      </xdr:nvGrpSpPr>
      <xdr:grpSpPr bwMode="auto">
        <a:xfrm>
          <a:off x="4117181" y="10096500"/>
          <a:ext cx="240507" cy="0"/>
          <a:chOff x="466" y="3952"/>
          <a:chExt cx="28" cy="16"/>
        </a:xfrm>
      </xdr:grpSpPr>
      <xdr:sp macro="" textlink="">
        <xdr:nvSpPr>
          <xdr:cNvPr id="4104130" name="Line 5981">
            <a:extLst>
              <a:ext uri="{FF2B5EF4-FFF2-40B4-BE49-F238E27FC236}">
                <a16:creationId xmlns:a16="http://schemas.microsoft.com/office/drawing/2014/main" id="{00000000-0008-0000-0F00-0000C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31" name="Line 5982">
            <a:extLst>
              <a:ext uri="{FF2B5EF4-FFF2-40B4-BE49-F238E27FC236}">
                <a16:creationId xmlns:a16="http://schemas.microsoft.com/office/drawing/2014/main" id="{00000000-0008-0000-0F00-0000C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03" name="Group 5983">
          <a:extLst>
            <a:ext uri="{FF2B5EF4-FFF2-40B4-BE49-F238E27FC236}">
              <a16:creationId xmlns:a16="http://schemas.microsoft.com/office/drawing/2014/main" id="{00000000-0008-0000-0F00-0000F79A3E00}"/>
            </a:ext>
          </a:extLst>
        </xdr:cNvPr>
        <xdr:cNvGrpSpPr>
          <a:grpSpLocks/>
        </xdr:cNvGrpSpPr>
      </xdr:nvGrpSpPr>
      <xdr:grpSpPr bwMode="auto">
        <a:xfrm>
          <a:off x="4700588" y="10096500"/>
          <a:ext cx="266700" cy="0"/>
          <a:chOff x="466" y="3952"/>
          <a:chExt cx="28" cy="16"/>
        </a:xfrm>
      </xdr:grpSpPr>
      <xdr:sp macro="" textlink="">
        <xdr:nvSpPr>
          <xdr:cNvPr id="4104128" name="Line 5984">
            <a:extLst>
              <a:ext uri="{FF2B5EF4-FFF2-40B4-BE49-F238E27FC236}">
                <a16:creationId xmlns:a16="http://schemas.microsoft.com/office/drawing/2014/main" id="{00000000-0008-0000-0F00-0000C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29" name="Line 5985">
            <a:extLst>
              <a:ext uri="{FF2B5EF4-FFF2-40B4-BE49-F238E27FC236}">
                <a16:creationId xmlns:a16="http://schemas.microsoft.com/office/drawing/2014/main" id="{00000000-0008-0000-0F00-0000C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04" name="Group 5986">
          <a:extLst>
            <a:ext uri="{FF2B5EF4-FFF2-40B4-BE49-F238E27FC236}">
              <a16:creationId xmlns:a16="http://schemas.microsoft.com/office/drawing/2014/main" id="{00000000-0008-0000-0F00-0000F89A3E00}"/>
            </a:ext>
          </a:extLst>
        </xdr:cNvPr>
        <xdr:cNvGrpSpPr>
          <a:grpSpLocks/>
        </xdr:cNvGrpSpPr>
      </xdr:nvGrpSpPr>
      <xdr:grpSpPr bwMode="auto">
        <a:xfrm>
          <a:off x="4700588" y="10096500"/>
          <a:ext cx="266700" cy="0"/>
          <a:chOff x="466" y="3952"/>
          <a:chExt cx="28" cy="16"/>
        </a:xfrm>
      </xdr:grpSpPr>
      <xdr:sp macro="" textlink="">
        <xdr:nvSpPr>
          <xdr:cNvPr id="4104126" name="Line 5987">
            <a:extLst>
              <a:ext uri="{FF2B5EF4-FFF2-40B4-BE49-F238E27FC236}">
                <a16:creationId xmlns:a16="http://schemas.microsoft.com/office/drawing/2014/main" id="{00000000-0008-0000-0F00-0000B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27" name="Line 5988">
            <a:extLst>
              <a:ext uri="{FF2B5EF4-FFF2-40B4-BE49-F238E27FC236}">
                <a16:creationId xmlns:a16="http://schemas.microsoft.com/office/drawing/2014/main" id="{00000000-0008-0000-0F00-0000B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05" name="Group 5989">
          <a:extLst>
            <a:ext uri="{FF2B5EF4-FFF2-40B4-BE49-F238E27FC236}">
              <a16:creationId xmlns:a16="http://schemas.microsoft.com/office/drawing/2014/main" id="{00000000-0008-0000-0F00-0000F99A3E00}"/>
            </a:ext>
          </a:extLst>
        </xdr:cNvPr>
        <xdr:cNvGrpSpPr>
          <a:grpSpLocks/>
        </xdr:cNvGrpSpPr>
      </xdr:nvGrpSpPr>
      <xdr:grpSpPr bwMode="auto">
        <a:xfrm>
          <a:off x="4700588" y="10096500"/>
          <a:ext cx="266700" cy="0"/>
          <a:chOff x="466" y="3952"/>
          <a:chExt cx="28" cy="16"/>
        </a:xfrm>
      </xdr:grpSpPr>
      <xdr:sp macro="" textlink="">
        <xdr:nvSpPr>
          <xdr:cNvPr id="4104124" name="Line 5990">
            <a:extLst>
              <a:ext uri="{FF2B5EF4-FFF2-40B4-BE49-F238E27FC236}">
                <a16:creationId xmlns:a16="http://schemas.microsoft.com/office/drawing/2014/main" id="{00000000-0008-0000-0F00-0000B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25" name="Line 5991">
            <a:extLst>
              <a:ext uri="{FF2B5EF4-FFF2-40B4-BE49-F238E27FC236}">
                <a16:creationId xmlns:a16="http://schemas.microsoft.com/office/drawing/2014/main" id="{00000000-0008-0000-0F00-0000B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06" name="Group 5992">
          <a:extLst>
            <a:ext uri="{FF2B5EF4-FFF2-40B4-BE49-F238E27FC236}">
              <a16:creationId xmlns:a16="http://schemas.microsoft.com/office/drawing/2014/main" id="{00000000-0008-0000-0F00-0000FA9A3E00}"/>
            </a:ext>
          </a:extLst>
        </xdr:cNvPr>
        <xdr:cNvGrpSpPr>
          <a:grpSpLocks/>
        </xdr:cNvGrpSpPr>
      </xdr:nvGrpSpPr>
      <xdr:grpSpPr bwMode="auto">
        <a:xfrm>
          <a:off x="5486400" y="10096500"/>
          <a:ext cx="266700" cy="0"/>
          <a:chOff x="466" y="3952"/>
          <a:chExt cx="28" cy="16"/>
        </a:xfrm>
      </xdr:grpSpPr>
      <xdr:sp macro="" textlink="">
        <xdr:nvSpPr>
          <xdr:cNvPr id="4104122" name="Line 5993">
            <a:extLst>
              <a:ext uri="{FF2B5EF4-FFF2-40B4-BE49-F238E27FC236}">
                <a16:creationId xmlns:a16="http://schemas.microsoft.com/office/drawing/2014/main" id="{00000000-0008-0000-0F00-0000B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23" name="Line 5994">
            <a:extLst>
              <a:ext uri="{FF2B5EF4-FFF2-40B4-BE49-F238E27FC236}">
                <a16:creationId xmlns:a16="http://schemas.microsoft.com/office/drawing/2014/main" id="{00000000-0008-0000-0F00-0000B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07" name="Group 5995">
          <a:extLst>
            <a:ext uri="{FF2B5EF4-FFF2-40B4-BE49-F238E27FC236}">
              <a16:creationId xmlns:a16="http://schemas.microsoft.com/office/drawing/2014/main" id="{00000000-0008-0000-0F00-0000FB9A3E00}"/>
            </a:ext>
          </a:extLst>
        </xdr:cNvPr>
        <xdr:cNvGrpSpPr>
          <a:grpSpLocks/>
        </xdr:cNvGrpSpPr>
      </xdr:nvGrpSpPr>
      <xdr:grpSpPr bwMode="auto">
        <a:xfrm>
          <a:off x="5486400" y="10096500"/>
          <a:ext cx="266700" cy="0"/>
          <a:chOff x="466" y="3952"/>
          <a:chExt cx="28" cy="16"/>
        </a:xfrm>
      </xdr:grpSpPr>
      <xdr:sp macro="" textlink="">
        <xdr:nvSpPr>
          <xdr:cNvPr id="4104120" name="Line 5996">
            <a:extLst>
              <a:ext uri="{FF2B5EF4-FFF2-40B4-BE49-F238E27FC236}">
                <a16:creationId xmlns:a16="http://schemas.microsoft.com/office/drawing/2014/main" id="{00000000-0008-0000-0F00-0000B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21" name="Line 5997">
            <a:extLst>
              <a:ext uri="{FF2B5EF4-FFF2-40B4-BE49-F238E27FC236}">
                <a16:creationId xmlns:a16="http://schemas.microsoft.com/office/drawing/2014/main" id="{00000000-0008-0000-0F00-0000B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08" name="Group 5998">
          <a:extLst>
            <a:ext uri="{FF2B5EF4-FFF2-40B4-BE49-F238E27FC236}">
              <a16:creationId xmlns:a16="http://schemas.microsoft.com/office/drawing/2014/main" id="{00000000-0008-0000-0F00-0000FC9A3E00}"/>
            </a:ext>
          </a:extLst>
        </xdr:cNvPr>
        <xdr:cNvGrpSpPr>
          <a:grpSpLocks/>
        </xdr:cNvGrpSpPr>
      </xdr:nvGrpSpPr>
      <xdr:grpSpPr bwMode="auto">
        <a:xfrm>
          <a:off x="5486400" y="10096500"/>
          <a:ext cx="266700" cy="0"/>
          <a:chOff x="466" y="3952"/>
          <a:chExt cx="28" cy="16"/>
        </a:xfrm>
      </xdr:grpSpPr>
      <xdr:sp macro="" textlink="">
        <xdr:nvSpPr>
          <xdr:cNvPr id="4104118" name="Line 5999">
            <a:extLst>
              <a:ext uri="{FF2B5EF4-FFF2-40B4-BE49-F238E27FC236}">
                <a16:creationId xmlns:a16="http://schemas.microsoft.com/office/drawing/2014/main" id="{00000000-0008-0000-0F00-0000B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19" name="Line 6000">
            <a:extLst>
              <a:ext uri="{FF2B5EF4-FFF2-40B4-BE49-F238E27FC236}">
                <a16:creationId xmlns:a16="http://schemas.microsoft.com/office/drawing/2014/main" id="{00000000-0008-0000-0F00-0000B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09" name="Group 6001">
          <a:extLst>
            <a:ext uri="{FF2B5EF4-FFF2-40B4-BE49-F238E27FC236}">
              <a16:creationId xmlns:a16="http://schemas.microsoft.com/office/drawing/2014/main" id="{00000000-0008-0000-0F00-0000FD9A3E00}"/>
            </a:ext>
          </a:extLst>
        </xdr:cNvPr>
        <xdr:cNvGrpSpPr>
          <a:grpSpLocks/>
        </xdr:cNvGrpSpPr>
      </xdr:nvGrpSpPr>
      <xdr:grpSpPr bwMode="auto">
        <a:xfrm>
          <a:off x="5486400" y="10096500"/>
          <a:ext cx="266700" cy="0"/>
          <a:chOff x="466" y="3952"/>
          <a:chExt cx="28" cy="16"/>
        </a:xfrm>
      </xdr:grpSpPr>
      <xdr:sp macro="" textlink="">
        <xdr:nvSpPr>
          <xdr:cNvPr id="4104116" name="Line 6002">
            <a:extLst>
              <a:ext uri="{FF2B5EF4-FFF2-40B4-BE49-F238E27FC236}">
                <a16:creationId xmlns:a16="http://schemas.microsoft.com/office/drawing/2014/main" id="{00000000-0008-0000-0F00-0000B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17" name="Line 6003">
            <a:extLst>
              <a:ext uri="{FF2B5EF4-FFF2-40B4-BE49-F238E27FC236}">
                <a16:creationId xmlns:a16="http://schemas.microsoft.com/office/drawing/2014/main" id="{00000000-0008-0000-0F00-0000B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10" name="Group 6004">
          <a:extLst>
            <a:ext uri="{FF2B5EF4-FFF2-40B4-BE49-F238E27FC236}">
              <a16:creationId xmlns:a16="http://schemas.microsoft.com/office/drawing/2014/main" id="{00000000-0008-0000-0F00-0000FE9A3E00}"/>
            </a:ext>
          </a:extLst>
        </xdr:cNvPr>
        <xdr:cNvGrpSpPr>
          <a:grpSpLocks/>
        </xdr:cNvGrpSpPr>
      </xdr:nvGrpSpPr>
      <xdr:grpSpPr bwMode="auto">
        <a:xfrm>
          <a:off x="5486400" y="10096500"/>
          <a:ext cx="266700" cy="0"/>
          <a:chOff x="466" y="3952"/>
          <a:chExt cx="28" cy="16"/>
        </a:xfrm>
      </xdr:grpSpPr>
      <xdr:sp macro="" textlink="">
        <xdr:nvSpPr>
          <xdr:cNvPr id="4104114" name="Line 6005">
            <a:extLst>
              <a:ext uri="{FF2B5EF4-FFF2-40B4-BE49-F238E27FC236}">
                <a16:creationId xmlns:a16="http://schemas.microsoft.com/office/drawing/2014/main" id="{00000000-0008-0000-0F00-0000B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15" name="Line 6006">
            <a:extLst>
              <a:ext uri="{FF2B5EF4-FFF2-40B4-BE49-F238E27FC236}">
                <a16:creationId xmlns:a16="http://schemas.microsoft.com/office/drawing/2014/main" id="{00000000-0008-0000-0F00-0000B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11" name="Group 6007">
          <a:extLst>
            <a:ext uri="{FF2B5EF4-FFF2-40B4-BE49-F238E27FC236}">
              <a16:creationId xmlns:a16="http://schemas.microsoft.com/office/drawing/2014/main" id="{00000000-0008-0000-0F00-0000FF9A3E00}"/>
            </a:ext>
          </a:extLst>
        </xdr:cNvPr>
        <xdr:cNvGrpSpPr>
          <a:grpSpLocks/>
        </xdr:cNvGrpSpPr>
      </xdr:nvGrpSpPr>
      <xdr:grpSpPr bwMode="auto">
        <a:xfrm>
          <a:off x="4117181" y="10096500"/>
          <a:ext cx="228600" cy="0"/>
          <a:chOff x="466" y="3952"/>
          <a:chExt cx="28" cy="16"/>
        </a:xfrm>
      </xdr:grpSpPr>
      <xdr:sp macro="" textlink="">
        <xdr:nvSpPr>
          <xdr:cNvPr id="4104112" name="Line 6008">
            <a:extLst>
              <a:ext uri="{FF2B5EF4-FFF2-40B4-BE49-F238E27FC236}">
                <a16:creationId xmlns:a16="http://schemas.microsoft.com/office/drawing/2014/main" id="{00000000-0008-0000-0F00-0000B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13" name="Line 6009">
            <a:extLst>
              <a:ext uri="{FF2B5EF4-FFF2-40B4-BE49-F238E27FC236}">
                <a16:creationId xmlns:a16="http://schemas.microsoft.com/office/drawing/2014/main" id="{00000000-0008-0000-0F00-0000B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12" name="Group 6010">
          <a:extLst>
            <a:ext uri="{FF2B5EF4-FFF2-40B4-BE49-F238E27FC236}">
              <a16:creationId xmlns:a16="http://schemas.microsoft.com/office/drawing/2014/main" id="{00000000-0008-0000-0F00-0000009B3E00}"/>
            </a:ext>
          </a:extLst>
        </xdr:cNvPr>
        <xdr:cNvGrpSpPr>
          <a:grpSpLocks/>
        </xdr:cNvGrpSpPr>
      </xdr:nvGrpSpPr>
      <xdr:grpSpPr bwMode="auto">
        <a:xfrm>
          <a:off x="4700588" y="10096500"/>
          <a:ext cx="266700" cy="0"/>
          <a:chOff x="466" y="3952"/>
          <a:chExt cx="28" cy="16"/>
        </a:xfrm>
      </xdr:grpSpPr>
      <xdr:sp macro="" textlink="">
        <xdr:nvSpPr>
          <xdr:cNvPr id="4104110" name="Line 6011">
            <a:extLst>
              <a:ext uri="{FF2B5EF4-FFF2-40B4-BE49-F238E27FC236}">
                <a16:creationId xmlns:a16="http://schemas.microsoft.com/office/drawing/2014/main" id="{00000000-0008-0000-0F00-0000A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11" name="Line 6012">
            <a:extLst>
              <a:ext uri="{FF2B5EF4-FFF2-40B4-BE49-F238E27FC236}">
                <a16:creationId xmlns:a16="http://schemas.microsoft.com/office/drawing/2014/main" id="{00000000-0008-0000-0F00-0000A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13" name="Group 6013">
          <a:extLst>
            <a:ext uri="{FF2B5EF4-FFF2-40B4-BE49-F238E27FC236}">
              <a16:creationId xmlns:a16="http://schemas.microsoft.com/office/drawing/2014/main" id="{00000000-0008-0000-0F00-0000019B3E00}"/>
            </a:ext>
          </a:extLst>
        </xdr:cNvPr>
        <xdr:cNvGrpSpPr>
          <a:grpSpLocks/>
        </xdr:cNvGrpSpPr>
      </xdr:nvGrpSpPr>
      <xdr:grpSpPr bwMode="auto">
        <a:xfrm>
          <a:off x="4117181" y="10096500"/>
          <a:ext cx="228600" cy="0"/>
          <a:chOff x="466" y="3952"/>
          <a:chExt cx="28" cy="16"/>
        </a:xfrm>
      </xdr:grpSpPr>
      <xdr:sp macro="" textlink="">
        <xdr:nvSpPr>
          <xdr:cNvPr id="4104108" name="Line 6014">
            <a:extLst>
              <a:ext uri="{FF2B5EF4-FFF2-40B4-BE49-F238E27FC236}">
                <a16:creationId xmlns:a16="http://schemas.microsoft.com/office/drawing/2014/main" id="{00000000-0008-0000-0F00-0000A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09" name="Line 6015">
            <a:extLst>
              <a:ext uri="{FF2B5EF4-FFF2-40B4-BE49-F238E27FC236}">
                <a16:creationId xmlns:a16="http://schemas.microsoft.com/office/drawing/2014/main" id="{00000000-0008-0000-0F00-0000A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14" name="Group 6016">
          <a:extLst>
            <a:ext uri="{FF2B5EF4-FFF2-40B4-BE49-F238E27FC236}">
              <a16:creationId xmlns:a16="http://schemas.microsoft.com/office/drawing/2014/main" id="{00000000-0008-0000-0F00-0000029B3E00}"/>
            </a:ext>
          </a:extLst>
        </xdr:cNvPr>
        <xdr:cNvGrpSpPr>
          <a:grpSpLocks/>
        </xdr:cNvGrpSpPr>
      </xdr:nvGrpSpPr>
      <xdr:grpSpPr bwMode="auto">
        <a:xfrm>
          <a:off x="4700588" y="10096500"/>
          <a:ext cx="266700" cy="0"/>
          <a:chOff x="466" y="3952"/>
          <a:chExt cx="28" cy="16"/>
        </a:xfrm>
      </xdr:grpSpPr>
      <xdr:sp macro="" textlink="">
        <xdr:nvSpPr>
          <xdr:cNvPr id="4104106" name="Line 6017">
            <a:extLst>
              <a:ext uri="{FF2B5EF4-FFF2-40B4-BE49-F238E27FC236}">
                <a16:creationId xmlns:a16="http://schemas.microsoft.com/office/drawing/2014/main" id="{00000000-0008-0000-0F00-0000A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07" name="Line 6018">
            <a:extLst>
              <a:ext uri="{FF2B5EF4-FFF2-40B4-BE49-F238E27FC236}">
                <a16:creationId xmlns:a16="http://schemas.microsoft.com/office/drawing/2014/main" id="{00000000-0008-0000-0F00-0000A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15" name="Group 6019">
          <a:extLst>
            <a:ext uri="{FF2B5EF4-FFF2-40B4-BE49-F238E27FC236}">
              <a16:creationId xmlns:a16="http://schemas.microsoft.com/office/drawing/2014/main" id="{00000000-0008-0000-0F00-0000039B3E00}"/>
            </a:ext>
          </a:extLst>
        </xdr:cNvPr>
        <xdr:cNvGrpSpPr>
          <a:grpSpLocks/>
        </xdr:cNvGrpSpPr>
      </xdr:nvGrpSpPr>
      <xdr:grpSpPr bwMode="auto">
        <a:xfrm>
          <a:off x="4117181" y="10096500"/>
          <a:ext cx="228600" cy="0"/>
          <a:chOff x="466" y="3952"/>
          <a:chExt cx="28" cy="16"/>
        </a:xfrm>
      </xdr:grpSpPr>
      <xdr:sp macro="" textlink="">
        <xdr:nvSpPr>
          <xdr:cNvPr id="4104104" name="Line 6020">
            <a:extLst>
              <a:ext uri="{FF2B5EF4-FFF2-40B4-BE49-F238E27FC236}">
                <a16:creationId xmlns:a16="http://schemas.microsoft.com/office/drawing/2014/main" id="{00000000-0008-0000-0F00-0000A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05" name="Line 6021">
            <a:extLst>
              <a:ext uri="{FF2B5EF4-FFF2-40B4-BE49-F238E27FC236}">
                <a16:creationId xmlns:a16="http://schemas.microsoft.com/office/drawing/2014/main" id="{00000000-0008-0000-0F00-0000A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16" name="Group 6022">
          <a:extLst>
            <a:ext uri="{FF2B5EF4-FFF2-40B4-BE49-F238E27FC236}">
              <a16:creationId xmlns:a16="http://schemas.microsoft.com/office/drawing/2014/main" id="{00000000-0008-0000-0F00-0000049B3E00}"/>
            </a:ext>
          </a:extLst>
        </xdr:cNvPr>
        <xdr:cNvGrpSpPr>
          <a:grpSpLocks/>
        </xdr:cNvGrpSpPr>
      </xdr:nvGrpSpPr>
      <xdr:grpSpPr bwMode="auto">
        <a:xfrm>
          <a:off x="4700588" y="10096500"/>
          <a:ext cx="266700" cy="0"/>
          <a:chOff x="466" y="3952"/>
          <a:chExt cx="28" cy="16"/>
        </a:xfrm>
      </xdr:grpSpPr>
      <xdr:sp macro="" textlink="">
        <xdr:nvSpPr>
          <xdr:cNvPr id="4104102" name="Line 6023">
            <a:extLst>
              <a:ext uri="{FF2B5EF4-FFF2-40B4-BE49-F238E27FC236}">
                <a16:creationId xmlns:a16="http://schemas.microsoft.com/office/drawing/2014/main" id="{00000000-0008-0000-0F00-0000A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03" name="Line 6024">
            <a:extLst>
              <a:ext uri="{FF2B5EF4-FFF2-40B4-BE49-F238E27FC236}">
                <a16:creationId xmlns:a16="http://schemas.microsoft.com/office/drawing/2014/main" id="{00000000-0008-0000-0F00-0000A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17" name="Group 6025">
          <a:extLst>
            <a:ext uri="{FF2B5EF4-FFF2-40B4-BE49-F238E27FC236}">
              <a16:creationId xmlns:a16="http://schemas.microsoft.com/office/drawing/2014/main" id="{00000000-0008-0000-0F00-0000059B3E00}"/>
            </a:ext>
          </a:extLst>
        </xdr:cNvPr>
        <xdr:cNvGrpSpPr>
          <a:grpSpLocks/>
        </xdr:cNvGrpSpPr>
      </xdr:nvGrpSpPr>
      <xdr:grpSpPr bwMode="auto">
        <a:xfrm>
          <a:off x="4117181" y="10096500"/>
          <a:ext cx="228600" cy="0"/>
          <a:chOff x="466" y="3952"/>
          <a:chExt cx="28" cy="16"/>
        </a:xfrm>
      </xdr:grpSpPr>
      <xdr:sp macro="" textlink="">
        <xdr:nvSpPr>
          <xdr:cNvPr id="4104100" name="Line 6026">
            <a:extLst>
              <a:ext uri="{FF2B5EF4-FFF2-40B4-BE49-F238E27FC236}">
                <a16:creationId xmlns:a16="http://schemas.microsoft.com/office/drawing/2014/main" id="{00000000-0008-0000-0F00-0000A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01" name="Line 6027">
            <a:extLst>
              <a:ext uri="{FF2B5EF4-FFF2-40B4-BE49-F238E27FC236}">
                <a16:creationId xmlns:a16="http://schemas.microsoft.com/office/drawing/2014/main" id="{00000000-0008-0000-0F00-0000A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18" name="Group 6028">
          <a:extLst>
            <a:ext uri="{FF2B5EF4-FFF2-40B4-BE49-F238E27FC236}">
              <a16:creationId xmlns:a16="http://schemas.microsoft.com/office/drawing/2014/main" id="{00000000-0008-0000-0F00-0000069B3E00}"/>
            </a:ext>
          </a:extLst>
        </xdr:cNvPr>
        <xdr:cNvGrpSpPr>
          <a:grpSpLocks/>
        </xdr:cNvGrpSpPr>
      </xdr:nvGrpSpPr>
      <xdr:grpSpPr bwMode="auto">
        <a:xfrm>
          <a:off x="4700588" y="10096500"/>
          <a:ext cx="266700" cy="0"/>
          <a:chOff x="466" y="3952"/>
          <a:chExt cx="28" cy="16"/>
        </a:xfrm>
      </xdr:grpSpPr>
      <xdr:sp macro="" textlink="">
        <xdr:nvSpPr>
          <xdr:cNvPr id="4104098" name="Line 6029">
            <a:extLst>
              <a:ext uri="{FF2B5EF4-FFF2-40B4-BE49-F238E27FC236}">
                <a16:creationId xmlns:a16="http://schemas.microsoft.com/office/drawing/2014/main" id="{00000000-0008-0000-0F00-0000A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99" name="Line 6030">
            <a:extLst>
              <a:ext uri="{FF2B5EF4-FFF2-40B4-BE49-F238E27FC236}">
                <a16:creationId xmlns:a16="http://schemas.microsoft.com/office/drawing/2014/main" id="{00000000-0008-0000-0F00-0000A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19" name="Group 6031">
          <a:extLst>
            <a:ext uri="{FF2B5EF4-FFF2-40B4-BE49-F238E27FC236}">
              <a16:creationId xmlns:a16="http://schemas.microsoft.com/office/drawing/2014/main" id="{00000000-0008-0000-0F00-0000079B3E00}"/>
            </a:ext>
          </a:extLst>
        </xdr:cNvPr>
        <xdr:cNvGrpSpPr>
          <a:grpSpLocks/>
        </xdr:cNvGrpSpPr>
      </xdr:nvGrpSpPr>
      <xdr:grpSpPr bwMode="auto">
        <a:xfrm>
          <a:off x="4117181" y="10096500"/>
          <a:ext cx="228600" cy="0"/>
          <a:chOff x="466" y="3952"/>
          <a:chExt cx="28" cy="16"/>
        </a:xfrm>
      </xdr:grpSpPr>
      <xdr:sp macro="" textlink="">
        <xdr:nvSpPr>
          <xdr:cNvPr id="4104096" name="Line 6032">
            <a:extLst>
              <a:ext uri="{FF2B5EF4-FFF2-40B4-BE49-F238E27FC236}">
                <a16:creationId xmlns:a16="http://schemas.microsoft.com/office/drawing/2014/main" id="{00000000-0008-0000-0F00-0000A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97" name="Line 6033">
            <a:extLst>
              <a:ext uri="{FF2B5EF4-FFF2-40B4-BE49-F238E27FC236}">
                <a16:creationId xmlns:a16="http://schemas.microsoft.com/office/drawing/2014/main" id="{00000000-0008-0000-0F00-0000A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20" name="Group 6034">
          <a:extLst>
            <a:ext uri="{FF2B5EF4-FFF2-40B4-BE49-F238E27FC236}">
              <a16:creationId xmlns:a16="http://schemas.microsoft.com/office/drawing/2014/main" id="{00000000-0008-0000-0F00-0000089B3E00}"/>
            </a:ext>
          </a:extLst>
        </xdr:cNvPr>
        <xdr:cNvGrpSpPr>
          <a:grpSpLocks/>
        </xdr:cNvGrpSpPr>
      </xdr:nvGrpSpPr>
      <xdr:grpSpPr bwMode="auto">
        <a:xfrm>
          <a:off x="4117181" y="10096500"/>
          <a:ext cx="228600" cy="0"/>
          <a:chOff x="466" y="3952"/>
          <a:chExt cx="28" cy="16"/>
        </a:xfrm>
      </xdr:grpSpPr>
      <xdr:sp macro="" textlink="">
        <xdr:nvSpPr>
          <xdr:cNvPr id="4104094" name="Line 6035">
            <a:extLst>
              <a:ext uri="{FF2B5EF4-FFF2-40B4-BE49-F238E27FC236}">
                <a16:creationId xmlns:a16="http://schemas.microsoft.com/office/drawing/2014/main" id="{00000000-0008-0000-0F00-00009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95" name="Line 6036">
            <a:extLst>
              <a:ext uri="{FF2B5EF4-FFF2-40B4-BE49-F238E27FC236}">
                <a16:creationId xmlns:a16="http://schemas.microsoft.com/office/drawing/2014/main" id="{00000000-0008-0000-0F00-00009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21" name="Group 6037">
          <a:extLst>
            <a:ext uri="{FF2B5EF4-FFF2-40B4-BE49-F238E27FC236}">
              <a16:creationId xmlns:a16="http://schemas.microsoft.com/office/drawing/2014/main" id="{00000000-0008-0000-0F00-0000099B3E00}"/>
            </a:ext>
          </a:extLst>
        </xdr:cNvPr>
        <xdr:cNvGrpSpPr>
          <a:grpSpLocks/>
        </xdr:cNvGrpSpPr>
      </xdr:nvGrpSpPr>
      <xdr:grpSpPr bwMode="auto">
        <a:xfrm>
          <a:off x="4117181" y="10096500"/>
          <a:ext cx="228600" cy="0"/>
          <a:chOff x="466" y="3952"/>
          <a:chExt cx="28" cy="16"/>
        </a:xfrm>
      </xdr:grpSpPr>
      <xdr:sp macro="" textlink="">
        <xdr:nvSpPr>
          <xdr:cNvPr id="4104092" name="Line 6038">
            <a:extLst>
              <a:ext uri="{FF2B5EF4-FFF2-40B4-BE49-F238E27FC236}">
                <a16:creationId xmlns:a16="http://schemas.microsoft.com/office/drawing/2014/main" id="{00000000-0008-0000-0F00-00009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93" name="Line 6039">
            <a:extLst>
              <a:ext uri="{FF2B5EF4-FFF2-40B4-BE49-F238E27FC236}">
                <a16:creationId xmlns:a16="http://schemas.microsoft.com/office/drawing/2014/main" id="{00000000-0008-0000-0F00-00009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22" name="Group 6040">
          <a:extLst>
            <a:ext uri="{FF2B5EF4-FFF2-40B4-BE49-F238E27FC236}">
              <a16:creationId xmlns:a16="http://schemas.microsoft.com/office/drawing/2014/main" id="{00000000-0008-0000-0F00-00000A9B3E00}"/>
            </a:ext>
          </a:extLst>
        </xdr:cNvPr>
        <xdr:cNvGrpSpPr>
          <a:grpSpLocks/>
        </xdr:cNvGrpSpPr>
      </xdr:nvGrpSpPr>
      <xdr:grpSpPr bwMode="auto">
        <a:xfrm>
          <a:off x="4117181" y="10096500"/>
          <a:ext cx="228600" cy="0"/>
          <a:chOff x="466" y="3952"/>
          <a:chExt cx="28" cy="16"/>
        </a:xfrm>
      </xdr:grpSpPr>
      <xdr:sp macro="" textlink="">
        <xdr:nvSpPr>
          <xdr:cNvPr id="4104090" name="Line 6041">
            <a:extLst>
              <a:ext uri="{FF2B5EF4-FFF2-40B4-BE49-F238E27FC236}">
                <a16:creationId xmlns:a16="http://schemas.microsoft.com/office/drawing/2014/main" id="{00000000-0008-0000-0F00-00009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91" name="Line 6042">
            <a:extLst>
              <a:ext uri="{FF2B5EF4-FFF2-40B4-BE49-F238E27FC236}">
                <a16:creationId xmlns:a16="http://schemas.microsoft.com/office/drawing/2014/main" id="{00000000-0008-0000-0F00-00009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23" name="Group 6043">
          <a:extLst>
            <a:ext uri="{FF2B5EF4-FFF2-40B4-BE49-F238E27FC236}">
              <a16:creationId xmlns:a16="http://schemas.microsoft.com/office/drawing/2014/main" id="{00000000-0008-0000-0F00-00000B9B3E00}"/>
            </a:ext>
          </a:extLst>
        </xdr:cNvPr>
        <xdr:cNvGrpSpPr>
          <a:grpSpLocks/>
        </xdr:cNvGrpSpPr>
      </xdr:nvGrpSpPr>
      <xdr:grpSpPr bwMode="auto">
        <a:xfrm>
          <a:off x="4117181" y="10096500"/>
          <a:ext cx="228600" cy="0"/>
          <a:chOff x="466" y="3952"/>
          <a:chExt cx="28" cy="16"/>
        </a:xfrm>
      </xdr:grpSpPr>
      <xdr:sp macro="" textlink="">
        <xdr:nvSpPr>
          <xdr:cNvPr id="4104088" name="Line 6044">
            <a:extLst>
              <a:ext uri="{FF2B5EF4-FFF2-40B4-BE49-F238E27FC236}">
                <a16:creationId xmlns:a16="http://schemas.microsoft.com/office/drawing/2014/main" id="{00000000-0008-0000-0F00-00009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89" name="Line 6045">
            <a:extLst>
              <a:ext uri="{FF2B5EF4-FFF2-40B4-BE49-F238E27FC236}">
                <a16:creationId xmlns:a16="http://schemas.microsoft.com/office/drawing/2014/main" id="{00000000-0008-0000-0F00-00009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24" name="Group 6046">
          <a:extLst>
            <a:ext uri="{FF2B5EF4-FFF2-40B4-BE49-F238E27FC236}">
              <a16:creationId xmlns:a16="http://schemas.microsoft.com/office/drawing/2014/main" id="{00000000-0008-0000-0F00-00000C9B3E00}"/>
            </a:ext>
          </a:extLst>
        </xdr:cNvPr>
        <xdr:cNvGrpSpPr>
          <a:grpSpLocks/>
        </xdr:cNvGrpSpPr>
      </xdr:nvGrpSpPr>
      <xdr:grpSpPr bwMode="auto">
        <a:xfrm>
          <a:off x="4700588" y="10096500"/>
          <a:ext cx="266700" cy="0"/>
          <a:chOff x="466" y="3952"/>
          <a:chExt cx="28" cy="16"/>
        </a:xfrm>
      </xdr:grpSpPr>
      <xdr:sp macro="" textlink="">
        <xdr:nvSpPr>
          <xdr:cNvPr id="4104086" name="Line 6047">
            <a:extLst>
              <a:ext uri="{FF2B5EF4-FFF2-40B4-BE49-F238E27FC236}">
                <a16:creationId xmlns:a16="http://schemas.microsoft.com/office/drawing/2014/main" id="{00000000-0008-0000-0F00-00009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87" name="Line 6048">
            <a:extLst>
              <a:ext uri="{FF2B5EF4-FFF2-40B4-BE49-F238E27FC236}">
                <a16:creationId xmlns:a16="http://schemas.microsoft.com/office/drawing/2014/main" id="{00000000-0008-0000-0F00-00009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25" name="Group 6049">
          <a:extLst>
            <a:ext uri="{FF2B5EF4-FFF2-40B4-BE49-F238E27FC236}">
              <a16:creationId xmlns:a16="http://schemas.microsoft.com/office/drawing/2014/main" id="{00000000-0008-0000-0F00-00000D9B3E00}"/>
            </a:ext>
          </a:extLst>
        </xdr:cNvPr>
        <xdr:cNvGrpSpPr>
          <a:grpSpLocks/>
        </xdr:cNvGrpSpPr>
      </xdr:nvGrpSpPr>
      <xdr:grpSpPr bwMode="auto">
        <a:xfrm>
          <a:off x="4700588" y="10096500"/>
          <a:ext cx="266700" cy="0"/>
          <a:chOff x="466" y="3952"/>
          <a:chExt cx="28" cy="16"/>
        </a:xfrm>
      </xdr:grpSpPr>
      <xdr:sp macro="" textlink="">
        <xdr:nvSpPr>
          <xdr:cNvPr id="4104084" name="Line 6050">
            <a:extLst>
              <a:ext uri="{FF2B5EF4-FFF2-40B4-BE49-F238E27FC236}">
                <a16:creationId xmlns:a16="http://schemas.microsoft.com/office/drawing/2014/main" id="{00000000-0008-0000-0F00-00009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85" name="Line 6051">
            <a:extLst>
              <a:ext uri="{FF2B5EF4-FFF2-40B4-BE49-F238E27FC236}">
                <a16:creationId xmlns:a16="http://schemas.microsoft.com/office/drawing/2014/main" id="{00000000-0008-0000-0F00-00009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26" name="Group 6052">
          <a:extLst>
            <a:ext uri="{FF2B5EF4-FFF2-40B4-BE49-F238E27FC236}">
              <a16:creationId xmlns:a16="http://schemas.microsoft.com/office/drawing/2014/main" id="{00000000-0008-0000-0F00-00000E9B3E00}"/>
            </a:ext>
          </a:extLst>
        </xdr:cNvPr>
        <xdr:cNvGrpSpPr>
          <a:grpSpLocks/>
        </xdr:cNvGrpSpPr>
      </xdr:nvGrpSpPr>
      <xdr:grpSpPr bwMode="auto">
        <a:xfrm>
          <a:off x="4700588" y="10096500"/>
          <a:ext cx="266700" cy="0"/>
          <a:chOff x="466" y="3952"/>
          <a:chExt cx="28" cy="16"/>
        </a:xfrm>
      </xdr:grpSpPr>
      <xdr:sp macro="" textlink="">
        <xdr:nvSpPr>
          <xdr:cNvPr id="4104082" name="Line 6053">
            <a:extLst>
              <a:ext uri="{FF2B5EF4-FFF2-40B4-BE49-F238E27FC236}">
                <a16:creationId xmlns:a16="http://schemas.microsoft.com/office/drawing/2014/main" id="{00000000-0008-0000-0F00-00009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83" name="Line 6054">
            <a:extLst>
              <a:ext uri="{FF2B5EF4-FFF2-40B4-BE49-F238E27FC236}">
                <a16:creationId xmlns:a16="http://schemas.microsoft.com/office/drawing/2014/main" id="{00000000-0008-0000-0F00-00009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27" name="Group 6055">
          <a:extLst>
            <a:ext uri="{FF2B5EF4-FFF2-40B4-BE49-F238E27FC236}">
              <a16:creationId xmlns:a16="http://schemas.microsoft.com/office/drawing/2014/main" id="{00000000-0008-0000-0F00-00000F9B3E00}"/>
            </a:ext>
          </a:extLst>
        </xdr:cNvPr>
        <xdr:cNvGrpSpPr>
          <a:grpSpLocks/>
        </xdr:cNvGrpSpPr>
      </xdr:nvGrpSpPr>
      <xdr:grpSpPr bwMode="auto">
        <a:xfrm>
          <a:off x="4700588" y="10096500"/>
          <a:ext cx="266700" cy="0"/>
          <a:chOff x="466" y="3952"/>
          <a:chExt cx="28" cy="16"/>
        </a:xfrm>
      </xdr:grpSpPr>
      <xdr:sp macro="" textlink="">
        <xdr:nvSpPr>
          <xdr:cNvPr id="4104080" name="Line 6056">
            <a:extLst>
              <a:ext uri="{FF2B5EF4-FFF2-40B4-BE49-F238E27FC236}">
                <a16:creationId xmlns:a16="http://schemas.microsoft.com/office/drawing/2014/main" id="{00000000-0008-0000-0F00-00009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81" name="Line 6057">
            <a:extLst>
              <a:ext uri="{FF2B5EF4-FFF2-40B4-BE49-F238E27FC236}">
                <a16:creationId xmlns:a16="http://schemas.microsoft.com/office/drawing/2014/main" id="{00000000-0008-0000-0F00-00009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28" name="Group 6058">
          <a:extLst>
            <a:ext uri="{FF2B5EF4-FFF2-40B4-BE49-F238E27FC236}">
              <a16:creationId xmlns:a16="http://schemas.microsoft.com/office/drawing/2014/main" id="{00000000-0008-0000-0F00-0000109B3E00}"/>
            </a:ext>
          </a:extLst>
        </xdr:cNvPr>
        <xdr:cNvGrpSpPr>
          <a:grpSpLocks/>
        </xdr:cNvGrpSpPr>
      </xdr:nvGrpSpPr>
      <xdr:grpSpPr bwMode="auto">
        <a:xfrm>
          <a:off x="4700588" y="10096500"/>
          <a:ext cx="266700" cy="0"/>
          <a:chOff x="466" y="3952"/>
          <a:chExt cx="28" cy="16"/>
        </a:xfrm>
      </xdr:grpSpPr>
      <xdr:sp macro="" textlink="">
        <xdr:nvSpPr>
          <xdr:cNvPr id="4104078" name="Line 6059">
            <a:extLst>
              <a:ext uri="{FF2B5EF4-FFF2-40B4-BE49-F238E27FC236}">
                <a16:creationId xmlns:a16="http://schemas.microsoft.com/office/drawing/2014/main" id="{00000000-0008-0000-0F00-00008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79" name="Line 6060">
            <a:extLst>
              <a:ext uri="{FF2B5EF4-FFF2-40B4-BE49-F238E27FC236}">
                <a16:creationId xmlns:a16="http://schemas.microsoft.com/office/drawing/2014/main" id="{00000000-0008-0000-0F00-00008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29" name="Group 6061">
          <a:extLst>
            <a:ext uri="{FF2B5EF4-FFF2-40B4-BE49-F238E27FC236}">
              <a16:creationId xmlns:a16="http://schemas.microsoft.com/office/drawing/2014/main" id="{00000000-0008-0000-0F00-0000119B3E00}"/>
            </a:ext>
          </a:extLst>
        </xdr:cNvPr>
        <xdr:cNvGrpSpPr>
          <a:grpSpLocks/>
        </xdr:cNvGrpSpPr>
      </xdr:nvGrpSpPr>
      <xdr:grpSpPr bwMode="auto">
        <a:xfrm>
          <a:off x="4117181" y="10096500"/>
          <a:ext cx="228600" cy="0"/>
          <a:chOff x="466" y="3952"/>
          <a:chExt cx="28" cy="16"/>
        </a:xfrm>
      </xdr:grpSpPr>
      <xdr:sp macro="" textlink="">
        <xdr:nvSpPr>
          <xdr:cNvPr id="4104076" name="Line 6062">
            <a:extLst>
              <a:ext uri="{FF2B5EF4-FFF2-40B4-BE49-F238E27FC236}">
                <a16:creationId xmlns:a16="http://schemas.microsoft.com/office/drawing/2014/main" id="{00000000-0008-0000-0F00-00008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77" name="Line 6063">
            <a:extLst>
              <a:ext uri="{FF2B5EF4-FFF2-40B4-BE49-F238E27FC236}">
                <a16:creationId xmlns:a16="http://schemas.microsoft.com/office/drawing/2014/main" id="{00000000-0008-0000-0F00-00008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30" name="Group 6064">
          <a:extLst>
            <a:ext uri="{FF2B5EF4-FFF2-40B4-BE49-F238E27FC236}">
              <a16:creationId xmlns:a16="http://schemas.microsoft.com/office/drawing/2014/main" id="{00000000-0008-0000-0F00-0000129B3E00}"/>
            </a:ext>
          </a:extLst>
        </xdr:cNvPr>
        <xdr:cNvGrpSpPr>
          <a:grpSpLocks/>
        </xdr:cNvGrpSpPr>
      </xdr:nvGrpSpPr>
      <xdr:grpSpPr bwMode="auto">
        <a:xfrm>
          <a:off x="4117181" y="10096500"/>
          <a:ext cx="228600" cy="0"/>
          <a:chOff x="466" y="3952"/>
          <a:chExt cx="28" cy="16"/>
        </a:xfrm>
      </xdr:grpSpPr>
      <xdr:sp macro="" textlink="">
        <xdr:nvSpPr>
          <xdr:cNvPr id="4104074" name="Line 6065">
            <a:extLst>
              <a:ext uri="{FF2B5EF4-FFF2-40B4-BE49-F238E27FC236}">
                <a16:creationId xmlns:a16="http://schemas.microsoft.com/office/drawing/2014/main" id="{00000000-0008-0000-0F00-00008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75" name="Line 6066">
            <a:extLst>
              <a:ext uri="{FF2B5EF4-FFF2-40B4-BE49-F238E27FC236}">
                <a16:creationId xmlns:a16="http://schemas.microsoft.com/office/drawing/2014/main" id="{00000000-0008-0000-0F00-00008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31" name="Group 6067">
          <a:extLst>
            <a:ext uri="{FF2B5EF4-FFF2-40B4-BE49-F238E27FC236}">
              <a16:creationId xmlns:a16="http://schemas.microsoft.com/office/drawing/2014/main" id="{00000000-0008-0000-0F00-0000139B3E00}"/>
            </a:ext>
          </a:extLst>
        </xdr:cNvPr>
        <xdr:cNvGrpSpPr>
          <a:grpSpLocks/>
        </xdr:cNvGrpSpPr>
      </xdr:nvGrpSpPr>
      <xdr:grpSpPr bwMode="auto">
        <a:xfrm>
          <a:off x="4700588" y="10096500"/>
          <a:ext cx="266700" cy="0"/>
          <a:chOff x="466" y="3952"/>
          <a:chExt cx="28" cy="16"/>
        </a:xfrm>
      </xdr:grpSpPr>
      <xdr:sp macro="" textlink="">
        <xdr:nvSpPr>
          <xdr:cNvPr id="4104072" name="Line 6068">
            <a:extLst>
              <a:ext uri="{FF2B5EF4-FFF2-40B4-BE49-F238E27FC236}">
                <a16:creationId xmlns:a16="http://schemas.microsoft.com/office/drawing/2014/main" id="{00000000-0008-0000-0F00-00008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73" name="Line 6069">
            <a:extLst>
              <a:ext uri="{FF2B5EF4-FFF2-40B4-BE49-F238E27FC236}">
                <a16:creationId xmlns:a16="http://schemas.microsoft.com/office/drawing/2014/main" id="{00000000-0008-0000-0F00-00008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32" name="Group 6070">
          <a:extLst>
            <a:ext uri="{FF2B5EF4-FFF2-40B4-BE49-F238E27FC236}">
              <a16:creationId xmlns:a16="http://schemas.microsoft.com/office/drawing/2014/main" id="{00000000-0008-0000-0F00-0000149B3E00}"/>
            </a:ext>
          </a:extLst>
        </xdr:cNvPr>
        <xdr:cNvGrpSpPr>
          <a:grpSpLocks/>
        </xdr:cNvGrpSpPr>
      </xdr:nvGrpSpPr>
      <xdr:grpSpPr bwMode="auto">
        <a:xfrm>
          <a:off x="4700588" y="10096500"/>
          <a:ext cx="266700" cy="0"/>
          <a:chOff x="466" y="3952"/>
          <a:chExt cx="28" cy="16"/>
        </a:xfrm>
      </xdr:grpSpPr>
      <xdr:sp macro="" textlink="">
        <xdr:nvSpPr>
          <xdr:cNvPr id="4104070" name="Line 6071">
            <a:extLst>
              <a:ext uri="{FF2B5EF4-FFF2-40B4-BE49-F238E27FC236}">
                <a16:creationId xmlns:a16="http://schemas.microsoft.com/office/drawing/2014/main" id="{00000000-0008-0000-0F00-00008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71" name="Line 6072">
            <a:extLst>
              <a:ext uri="{FF2B5EF4-FFF2-40B4-BE49-F238E27FC236}">
                <a16:creationId xmlns:a16="http://schemas.microsoft.com/office/drawing/2014/main" id="{00000000-0008-0000-0F00-00008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33" name="Group 6073">
          <a:extLst>
            <a:ext uri="{FF2B5EF4-FFF2-40B4-BE49-F238E27FC236}">
              <a16:creationId xmlns:a16="http://schemas.microsoft.com/office/drawing/2014/main" id="{00000000-0008-0000-0F00-0000159B3E00}"/>
            </a:ext>
          </a:extLst>
        </xdr:cNvPr>
        <xdr:cNvGrpSpPr>
          <a:grpSpLocks/>
        </xdr:cNvGrpSpPr>
      </xdr:nvGrpSpPr>
      <xdr:grpSpPr bwMode="auto">
        <a:xfrm>
          <a:off x="4117181" y="10096500"/>
          <a:ext cx="240507" cy="0"/>
          <a:chOff x="466" y="3952"/>
          <a:chExt cx="28" cy="16"/>
        </a:xfrm>
      </xdr:grpSpPr>
      <xdr:sp macro="" textlink="">
        <xdr:nvSpPr>
          <xdr:cNvPr id="4104068" name="Line 6074">
            <a:extLst>
              <a:ext uri="{FF2B5EF4-FFF2-40B4-BE49-F238E27FC236}">
                <a16:creationId xmlns:a16="http://schemas.microsoft.com/office/drawing/2014/main" id="{00000000-0008-0000-0F00-00008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69" name="Line 6075">
            <a:extLst>
              <a:ext uri="{FF2B5EF4-FFF2-40B4-BE49-F238E27FC236}">
                <a16:creationId xmlns:a16="http://schemas.microsoft.com/office/drawing/2014/main" id="{00000000-0008-0000-0F00-00008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02934" name="Group 6076">
          <a:extLst>
            <a:ext uri="{FF2B5EF4-FFF2-40B4-BE49-F238E27FC236}">
              <a16:creationId xmlns:a16="http://schemas.microsoft.com/office/drawing/2014/main" id="{00000000-0008-0000-0F00-0000169B3E00}"/>
            </a:ext>
          </a:extLst>
        </xdr:cNvPr>
        <xdr:cNvGrpSpPr>
          <a:grpSpLocks/>
        </xdr:cNvGrpSpPr>
      </xdr:nvGrpSpPr>
      <xdr:grpSpPr bwMode="auto">
        <a:xfrm>
          <a:off x="5486400" y="10096500"/>
          <a:ext cx="228600" cy="0"/>
          <a:chOff x="466" y="3952"/>
          <a:chExt cx="28" cy="16"/>
        </a:xfrm>
      </xdr:grpSpPr>
      <xdr:sp macro="" textlink="">
        <xdr:nvSpPr>
          <xdr:cNvPr id="4104066" name="Line 6077">
            <a:extLst>
              <a:ext uri="{FF2B5EF4-FFF2-40B4-BE49-F238E27FC236}">
                <a16:creationId xmlns:a16="http://schemas.microsoft.com/office/drawing/2014/main" id="{00000000-0008-0000-0F00-00008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67" name="Line 6078">
            <a:extLst>
              <a:ext uri="{FF2B5EF4-FFF2-40B4-BE49-F238E27FC236}">
                <a16:creationId xmlns:a16="http://schemas.microsoft.com/office/drawing/2014/main" id="{00000000-0008-0000-0F00-00008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35" name="Group 6079">
          <a:extLst>
            <a:ext uri="{FF2B5EF4-FFF2-40B4-BE49-F238E27FC236}">
              <a16:creationId xmlns:a16="http://schemas.microsoft.com/office/drawing/2014/main" id="{00000000-0008-0000-0F00-0000179B3E00}"/>
            </a:ext>
          </a:extLst>
        </xdr:cNvPr>
        <xdr:cNvGrpSpPr>
          <a:grpSpLocks/>
        </xdr:cNvGrpSpPr>
      </xdr:nvGrpSpPr>
      <xdr:grpSpPr bwMode="auto">
        <a:xfrm>
          <a:off x="4700588" y="10096500"/>
          <a:ext cx="266700" cy="0"/>
          <a:chOff x="466" y="3952"/>
          <a:chExt cx="28" cy="16"/>
        </a:xfrm>
      </xdr:grpSpPr>
      <xdr:sp macro="" textlink="">
        <xdr:nvSpPr>
          <xdr:cNvPr id="4104064" name="Line 6080">
            <a:extLst>
              <a:ext uri="{FF2B5EF4-FFF2-40B4-BE49-F238E27FC236}">
                <a16:creationId xmlns:a16="http://schemas.microsoft.com/office/drawing/2014/main" id="{00000000-0008-0000-0F00-00008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65" name="Line 6081">
            <a:extLst>
              <a:ext uri="{FF2B5EF4-FFF2-40B4-BE49-F238E27FC236}">
                <a16:creationId xmlns:a16="http://schemas.microsoft.com/office/drawing/2014/main" id="{00000000-0008-0000-0F00-00008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36" name="Group 6082">
          <a:extLst>
            <a:ext uri="{FF2B5EF4-FFF2-40B4-BE49-F238E27FC236}">
              <a16:creationId xmlns:a16="http://schemas.microsoft.com/office/drawing/2014/main" id="{00000000-0008-0000-0F00-0000189B3E00}"/>
            </a:ext>
          </a:extLst>
        </xdr:cNvPr>
        <xdr:cNvGrpSpPr>
          <a:grpSpLocks/>
        </xdr:cNvGrpSpPr>
      </xdr:nvGrpSpPr>
      <xdr:grpSpPr bwMode="auto">
        <a:xfrm>
          <a:off x="4700588" y="10096500"/>
          <a:ext cx="266700" cy="0"/>
          <a:chOff x="466" y="3952"/>
          <a:chExt cx="28" cy="16"/>
        </a:xfrm>
      </xdr:grpSpPr>
      <xdr:sp macro="" textlink="">
        <xdr:nvSpPr>
          <xdr:cNvPr id="4104062" name="Line 6083">
            <a:extLst>
              <a:ext uri="{FF2B5EF4-FFF2-40B4-BE49-F238E27FC236}">
                <a16:creationId xmlns:a16="http://schemas.microsoft.com/office/drawing/2014/main" id="{00000000-0008-0000-0F00-00007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63" name="Line 6084">
            <a:extLst>
              <a:ext uri="{FF2B5EF4-FFF2-40B4-BE49-F238E27FC236}">
                <a16:creationId xmlns:a16="http://schemas.microsoft.com/office/drawing/2014/main" id="{00000000-0008-0000-0F00-00007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37" name="Group 6085">
          <a:extLst>
            <a:ext uri="{FF2B5EF4-FFF2-40B4-BE49-F238E27FC236}">
              <a16:creationId xmlns:a16="http://schemas.microsoft.com/office/drawing/2014/main" id="{00000000-0008-0000-0F00-0000199B3E00}"/>
            </a:ext>
          </a:extLst>
        </xdr:cNvPr>
        <xdr:cNvGrpSpPr>
          <a:grpSpLocks/>
        </xdr:cNvGrpSpPr>
      </xdr:nvGrpSpPr>
      <xdr:grpSpPr bwMode="auto">
        <a:xfrm>
          <a:off x="4700588" y="10096500"/>
          <a:ext cx="266700" cy="0"/>
          <a:chOff x="466" y="3952"/>
          <a:chExt cx="28" cy="16"/>
        </a:xfrm>
      </xdr:grpSpPr>
      <xdr:sp macro="" textlink="">
        <xdr:nvSpPr>
          <xdr:cNvPr id="4104060" name="Line 6086">
            <a:extLst>
              <a:ext uri="{FF2B5EF4-FFF2-40B4-BE49-F238E27FC236}">
                <a16:creationId xmlns:a16="http://schemas.microsoft.com/office/drawing/2014/main" id="{00000000-0008-0000-0F00-00007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61" name="Line 6087">
            <a:extLst>
              <a:ext uri="{FF2B5EF4-FFF2-40B4-BE49-F238E27FC236}">
                <a16:creationId xmlns:a16="http://schemas.microsoft.com/office/drawing/2014/main" id="{00000000-0008-0000-0F00-00007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38" name="Group 6088">
          <a:extLst>
            <a:ext uri="{FF2B5EF4-FFF2-40B4-BE49-F238E27FC236}">
              <a16:creationId xmlns:a16="http://schemas.microsoft.com/office/drawing/2014/main" id="{00000000-0008-0000-0F00-00001A9B3E00}"/>
            </a:ext>
          </a:extLst>
        </xdr:cNvPr>
        <xdr:cNvGrpSpPr>
          <a:grpSpLocks/>
        </xdr:cNvGrpSpPr>
      </xdr:nvGrpSpPr>
      <xdr:grpSpPr bwMode="auto">
        <a:xfrm>
          <a:off x="4700588" y="10096500"/>
          <a:ext cx="266700" cy="0"/>
          <a:chOff x="466" y="3952"/>
          <a:chExt cx="28" cy="16"/>
        </a:xfrm>
      </xdr:grpSpPr>
      <xdr:sp macro="" textlink="">
        <xdr:nvSpPr>
          <xdr:cNvPr id="4104058" name="Line 6089">
            <a:extLst>
              <a:ext uri="{FF2B5EF4-FFF2-40B4-BE49-F238E27FC236}">
                <a16:creationId xmlns:a16="http://schemas.microsoft.com/office/drawing/2014/main" id="{00000000-0008-0000-0F00-00007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59" name="Line 6090">
            <a:extLst>
              <a:ext uri="{FF2B5EF4-FFF2-40B4-BE49-F238E27FC236}">
                <a16:creationId xmlns:a16="http://schemas.microsoft.com/office/drawing/2014/main" id="{00000000-0008-0000-0F00-00007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02939" name="Group 6091">
          <a:extLst>
            <a:ext uri="{FF2B5EF4-FFF2-40B4-BE49-F238E27FC236}">
              <a16:creationId xmlns:a16="http://schemas.microsoft.com/office/drawing/2014/main" id="{00000000-0008-0000-0F00-00001B9B3E00}"/>
            </a:ext>
          </a:extLst>
        </xdr:cNvPr>
        <xdr:cNvGrpSpPr>
          <a:grpSpLocks/>
        </xdr:cNvGrpSpPr>
      </xdr:nvGrpSpPr>
      <xdr:grpSpPr bwMode="auto">
        <a:xfrm>
          <a:off x="4576763" y="10096500"/>
          <a:ext cx="228600" cy="0"/>
          <a:chOff x="466" y="3952"/>
          <a:chExt cx="28" cy="16"/>
        </a:xfrm>
      </xdr:grpSpPr>
      <xdr:sp macro="" textlink="">
        <xdr:nvSpPr>
          <xdr:cNvPr id="4104056" name="Line 6092">
            <a:extLst>
              <a:ext uri="{FF2B5EF4-FFF2-40B4-BE49-F238E27FC236}">
                <a16:creationId xmlns:a16="http://schemas.microsoft.com/office/drawing/2014/main" id="{00000000-0008-0000-0F00-00007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57" name="Line 6093">
            <a:extLst>
              <a:ext uri="{FF2B5EF4-FFF2-40B4-BE49-F238E27FC236}">
                <a16:creationId xmlns:a16="http://schemas.microsoft.com/office/drawing/2014/main" id="{00000000-0008-0000-0F00-00007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40" name="Group 6094">
          <a:extLst>
            <a:ext uri="{FF2B5EF4-FFF2-40B4-BE49-F238E27FC236}">
              <a16:creationId xmlns:a16="http://schemas.microsoft.com/office/drawing/2014/main" id="{00000000-0008-0000-0F00-00001C9B3E00}"/>
            </a:ext>
          </a:extLst>
        </xdr:cNvPr>
        <xdr:cNvGrpSpPr>
          <a:grpSpLocks/>
        </xdr:cNvGrpSpPr>
      </xdr:nvGrpSpPr>
      <xdr:grpSpPr bwMode="auto">
        <a:xfrm>
          <a:off x="4117181" y="10096500"/>
          <a:ext cx="240507" cy="0"/>
          <a:chOff x="466" y="3952"/>
          <a:chExt cx="28" cy="16"/>
        </a:xfrm>
      </xdr:grpSpPr>
      <xdr:sp macro="" textlink="">
        <xdr:nvSpPr>
          <xdr:cNvPr id="4104054" name="Line 6095">
            <a:extLst>
              <a:ext uri="{FF2B5EF4-FFF2-40B4-BE49-F238E27FC236}">
                <a16:creationId xmlns:a16="http://schemas.microsoft.com/office/drawing/2014/main" id="{00000000-0008-0000-0F00-00007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55" name="Line 6096">
            <a:extLst>
              <a:ext uri="{FF2B5EF4-FFF2-40B4-BE49-F238E27FC236}">
                <a16:creationId xmlns:a16="http://schemas.microsoft.com/office/drawing/2014/main" id="{00000000-0008-0000-0F00-00007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41" name="Group 6097">
          <a:extLst>
            <a:ext uri="{FF2B5EF4-FFF2-40B4-BE49-F238E27FC236}">
              <a16:creationId xmlns:a16="http://schemas.microsoft.com/office/drawing/2014/main" id="{00000000-0008-0000-0F00-00001D9B3E00}"/>
            </a:ext>
          </a:extLst>
        </xdr:cNvPr>
        <xdr:cNvGrpSpPr>
          <a:grpSpLocks/>
        </xdr:cNvGrpSpPr>
      </xdr:nvGrpSpPr>
      <xdr:grpSpPr bwMode="auto">
        <a:xfrm>
          <a:off x="4700588" y="10096500"/>
          <a:ext cx="266700" cy="0"/>
          <a:chOff x="466" y="3952"/>
          <a:chExt cx="28" cy="16"/>
        </a:xfrm>
      </xdr:grpSpPr>
      <xdr:sp macro="" textlink="">
        <xdr:nvSpPr>
          <xdr:cNvPr id="4104052" name="Line 6098">
            <a:extLst>
              <a:ext uri="{FF2B5EF4-FFF2-40B4-BE49-F238E27FC236}">
                <a16:creationId xmlns:a16="http://schemas.microsoft.com/office/drawing/2014/main" id="{00000000-0008-0000-0F00-00007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53" name="Line 6099">
            <a:extLst>
              <a:ext uri="{FF2B5EF4-FFF2-40B4-BE49-F238E27FC236}">
                <a16:creationId xmlns:a16="http://schemas.microsoft.com/office/drawing/2014/main" id="{00000000-0008-0000-0F00-00007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42" name="Group 6100">
          <a:extLst>
            <a:ext uri="{FF2B5EF4-FFF2-40B4-BE49-F238E27FC236}">
              <a16:creationId xmlns:a16="http://schemas.microsoft.com/office/drawing/2014/main" id="{00000000-0008-0000-0F00-00001E9B3E00}"/>
            </a:ext>
          </a:extLst>
        </xdr:cNvPr>
        <xdr:cNvGrpSpPr>
          <a:grpSpLocks/>
        </xdr:cNvGrpSpPr>
      </xdr:nvGrpSpPr>
      <xdr:grpSpPr bwMode="auto">
        <a:xfrm>
          <a:off x="4117181" y="10096500"/>
          <a:ext cx="240507" cy="0"/>
          <a:chOff x="466" y="3952"/>
          <a:chExt cx="28" cy="16"/>
        </a:xfrm>
      </xdr:grpSpPr>
      <xdr:sp macro="" textlink="">
        <xdr:nvSpPr>
          <xdr:cNvPr id="4104050" name="Line 6101">
            <a:extLst>
              <a:ext uri="{FF2B5EF4-FFF2-40B4-BE49-F238E27FC236}">
                <a16:creationId xmlns:a16="http://schemas.microsoft.com/office/drawing/2014/main" id="{00000000-0008-0000-0F00-00007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51" name="Line 6102">
            <a:extLst>
              <a:ext uri="{FF2B5EF4-FFF2-40B4-BE49-F238E27FC236}">
                <a16:creationId xmlns:a16="http://schemas.microsoft.com/office/drawing/2014/main" id="{00000000-0008-0000-0F00-00007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43" name="Group 6103">
          <a:extLst>
            <a:ext uri="{FF2B5EF4-FFF2-40B4-BE49-F238E27FC236}">
              <a16:creationId xmlns:a16="http://schemas.microsoft.com/office/drawing/2014/main" id="{00000000-0008-0000-0F00-00001F9B3E00}"/>
            </a:ext>
          </a:extLst>
        </xdr:cNvPr>
        <xdr:cNvGrpSpPr>
          <a:grpSpLocks/>
        </xdr:cNvGrpSpPr>
      </xdr:nvGrpSpPr>
      <xdr:grpSpPr bwMode="auto">
        <a:xfrm>
          <a:off x="4700588" y="10096500"/>
          <a:ext cx="266700" cy="0"/>
          <a:chOff x="466" y="3952"/>
          <a:chExt cx="28" cy="16"/>
        </a:xfrm>
      </xdr:grpSpPr>
      <xdr:sp macro="" textlink="">
        <xdr:nvSpPr>
          <xdr:cNvPr id="4104048" name="Line 6104">
            <a:extLst>
              <a:ext uri="{FF2B5EF4-FFF2-40B4-BE49-F238E27FC236}">
                <a16:creationId xmlns:a16="http://schemas.microsoft.com/office/drawing/2014/main" id="{00000000-0008-0000-0F00-00007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49" name="Line 6105">
            <a:extLst>
              <a:ext uri="{FF2B5EF4-FFF2-40B4-BE49-F238E27FC236}">
                <a16:creationId xmlns:a16="http://schemas.microsoft.com/office/drawing/2014/main" id="{00000000-0008-0000-0F00-00007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44" name="Group 6106">
          <a:extLst>
            <a:ext uri="{FF2B5EF4-FFF2-40B4-BE49-F238E27FC236}">
              <a16:creationId xmlns:a16="http://schemas.microsoft.com/office/drawing/2014/main" id="{00000000-0008-0000-0F00-0000209B3E00}"/>
            </a:ext>
          </a:extLst>
        </xdr:cNvPr>
        <xdr:cNvGrpSpPr>
          <a:grpSpLocks/>
        </xdr:cNvGrpSpPr>
      </xdr:nvGrpSpPr>
      <xdr:grpSpPr bwMode="auto">
        <a:xfrm>
          <a:off x="4117181" y="10096500"/>
          <a:ext cx="240507" cy="0"/>
          <a:chOff x="466" y="3952"/>
          <a:chExt cx="28" cy="16"/>
        </a:xfrm>
      </xdr:grpSpPr>
      <xdr:sp macro="" textlink="">
        <xdr:nvSpPr>
          <xdr:cNvPr id="4104046" name="Line 6107">
            <a:extLst>
              <a:ext uri="{FF2B5EF4-FFF2-40B4-BE49-F238E27FC236}">
                <a16:creationId xmlns:a16="http://schemas.microsoft.com/office/drawing/2014/main" id="{00000000-0008-0000-0F00-00006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47" name="Line 6108">
            <a:extLst>
              <a:ext uri="{FF2B5EF4-FFF2-40B4-BE49-F238E27FC236}">
                <a16:creationId xmlns:a16="http://schemas.microsoft.com/office/drawing/2014/main" id="{00000000-0008-0000-0F00-00006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45" name="Group 6109">
          <a:extLst>
            <a:ext uri="{FF2B5EF4-FFF2-40B4-BE49-F238E27FC236}">
              <a16:creationId xmlns:a16="http://schemas.microsoft.com/office/drawing/2014/main" id="{00000000-0008-0000-0F00-0000219B3E00}"/>
            </a:ext>
          </a:extLst>
        </xdr:cNvPr>
        <xdr:cNvGrpSpPr>
          <a:grpSpLocks/>
        </xdr:cNvGrpSpPr>
      </xdr:nvGrpSpPr>
      <xdr:grpSpPr bwMode="auto">
        <a:xfrm>
          <a:off x="4700588" y="10096500"/>
          <a:ext cx="266700" cy="0"/>
          <a:chOff x="466" y="3952"/>
          <a:chExt cx="28" cy="16"/>
        </a:xfrm>
      </xdr:grpSpPr>
      <xdr:sp macro="" textlink="">
        <xdr:nvSpPr>
          <xdr:cNvPr id="4104044" name="Line 6110">
            <a:extLst>
              <a:ext uri="{FF2B5EF4-FFF2-40B4-BE49-F238E27FC236}">
                <a16:creationId xmlns:a16="http://schemas.microsoft.com/office/drawing/2014/main" id="{00000000-0008-0000-0F00-00006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45" name="Line 6111">
            <a:extLst>
              <a:ext uri="{FF2B5EF4-FFF2-40B4-BE49-F238E27FC236}">
                <a16:creationId xmlns:a16="http://schemas.microsoft.com/office/drawing/2014/main" id="{00000000-0008-0000-0F00-00006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46" name="Group 6112">
          <a:extLst>
            <a:ext uri="{FF2B5EF4-FFF2-40B4-BE49-F238E27FC236}">
              <a16:creationId xmlns:a16="http://schemas.microsoft.com/office/drawing/2014/main" id="{00000000-0008-0000-0F00-0000229B3E00}"/>
            </a:ext>
          </a:extLst>
        </xdr:cNvPr>
        <xdr:cNvGrpSpPr>
          <a:grpSpLocks/>
        </xdr:cNvGrpSpPr>
      </xdr:nvGrpSpPr>
      <xdr:grpSpPr bwMode="auto">
        <a:xfrm>
          <a:off x="4117181" y="10096500"/>
          <a:ext cx="240507" cy="0"/>
          <a:chOff x="466" y="3952"/>
          <a:chExt cx="28" cy="16"/>
        </a:xfrm>
      </xdr:grpSpPr>
      <xdr:sp macro="" textlink="">
        <xdr:nvSpPr>
          <xdr:cNvPr id="4104042" name="Line 6113">
            <a:extLst>
              <a:ext uri="{FF2B5EF4-FFF2-40B4-BE49-F238E27FC236}">
                <a16:creationId xmlns:a16="http://schemas.microsoft.com/office/drawing/2014/main" id="{00000000-0008-0000-0F00-00006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43" name="Line 6114">
            <a:extLst>
              <a:ext uri="{FF2B5EF4-FFF2-40B4-BE49-F238E27FC236}">
                <a16:creationId xmlns:a16="http://schemas.microsoft.com/office/drawing/2014/main" id="{00000000-0008-0000-0F00-00006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47" name="Group 6115">
          <a:extLst>
            <a:ext uri="{FF2B5EF4-FFF2-40B4-BE49-F238E27FC236}">
              <a16:creationId xmlns:a16="http://schemas.microsoft.com/office/drawing/2014/main" id="{00000000-0008-0000-0F00-0000239B3E00}"/>
            </a:ext>
          </a:extLst>
        </xdr:cNvPr>
        <xdr:cNvGrpSpPr>
          <a:grpSpLocks/>
        </xdr:cNvGrpSpPr>
      </xdr:nvGrpSpPr>
      <xdr:grpSpPr bwMode="auto">
        <a:xfrm>
          <a:off x="4117181" y="10096500"/>
          <a:ext cx="240507" cy="0"/>
          <a:chOff x="466" y="3952"/>
          <a:chExt cx="28" cy="16"/>
        </a:xfrm>
      </xdr:grpSpPr>
      <xdr:sp macro="" textlink="">
        <xdr:nvSpPr>
          <xdr:cNvPr id="4104040" name="Line 6116">
            <a:extLst>
              <a:ext uri="{FF2B5EF4-FFF2-40B4-BE49-F238E27FC236}">
                <a16:creationId xmlns:a16="http://schemas.microsoft.com/office/drawing/2014/main" id="{00000000-0008-0000-0F00-00006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41" name="Line 6117">
            <a:extLst>
              <a:ext uri="{FF2B5EF4-FFF2-40B4-BE49-F238E27FC236}">
                <a16:creationId xmlns:a16="http://schemas.microsoft.com/office/drawing/2014/main" id="{00000000-0008-0000-0F00-00006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48" name="Group 6118">
          <a:extLst>
            <a:ext uri="{FF2B5EF4-FFF2-40B4-BE49-F238E27FC236}">
              <a16:creationId xmlns:a16="http://schemas.microsoft.com/office/drawing/2014/main" id="{00000000-0008-0000-0F00-0000249B3E00}"/>
            </a:ext>
          </a:extLst>
        </xdr:cNvPr>
        <xdr:cNvGrpSpPr>
          <a:grpSpLocks/>
        </xdr:cNvGrpSpPr>
      </xdr:nvGrpSpPr>
      <xdr:grpSpPr bwMode="auto">
        <a:xfrm>
          <a:off x="4117181" y="10096500"/>
          <a:ext cx="240507" cy="0"/>
          <a:chOff x="466" y="3952"/>
          <a:chExt cx="28" cy="16"/>
        </a:xfrm>
      </xdr:grpSpPr>
      <xdr:sp macro="" textlink="">
        <xdr:nvSpPr>
          <xdr:cNvPr id="4104038" name="Line 6119">
            <a:extLst>
              <a:ext uri="{FF2B5EF4-FFF2-40B4-BE49-F238E27FC236}">
                <a16:creationId xmlns:a16="http://schemas.microsoft.com/office/drawing/2014/main" id="{00000000-0008-0000-0F00-00006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39" name="Line 6120">
            <a:extLst>
              <a:ext uri="{FF2B5EF4-FFF2-40B4-BE49-F238E27FC236}">
                <a16:creationId xmlns:a16="http://schemas.microsoft.com/office/drawing/2014/main" id="{00000000-0008-0000-0F00-00006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49" name="Group 6121">
          <a:extLst>
            <a:ext uri="{FF2B5EF4-FFF2-40B4-BE49-F238E27FC236}">
              <a16:creationId xmlns:a16="http://schemas.microsoft.com/office/drawing/2014/main" id="{00000000-0008-0000-0F00-0000259B3E00}"/>
            </a:ext>
          </a:extLst>
        </xdr:cNvPr>
        <xdr:cNvGrpSpPr>
          <a:grpSpLocks/>
        </xdr:cNvGrpSpPr>
      </xdr:nvGrpSpPr>
      <xdr:grpSpPr bwMode="auto">
        <a:xfrm>
          <a:off x="4117181" y="10096500"/>
          <a:ext cx="240507" cy="0"/>
          <a:chOff x="466" y="3952"/>
          <a:chExt cx="28" cy="16"/>
        </a:xfrm>
      </xdr:grpSpPr>
      <xdr:sp macro="" textlink="">
        <xdr:nvSpPr>
          <xdr:cNvPr id="4104036" name="Line 6122">
            <a:extLst>
              <a:ext uri="{FF2B5EF4-FFF2-40B4-BE49-F238E27FC236}">
                <a16:creationId xmlns:a16="http://schemas.microsoft.com/office/drawing/2014/main" id="{00000000-0008-0000-0F00-00006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37" name="Line 6123">
            <a:extLst>
              <a:ext uri="{FF2B5EF4-FFF2-40B4-BE49-F238E27FC236}">
                <a16:creationId xmlns:a16="http://schemas.microsoft.com/office/drawing/2014/main" id="{00000000-0008-0000-0F00-00006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2950" name="Group 6124">
          <a:extLst>
            <a:ext uri="{FF2B5EF4-FFF2-40B4-BE49-F238E27FC236}">
              <a16:creationId xmlns:a16="http://schemas.microsoft.com/office/drawing/2014/main" id="{00000000-0008-0000-0F00-0000269B3E00}"/>
            </a:ext>
          </a:extLst>
        </xdr:cNvPr>
        <xdr:cNvGrpSpPr>
          <a:grpSpLocks/>
        </xdr:cNvGrpSpPr>
      </xdr:nvGrpSpPr>
      <xdr:grpSpPr bwMode="auto">
        <a:xfrm>
          <a:off x="5143500" y="10096500"/>
          <a:ext cx="0" cy="0"/>
          <a:chOff x="466" y="3952"/>
          <a:chExt cx="28" cy="16"/>
        </a:xfrm>
      </xdr:grpSpPr>
      <xdr:sp macro="" textlink="">
        <xdr:nvSpPr>
          <xdr:cNvPr id="4104034" name="Line 6125">
            <a:extLst>
              <a:ext uri="{FF2B5EF4-FFF2-40B4-BE49-F238E27FC236}">
                <a16:creationId xmlns:a16="http://schemas.microsoft.com/office/drawing/2014/main" id="{00000000-0008-0000-0F00-00006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35" name="Line 6126">
            <a:extLst>
              <a:ext uri="{FF2B5EF4-FFF2-40B4-BE49-F238E27FC236}">
                <a16:creationId xmlns:a16="http://schemas.microsoft.com/office/drawing/2014/main" id="{00000000-0008-0000-0F00-00006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2951" name="Group 6127">
          <a:extLst>
            <a:ext uri="{FF2B5EF4-FFF2-40B4-BE49-F238E27FC236}">
              <a16:creationId xmlns:a16="http://schemas.microsoft.com/office/drawing/2014/main" id="{00000000-0008-0000-0F00-0000279B3E00}"/>
            </a:ext>
          </a:extLst>
        </xdr:cNvPr>
        <xdr:cNvGrpSpPr>
          <a:grpSpLocks/>
        </xdr:cNvGrpSpPr>
      </xdr:nvGrpSpPr>
      <xdr:grpSpPr bwMode="auto">
        <a:xfrm>
          <a:off x="5143500" y="10096500"/>
          <a:ext cx="0" cy="0"/>
          <a:chOff x="466" y="3952"/>
          <a:chExt cx="28" cy="16"/>
        </a:xfrm>
      </xdr:grpSpPr>
      <xdr:sp macro="" textlink="">
        <xdr:nvSpPr>
          <xdr:cNvPr id="4104032" name="Line 6128">
            <a:extLst>
              <a:ext uri="{FF2B5EF4-FFF2-40B4-BE49-F238E27FC236}">
                <a16:creationId xmlns:a16="http://schemas.microsoft.com/office/drawing/2014/main" id="{00000000-0008-0000-0F00-00006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33" name="Line 6129">
            <a:extLst>
              <a:ext uri="{FF2B5EF4-FFF2-40B4-BE49-F238E27FC236}">
                <a16:creationId xmlns:a16="http://schemas.microsoft.com/office/drawing/2014/main" id="{00000000-0008-0000-0F00-00006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2952" name="Group 6130">
          <a:extLst>
            <a:ext uri="{FF2B5EF4-FFF2-40B4-BE49-F238E27FC236}">
              <a16:creationId xmlns:a16="http://schemas.microsoft.com/office/drawing/2014/main" id="{00000000-0008-0000-0F00-0000289B3E00}"/>
            </a:ext>
          </a:extLst>
        </xdr:cNvPr>
        <xdr:cNvGrpSpPr>
          <a:grpSpLocks/>
        </xdr:cNvGrpSpPr>
      </xdr:nvGrpSpPr>
      <xdr:grpSpPr bwMode="auto">
        <a:xfrm>
          <a:off x="5143500" y="10096500"/>
          <a:ext cx="0" cy="0"/>
          <a:chOff x="466" y="3952"/>
          <a:chExt cx="28" cy="16"/>
        </a:xfrm>
      </xdr:grpSpPr>
      <xdr:sp macro="" textlink="">
        <xdr:nvSpPr>
          <xdr:cNvPr id="4104030" name="Line 6131">
            <a:extLst>
              <a:ext uri="{FF2B5EF4-FFF2-40B4-BE49-F238E27FC236}">
                <a16:creationId xmlns:a16="http://schemas.microsoft.com/office/drawing/2014/main" id="{00000000-0008-0000-0F00-00005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31" name="Line 6132">
            <a:extLst>
              <a:ext uri="{FF2B5EF4-FFF2-40B4-BE49-F238E27FC236}">
                <a16:creationId xmlns:a16="http://schemas.microsoft.com/office/drawing/2014/main" id="{00000000-0008-0000-0F00-00005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2953" name="Group 6133">
          <a:extLst>
            <a:ext uri="{FF2B5EF4-FFF2-40B4-BE49-F238E27FC236}">
              <a16:creationId xmlns:a16="http://schemas.microsoft.com/office/drawing/2014/main" id="{00000000-0008-0000-0F00-0000299B3E00}"/>
            </a:ext>
          </a:extLst>
        </xdr:cNvPr>
        <xdr:cNvGrpSpPr>
          <a:grpSpLocks/>
        </xdr:cNvGrpSpPr>
      </xdr:nvGrpSpPr>
      <xdr:grpSpPr bwMode="auto">
        <a:xfrm>
          <a:off x="5143500" y="10096500"/>
          <a:ext cx="0" cy="0"/>
          <a:chOff x="466" y="3952"/>
          <a:chExt cx="28" cy="16"/>
        </a:xfrm>
      </xdr:grpSpPr>
      <xdr:sp macro="" textlink="">
        <xdr:nvSpPr>
          <xdr:cNvPr id="4104028" name="Line 6134">
            <a:extLst>
              <a:ext uri="{FF2B5EF4-FFF2-40B4-BE49-F238E27FC236}">
                <a16:creationId xmlns:a16="http://schemas.microsoft.com/office/drawing/2014/main" id="{00000000-0008-0000-0F00-00005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29" name="Line 6135">
            <a:extLst>
              <a:ext uri="{FF2B5EF4-FFF2-40B4-BE49-F238E27FC236}">
                <a16:creationId xmlns:a16="http://schemas.microsoft.com/office/drawing/2014/main" id="{00000000-0008-0000-0F00-00005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4102954" name="Group 6136">
          <a:extLst>
            <a:ext uri="{FF2B5EF4-FFF2-40B4-BE49-F238E27FC236}">
              <a16:creationId xmlns:a16="http://schemas.microsoft.com/office/drawing/2014/main" id="{00000000-0008-0000-0F00-00002A9B3E00}"/>
            </a:ext>
          </a:extLst>
        </xdr:cNvPr>
        <xdr:cNvGrpSpPr>
          <a:grpSpLocks/>
        </xdr:cNvGrpSpPr>
      </xdr:nvGrpSpPr>
      <xdr:grpSpPr bwMode="auto">
        <a:xfrm>
          <a:off x="4050506" y="10096500"/>
          <a:ext cx="266700" cy="0"/>
          <a:chOff x="466" y="3952"/>
          <a:chExt cx="28" cy="16"/>
        </a:xfrm>
      </xdr:grpSpPr>
      <xdr:sp macro="" textlink="">
        <xdr:nvSpPr>
          <xdr:cNvPr id="4104026" name="Line 6137">
            <a:extLst>
              <a:ext uri="{FF2B5EF4-FFF2-40B4-BE49-F238E27FC236}">
                <a16:creationId xmlns:a16="http://schemas.microsoft.com/office/drawing/2014/main" id="{00000000-0008-0000-0F00-00005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27" name="Line 6138">
            <a:extLst>
              <a:ext uri="{FF2B5EF4-FFF2-40B4-BE49-F238E27FC236}">
                <a16:creationId xmlns:a16="http://schemas.microsoft.com/office/drawing/2014/main" id="{00000000-0008-0000-0F00-00005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4102955" name="Group 6139">
          <a:extLst>
            <a:ext uri="{FF2B5EF4-FFF2-40B4-BE49-F238E27FC236}">
              <a16:creationId xmlns:a16="http://schemas.microsoft.com/office/drawing/2014/main" id="{00000000-0008-0000-0F00-00002B9B3E00}"/>
            </a:ext>
          </a:extLst>
        </xdr:cNvPr>
        <xdr:cNvGrpSpPr>
          <a:grpSpLocks/>
        </xdr:cNvGrpSpPr>
      </xdr:nvGrpSpPr>
      <xdr:grpSpPr bwMode="auto">
        <a:xfrm>
          <a:off x="4031456" y="10096500"/>
          <a:ext cx="266700" cy="0"/>
          <a:chOff x="466" y="3952"/>
          <a:chExt cx="28" cy="16"/>
        </a:xfrm>
      </xdr:grpSpPr>
      <xdr:sp macro="" textlink="">
        <xdr:nvSpPr>
          <xdr:cNvPr id="4104024" name="Line 6140">
            <a:extLst>
              <a:ext uri="{FF2B5EF4-FFF2-40B4-BE49-F238E27FC236}">
                <a16:creationId xmlns:a16="http://schemas.microsoft.com/office/drawing/2014/main" id="{00000000-0008-0000-0F00-00005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25" name="Line 6141">
            <a:extLst>
              <a:ext uri="{FF2B5EF4-FFF2-40B4-BE49-F238E27FC236}">
                <a16:creationId xmlns:a16="http://schemas.microsoft.com/office/drawing/2014/main" id="{00000000-0008-0000-0F00-00005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02956" name="Group 6142">
          <a:extLst>
            <a:ext uri="{FF2B5EF4-FFF2-40B4-BE49-F238E27FC236}">
              <a16:creationId xmlns:a16="http://schemas.microsoft.com/office/drawing/2014/main" id="{00000000-0008-0000-0F00-00002C9B3E00}"/>
            </a:ext>
          </a:extLst>
        </xdr:cNvPr>
        <xdr:cNvGrpSpPr>
          <a:grpSpLocks/>
        </xdr:cNvGrpSpPr>
      </xdr:nvGrpSpPr>
      <xdr:grpSpPr bwMode="auto">
        <a:xfrm>
          <a:off x="4060031" y="10096500"/>
          <a:ext cx="266700" cy="0"/>
          <a:chOff x="466" y="3952"/>
          <a:chExt cx="28" cy="16"/>
        </a:xfrm>
      </xdr:grpSpPr>
      <xdr:sp macro="" textlink="">
        <xdr:nvSpPr>
          <xdr:cNvPr id="4104022" name="Line 6143">
            <a:extLst>
              <a:ext uri="{FF2B5EF4-FFF2-40B4-BE49-F238E27FC236}">
                <a16:creationId xmlns:a16="http://schemas.microsoft.com/office/drawing/2014/main" id="{00000000-0008-0000-0F00-00005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23" name="Line 6144">
            <a:extLst>
              <a:ext uri="{FF2B5EF4-FFF2-40B4-BE49-F238E27FC236}">
                <a16:creationId xmlns:a16="http://schemas.microsoft.com/office/drawing/2014/main" id="{00000000-0008-0000-0F00-00005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4102957" name="Group 6145">
          <a:extLst>
            <a:ext uri="{FF2B5EF4-FFF2-40B4-BE49-F238E27FC236}">
              <a16:creationId xmlns:a16="http://schemas.microsoft.com/office/drawing/2014/main" id="{00000000-0008-0000-0F00-00002D9B3E00}"/>
            </a:ext>
          </a:extLst>
        </xdr:cNvPr>
        <xdr:cNvGrpSpPr>
          <a:grpSpLocks/>
        </xdr:cNvGrpSpPr>
      </xdr:nvGrpSpPr>
      <xdr:grpSpPr bwMode="auto">
        <a:xfrm>
          <a:off x="4633913" y="10096500"/>
          <a:ext cx="266700" cy="0"/>
          <a:chOff x="466" y="3952"/>
          <a:chExt cx="28" cy="16"/>
        </a:xfrm>
      </xdr:grpSpPr>
      <xdr:sp macro="" textlink="">
        <xdr:nvSpPr>
          <xdr:cNvPr id="4104020" name="Line 6146">
            <a:extLst>
              <a:ext uri="{FF2B5EF4-FFF2-40B4-BE49-F238E27FC236}">
                <a16:creationId xmlns:a16="http://schemas.microsoft.com/office/drawing/2014/main" id="{00000000-0008-0000-0F00-00005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21" name="Line 6147">
            <a:extLst>
              <a:ext uri="{FF2B5EF4-FFF2-40B4-BE49-F238E27FC236}">
                <a16:creationId xmlns:a16="http://schemas.microsoft.com/office/drawing/2014/main" id="{00000000-0008-0000-0F00-00005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4102958" name="Group 6148">
          <a:extLst>
            <a:ext uri="{FF2B5EF4-FFF2-40B4-BE49-F238E27FC236}">
              <a16:creationId xmlns:a16="http://schemas.microsoft.com/office/drawing/2014/main" id="{00000000-0008-0000-0F00-00002E9B3E00}"/>
            </a:ext>
          </a:extLst>
        </xdr:cNvPr>
        <xdr:cNvGrpSpPr>
          <a:grpSpLocks/>
        </xdr:cNvGrpSpPr>
      </xdr:nvGrpSpPr>
      <xdr:grpSpPr bwMode="auto">
        <a:xfrm>
          <a:off x="4662488" y="10096500"/>
          <a:ext cx="266700" cy="0"/>
          <a:chOff x="466" y="3952"/>
          <a:chExt cx="28" cy="16"/>
        </a:xfrm>
      </xdr:grpSpPr>
      <xdr:sp macro="" textlink="">
        <xdr:nvSpPr>
          <xdr:cNvPr id="4104018" name="Line 6149">
            <a:extLst>
              <a:ext uri="{FF2B5EF4-FFF2-40B4-BE49-F238E27FC236}">
                <a16:creationId xmlns:a16="http://schemas.microsoft.com/office/drawing/2014/main" id="{00000000-0008-0000-0F00-00005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19" name="Line 6150">
            <a:extLst>
              <a:ext uri="{FF2B5EF4-FFF2-40B4-BE49-F238E27FC236}">
                <a16:creationId xmlns:a16="http://schemas.microsoft.com/office/drawing/2014/main" id="{00000000-0008-0000-0F00-00005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4102959" name="Group 6151">
          <a:extLst>
            <a:ext uri="{FF2B5EF4-FFF2-40B4-BE49-F238E27FC236}">
              <a16:creationId xmlns:a16="http://schemas.microsoft.com/office/drawing/2014/main" id="{00000000-0008-0000-0F00-00002F9B3E00}"/>
            </a:ext>
          </a:extLst>
        </xdr:cNvPr>
        <xdr:cNvGrpSpPr>
          <a:grpSpLocks/>
        </xdr:cNvGrpSpPr>
      </xdr:nvGrpSpPr>
      <xdr:grpSpPr bwMode="auto">
        <a:xfrm>
          <a:off x="4652963" y="10096500"/>
          <a:ext cx="266700" cy="0"/>
          <a:chOff x="466" y="3952"/>
          <a:chExt cx="28" cy="16"/>
        </a:xfrm>
      </xdr:grpSpPr>
      <xdr:sp macro="" textlink="">
        <xdr:nvSpPr>
          <xdr:cNvPr id="4104016" name="Line 6152">
            <a:extLst>
              <a:ext uri="{FF2B5EF4-FFF2-40B4-BE49-F238E27FC236}">
                <a16:creationId xmlns:a16="http://schemas.microsoft.com/office/drawing/2014/main" id="{00000000-0008-0000-0F00-00005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17" name="Line 6153">
            <a:extLst>
              <a:ext uri="{FF2B5EF4-FFF2-40B4-BE49-F238E27FC236}">
                <a16:creationId xmlns:a16="http://schemas.microsoft.com/office/drawing/2014/main" id="{00000000-0008-0000-0F00-00005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4102960" name="Group 6154">
          <a:extLst>
            <a:ext uri="{FF2B5EF4-FFF2-40B4-BE49-F238E27FC236}">
              <a16:creationId xmlns:a16="http://schemas.microsoft.com/office/drawing/2014/main" id="{00000000-0008-0000-0F00-0000309B3E00}"/>
            </a:ext>
          </a:extLst>
        </xdr:cNvPr>
        <xdr:cNvGrpSpPr>
          <a:grpSpLocks/>
        </xdr:cNvGrpSpPr>
      </xdr:nvGrpSpPr>
      <xdr:grpSpPr bwMode="auto">
        <a:xfrm>
          <a:off x="4040981" y="10096500"/>
          <a:ext cx="266700" cy="0"/>
          <a:chOff x="466" y="3952"/>
          <a:chExt cx="28" cy="16"/>
        </a:xfrm>
      </xdr:grpSpPr>
      <xdr:sp macro="" textlink="">
        <xdr:nvSpPr>
          <xdr:cNvPr id="4104014" name="Line 6155">
            <a:extLst>
              <a:ext uri="{FF2B5EF4-FFF2-40B4-BE49-F238E27FC236}">
                <a16:creationId xmlns:a16="http://schemas.microsoft.com/office/drawing/2014/main" id="{00000000-0008-0000-0F00-00004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15" name="Line 6156">
            <a:extLst>
              <a:ext uri="{FF2B5EF4-FFF2-40B4-BE49-F238E27FC236}">
                <a16:creationId xmlns:a16="http://schemas.microsoft.com/office/drawing/2014/main" id="{00000000-0008-0000-0F00-00004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4102961" name="Group 6157">
          <a:extLst>
            <a:ext uri="{FF2B5EF4-FFF2-40B4-BE49-F238E27FC236}">
              <a16:creationId xmlns:a16="http://schemas.microsoft.com/office/drawing/2014/main" id="{00000000-0008-0000-0F00-0000319B3E00}"/>
            </a:ext>
          </a:extLst>
        </xdr:cNvPr>
        <xdr:cNvGrpSpPr>
          <a:grpSpLocks/>
        </xdr:cNvGrpSpPr>
      </xdr:nvGrpSpPr>
      <xdr:grpSpPr bwMode="auto">
        <a:xfrm>
          <a:off x="4088606" y="10096500"/>
          <a:ext cx="269082" cy="0"/>
          <a:chOff x="466" y="3952"/>
          <a:chExt cx="28" cy="16"/>
        </a:xfrm>
      </xdr:grpSpPr>
      <xdr:sp macro="" textlink="">
        <xdr:nvSpPr>
          <xdr:cNvPr id="4104012" name="Line 6158">
            <a:extLst>
              <a:ext uri="{FF2B5EF4-FFF2-40B4-BE49-F238E27FC236}">
                <a16:creationId xmlns:a16="http://schemas.microsoft.com/office/drawing/2014/main" id="{00000000-0008-0000-0F00-00004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13" name="Line 6159">
            <a:extLst>
              <a:ext uri="{FF2B5EF4-FFF2-40B4-BE49-F238E27FC236}">
                <a16:creationId xmlns:a16="http://schemas.microsoft.com/office/drawing/2014/main" id="{00000000-0008-0000-0F00-00004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4102962" name="Group 6160">
          <a:extLst>
            <a:ext uri="{FF2B5EF4-FFF2-40B4-BE49-F238E27FC236}">
              <a16:creationId xmlns:a16="http://schemas.microsoft.com/office/drawing/2014/main" id="{00000000-0008-0000-0F00-0000329B3E00}"/>
            </a:ext>
          </a:extLst>
        </xdr:cNvPr>
        <xdr:cNvGrpSpPr>
          <a:grpSpLocks/>
        </xdr:cNvGrpSpPr>
      </xdr:nvGrpSpPr>
      <xdr:grpSpPr bwMode="auto">
        <a:xfrm>
          <a:off x="4069556" y="10096500"/>
          <a:ext cx="266700" cy="0"/>
          <a:chOff x="466" y="3952"/>
          <a:chExt cx="28" cy="16"/>
        </a:xfrm>
      </xdr:grpSpPr>
      <xdr:sp macro="" textlink="">
        <xdr:nvSpPr>
          <xdr:cNvPr id="4104010" name="Line 6161">
            <a:extLst>
              <a:ext uri="{FF2B5EF4-FFF2-40B4-BE49-F238E27FC236}">
                <a16:creationId xmlns:a16="http://schemas.microsoft.com/office/drawing/2014/main" id="{00000000-0008-0000-0F00-00004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11" name="Line 6162">
            <a:extLst>
              <a:ext uri="{FF2B5EF4-FFF2-40B4-BE49-F238E27FC236}">
                <a16:creationId xmlns:a16="http://schemas.microsoft.com/office/drawing/2014/main" id="{00000000-0008-0000-0F00-00004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02963" name="Group 6163">
          <a:extLst>
            <a:ext uri="{FF2B5EF4-FFF2-40B4-BE49-F238E27FC236}">
              <a16:creationId xmlns:a16="http://schemas.microsoft.com/office/drawing/2014/main" id="{00000000-0008-0000-0F00-0000339B3E00}"/>
            </a:ext>
          </a:extLst>
        </xdr:cNvPr>
        <xdr:cNvGrpSpPr>
          <a:grpSpLocks/>
        </xdr:cNvGrpSpPr>
      </xdr:nvGrpSpPr>
      <xdr:grpSpPr bwMode="auto">
        <a:xfrm>
          <a:off x="4060031" y="10096500"/>
          <a:ext cx="266700" cy="0"/>
          <a:chOff x="466" y="3952"/>
          <a:chExt cx="28" cy="16"/>
        </a:xfrm>
      </xdr:grpSpPr>
      <xdr:sp macro="" textlink="">
        <xdr:nvSpPr>
          <xdr:cNvPr id="4104008" name="Line 6164">
            <a:extLst>
              <a:ext uri="{FF2B5EF4-FFF2-40B4-BE49-F238E27FC236}">
                <a16:creationId xmlns:a16="http://schemas.microsoft.com/office/drawing/2014/main" id="{00000000-0008-0000-0F00-00004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09" name="Line 6165">
            <a:extLst>
              <a:ext uri="{FF2B5EF4-FFF2-40B4-BE49-F238E27FC236}">
                <a16:creationId xmlns:a16="http://schemas.microsoft.com/office/drawing/2014/main" id="{00000000-0008-0000-0F00-00004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64" name="Group 6166">
          <a:extLst>
            <a:ext uri="{FF2B5EF4-FFF2-40B4-BE49-F238E27FC236}">
              <a16:creationId xmlns:a16="http://schemas.microsoft.com/office/drawing/2014/main" id="{00000000-0008-0000-0F00-0000349B3E00}"/>
            </a:ext>
          </a:extLst>
        </xdr:cNvPr>
        <xdr:cNvGrpSpPr>
          <a:grpSpLocks/>
        </xdr:cNvGrpSpPr>
      </xdr:nvGrpSpPr>
      <xdr:grpSpPr bwMode="auto">
        <a:xfrm>
          <a:off x="4117181" y="10096500"/>
          <a:ext cx="240507" cy="0"/>
          <a:chOff x="466" y="3952"/>
          <a:chExt cx="28" cy="16"/>
        </a:xfrm>
      </xdr:grpSpPr>
      <xdr:sp macro="" textlink="">
        <xdr:nvSpPr>
          <xdr:cNvPr id="4104006" name="Line 6167">
            <a:extLst>
              <a:ext uri="{FF2B5EF4-FFF2-40B4-BE49-F238E27FC236}">
                <a16:creationId xmlns:a16="http://schemas.microsoft.com/office/drawing/2014/main" id="{00000000-0008-0000-0F00-00004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07" name="Line 6168">
            <a:extLst>
              <a:ext uri="{FF2B5EF4-FFF2-40B4-BE49-F238E27FC236}">
                <a16:creationId xmlns:a16="http://schemas.microsoft.com/office/drawing/2014/main" id="{00000000-0008-0000-0F00-00004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65" name="Group 6169">
          <a:extLst>
            <a:ext uri="{FF2B5EF4-FFF2-40B4-BE49-F238E27FC236}">
              <a16:creationId xmlns:a16="http://schemas.microsoft.com/office/drawing/2014/main" id="{00000000-0008-0000-0F00-0000359B3E00}"/>
            </a:ext>
          </a:extLst>
        </xdr:cNvPr>
        <xdr:cNvGrpSpPr>
          <a:grpSpLocks/>
        </xdr:cNvGrpSpPr>
      </xdr:nvGrpSpPr>
      <xdr:grpSpPr bwMode="auto">
        <a:xfrm>
          <a:off x="4117181" y="10096500"/>
          <a:ext cx="240507" cy="0"/>
          <a:chOff x="466" y="3952"/>
          <a:chExt cx="28" cy="16"/>
        </a:xfrm>
      </xdr:grpSpPr>
      <xdr:sp macro="" textlink="">
        <xdr:nvSpPr>
          <xdr:cNvPr id="4104004" name="Line 6170">
            <a:extLst>
              <a:ext uri="{FF2B5EF4-FFF2-40B4-BE49-F238E27FC236}">
                <a16:creationId xmlns:a16="http://schemas.microsoft.com/office/drawing/2014/main" id="{00000000-0008-0000-0F00-00004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05" name="Line 6171">
            <a:extLst>
              <a:ext uri="{FF2B5EF4-FFF2-40B4-BE49-F238E27FC236}">
                <a16:creationId xmlns:a16="http://schemas.microsoft.com/office/drawing/2014/main" id="{00000000-0008-0000-0F00-00004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66" name="Group 6172">
          <a:extLst>
            <a:ext uri="{FF2B5EF4-FFF2-40B4-BE49-F238E27FC236}">
              <a16:creationId xmlns:a16="http://schemas.microsoft.com/office/drawing/2014/main" id="{00000000-0008-0000-0F00-0000369B3E00}"/>
            </a:ext>
          </a:extLst>
        </xdr:cNvPr>
        <xdr:cNvGrpSpPr>
          <a:grpSpLocks/>
        </xdr:cNvGrpSpPr>
      </xdr:nvGrpSpPr>
      <xdr:grpSpPr bwMode="auto">
        <a:xfrm>
          <a:off x="4117181" y="10096500"/>
          <a:ext cx="240507" cy="0"/>
          <a:chOff x="466" y="3952"/>
          <a:chExt cx="28" cy="16"/>
        </a:xfrm>
      </xdr:grpSpPr>
      <xdr:sp macro="" textlink="">
        <xdr:nvSpPr>
          <xdr:cNvPr id="4104002" name="Line 6173">
            <a:extLst>
              <a:ext uri="{FF2B5EF4-FFF2-40B4-BE49-F238E27FC236}">
                <a16:creationId xmlns:a16="http://schemas.microsoft.com/office/drawing/2014/main" id="{00000000-0008-0000-0F00-00004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03" name="Line 6174">
            <a:extLst>
              <a:ext uri="{FF2B5EF4-FFF2-40B4-BE49-F238E27FC236}">
                <a16:creationId xmlns:a16="http://schemas.microsoft.com/office/drawing/2014/main" id="{00000000-0008-0000-0F00-00004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67" name="Group 6175">
          <a:extLst>
            <a:ext uri="{FF2B5EF4-FFF2-40B4-BE49-F238E27FC236}">
              <a16:creationId xmlns:a16="http://schemas.microsoft.com/office/drawing/2014/main" id="{00000000-0008-0000-0F00-0000379B3E00}"/>
            </a:ext>
          </a:extLst>
        </xdr:cNvPr>
        <xdr:cNvGrpSpPr>
          <a:grpSpLocks/>
        </xdr:cNvGrpSpPr>
      </xdr:nvGrpSpPr>
      <xdr:grpSpPr bwMode="auto">
        <a:xfrm>
          <a:off x="4117181" y="10096500"/>
          <a:ext cx="240507" cy="0"/>
          <a:chOff x="466" y="3952"/>
          <a:chExt cx="28" cy="16"/>
        </a:xfrm>
      </xdr:grpSpPr>
      <xdr:sp macro="" textlink="">
        <xdr:nvSpPr>
          <xdr:cNvPr id="4104000" name="Line 6176">
            <a:extLst>
              <a:ext uri="{FF2B5EF4-FFF2-40B4-BE49-F238E27FC236}">
                <a16:creationId xmlns:a16="http://schemas.microsoft.com/office/drawing/2014/main" id="{00000000-0008-0000-0F00-00004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01" name="Line 6177">
            <a:extLst>
              <a:ext uri="{FF2B5EF4-FFF2-40B4-BE49-F238E27FC236}">
                <a16:creationId xmlns:a16="http://schemas.microsoft.com/office/drawing/2014/main" id="{00000000-0008-0000-0F00-00004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68" name="Group 6178">
          <a:extLst>
            <a:ext uri="{FF2B5EF4-FFF2-40B4-BE49-F238E27FC236}">
              <a16:creationId xmlns:a16="http://schemas.microsoft.com/office/drawing/2014/main" id="{00000000-0008-0000-0F00-0000389B3E00}"/>
            </a:ext>
          </a:extLst>
        </xdr:cNvPr>
        <xdr:cNvGrpSpPr>
          <a:grpSpLocks/>
        </xdr:cNvGrpSpPr>
      </xdr:nvGrpSpPr>
      <xdr:grpSpPr bwMode="auto">
        <a:xfrm>
          <a:off x="4117181" y="10096500"/>
          <a:ext cx="240507" cy="0"/>
          <a:chOff x="466" y="3952"/>
          <a:chExt cx="28" cy="16"/>
        </a:xfrm>
      </xdr:grpSpPr>
      <xdr:sp macro="" textlink="">
        <xdr:nvSpPr>
          <xdr:cNvPr id="4103998" name="Line 6179">
            <a:extLst>
              <a:ext uri="{FF2B5EF4-FFF2-40B4-BE49-F238E27FC236}">
                <a16:creationId xmlns:a16="http://schemas.microsoft.com/office/drawing/2014/main" id="{00000000-0008-0000-0F00-00003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99" name="Line 6180">
            <a:extLst>
              <a:ext uri="{FF2B5EF4-FFF2-40B4-BE49-F238E27FC236}">
                <a16:creationId xmlns:a16="http://schemas.microsoft.com/office/drawing/2014/main" id="{00000000-0008-0000-0F00-00003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69" name="Group 6181">
          <a:extLst>
            <a:ext uri="{FF2B5EF4-FFF2-40B4-BE49-F238E27FC236}">
              <a16:creationId xmlns:a16="http://schemas.microsoft.com/office/drawing/2014/main" id="{00000000-0008-0000-0F00-0000399B3E00}"/>
            </a:ext>
          </a:extLst>
        </xdr:cNvPr>
        <xdr:cNvGrpSpPr>
          <a:grpSpLocks/>
        </xdr:cNvGrpSpPr>
      </xdr:nvGrpSpPr>
      <xdr:grpSpPr bwMode="auto">
        <a:xfrm>
          <a:off x="4117181" y="10096500"/>
          <a:ext cx="240507" cy="0"/>
          <a:chOff x="466" y="3952"/>
          <a:chExt cx="28" cy="16"/>
        </a:xfrm>
      </xdr:grpSpPr>
      <xdr:sp macro="" textlink="">
        <xdr:nvSpPr>
          <xdr:cNvPr id="4103996" name="Line 6182">
            <a:extLst>
              <a:ext uri="{FF2B5EF4-FFF2-40B4-BE49-F238E27FC236}">
                <a16:creationId xmlns:a16="http://schemas.microsoft.com/office/drawing/2014/main" id="{00000000-0008-0000-0F00-00003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97" name="Line 6183">
            <a:extLst>
              <a:ext uri="{FF2B5EF4-FFF2-40B4-BE49-F238E27FC236}">
                <a16:creationId xmlns:a16="http://schemas.microsoft.com/office/drawing/2014/main" id="{00000000-0008-0000-0F00-00003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02970" name="Group 6184">
          <a:extLst>
            <a:ext uri="{FF2B5EF4-FFF2-40B4-BE49-F238E27FC236}">
              <a16:creationId xmlns:a16="http://schemas.microsoft.com/office/drawing/2014/main" id="{00000000-0008-0000-0F00-00003A9B3E00}"/>
            </a:ext>
          </a:extLst>
        </xdr:cNvPr>
        <xdr:cNvGrpSpPr>
          <a:grpSpLocks/>
        </xdr:cNvGrpSpPr>
      </xdr:nvGrpSpPr>
      <xdr:grpSpPr bwMode="auto">
        <a:xfrm>
          <a:off x="3993356" y="10096500"/>
          <a:ext cx="228600" cy="0"/>
          <a:chOff x="466" y="3952"/>
          <a:chExt cx="28" cy="16"/>
        </a:xfrm>
      </xdr:grpSpPr>
      <xdr:sp macro="" textlink="">
        <xdr:nvSpPr>
          <xdr:cNvPr id="4103994" name="Line 6185">
            <a:extLst>
              <a:ext uri="{FF2B5EF4-FFF2-40B4-BE49-F238E27FC236}">
                <a16:creationId xmlns:a16="http://schemas.microsoft.com/office/drawing/2014/main" id="{00000000-0008-0000-0F00-00003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95" name="Line 6186">
            <a:extLst>
              <a:ext uri="{FF2B5EF4-FFF2-40B4-BE49-F238E27FC236}">
                <a16:creationId xmlns:a16="http://schemas.microsoft.com/office/drawing/2014/main" id="{00000000-0008-0000-0F00-00003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71" name="Group 6187">
          <a:extLst>
            <a:ext uri="{FF2B5EF4-FFF2-40B4-BE49-F238E27FC236}">
              <a16:creationId xmlns:a16="http://schemas.microsoft.com/office/drawing/2014/main" id="{00000000-0008-0000-0F00-00003B9B3E00}"/>
            </a:ext>
          </a:extLst>
        </xdr:cNvPr>
        <xdr:cNvGrpSpPr>
          <a:grpSpLocks/>
        </xdr:cNvGrpSpPr>
      </xdr:nvGrpSpPr>
      <xdr:grpSpPr bwMode="auto">
        <a:xfrm>
          <a:off x="4117181" y="10096500"/>
          <a:ext cx="228600" cy="0"/>
          <a:chOff x="466" y="3952"/>
          <a:chExt cx="28" cy="16"/>
        </a:xfrm>
      </xdr:grpSpPr>
      <xdr:sp macro="" textlink="">
        <xdr:nvSpPr>
          <xdr:cNvPr id="4103992" name="Line 6188">
            <a:extLst>
              <a:ext uri="{FF2B5EF4-FFF2-40B4-BE49-F238E27FC236}">
                <a16:creationId xmlns:a16="http://schemas.microsoft.com/office/drawing/2014/main" id="{00000000-0008-0000-0F00-00003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93" name="Line 6189">
            <a:extLst>
              <a:ext uri="{FF2B5EF4-FFF2-40B4-BE49-F238E27FC236}">
                <a16:creationId xmlns:a16="http://schemas.microsoft.com/office/drawing/2014/main" id="{00000000-0008-0000-0F00-00003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72" name="Group 6190">
          <a:extLst>
            <a:ext uri="{FF2B5EF4-FFF2-40B4-BE49-F238E27FC236}">
              <a16:creationId xmlns:a16="http://schemas.microsoft.com/office/drawing/2014/main" id="{00000000-0008-0000-0F00-00003C9B3E00}"/>
            </a:ext>
          </a:extLst>
        </xdr:cNvPr>
        <xdr:cNvGrpSpPr>
          <a:grpSpLocks/>
        </xdr:cNvGrpSpPr>
      </xdr:nvGrpSpPr>
      <xdr:grpSpPr bwMode="auto">
        <a:xfrm>
          <a:off x="4117181" y="10096500"/>
          <a:ext cx="228600" cy="0"/>
          <a:chOff x="466" y="3952"/>
          <a:chExt cx="28" cy="16"/>
        </a:xfrm>
      </xdr:grpSpPr>
      <xdr:sp macro="" textlink="">
        <xdr:nvSpPr>
          <xdr:cNvPr id="4103990" name="Line 6191">
            <a:extLst>
              <a:ext uri="{FF2B5EF4-FFF2-40B4-BE49-F238E27FC236}">
                <a16:creationId xmlns:a16="http://schemas.microsoft.com/office/drawing/2014/main" id="{00000000-0008-0000-0F00-00003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91" name="Line 6192">
            <a:extLst>
              <a:ext uri="{FF2B5EF4-FFF2-40B4-BE49-F238E27FC236}">
                <a16:creationId xmlns:a16="http://schemas.microsoft.com/office/drawing/2014/main" id="{00000000-0008-0000-0F00-00003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73" name="Group 6193">
          <a:extLst>
            <a:ext uri="{FF2B5EF4-FFF2-40B4-BE49-F238E27FC236}">
              <a16:creationId xmlns:a16="http://schemas.microsoft.com/office/drawing/2014/main" id="{00000000-0008-0000-0F00-00003D9B3E00}"/>
            </a:ext>
          </a:extLst>
        </xdr:cNvPr>
        <xdr:cNvGrpSpPr>
          <a:grpSpLocks/>
        </xdr:cNvGrpSpPr>
      </xdr:nvGrpSpPr>
      <xdr:grpSpPr bwMode="auto">
        <a:xfrm>
          <a:off x="4117181" y="10096500"/>
          <a:ext cx="240507" cy="0"/>
          <a:chOff x="466" y="3952"/>
          <a:chExt cx="28" cy="16"/>
        </a:xfrm>
      </xdr:grpSpPr>
      <xdr:sp macro="" textlink="">
        <xdr:nvSpPr>
          <xdr:cNvPr id="4103988" name="Line 6194">
            <a:extLst>
              <a:ext uri="{FF2B5EF4-FFF2-40B4-BE49-F238E27FC236}">
                <a16:creationId xmlns:a16="http://schemas.microsoft.com/office/drawing/2014/main" id="{00000000-0008-0000-0F00-00003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89" name="Line 6195">
            <a:extLst>
              <a:ext uri="{FF2B5EF4-FFF2-40B4-BE49-F238E27FC236}">
                <a16:creationId xmlns:a16="http://schemas.microsoft.com/office/drawing/2014/main" id="{00000000-0008-0000-0F00-00003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74" name="Group 6196">
          <a:extLst>
            <a:ext uri="{FF2B5EF4-FFF2-40B4-BE49-F238E27FC236}">
              <a16:creationId xmlns:a16="http://schemas.microsoft.com/office/drawing/2014/main" id="{00000000-0008-0000-0F00-00003E9B3E00}"/>
            </a:ext>
          </a:extLst>
        </xdr:cNvPr>
        <xdr:cNvGrpSpPr>
          <a:grpSpLocks/>
        </xdr:cNvGrpSpPr>
      </xdr:nvGrpSpPr>
      <xdr:grpSpPr bwMode="auto">
        <a:xfrm>
          <a:off x="4117181" y="10096500"/>
          <a:ext cx="228600" cy="0"/>
          <a:chOff x="466" y="3952"/>
          <a:chExt cx="28" cy="16"/>
        </a:xfrm>
      </xdr:grpSpPr>
      <xdr:sp macro="" textlink="">
        <xdr:nvSpPr>
          <xdr:cNvPr id="4103986" name="Line 6197">
            <a:extLst>
              <a:ext uri="{FF2B5EF4-FFF2-40B4-BE49-F238E27FC236}">
                <a16:creationId xmlns:a16="http://schemas.microsoft.com/office/drawing/2014/main" id="{00000000-0008-0000-0F00-00003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87" name="Line 6198">
            <a:extLst>
              <a:ext uri="{FF2B5EF4-FFF2-40B4-BE49-F238E27FC236}">
                <a16:creationId xmlns:a16="http://schemas.microsoft.com/office/drawing/2014/main" id="{00000000-0008-0000-0F00-00003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75" name="Group 6199">
          <a:extLst>
            <a:ext uri="{FF2B5EF4-FFF2-40B4-BE49-F238E27FC236}">
              <a16:creationId xmlns:a16="http://schemas.microsoft.com/office/drawing/2014/main" id="{00000000-0008-0000-0F00-00003F9B3E00}"/>
            </a:ext>
          </a:extLst>
        </xdr:cNvPr>
        <xdr:cNvGrpSpPr>
          <a:grpSpLocks/>
        </xdr:cNvGrpSpPr>
      </xdr:nvGrpSpPr>
      <xdr:grpSpPr bwMode="auto">
        <a:xfrm>
          <a:off x="4117181" y="10096500"/>
          <a:ext cx="228600" cy="0"/>
          <a:chOff x="466" y="3952"/>
          <a:chExt cx="28" cy="16"/>
        </a:xfrm>
      </xdr:grpSpPr>
      <xdr:sp macro="" textlink="">
        <xdr:nvSpPr>
          <xdr:cNvPr id="4103984" name="Line 6200">
            <a:extLst>
              <a:ext uri="{FF2B5EF4-FFF2-40B4-BE49-F238E27FC236}">
                <a16:creationId xmlns:a16="http://schemas.microsoft.com/office/drawing/2014/main" id="{00000000-0008-0000-0F00-00003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85" name="Line 6201">
            <a:extLst>
              <a:ext uri="{FF2B5EF4-FFF2-40B4-BE49-F238E27FC236}">
                <a16:creationId xmlns:a16="http://schemas.microsoft.com/office/drawing/2014/main" id="{00000000-0008-0000-0F00-00003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76" name="Group 6202">
          <a:extLst>
            <a:ext uri="{FF2B5EF4-FFF2-40B4-BE49-F238E27FC236}">
              <a16:creationId xmlns:a16="http://schemas.microsoft.com/office/drawing/2014/main" id="{00000000-0008-0000-0F00-0000409B3E00}"/>
            </a:ext>
          </a:extLst>
        </xdr:cNvPr>
        <xdr:cNvGrpSpPr>
          <a:grpSpLocks/>
        </xdr:cNvGrpSpPr>
      </xdr:nvGrpSpPr>
      <xdr:grpSpPr bwMode="auto">
        <a:xfrm>
          <a:off x="4117181" y="10096500"/>
          <a:ext cx="240507" cy="0"/>
          <a:chOff x="466" y="3952"/>
          <a:chExt cx="28" cy="16"/>
        </a:xfrm>
      </xdr:grpSpPr>
      <xdr:sp macro="" textlink="">
        <xdr:nvSpPr>
          <xdr:cNvPr id="4103982" name="Line 6203">
            <a:extLst>
              <a:ext uri="{FF2B5EF4-FFF2-40B4-BE49-F238E27FC236}">
                <a16:creationId xmlns:a16="http://schemas.microsoft.com/office/drawing/2014/main" id="{00000000-0008-0000-0F00-00002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83" name="Line 6204">
            <a:extLst>
              <a:ext uri="{FF2B5EF4-FFF2-40B4-BE49-F238E27FC236}">
                <a16:creationId xmlns:a16="http://schemas.microsoft.com/office/drawing/2014/main" id="{00000000-0008-0000-0F00-00002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77" name="Group 6205">
          <a:extLst>
            <a:ext uri="{FF2B5EF4-FFF2-40B4-BE49-F238E27FC236}">
              <a16:creationId xmlns:a16="http://schemas.microsoft.com/office/drawing/2014/main" id="{00000000-0008-0000-0F00-0000419B3E00}"/>
            </a:ext>
          </a:extLst>
        </xdr:cNvPr>
        <xdr:cNvGrpSpPr>
          <a:grpSpLocks/>
        </xdr:cNvGrpSpPr>
      </xdr:nvGrpSpPr>
      <xdr:grpSpPr bwMode="auto">
        <a:xfrm>
          <a:off x="4700588" y="10096500"/>
          <a:ext cx="266700" cy="0"/>
          <a:chOff x="466" y="3952"/>
          <a:chExt cx="28" cy="16"/>
        </a:xfrm>
      </xdr:grpSpPr>
      <xdr:sp macro="" textlink="">
        <xdr:nvSpPr>
          <xdr:cNvPr id="4103980" name="Line 6206">
            <a:extLst>
              <a:ext uri="{FF2B5EF4-FFF2-40B4-BE49-F238E27FC236}">
                <a16:creationId xmlns:a16="http://schemas.microsoft.com/office/drawing/2014/main" id="{00000000-0008-0000-0F00-00002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81" name="Line 6207">
            <a:extLst>
              <a:ext uri="{FF2B5EF4-FFF2-40B4-BE49-F238E27FC236}">
                <a16:creationId xmlns:a16="http://schemas.microsoft.com/office/drawing/2014/main" id="{00000000-0008-0000-0F00-00002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78" name="Group 6208">
          <a:extLst>
            <a:ext uri="{FF2B5EF4-FFF2-40B4-BE49-F238E27FC236}">
              <a16:creationId xmlns:a16="http://schemas.microsoft.com/office/drawing/2014/main" id="{00000000-0008-0000-0F00-0000429B3E00}"/>
            </a:ext>
          </a:extLst>
        </xdr:cNvPr>
        <xdr:cNvGrpSpPr>
          <a:grpSpLocks/>
        </xdr:cNvGrpSpPr>
      </xdr:nvGrpSpPr>
      <xdr:grpSpPr bwMode="auto">
        <a:xfrm>
          <a:off x="4700588" y="10096500"/>
          <a:ext cx="266700" cy="0"/>
          <a:chOff x="466" y="3952"/>
          <a:chExt cx="28" cy="16"/>
        </a:xfrm>
      </xdr:grpSpPr>
      <xdr:sp macro="" textlink="">
        <xdr:nvSpPr>
          <xdr:cNvPr id="4103978" name="Line 6209">
            <a:extLst>
              <a:ext uri="{FF2B5EF4-FFF2-40B4-BE49-F238E27FC236}">
                <a16:creationId xmlns:a16="http://schemas.microsoft.com/office/drawing/2014/main" id="{00000000-0008-0000-0F00-00002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79" name="Line 6210">
            <a:extLst>
              <a:ext uri="{FF2B5EF4-FFF2-40B4-BE49-F238E27FC236}">
                <a16:creationId xmlns:a16="http://schemas.microsoft.com/office/drawing/2014/main" id="{00000000-0008-0000-0F00-00002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79" name="Group 6211">
          <a:extLst>
            <a:ext uri="{FF2B5EF4-FFF2-40B4-BE49-F238E27FC236}">
              <a16:creationId xmlns:a16="http://schemas.microsoft.com/office/drawing/2014/main" id="{00000000-0008-0000-0F00-0000439B3E00}"/>
            </a:ext>
          </a:extLst>
        </xdr:cNvPr>
        <xdr:cNvGrpSpPr>
          <a:grpSpLocks/>
        </xdr:cNvGrpSpPr>
      </xdr:nvGrpSpPr>
      <xdr:grpSpPr bwMode="auto">
        <a:xfrm>
          <a:off x="4700588" y="10096500"/>
          <a:ext cx="266700" cy="0"/>
          <a:chOff x="466" y="3952"/>
          <a:chExt cx="28" cy="16"/>
        </a:xfrm>
      </xdr:grpSpPr>
      <xdr:sp macro="" textlink="">
        <xdr:nvSpPr>
          <xdr:cNvPr id="4103976" name="Line 6212">
            <a:extLst>
              <a:ext uri="{FF2B5EF4-FFF2-40B4-BE49-F238E27FC236}">
                <a16:creationId xmlns:a16="http://schemas.microsoft.com/office/drawing/2014/main" id="{00000000-0008-0000-0F00-00002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77" name="Line 6213">
            <a:extLst>
              <a:ext uri="{FF2B5EF4-FFF2-40B4-BE49-F238E27FC236}">
                <a16:creationId xmlns:a16="http://schemas.microsoft.com/office/drawing/2014/main" id="{00000000-0008-0000-0F00-00002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80" name="Group 6214">
          <a:extLst>
            <a:ext uri="{FF2B5EF4-FFF2-40B4-BE49-F238E27FC236}">
              <a16:creationId xmlns:a16="http://schemas.microsoft.com/office/drawing/2014/main" id="{00000000-0008-0000-0F00-0000449B3E00}"/>
            </a:ext>
          </a:extLst>
        </xdr:cNvPr>
        <xdr:cNvGrpSpPr>
          <a:grpSpLocks/>
        </xdr:cNvGrpSpPr>
      </xdr:nvGrpSpPr>
      <xdr:grpSpPr bwMode="auto">
        <a:xfrm>
          <a:off x="5486400" y="10096500"/>
          <a:ext cx="266700" cy="0"/>
          <a:chOff x="466" y="3952"/>
          <a:chExt cx="28" cy="16"/>
        </a:xfrm>
      </xdr:grpSpPr>
      <xdr:sp macro="" textlink="">
        <xdr:nvSpPr>
          <xdr:cNvPr id="4103974" name="Line 6215">
            <a:extLst>
              <a:ext uri="{FF2B5EF4-FFF2-40B4-BE49-F238E27FC236}">
                <a16:creationId xmlns:a16="http://schemas.microsoft.com/office/drawing/2014/main" id="{00000000-0008-0000-0F00-00002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75" name="Line 6216">
            <a:extLst>
              <a:ext uri="{FF2B5EF4-FFF2-40B4-BE49-F238E27FC236}">
                <a16:creationId xmlns:a16="http://schemas.microsoft.com/office/drawing/2014/main" id="{00000000-0008-0000-0F00-00002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81" name="Group 6217">
          <a:extLst>
            <a:ext uri="{FF2B5EF4-FFF2-40B4-BE49-F238E27FC236}">
              <a16:creationId xmlns:a16="http://schemas.microsoft.com/office/drawing/2014/main" id="{00000000-0008-0000-0F00-0000459B3E00}"/>
            </a:ext>
          </a:extLst>
        </xdr:cNvPr>
        <xdr:cNvGrpSpPr>
          <a:grpSpLocks/>
        </xdr:cNvGrpSpPr>
      </xdr:nvGrpSpPr>
      <xdr:grpSpPr bwMode="auto">
        <a:xfrm>
          <a:off x="5486400" y="10096500"/>
          <a:ext cx="266700" cy="0"/>
          <a:chOff x="466" y="3952"/>
          <a:chExt cx="28" cy="16"/>
        </a:xfrm>
      </xdr:grpSpPr>
      <xdr:sp macro="" textlink="">
        <xdr:nvSpPr>
          <xdr:cNvPr id="4103972" name="Line 6218">
            <a:extLst>
              <a:ext uri="{FF2B5EF4-FFF2-40B4-BE49-F238E27FC236}">
                <a16:creationId xmlns:a16="http://schemas.microsoft.com/office/drawing/2014/main" id="{00000000-0008-0000-0F00-00002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73" name="Line 6219">
            <a:extLst>
              <a:ext uri="{FF2B5EF4-FFF2-40B4-BE49-F238E27FC236}">
                <a16:creationId xmlns:a16="http://schemas.microsoft.com/office/drawing/2014/main" id="{00000000-0008-0000-0F00-00002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82" name="Group 6220">
          <a:extLst>
            <a:ext uri="{FF2B5EF4-FFF2-40B4-BE49-F238E27FC236}">
              <a16:creationId xmlns:a16="http://schemas.microsoft.com/office/drawing/2014/main" id="{00000000-0008-0000-0F00-0000469B3E00}"/>
            </a:ext>
          </a:extLst>
        </xdr:cNvPr>
        <xdr:cNvGrpSpPr>
          <a:grpSpLocks/>
        </xdr:cNvGrpSpPr>
      </xdr:nvGrpSpPr>
      <xdr:grpSpPr bwMode="auto">
        <a:xfrm>
          <a:off x="5486400" y="10096500"/>
          <a:ext cx="266700" cy="0"/>
          <a:chOff x="466" y="3952"/>
          <a:chExt cx="28" cy="16"/>
        </a:xfrm>
      </xdr:grpSpPr>
      <xdr:sp macro="" textlink="">
        <xdr:nvSpPr>
          <xdr:cNvPr id="4103970" name="Line 6221">
            <a:extLst>
              <a:ext uri="{FF2B5EF4-FFF2-40B4-BE49-F238E27FC236}">
                <a16:creationId xmlns:a16="http://schemas.microsoft.com/office/drawing/2014/main" id="{00000000-0008-0000-0F00-00002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71" name="Line 6222">
            <a:extLst>
              <a:ext uri="{FF2B5EF4-FFF2-40B4-BE49-F238E27FC236}">
                <a16:creationId xmlns:a16="http://schemas.microsoft.com/office/drawing/2014/main" id="{00000000-0008-0000-0F00-00002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83" name="Group 6223">
          <a:extLst>
            <a:ext uri="{FF2B5EF4-FFF2-40B4-BE49-F238E27FC236}">
              <a16:creationId xmlns:a16="http://schemas.microsoft.com/office/drawing/2014/main" id="{00000000-0008-0000-0F00-0000479B3E00}"/>
            </a:ext>
          </a:extLst>
        </xdr:cNvPr>
        <xdr:cNvGrpSpPr>
          <a:grpSpLocks/>
        </xdr:cNvGrpSpPr>
      </xdr:nvGrpSpPr>
      <xdr:grpSpPr bwMode="auto">
        <a:xfrm>
          <a:off x="5486400" y="10096500"/>
          <a:ext cx="266700" cy="0"/>
          <a:chOff x="466" y="3952"/>
          <a:chExt cx="28" cy="16"/>
        </a:xfrm>
      </xdr:grpSpPr>
      <xdr:sp macro="" textlink="">
        <xdr:nvSpPr>
          <xdr:cNvPr id="4103968" name="Line 6224">
            <a:extLst>
              <a:ext uri="{FF2B5EF4-FFF2-40B4-BE49-F238E27FC236}">
                <a16:creationId xmlns:a16="http://schemas.microsoft.com/office/drawing/2014/main" id="{00000000-0008-0000-0F00-00002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69" name="Line 6225">
            <a:extLst>
              <a:ext uri="{FF2B5EF4-FFF2-40B4-BE49-F238E27FC236}">
                <a16:creationId xmlns:a16="http://schemas.microsoft.com/office/drawing/2014/main" id="{00000000-0008-0000-0F00-00002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84" name="Group 6226">
          <a:extLst>
            <a:ext uri="{FF2B5EF4-FFF2-40B4-BE49-F238E27FC236}">
              <a16:creationId xmlns:a16="http://schemas.microsoft.com/office/drawing/2014/main" id="{00000000-0008-0000-0F00-0000489B3E00}"/>
            </a:ext>
          </a:extLst>
        </xdr:cNvPr>
        <xdr:cNvGrpSpPr>
          <a:grpSpLocks/>
        </xdr:cNvGrpSpPr>
      </xdr:nvGrpSpPr>
      <xdr:grpSpPr bwMode="auto">
        <a:xfrm>
          <a:off x="5486400" y="10096500"/>
          <a:ext cx="266700" cy="0"/>
          <a:chOff x="466" y="3952"/>
          <a:chExt cx="28" cy="16"/>
        </a:xfrm>
      </xdr:grpSpPr>
      <xdr:sp macro="" textlink="">
        <xdr:nvSpPr>
          <xdr:cNvPr id="4103966" name="Line 6227">
            <a:extLst>
              <a:ext uri="{FF2B5EF4-FFF2-40B4-BE49-F238E27FC236}">
                <a16:creationId xmlns:a16="http://schemas.microsoft.com/office/drawing/2014/main" id="{00000000-0008-0000-0F00-00001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67" name="Line 6228">
            <a:extLst>
              <a:ext uri="{FF2B5EF4-FFF2-40B4-BE49-F238E27FC236}">
                <a16:creationId xmlns:a16="http://schemas.microsoft.com/office/drawing/2014/main" id="{00000000-0008-0000-0F00-00001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85" name="Group 6229">
          <a:extLst>
            <a:ext uri="{FF2B5EF4-FFF2-40B4-BE49-F238E27FC236}">
              <a16:creationId xmlns:a16="http://schemas.microsoft.com/office/drawing/2014/main" id="{00000000-0008-0000-0F00-0000499B3E00}"/>
            </a:ext>
          </a:extLst>
        </xdr:cNvPr>
        <xdr:cNvGrpSpPr>
          <a:grpSpLocks/>
        </xdr:cNvGrpSpPr>
      </xdr:nvGrpSpPr>
      <xdr:grpSpPr bwMode="auto">
        <a:xfrm>
          <a:off x="4117181" y="10096500"/>
          <a:ext cx="228600" cy="0"/>
          <a:chOff x="466" y="3952"/>
          <a:chExt cx="28" cy="16"/>
        </a:xfrm>
      </xdr:grpSpPr>
      <xdr:sp macro="" textlink="">
        <xdr:nvSpPr>
          <xdr:cNvPr id="4103964" name="Line 6230">
            <a:extLst>
              <a:ext uri="{FF2B5EF4-FFF2-40B4-BE49-F238E27FC236}">
                <a16:creationId xmlns:a16="http://schemas.microsoft.com/office/drawing/2014/main" id="{00000000-0008-0000-0F00-00001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65" name="Line 6231">
            <a:extLst>
              <a:ext uri="{FF2B5EF4-FFF2-40B4-BE49-F238E27FC236}">
                <a16:creationId xmlns:a16="http://schemas.microsoft.com/office/drawing/2014/main" id="{00000000-0008-0000-0F00-00001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86" name="Group 6232">
          <a:extLst>
            <a:ext uri="{FF2B5EF4-FFF2-40B4-BE49-F238E27FC236}">
              <a16:creationId xmlns:a16="http://schemas.microsoft.com/office/drawing/2014/main" id="{00000000-0008-0000-0F00-00004A9B3E00}"/>
            </a:ext>
          </a:extLst>
        </xdr:cNvPr>
        <xdr:cNvGrpSpPr>
          <a:grpSpLocks/>
        </xdr:cNvGrpSpPr>
      </xdr:nvGrpSpPr>
      <xdr:grpSpPr bwMode="auto">
        <a:xfrm>
          <a:off x="4700588" y="10096500"/>
          <a:ext cx="266700" cy="0"/>
          <a:chOff x="466" y="3952"/>
          <a:chExt cx="28" cy="16"/>
        </a:xfrm>
      </xdr:grpSpPr>
      <xdr:sp macro="" textlink="">
        <xdr:nvSpPr>
          <xdr:cNvPr id="4103962" name="Line 6233">
            <a:extLst>
              <a:ext uri="{FF2B5EF4-FFF2-40B4-BE49-F238E27FC236}">
                <a16:creationId xmlns:a16="http://schemas.microsoft.com/office/drawing/2014/main" id="{00000000-0008-0000-0F00-00001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63" name="Line 6234">
            <a:extLst>
              <a:ext uri="{FF2B5EF4-FFF2-40B4-BE49-F238E27FC236}">
                <a16:creationId xmlns:a16="http://schemas.microsoft.com/office/drawing/2014/main" id="{00000000-0008-0000-0F00-00001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87" name="Group 6235">
          <a:extLst>
            <a:ext uri="{FF2B5EF4-FFF2-40B4-BE49-F238E27FC236}">
              <a16:creationId xmlns:a16="http://schemas.microsoft.com/office/drawing/2014/main" id="{00000000-0008-0000-0F00-00004B9B3E00}"/>
            </a:ext>
          </a:extLst>
        </xdr:cNvPr>
        <xdr:cNvGrpSpPr>
          <a:grpSpLocks/>
        </xdr:cNvGrpSpPr>
      </xdr:nvGrpSpPr>
      <xdr:grpSpPr bwMode="auto">
        <a:xfrm>
          <a:off x="4117181" y="10096500"/>
          <a:ext cx="228600" cy="0"/>
          <a:chOff x="466" y="3952"/>
          <a:chExt cx="28" cy="16"/>
        </a:xfrm>
      </xdr:grpSpPr>
      <xdr:sp macro="" textlink="">
        <xdr:nvSpPr>
          <xdr:cNvPr id="4103960" name="Line 6236">
            <a:extLst>
              <a:ext uri="{FF2B5EF4-FFF2-40B4-BE49-F238E27FC236}">
                <a16:creationId xmlns:a16="http://schemas.microsoft.com/office/drawing/2014/main" id="{00000000-0008-0000-0F00-00001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61" name="Line 6237">
            <a:extLst>
              <a:ext uri="{FF2B5EF4-FFF2-40B4-BE49-F238E27FC236}">
                <a16:creationId xmlns:a16="http://schemas.microsoft.com/office/drawing/2014/main" id="{00000000-0008-0000-0F00-00001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88" name="Group 6238">
          <a:extLst>
            <a:ext uri="{FF2B5EF4-FFF2-40B4-BE49-F238E27FC236}">
              <a16:creationId xmlns:a16="http://schemas.microsoft.com/office/drawing/2014/main" id="{00000000-0008-0000-0F00-00004C9B3E00}"/>
            </a:ext>
          </a:extLst>
        </xdr:cNvPr>
        <xdr:cNvGrpSpPr>
          <a:grpSpLocks/>
        </xdr:cNvGrpSpPr>
      </xdr:nvGrpSpPr>
      <xdr:grpSpPr bwMode="auto">
        <a:xfrm>
          <a:off x="4700588" y="10096500"/>
          <a:ext cx="266700" cy="0"/>
          <a:chOff x="466" y="3952"/>
          <a:chExt cx="28" cy="16"/>
        </a:xfrm>
      </xdr:grpSpPr>
      <xdr:sp macro="" textlink="">
        <xdr:nvSpPr>
          <xdr:cNvPr id="4103958" name="Line 6239">
            <a:extLst>
              <a:ext uri="{FF2B5EF4-FFF2-40B4-BE49-F238E27FC236}">
                <a16:creationId xmlns:a16="http://schemas.microsoft.com/office/drawing/2014/main" id="{00000000-0008-0000-0F00-00001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59" name="Line 6240">
            <a:extLst>
              <a:ext uri="{FF2B5EF4-FFF2-40B4-BE49-F238E27FC236}">
                <a16:creationId xmlns:a16="http://schemas.microsoft.com/office/drawing/2014/main" id="{00000000-0008-0000-0F00-00001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89" name="Group 6241">
          <a:extLst>
            <a:ext uri="{FF2B5EF4-FFF2-40B4-BE49-F238E27FC236}">
              <a16:creationId xmlns:a16="http://schemas.microsoft.com/office/drawing/2014/main" id="{00000000-0008-0000-0F00-00004D9B3E00}"/>
            </a:ext>
          </a:extLst>
        </xdr:cNvPr>
        <xdr:cNvGrpSpPr>
          <a:grpSpLocks/>
        </xdr:cNvGrpSpPr>
      </xdr:nvGrpSpPr>
      <xdr:grpSpPr bwMode="auto">
        <a:xfrm>
          <a:off x="4117181" y="10096500"/>
          <a:ext cx="228600" cy="0"/>
          <a:chOff x="466" y="3952"/>
          <a:chExt cx="28" cy="16"/>
        </a:xfrm>
      </xdr:grpSpPr>
      <xdr:sp macro="" textlink="">
        <xdr:nvSpPr>
          <xdr:cNvPr id="4103956" name="Line 6242">
            <a:extLst>
              <a:ext uri="{FF2B5EF4-FFF2-40B4-BE49-F238E27FC236}">
                <a16:creationId xmlns:a16="http://schemas.microsoft.com/office/drawing/2014/main" id="{00000000-0008-0000-0F00-00001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57" name="Line 6243">
            <a:extLst>
              <a:ext uri="{FF2B5EF4-FFF2-40B4-BE49-F238E27FC236}">
                <a16:creationId xmlns:a16="http://schemas.microsoft.com/office/drawing/2014/main" id="{00000000-0008-0000-0F00-00001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90" name="Group 6244">
          <a:extLst>
            <a:ext uri="{FF2B5EF4-FFF2-40B4-BE49-F238E27FC236}">
              <a16:creationId xmlns:a16="http://schemas.microsoft.com/office/drawing/2014/main" id="{00000000-0008-0000-0F00-00004E9B3E00}"/>
            </a:ext>
          </a:extLst>
        </xdr:cNvPr>
        <xdr:cNvGrpSpPr>
          <a:grpSpLocks/>
        </xdr:cNvGrpSpPr>
      </xdr:nvGrpSpPr>
      <xdr:grpSpPr bwMode="auto">
        <a:xfrm>
          <a:off x="4700588" y="10096500"/>
          <a:ext cx="266700" cy="0"/>
          <a:chOff x="466" y="3952"/>
          <a:chExt cx="28" cy="16"/>
        </a:xfrm>
      </xdr:grpSpPr>
      <xdr:sp macro="" textlink="">
        <xdr:nvSpPr>
          <xdr:cNvPr id="4103954" name="Line 6245">
            <a:extLst>
              <a:ext uri="{FF2B5EF4-FFF2-40B4-BE49-F238E27FC236}">
                <a16:creationId xmlns:a16="http://schemas.microsoft.com/office/drawing/2014/main" id="{00000000-0008-0000-0F00-00001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55" name="Line 6246">
            <a:extLst>
              <a:ext uri="{FF2B5EF4-FFF2-40B4-BE49-F238E27FC236}">
                <a16:creationId xmlns:a16="http://schemas.microsoft.com/office/drawing/2014/main" id="{00000000-0008-0000-0F00-00001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91" name="Group 6247">
          <a:extLst>
            <a:ext uri="{FF2B5EF4-FFF2-40B4-BE49-F238E27FC236}">
              <a16:creationId xmlns:a16="http://schemas.microsoft.com/office/drawing/2014/main" id="{00000000-0008-0000-0F00-00004F9B3E00}"/>
            </a:ext>
          </a:extLst>
        </xdr:cNvPr>
        <xdr:cNvGrpSpPr>
          <a:grpSpLocks/>
        </xdr:cNvGrpSpPr>
      </xdr:nvGrpSpPr>
      <xdr:grpSpPr bwMode="auto">
        <a:xfrm>
          <a:off x="4117181" y="10096500"/>
          <a:ext cx="228600" cy="0"/>
          <a:chOff x="466" y="3952"/>
          <a:chExt cx="28" cy="16"/>
        </a:xfrm>
      </xdr:grpSpPr>
      <xdr:sp macro="" textlink="">
        <xdr:nvSpPr>
          <xdr:cNvPr id="4103952" name="Line 6248">
            <a:extLst>
              <a:ext uri="{FF2B5EF4-FFF2-40B4-BE49-F238E27FC236}">
                <a16:creationId xmlns:a16="http://schemas.microsoft.com/office/drawing/2014/main" id="{00000000-0008-0000-0F00-00001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53" name="Line 6249">
            <a:extLst>
              <a:ext uri="{FF2B5EF4-FFF2-40B4-BE49-F238E27FC236}">
                <a16:creationId xmlns:a16="http://schemas.microsoft.com/office/drawing/2014/main" id="{00000000-0008-0000-0F00-00001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92" name="Group 6250">
          <a:extLst>
            <a:ext uri="{FF2B5EF4-FFF2-40B4-BE49-F238E27FC236}">
              <a16:creationId xmlns:a16="http://schemas.microsoft.com/office/drawing/2014/main" id="{00000000-0008-0000-0F00-0000509B3E00}"/>
            </a:ext>
          </a:extLst>
        </xdr:cNvPr>
        <xdr:cNvGrpSpPr>
          <a:grpSpLocks/>
        </xdr:cNvGrpSpPr>
      </xdr:nvGrpSpPr>
      <xdr:grpSpPr bwMode="auto">
        <a:xfrm>
          <a:off x="4700588" y="10096500"/>
          <a:ext cx="266700" cy="0"/>
          <a:chOff x="466" y="3952"/>
          <a:chExt cx="28" cy="16"/>
        </a:xfrm>
      </xdr:grpSpPr>
      <xdr:sp macro="" textlink="">
        <xdr:nvSpPr>
          <xdr:cNvPr id="4103950" name="Line 6251">
            <a:extLst>
              <a:ext uri="{FF2B5EF4-FFF2-40B4-BE49-F238E27FC236}">
                <a16:creationId xmlns:a16="http://schemas.microsoft.com/office/drawing/2014/main" id="{00000000-0008-0000-0F00-00000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51" name="Line 6252">
            <a:extLst>
              <a:ext uri="{FF2B5EF4-FFF2-40B4-BE49-F238E27FC236}">
                <a16:creationId xmlns:a16="http://schemas.microsoft.com/office/drawing/2014/main" id="{00000000-0008-0000-0F00-00000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93" name="Group 6253">
          <a:extLst>
            <a:ext uri="{FF2B5EF4-FFF2-40B4-BE49-F238E27FC236}">
              <a16:creationId xmlns:a16="http://schemas.microsoft.com/office/drawing/2014/main" id="{00000000-0008-0000-0F00-0000519B3E00}"/>
            </a:ext>
          </a:extLst>
        </xdr:cNvPr>
        <xdr:cNvGrpSpPr>
          <a:grpSpLocks/>
        </xdr:cNvGrpSpPr>
      </xdr:nvGrpSpPr>
      <xdr:grpSpPr bwMode="auto">
        <a:xfrm>
          <a:off x="4117181" y="10096500"/>
          <a:ext cx="228600" cy="0"/>
          <a:chOff x="466" y="3952"/>
          <a:chExt cx="28" cy="16"/>
        </a:xfrm>
      </xdr:grpSpPr>
      <xdr:sp macro="" textlink="">
        <xdr:nvSpPr>
          <xdr:cNvPr id="4103948" name="Line 6254">
            <a:extLst>
              <a:ext uri="{FF2B5EF4-FFF2-40B4-BE49-F238E27FC236}">
                <a16:creationId xmlns:a16="http://schemas.microsoft.com/office/drawing/2014/main" id="{00000000-0008-0000-0F00-00000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49" name="Line 6255">
            <a:extLst>
              <a:ext uri="{FF2B5EF4-FFF2-40B4-BE49-F238E27FC236}">
                <a16:creationId xmlns:a16="http://schemas.microsoft.com/office/drawing/2014/main" id="{00000000-0008-0000-0F00-00000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94" name="Group 6256">
          <a:extLst>
            <a:ext uri="{FF2B5EF4-FFF2-40B4-BE49-F238E27FC236}">
              <a16:creationId xmlns:a16="http://schemas.microsoft.com/office/drawing/2014/main" id="{00000000-0008-0000-0F00-0000529B3E00}"/>
            </a:ext>
          </a:extLst>
        </xdr:cNvPr>
        <xdr:cNvGrpSpPr>
          <a:grpSpLocks/>
        </xdr:cNvGrpSpPr>
      </xdr:nvGrpSpPr>
      <xdr:grpSpPr bwMode="auto">
        <a:xfrm>
          <a:off x="4117181" y="10096500"/>
          <a:ext cx="228600" cy="0"/>
          <a:chOff x="466" y="3952"/>
          <a:chExt cx="28" cy="16"/>
        </a:xfrm>
      </xdr:grpSpPr>
      <xdr:sp macro="" textlink="">
        <xdr:nvSpPr>
          <xdr:cNvPr id="4103946" name="Line 6257">
            <a:extLst>
              <a:ext uri="{FF2B5EF4-FFF2-40B4-BE49-F238E27FC236}">
                <a16:creationId xmlns:a16="http://schemas.microsoft.com/office/drawing/2014/main" id="{00000000-0008-0000-0F00-00000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47" name="Line 6258">
            <a:extLst>
              <a:ext uri="{FF2B5EF4-FFF2-40B4-BE49-F238E27FC236}">
                <a16:creationId xmlns:a16="http://schemas.microsoft.com/office/drawing/2014/main" id="{00000000-0008-0000-0F00-00000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95" name="Group 6259">
          <a:extLst>
            <a:ext uri="{FF2B5EF4-FFF2-40B4-BE49-F238E27FC236}">
              <a16:creationId xmlns:a16="http://schemas.microsoft.com/office/drawing/2014/main" id="{00000000-0008-0000-0F00-0000539B3E00}"/>
            </a:ext>
          </a:extLst>
        </xdr:cNvPr>
        <xdr:cNvGrpSpPr>
          <a:grpSpLocks/>
        </xdr:cNvGrpSpPr>
      </xdr:nvGrpSpPr>
      <xdr:grpSpPr bwMode="auto">
        <a:xfrm>
          <a:off x="4117181" y="10096500"/>
          <a:ext cx="228600" cy="0"/>
          <a:chOff x="466" y="3952"/>
          <a:chExt cx="28" cy="16"/>
        </a:xfrm>
      </xdr:grpSpPr>
      <xdr:sp macro="" textlink="">
        <xdr:nvSpPr>
          <xdr:cNvPr id="4103944" name="Line 6260">
            <a:extLst>
              <a:ext uri="{FF2B5EF4-FFF2-40B4-BE49-F238E27FC236}">
                <a16:creationId xmlns:a16="http://schemas.microsoft.com/office/drawing/2014/main" id="{00000000-0008-0000-0F00-00000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45" name="Line 6261">
            <a:extLst>
              <a:ext uri="{FF2B5EF4-FFF2-40B4-BE49-F238E27FC236}">
                <a16:creationId xmlns:a16="http://schemas.microsoft.com/office/drawing/2014/main" id="{00000000-0008-0000-0F00-00000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96" name="Group 6262">
          <a:extLst>
            <a:ext uri="{FF2B5EF4-FFF2-40B4-BE49-F238E27FC236}">
              <a16:creationId xmlns:a16="http://schemas.microsoft.com/office/drawing/2014/main" id="{00000000-0008-0000-0F00-0000549B3E00}"/>
            </a:ext>
          </a:extLst>
        </xdr:cNvPr>
        <xdr:cNvGrpSpPr>
          <a:grpSpLocks/>
        </xdr:cNvGrpSpPr>
      </xdr:nvGrpSpPr>
      <xdr:grpSpPr bwMode="auto">
        <a:xfrm>
          <a:off x="4117181" y="10096500"/>
          <a:ext cx="228600" cy="0"/>
          <a:chOff x="466" y="3952"/>
          <a:chExt cx="28" cy="16"/>
        </a:xfrm>
      </xdr:grpSpPr>
      <xdr:sp macro="" textlink="">
        <xdr:nvSpPr>
          <xdr:cNvPr id="4103942" name="Line 6263">
            <a:extLst>
              <a:ext uri="{FF2B5EF4-FFF2-40B4-BE49-F238E27FC236}">
                <a16:creationId xmlns:a16="http://schemas.microsoft.com/office/drawing/2014/main" id="{00000000-0008-0000-0F00-00000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43" name="Line 6264">
            <a:extLst>
              <a:ext uri="{FF2B5EF4-FFF2-40B4-BE49-F238E27FC236}">
                <a16:creationId xmlns:a16="http://schemas.microsoft.com/office/drawing/2014/main" id="{00000000-0008-0000-0F00-00000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97" name="Group 6265">
          <a:extLst>
            <a:ext uri="{FF2B5EF4-FFF2-40B4-BE49-F238E27FC236}">
              <a16:creationId xmlns:a16="http://schemas.microsoft.com/office/drawing/2014/main" id="{00000000-0008-0000-0F00-0000559B3E00}"/>
            </a:ext>
          </a:extLst>
        </xdr:cNvPr>
        <xdr:cNvGrpSpPr>
          <a:grpSpLocks/>
        </xdr:cNvGrpSpPr>
      </xdr:nvGrpSpPr>
      <xdr:grpSpPr bwMode="auto">
        <a:xfrm>
          <a:off x="4117181" y="10096500"/>
          <a:ext cx="228600" cy="0"/>
          <a:chOff x="466" y="3952"/>
          <a:chExt cx="28" cy="16"/>
        </a:xfrm>
      </xdr:grpSpPr>
      <xdr:sp macro="" textlink="">
        <xdr:nvSpPr>
          <xdr:cNvPr id="4103940" name="Line 6266">
            <a:extLst>
              <a:ext uri="{FF2B5EF4-FFF2-40B4-BE49-F238E27FC236}">
                <a16:creationId xmlns:a16="http://schemas.microsoft.com/office/drawing/2014/main" id="{00000000-0008-0000-0F00-00000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41" name="Line 6267">
            <a:extLst>
              <a:ext uri="{FF2B5EF4-FFF2-40B4-BE49-F238E27FC236}">
                <a16:creationId xmlns:a16="http://schemas.microsoft.com/office/drawing/2014/main" id="{00000000-0008-0000-0F00-00000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98" name="Group 6268">
          <a:extLst>
            <a:ext uri="{FF2B5EF4-FFF2-40B4-BE49-F238E27FC236}">
              <a16:creationId xmlns:a16="http://schemas.microsoft.com/office/drawing/2014/main" id="{00000000-0008-0000-0F00-0000569B3E00}"/>
            </a:ext>
          </a:extLst>
        </xdr:cNvPr>
        <xdr:cNvGrpSpPr>
          <a:grpSpLocks/>
        </xdr:cNvGrpSpPr>
      </xdr:nvGrpSpPr>
      <xdr:grpSpPr bwMode="auto">
        <a:xfrm>
          <a:off x="4700588" y="10096500"/>
          <a:ext cx="266700" cy="0"/>
          <a:chOff x="466" y="3952"/>
          <a:chExt cx="28" cy="16"/>
        </a:xfrm>
      </xdr:grpSpPr>
      <xdr:sp macro="" textlink="">
        <xdr:nvSpPr>
          <xdr:cNvPr id="4103938" name="Line 6269">
            <a:extLst>
              <a:ext uri="{FF2B5EF4-FFF2-40B4-BE49-F238E27FC236}">
                <a16:creationId xmlns:a16="http://schemas.microsoft.com/office/drawing/2014/main" id="{00000000-0008-0000-0F00-00000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39" name="Line 6270">
            <a:extLst>
              <a:ext uri="{FF2B5EF4-FFF2-40B4-BE49-F238E27FC236}">
                <a16:creationId xmlns:a16="http://schemas.microsoft.com/office/drawing/2014/main" id="{00000000-0008-0000-0F00-00000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99" name="Group 6271">
          <a:extLst>
            <a:ext uri="{FF2B5EF4-FFF2-40B4-BE49-F238E27FC236}">
              <a16:creationId xmlns:a16="http://schemas.microsoft.com/office/drawing/2014/main" id="{00000000-0008-0000-0F00-0000579B3E00}"/>
            </a:ext>
          </a:extLst>
        </xdr:cNvPr>
        <xdr:cNvGrpSpPr>
          <a:grpSpLocks/>
        </xdr:cNvGrpSpPr>
      </xdr:nvGrpSpPr>
      <xdr:grpSpPr bwMode="auto">
        <a:xfrm>
          <a:off x="4700588" y="10096500"/>
          <a:ext cx="266700" cy="0"/>
          <a:chOff x="466" y="3952"/>
          <a:chExt cx="28" cy="16"/>
        </a:xfrm>
      </xdr:grpSpPr>
      <xdr:sp macro="" textlink="">
        <xdr:nvSpPr>
          <xdr:cNvPr id="4103936" name="Line 6272">
            <a:extLst>
              <a:ext uri="{FF2B5EF4-FFF2-40B4-BE49-F238E27FC236}">
                <a16:creationId xmlns:a16="http://schemas.microsoft.com/office/drawing/2014/main" id="{00000000-0008-0000-0F00-00000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37" name="Line 6273">
            <a:extLst>
              <a:ext uri="{FF2B5EF4-FFF2-40B4-BE49-F238E27FC236}">
                <a16:creationId xmlns:a16="http://schemas.microsoft.com/office/drawing/2014/main" id="{00000000-0008-0000-0F00-00000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00" name="Group 6274">
          <a:extLst>
            <a:ext uri="{FF2B5EF4-FFF2-40B4-BE49-F238E27FC236}">
              <a16:creationId xmlns:a16="http://schemas.microsoft.com/office/drawing/2014/main" id="{00000000-0008-0000-0F00-0000589B3E00}"/>
            </a:ext>
          </a:extLst>
        </xdr:cNvPr>
        <xdr:cNvGrpSpPr>
          <a:grpSpLocks/>
        </xdr:cNvGrpSpPr>
      </xdr:nvGrpSpPr>
      <xdr:grpSpPr bwMode="auto">
        <a:xfrm>
          <a:off x="4700588" y="10096500"/>
          <a:ext cx="266700" cy="0"/>
          <a:chOff x="466" y="3952"/>
          <a:chExt cx="28" cy="16"/>
        </a:xfrm>
      </xdr:grpSpPr>
      <xdr:sp macro="" textlink="">
        <xdr:nvSpPr>
          <xdr:cNvPr id="4103934" name="Line 6275">
            <a:extLst>
              <a:ext uri="{FF2B5EF4-FFF2-40B4-BE49-F238E27FC236}">
                <a16:creationId xmlns:a16="http://schemas.microsoft.com/office/drawing/2014/main" id="{00000000-0008-0000-0F00-0000F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35" name="Line 6276">
            <a:extLst>
              <a:ext uri="{FF2B5EF4-FFF2-40B4-BE49-F238E27FC236}">
                <a16:creationId xmlns:a16="http://schemas.microsoft.com/office/drawing/2014/main" id="{00000000-0008-0000-0F00-0000F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01" name="Group 6277">
          <a:extLst>
            <a:ext uri="{FF2B5EF4-FFF2-40B4-BE49-F238E27FC236}">
              <a16:creationId xmlns:a16="http://schemas.microsoft.com/office/drawing/2014/main" id="{00000000-0008-0000-0F00-0000599B3E00}"/>
            </a:ext>
          </a:extLst>
        </xdr:cNvPr>
        <xdr:cNvGrpSpPr>
          <a:grpSpLocks/>
        </xdr:cNvGrpSpPr>
      </xdr:nvGrpSpPr>
      <xdr:grpSpPr bwMode="auto">
        <a:xfrm>
          <a:off x="4700588" y="10096500"/>
          <a:ext cx="266700" cy="0"/>
          <a:chOff x="466" y="3952"/>
          <a:chExt cx="28" cy="16"/>
        </a:xfrm>
      </xdr:grpSpPr>
      <xdr:sp macro="" textlink="">
        <xdr:nvSpPr>
          <xdr:cNvPr id="4103932" name="Line 6278">
            <a:extLst>
              <a:ext uri="{FF2B5EF4-FFF2-40B4-BE49-F238E27FC236}">
                <a16:creationId xmlns:a16="http://schemas.microsoft.com/office/drawing/2014/main" id="{00000000-0008-0000-0F00-0000F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33" name="Line 6279">
            <a:extLst>
              <a:ext uri="{FF2B5EF4-FFF2-40B4-BE49-F238E27FC236}">
                <a16:creationId xmlns:a16="http://schemas.microsoft.com/office/drawing/2014/main" id="{00000000-0008-0000-0F00-0000F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02" name="Group 6280">
          <a:extLst>
            <a:ext uri="{FF2B5EF4-FFF2-40B4-BE49-F238E27FC236}">
              <a16:creationId xmlns:a16="http://schemas.microsoft.com/office/drawing/2014/main" id="{00000000-0008-0000-0F00-00005A9B3E00}"/>
            </a:ext>
          </a:extLst>
        </xdr:cNvPr>
        <xdr:cNvGrpSpPr>
          <a:grpSpLocks/>
        </xdr:cNvGrpSpPr>
      </xdr:nvGrpSpPr>
      <xdr:grpSpPr bwMode="auto">
        <a:xfrm>
          <a:off x="4700588" y="10096500"/>
          <a:ext cx="266700" cy="0"/>
          <a:chOff x="466" y="3952"/>
          <a:chExt cx="28" cy="16"/>
        </a:xfrm>
      </xdr:grpSpPr>
      <xdr:sp macro="" textlink="">
        <xdr:nvSpPr>
          <xdr:cNvPr id="4103930" name="Line 6281">
            <a:extLst>
              <a:ext uri="{FF2B5EF4-FFF2-40B4-BE49-F238E27FC236}">
                <a16:creationId xmlns:a16="http://schemas.microsoft.com/office/drawing/2014/main" id="{00000000-0008-0000-0F00-0000F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31" name="Line 6282">
            <a:extLst>
              <a:ext uri="{FF2B5EF4-FFF2-40B4-BE49-F238E27FC236}">
                <a16:creationId xmlns:a16="http://schemas.microsoft.com/office/drawing/2014/main" id="{00000000-0008-0000-0F00-0000F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03" name="Group 6283">
          <a:extLst>
            <a:ext uri="{FF2B5EF4-FFF2-40B4-BE49-F238E27FC236}">
              <a16:creationId xmlns:a16="http://schemas.microsoft.com/office/drawing/2014/main" id="{00000000-0008-0000-0F00-00005B9B3E00}"/>
            </a:ext>
          </a:extLst>
        </xdr:cNvPr>
        <xdr:cNvGrpSpPr>
          <a:grpSpLocks/>
        </xdr:cNvGrpSpPr>
      </xdr:nvGrpSpPr>
      <xdr:grpSpPr bwMode="auto">
        <a:xfrm>
          <a:off x="4117181" y="10096500"/>
          <a:ext cx="228600" cy="0"/>
          <a:chOff x="466" y="3952"/>
          <a:chExt cx="28" cy="16"/>
        </a:xfrm>
      </xdr:grpSpPr>
      <xdr:sp macro="" textlink="">
        <xdr:nvSpPr>
          <xdr:cNvPr id="4103928" name="Line 6284">
            <a:extLst>
              <a:ext uri="{FF2B5EF4-FFF2-40B4-BE49-F238E27FC236}">
                <a16:creationId xmlns:a16="http://schemas.microsoft.com/office/drawing/2014/main" id="{00000000-0008-0000-0F00-0000F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29" name="Line 6285">
            <a:extLst>
              <a:ext uri="{FF2B5EF4-FFF2-40B4-BE49-F238E27FC236}">
                <a16:creationId xmlns:a16="http://schemas.microsoft.com/office/drawing/2014/main" id="{00000000-0008-0000-0F00-0000F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04" name="Group 6286">
          <a:extLst>
            <a:ext uri="{FF2B5EF4-FFF2-40B4-BE49-F238E27FC236}">
              <a16:creationId xmlns:a16="http://schemas.microsoft.com/office/drawing/2014/main" id="{00000000-0008-0000-0F00-00005C9B3E00}"/>
            </a:ext>
          </a:extLst>
        </xdr:cNvPr>
        <xdr:cNvGrpSpPr>
          <a:grpSpLocks/>
        </xdr:cNvGrpSpPr>
      </xdr:nvGrpSpPr>
      <xdr:grpSpPr bwMode="auto">
        <a:xfrm>
          <a:off x="4117181" y="10096500"/>
          <a:ext cx="228600" cy="0"/>
          <a:chOff x="466" y="3952"/>
          <a:chExt cx="28" cy="16"/>
        </a:xfrm>
      </xdr:grpSpPr>
      <xdr:sp macro="" textlink="">
        <xdr:nvSpPr>
          <xdr:cNvPr id="4103926" name="Line 6287">
            <a:extLst>
              <a:ext uri="{FF2B5EF4-FFF2-40B4-BE49-F238E27FC236}">
                <a16:creationId xmlns:a16="http://schemas.microsoft.com/office/drawing/2014/main" id="{00000000-0008-0000-0F00-0000F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27" name="Line 6288">
            <a:extLst>
              <a:ext uri="{FF2B5EF4-FFF2-40B4-BE49-F238E27FC236}">
                <a16:creationId xmlns:a16="http://schemas.microsoft.com/office/drawing/2014/main" id="{00000000-0008-0000-0F00-0000F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05" name="Group 6289">
          <a:extLst>
            <a:ext uri="{FF2B5EF4-FFF2-40B4-BE49-F238E27FC236}">
              <a16:creationId xmlns:a16="http://schemas.microsoft.com/office/drawing/2014/main" id="{00000000-0008-0000-0F00-00005D9B3E00}"/>
            </a:ext>
          </a:extLst>
        </xdr:cNvPr>
        <xdr:cNvGrpSpPr>
          <a:grpSpLocks/>
        </xdr:cNvGrpSpPr>
      </xdr:nvGrpSpPr>
      <xdr:grpSpPr bwMode="auto">
        <a:xfrm>
          <a:off x="4700588" y="10096500"/>
          <a:ext cx="266700" cy="0"/>
          <a:chOff x="466" y="3952"/>
          <a:chExt cx="28" cy="16"/>
        </a:xfrm>
      </xdr:grpSpPr>
      <xdr:sp macro="" textlink="">
        <xdr:nvSpPr>
          <xdr:cNvPr id="4103924" name="Line 6290">
            <a:extLst>
              <a:ext uri="{FF2B5EF4-FFF2-40B4-BE49-F238E27FC236}">
                <a16:creationId xmlns:a16="http://schemas.microsoft.com/office/drawing/2014/main" id="{00000000-0008-0000-0F00-0000F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25" name="Line 6291">
            <a:extLst>
              <a:ext uri="{FF2B5EF4-FFF2-40B4-BE49-F238E27FC236}">
                <a16:creationId xmlns:a16="http://schemas.microsoft.com/office/drawing/2014/main" id="{00000000-0008-0000-0F00-0000F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06" name="Group 6292">
          <a:extLst>
            <a:ext uri="{FF2B5EF4-FFF2-40B4-BE49-F238E27FC236}">
              <a16:creationId xmlns:a16="http://schemas.microsoft.com/office/drawing/2014/main" id="{00000000-0008-0000-0F00-00005E9B3E00}"/>
            </a:ext>
          </a:extLst>
        </xdr:cNvPr>
        <xdr:cNvGrpSpPr>
          <a:grpSpLocks/>
        </xdr:cNvGrpSpPr>
      </xdr:nvGrpSpPr>
      <xdr:grpSpPr bwMode="auto">
        <a:xfrm>
          <a:off x="4700588" y="10096500"/>
          <a:ext cx="266700" cy="0"/>
          <a:chOff x="466" y="3952"/>
          <a:chExt cx="28" cy="16"/>
        </a:xfrm>
      </xdr:grpSpPr>
      <xdr:sp macro="" textlink="">
        <xdr:nvSpPr>
          <xdr:cNvPr id="4103922" name="Line 6293">
            <a:extLst>
              <a:ext uri="{FF2B5EF4-FFF2-40B4-BE49-F238E27FC236}">
                <a16:creationId xmlns:a16="http://schemas.microsoft.com/office/drawing/2014/main" id="{00000000-0008-0000-0F00-0000F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23" name="Line 6294">
            <a:extLst>
              <a:ext uri="{FF2B5EF4-FFF2-40B4-BE49-F238E27FC236}">
                <a16:creationId xmlns:a16="http://schemas.microsoft.com/office/drawing/2014/main" id="{00000000-0008-0000-0F00-0000F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07" name="Group 6295">
          <a:extLst>
            <a:ext uri="{FF2B5EF4-FFF2-40B4-BE49-F238E27FC236}">
              <a16:creationId xmlns:a16="http://schemas.microsoft.com/office/drawing/2014/main" id="{00000000-0008-0000-0F00-00005F9B3E00}"/>
            </a:ext>
          </a:extLst>
        </xdr:cNvPr>
        <xdr:cNvGrpSpPr>
          <a:grpSpLocks/>
        </xdr:cNvGrpSpPr>
      </xdr:nvGrpSpPr>
      <xdr:grpSpPr bwMode="auto">
        <a:xfrm>
          <a:off x="4117181" y="10096500"/>
          <a:ext cx="240507" cy="0"/>
          <a:chOff x="466" y="3952"/>
          <a:chExt cx="28" cy="16"/>
        </a:xfrm>
      </xdr:grpSpPr>
      <xdr:sp macro="" textlink="">
        <xdr:nvSpPr>
          <xdr:cNvPr id="4103920" name="Line 6296">
            <a:extLst>
              <a:ext uri="{FF2B5EF4-FFF2-40B4-BE49-F238E27FC236}">
                <a16:creationId xmlns:a16="http://schemas.microsoft.com/office/drawing/2014/main" id="{00000000-0008-0000-0F00-0000F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21" name="Line 6297">
            <a:extLst>
              <a:ext uri="{FF2B5EF4-FFF2-40B4-BE49-F238E27FC236}">
                <a16:creationId xmlns:a16="http://schemas.microsoft.com/office/drawing/2014/main" id="{00000000-0008-0000-0F00-0000F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03008" name="Group 6298">
          <a:extLst>
            <a:ext uri="{FF2B5EF4-FFF2-40B4-BE49-F238E27FC236}">
              <a16:creationId xmlns:a16="http://schemas.microsoft.com/office/drawing/2014/main" id="{00000000-0008-0000-0F00-0000609B3E00}"/>
            </a:ext>
          </a:extLst>
        </xdr:cNvPr>
        <xdr:cNvGrpSpPr>
          <a:grpSpLocks/>
        </xdr:cNvGrpSpPr>
      </xdr:nvGrpSpPr>
      <xdr:grpSpPr bwMode="auto">
        <a:xfrm>
          <a:off x="5486400" y="10096500"/>
          <a:ext cx="228600" cy="0"/>
          <a:chOff x="466" y="3952"/>
          <a:chExt cx="28" cy="16"/>
        </a:xfrm>
      </xdr:grpSpPr>
      <xdr:sp macro="" textlink="">
        <xdr:nvSpPr>
          <xdr:cNvPr id="4103918" name="Line 6299">
            <a:extLst>
              <a:ext uri="{FF2B5EF4-FFF2-40B4-BE49-F238E27FC236}">
                <a16:creationId xmlns:a16="http://schemas.microsoft.com/office/drawing/2014/main" id="{00000000-0008-0000-0F00-0000E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19" name="Line 6300">
            <a:extLst>
              <a:ext uri="{FF2B5EF4-FFF2-40B4-BE49-F238E27FC236}">
                <a16:creationId xmlns:a16="http://schemas.microsoft.com/office/drawing/2014/main" id="{00000000-0008-0000-0F00-0000E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09" name="Group 6301">
          <a:extLst>
            <a:ext uri="{FF2B5EF4-FFF2-40B4-BE49-F238E27FC236}">
              <a16:creationId xmlns:a16="http://schemas.microsoft.com/office/drawing/2014/main" id="{00000000-0008-0000-0F00-0000619B3E00}"/>
            </a:ext>
          </a:extLst>
        </xdr:cNvPr>
        <xdr:cNvGrpSpPr>
          <a:grpSpLocks/>
        </xdr:cNvGrpSpPr>
      </xdr:nvGrpSpPr>
      <xdr:grpSpPr bwMode="auto">
        <a:xfrm>
          <a:off x="4700588" y="10096500"/>
          <a:ext cx="266700" cy="0"/>
          <a:chOff x="466" y="3952"/>
          <a:chExt cx="28" cy="16"/>
        </a:xfrm>
      </xdr:grpSpPr>
      <xdr:sp macro="" textlink="">
        <xdr:nvSpPr>
          <xdr:cNvPr id="4103916" name="Line 6302">
            <a:extLst>
              <a:ext uri="{FF2B5EF4-FFF2-40B4-BE49-F238E27FC236}">
                <a16:creationId xmlns:a16="http://schemas.microsoft.com/office/drawing/2014/main" id="{00000000-0008-0000-0F00-0000E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17" name="Line 6303">
            <a:extLst>
              <a:ext uri="{FF2B5EF4-FFF2-40B4-BE49-F238E27FC236}">
                <a16:creationId xmlns:a16="http://schemas.microsoft.com/office/drawing/2014/main" id="{00000000-0008-0000-0F00-0000E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10" name="Group 6304">
          <a:extLst>
            <a:ext uri="{FF2B5EF4-FFF2-40B4-BE49-F238E27FC236}">
              <a16:creationId xmlns:a16="http://schemas.microsoft.com/office/drawing/2014/main" id="{00000000-0008-0000-0F00-0000629B3E00}"/>
            </a:ext>
          </a:extLst>
        </xdr:cNvPr>
        <xdr:cNvGrpSpPr>
          <a:grpSpLocks/>
        </xdr:cNvGrpSpPr>
      </xdr:nvGrpSpPr>
      <xdr:grpSpPr bwMode="auto">
        <a:xfrm>
          <a:off x="4700588" y="10096500"/>
          <a:ext cx="266700" cy="0"/>
          <a:chOff x="466" y="3952"/>
          <a:chExt cx="28" cy="16"/>
        </a:xfrm>
      </xdr:grpSpPr>
      <xdr:sp macro="" textlink="">
        <xdr:nvSpPr>
          <xdr:cNvPr id="4103914" name="Line 6305">
            <a:extLst>
              <a:ext uri="{FF2B5EF4-FFF2-40B4-BE49-F238E27FC236}">
                <a16:creationId xmlns:a16="http://schemas.microsoft.com/office/drawing/2014/main" id="{00000000-0008-0000-0F00-0000E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15" name="Line 6306">
            <a:extLst>
              <a:ext uri="{FF2B5EF4-FFF2-40B4-BE49-F238E27FC236}">
                <a16:creationId xmlns:a16="http://schemas.microsoft.com/office/drawing/2014/main" id="{00000000-0008-0000-0F00-0000E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11" name="Group 6307">
          <a:extLst>
            <a:ext uri="{FF2B5EF4-FFF2-40B4-BE49-F238E27FC236}">
              <a16:creationId xmlns:a16="http://schemas.microsoft.com/office/drawing/2014/main" id="{00000000-0008-0000-0F00-0000639B3E00}"/>
            </a:ext>
          </a:extLst>
        </xdr:cNvPr>
        <xdr:cNvGrpSpPr>
          <a:grpSpLocks/>
        </xdr:cNvGrpSpPr>
      </xdr:nvGrpSpPr>
      <xdr:grpSpPr bwMode="auto">
        <a:xfrm>
          <a:off x="4700588" y="10096500"/>
          <a:ext cx="266700" cy="0"/>
          <a:chOff x="466" y="3952"/>
          <a:chExt cx="28" cy="16"/>
        </a:xfrm>
      </xdr:grpSpPr>
      <xdr:sp macro="" textlink="">
        <xdr:nvSpPr>
          <xdr:cNvPr id="4103912" name="Line 6308">
            <a:extLst>
              <a:ext uri="{FF2B5EF4-FFF2-40B4-BE49-F238E27FC236}">
                <a16:creationId xmlns:a16="http://schemas.microsoft.com/office/drawing/2014/main" id="{00000000-0008-0000-0F00-0000E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13" name="Line 6309">
            <a:extLst>
              <a:ext uri="{FF2B5EF4-FFF2-40B4-BE49-F238E27FC236}">
                <a16:creationId xmlns:a16="http://schemas.microsoft.com/office/drawing/2014/main" id="{00000000-0008-0000-0F00-0000E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12" name="Group 6310">
          <a:extLst>
            <a:ext uri="{FF2B5EF4-FFF2-40B4-BE49-F238E27FC236}">
              <a16:creationId xmlns:a16="http://schemas.microsoft.com/office/drawing/2014/main" id="{00000000-0008-0000-0F00-0000649B3E00}"/>
            </a:ext>
          </a:extLst>
        </xdr:cNvPr>
        <xdr:cNvGrpSpPr>
          <a:grpSpLocks/>
        </xdr:cNvGrpSpPr>
      </xdr:nvGrpSpPr>
      <xdr:grpSpPr bwMode="auto">
        <a:xfrm>
          <a:off x="4700588" y="10096500"/>
          <a:ext cx="266700" cy="0"/>
          <a:chOff x="466" y="3952"/>
          <a:chExt cx="28" cy="16"/>
        </a:xfrm>
      </xdr:grpSpPr>
      <xdr:sp macro="" textlink="">
        <xdr:nvSpPr>
          <xdr:cNvPr id="4103910" name="Line 6311">
            <a:extLst>
              <a:ext uri="{FF2B5EF4-FFF2-40B4-BE49-F238E27FC236}">
                <a16:creationId xmlns:a16="http://schemas.microsoft.com/office/drawing/2014/main" id="{00000000-0008-0000-0F00-0000E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11" name="Line 6312">
            <a:extLst>
              <a:ext uri="{FF2B5EF4-FFF2-40B4-BE49-F238E27FC236}">
                <a16:creationId xmlns:a16="http://schemas.microsoft.com/office/drawing/2014/main" id="{00000000-0008-0000-0F00-0000E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13" name="Group 6313">
          <a:extLst>
            <a:ext uri="{FF2B5EF4-FFF2-40B4-BE49-F238E27FC236}">
              <a16:creationId xmlns:a16="http://schemas.microsoft.com/office/drawing/2014/main" id="{00000000-0008-0000-0F00-0000659B3E00}"/>
            </a:ext>
          </a:extLst>
        </xdr:cNvPr>
        <xdr:cNvGrpSpPr>
          <a:grpSpLocks/>
        </xdr:cNvGrpSpPr>
      </xdr:nvGrpSpPr>
      <xdr:grpSpPr bwMode="auto">
        <a:xfrm>
          <a:off x="4700588" y="10096500"/>
          <a:ext cx="266700" cy="0"/>
          <a:chOff x="466" y="3952"/>
          <a:chExt cx="28" cy="16"/>
        </a:xfrm>
      </xdr:grpSpPr>
      <xdr:sp macro="" textlink="">
        <xdr:nvSpPr>
          <xdr:cNvPr id="4103908" name="Line 6314">
            <a:extLst>
              <a:ext uri="{FF2B5EF4-FFF2-40B4-BE49-F238E27FC236}">
                <a16:creationId xmlns:a16="http://schemas.microsoft.com/office/drawing/2014/main" id="{00000000-0008-0000-0F00-0000E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09" name="Line 6315">
            <a:extLst>
              <a:ext uri="{FF2B5EF4-FFF2-40B4-BE49-F238E27FC236}">
                <a16:creationId xmlns:a16="http://schemas.microsoft.com/office/drawing/2014/main" id="{00000000-0008-0000-0F00-0000E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03014" name="Group 6316">
          <a:extLst>
            <a:ext uri="{FF2B5EF4-FFF2-40B4-BE49-F238E27FC236}">
              <a16:creationId xmlns:a16="http://schemas.microsoft.com/office/drawing/2014/main" id="{00000000-0008-0000-0F00-0000669B3E00}"/>
            </a:ext>
          </a:extLst>
        </xdr:cNvPr>
        <xdr:cNvGrpSpPr>
          <a:grpSpLocks/>
        </xdr:cNvGrpSpPr>
      </xdr:nvGrpSpPr>
      <xdr:grpSpPr bwMode="auto">
        <a:xfrm>
          <a:off x="4576763" y="10096500"/>
          <a:ext cx="228600" cy="0"/>
          <a:chOff x="466" y="3952"/>
          <a:chExt cx="28" cy="16"/>
        </a:xfrm>
      </xdr:grpSpPr>
      <xdr:sp macro="" textlink="">
        <xdr:nvSpPr>
          <xdr:cNvPr id="4103906" name="Line 6317">
            <a:extLst>
              <a:ext uri="{FF2B5EF4-FFF2-40B4-BE49-F238E27FC236}">
                <a16:creationId xmlns:a16="http://schemas.microsoft.com/office/drawing/2014/main" id="{00000000-0008-0000-0F00-0000E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07" name="Line 6318">
            <a:extLst>
              <a:ext uri="{FF2B5EF4-FFF2-40B4-BE49-F238E27FC236}">
                <a16:creationId xmlns:a16="http://schemas.microsoft.com/office/drawing/2014/main" id="{00000000-0008-0000-0F00-0000E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15" name="Group 6319">
          <a:extLst>
            <a:ext uri="{FF2B5EF4-FFF2-40B4-BE49-F238E27FC236}">
              <a16:creationId xmlns:a16="http://schemas.microsoft.com/office/drawing/2014/main" id="{00000000-0008-0000-0F00-0000679B3E00}"/>
            </a:ext>
          </a:extLst>
        </xdr:cNvPr>
        <xdr:cNvGrpSpPr>
          <a:grpSpLocks/>
        </xdr:cNvGrpSpPr>
      </xdr:nvGrpSpPr>
      <xdr:grpSpPr bwMode="auto">
        <a:xfrm>
          <a:off x="4117181" y="10096500"/>
          <a:ext cx="240507" cy="0"/>
          <a:chOff x="466" y="3952"/>
          <a:chExt cx="28" cy="16"/>
        </a:xfrm>
      </xdr:grpSpPr>
      <xdr:sp macro="" textlink="">
        <xdr:nvSpPr>
          <xdr:cNvPr id="4103904" name="Line 6320">
            <a:extLst>
              <a:ext uri="{FF2B5EF4-FFF2-40B4-BE49-F238E27FC236}">
                <a16:creationId xmlns:a16="http://schemas.microsoft.com/office/drawing/2014/main" id="{00000000-0008-0000-0F00-0000E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05" name="Line 6321">
            <a:extLst>
              <a:ext uri="{FF2B5EF4-FFF2-40B4-BE49-F238E27FC236}">
                <a16:creationId xmlns:a16="http://schemas.microsoft.com/office/drawing/2014/main" id="{00000000-0008-0000-0F00-0000E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16" name="Group 6322">
          <a:extLst>
            <a:ext uri="{FF2B5EF4-FFF2-40B4-BE49-F238E27FC236}">
              <a16:creationId xmlns:a16="http://schemas.microsoft.com/office/drawing/2014/main" id="{00000000-0008-0000-0F00-0000689B3E00}"/>
            </a:ext>
          </a:extLst>
        </xdr:cNvPr>
        <xdr:cNvGrpSpPr>
          <a:grpSpLocks/>
        </xdr:cNvGrpSpPr>
      </xdr:nvGrpSpPr>
      <xdr:grpSpPr bwMode="auto">
        <a:xfrm>
          <a:off x="4117181" y="10096500"/>
          <a:ext cx="240507" cy="0"/>
          <a:chOff x="466" y="3952"/>
          <a:chExt cx="28" cy="16"/>
        </a:xfrm>
      </xdr:grpSpPr>
      <xdr:sp macro="" textlink="">
        <xdr:nvSpPr>
          <xdr:cNvPr id="4103902" name="Line 6323">
            <a:extLst>
              <a:ext uri="{FF2B5EF4-FFF2-40B4-BE49-F238E27FC236}">
                <a16:creationId xmlns:a16="http://schemas.microsoft.com/office/drawing/2014/main" id="{00000000-0008-0000-0F00-0000D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03" name="Line 6324">
            <a:extLst>
              <a:ext uri="{FF2B5EF4-FFF2-40B4-BE49-F238E27FC236}">
                <a16:creationId xmlns:a16="http://schemas.microsoft.com/office/drawing/2014/main" id="{00000000-0008-0000-0F00-0000D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17" name="Group 6325">
          <a:extLst>
            <a:ext uri="{FF2B5EF4-FFF2-40B4-BE49-F238E27FC236}">
              <a16:creationId xmlns:a16="http://schemas.microsoft.com/office/drawing/2014/main" id="{00000000-0008-0000-0F00-0000699B3E00}"/>
            </a:ext>
          </a:extLst>
        </xdr:cNvPr>
        <xdr:cNvGrpSpPr>
          <a:grpSpLocks/>
        </xdr:cNvGrpSpPr>
      </xdr:nvGrpSpPr>
      <xdr:grpSpPr bwMode="auto">
        <a:xfrm>
          <a:off x="4117181" y="10096500"/>
          <a:ext cx="240507" cy="0"/>
          <a:chOff x="466" y="3952"/>
          <a:chExt cx="28" cy="16"/>
        </a:xfrm>
      </xdr:grpSpPr>
      <xdr:sp macro="" textlink="">
        <xdr:nvSpPr>
          <xdr:cNvPr id="4103900" name="Line 6326">
            <a:extLst>
              <a:ext uri="{FF2B5EF4-FFF2-40B4-BE49-F238E27FC236}">
                <a16:creationId xmlns:a16="http://schemas.microsoft.com/office/drawing/2014/main" id="{00000000-0008-0000-0F00-0000D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01" name="Line 6327">
            <a:extLst>
              <a:ext uri="{FF2B5EF4-FFF2-40B4-BE49-F238E27FC236}">
                <a16:creationId xmlns:a16="http://schemas.microsoft.com/office/drawing/2014/main" id="{00000000-0008-0000-0F00-0000D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18" name="Group 6328">
          <a:extLst>
            <a:ext uri="{FF2B5EF4-FFF2-40B4-BE49-F238E27FC236}">
              <a16:creationId xmlns:a16="http://schemas.microsoft.com/office/drawing/2014/main" id="{00000000-0008-0000-0F00-00006A9B3E00}"/>
            </a:ext>
          </a:extLst>
        </xdr:cNvPr>
        <xdr:cNvGrpSpPr>
          <a:grpSpLocks/>
        </xdr:cNvGrpSpPr>
      </xdr:nvGrpSpPr>
      <xdr:grpSpPr bwMode="auto">
        <a:xfrm>
          <a:off x="4117181" y="10096500"/>
          <a:ext cx="240507" cy="0"/>
          <a:chOff x="466" y="3952"/>
          <a:chExt cx="28" cy="16"/>
        </a:xfrm>
      </xdr:grpSpPr>
      <xdr:sp macro="" textlink="">
        <xdr:nvSpPr>
          <xdr:cNvPr id="4103898" name="Line 6329">
            <a:extLst>
              <a:ext uri="{FF2B5EF4-FFF2-40B4-BE49-F238E27FC236}">
                <a16:creationId xmlns:a16="http://schemas.microsoft.com/office/drawing/2014/main" id="{00000000-0008-0000-0F00-0000D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99" name="Line 6330">
            <a:extLst>
              <a:ext uri="{FF2B5EF4-FFF2-40B4-BE49-F238E27FC236}">
                <a16:creationId xmlns:a16="http://schemas.microsoft.com/office/drawing/2014/main" id="{00000000-0008-0000-0F00-0000D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19" name="Group 6331">
          <a:extLst>
            <a:ext uri="{FF2B5EF4-FFF2-40B4-BE49-F238E27FC236}">
              <a16:creationId xmlns:a16="http://schemas.microsoft.com/office/drawing/2014/main" id="{00000000-0008-0000-0F00-00006B9B3E00}"/>
            </a:ext>
          </a:extLst>
        </xdr:cNvPr>
        <xdr:cNvGrpSpPr>
          <a:grpSpLocks/>
        </xdr:cNvGrpSpPr>
      </xdr:nvGrpSpPr>
      <xdr:grpSpPr bwMode="auto">
        <a:xfrm>
          <a:off x="4117181" y="10096500"/>
          <a:ext cx="240507" cy="0"/>
          <a:chOff x="466" y="3952"/>
          <a:chExt cx="28" cy="16"/>
        </a:xfrm>
      </xdr:grpSpPr>
      <xdr:sp macro="" textlink="">
        <xdr:nvSpPr>
          <xdr:cNvPr id="4103896" name="Line 6332">
            <a:extLst>
              <a:ext uri="{FF2B5EF4-FFF2-40B4-BE49-F238E27FC236}">
                <a16:creationId xmlns:a16="http://schemas.microsoft.com/office/drawing/2014/main" id="{00000000-0008-0000-0F00-0000D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97" name="Line 6333">
            <a:extLst>
              <a:ext uri="{FF2B5EF4-FFF2-40B4-BE49-F238E27FC236}">
                <a16:creationId xmlns:a16="http://schemas.microsoft.com/office/drawing/2014/main" id="{00000000-0008-0000-0F00-0000D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20" name="Group 6334">
          <a:extLst>
            <a:ext uri="{FF2B5EF4-FFF2-40B4-BE49-F238E27FC236}">
              <a16:creationId xmlns:a16="http://schemas.microsoft.com/office/drawing/2014/main" id="{00000000-0008-0000-0F00-00006C9B3E00}"/>
            </a:ext>
          </a:extLst>
        </xdr:cNvPr>
        <xdr:cNvGrpSpPr>
          <a:grpSpLocks/>
        </xdr:cNvGrpSpPr>
      </xdr:nvGrpSpPr>
      <xdr:grpSpPr bwMode="auto">
        <a:xfrm>
          <a:off x="4117181" y="10096500"/>
          <a:ext cx="240507" cy="0"/>
          <a:chOff x="466" y="3952"/>
          <a:chExt cx="28" cy="16"/>
        </a:xfrm>
      </xdr:grpSpPr>
      <xdr:sp macro="" textlink="">
        <xdr:nvSpPr>
          <xdr:cNvPr id="4103894" name="Line 6335">
            <a:extLst>
              <a:ext uri="{FF2B5EF4-FFF2-40B4-BE49-F238E27FC236}">
                <a16:creationId xmlns:a16="http://schemas.microsoft.com/office/drawing/2014/main" id="{00000000-0008-0000-0F00-0000D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95" name="Line 6336">
            <a:extLst>
              <a:ext uri="{FF2B5EF4-FFF2-40B4-BE49-F238E27FC236}">
                <a16:creationId xmlns:a16="http://schemas.microsoft.com/office/drawing/2014/main" id="{00000000-0008-0000-0F00-0000D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03021" name="Group 6337">
          <a:extLst>
            <a:ext uri="{FF2B5EF4-FFF2-40B4-BE49-F238E27FC236}">
              <a16:creationId xmlns:a16="http://schemas.microsoft.com/office/drawing/2014/main" id="{00000000-0008-0000-0F00-00006D9B3E00}"/>
            </a:ext>
          </a:extLst>
        </xdr:cNvPr>
        <xdr:cNvGrpSpPr>
          <a:grpSpLocks/>
        </xdr:cNvGrpSpPr>
      </xdr:nvGrpSpPr>
      <xdr:grpSpPr bwMode="auto">
        <a:xfrm>
          <a:off x="3993356" y="10096500"/>
          <a:ext cx="228600" cy="0"/>
          <a:chOff x="466" y="3952"/>
          <a:chExt cx="28" cy="16"/>
        </a:xfrm>
      </xdr:grpSpPr>
      <xdr:sp macro="" textlink="">
        <xdr:nvSpPr>
          <xdr:cNvPr id="4103892" name="Line 6338">
            <a:extLst>
              <a:ext uri="{FF2B5EF4-FFF2-40B4-BE49-F238E27FC236}">
                <a16:creationId xmlns:a16="http://schemas.microsoft.com/office/drawing/2014/main" id="{00000000-0008-0000-0F00-0000D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93" name="Line 6339">
            <a:extLst>
              <a:ext uri="{FF2B5EF4-FFF2-40B4-BE49-F238E27FC236}">
                <a16:creationId xmlns:a16="http://schemas.microsoft.com/office/drawing/2014/main" id="{00000000-0008-0000-0F00-0000D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22" name="Group 6340">
          <a:extLst>
            <a:ext uri="{FF2B5EF4-FFF2-40B4-BE49-F238E27FC236}">
              <a16:creationId xmlns:a16="http://schemas.microsoft.com/office/drawing/2014/main" id="{00000000-0008-0000-0F00-00006E9B3E00}"/>
            </a:ext>
          </a:extLst>
        </xdr:cNvPr>
        <xdr:cNvGrpSpPr>
          <a:grpSpLocks/>
        </xdr:cNvGrpSpPr>
      </xdr:nvGrpSpPr>
      <xdr:grpSpPr bwMode="auto">
        <a:xfrm>
          <a:off x="4117181" y="10096500"/>
          <a:ext cx="228600" cy="0"/>
          <a:chOff x="466" y="3952"/>
          <a:chExt cx="28" cy="16"/>
        </a:xfrm>
      </xdr:grpSpPr>
      <xdr:sp macro="" textlink="">
        <xdr:nvSpPr>
          <xdr:cNvPr id="4103890" name="Line 6341">
            <a:extLst>
              <a:ext uri="{FF2B5EF4-FFF2-40B4-BE49-F238E27FC236}">
                <a16:creationId xmlns:a16="http://schemas.microsoft.com/office/drawing/2014/main" id="{00000000-0008-0000-0F00-0000D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91" name="Line 6342">
            <a:extLst>
              <a:ext uri="{FF2B5EF4-FFF2-40B4-BE49-F238E27FC236}">
                <a16:creationId xmlns:a16="http://schemas.microsoft.com/office/drawing/2014/main" id="{00000000-0008-0000-0F00-0000D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23" name="Group 6343">
          <a:extLst>
            <a:ext uri="{FF2B5EF4-FFF2-40B4-BE49-F238E27FC236}">
              <a16:creationId xmlns:a16="http://schemas.microsoft.com/office/drawing/2014/main" id="{00000000-0008-0000-0F00-00006F9B3E00}"/>
            </a:ext>
          </a:extLst>
        </xdr:cNvPr>
        <xdr:cNvGrpSpPr>
          <a:grpSpLocks/>
        </xdr:cNvGrpSpPr>
      </xdr:nvGrpSpPr>
      <xdr:grpSpPr bwMode="auto">
        <a:xfrm>
          <a:off x="4117181" y="10096500"/>
          <a:ext cx="228600" cy="0"/>
          <a:chOff x="466" y="3952"/>
          <a:chExt cx="28" cy="16"/>
        </a:xfrm>
      </xdr:grpSpPr>
      <xdr:sp macro="" textlink="">
        <xdr:nvSpPr>
          <xdr:cNvPr id="4103888" name="Line 6344">
            <a:extLst>
              <a:ext uri="{FF2B5EF4-FFF2-40B4-BE49-F238E27FC236}">
                <a16:creationId xmlns:a16="http://schemas.microsoft.com/office/drawing/2014/main" id="{00000000-0008-0000-0F00-0000D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89" name="Line 6345">
            <a:extLst>
              <a:ext uri="{FF2B5EF4-FFF2-40B4-BE49-F238E27FC236}">
                <a16:creationId xmlns:a16="http://schemas.microsoft.com/office/drawing/2014/main" id="{00000000-0008-0000-0F00-0000D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24" name="Group 6346">
          <a:extLst>
            <a:ext uri="{FF2B5EF4-FFF2-40B4-BE49-F238E27FC236}">
              <a16:creationId xmlns:a16="http://schemas.microsoft.com/office/drawing/2014/main" id="{00000000-0008-0000-0F00-0000709B3E00}"/>
            </a:ext>
          </a:extLst>
        </xdr:cNvPr>
        <xdr:cNvGrpSpPr>
          <a:grpSpLocks/>
        </xdr:cNvGrpSpPr>
      </xdr:nvGrpSpPr>
      <xdr:grpSpPr bwMode="auto">
        <a:xfrm>
          <a:off x="4117181" y="10096500"/>
          <a:ext cx="240507" cy="0"/>
          <a:chOff x="466" y="3952"/>
          <a:chExt cx="28" cy="16"/>
        </a:xfrm>
      </xdr:grpSpPr>
      <xdr:sp macro="" textlink="">
        <xdr:nvSpPr>
          <xdr:cNvPr id="4103886" name="Line 6347">
            <a:extLst>
              <a:ext uri="{FF2B5EF4-FFF2-40B4-BE49-F238E27FC236}">
                <a16:creationId xmlns:a16="http://schemas.microsoft.com/office/drawing/2014/main" id="{00000000-0008-0000-0F00-0000C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87" name="Line 6348">
            <a:extLst>
              <a:ext uri="{FF2B5EF4-FFF2-40B4-BE49-F238E27FC236}">
                <a16:creationId xmlns:a16="http://schemas.microsoft.com/office/drawing/2014/main" id="{00000000-0008-0000-0F00-0000C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25" name="Group 6349">
          <a:extLst>
            <a:ext uri="{FF2B5EF4-FFF2-40B4-BE49-F238E27FC236}">
              <a16:creationId xmlns:a16="http://schemas.microsoft.com/office/drawing/2014/main" id="{00000000-0008-0000-0F00-0000719B3E00}"/>
            </a:ext>
          </a:extLst>
        </xdr:cNvPr>
        <xdr:cNvGrpSpPr>
          <a:grpSpLocks/>
        </xdr:cNvGrpSpPr>
      </xdr:nvGrpSpPr>
      <xdr:grpSpPr bwMode="auto">
        <a:xfrm>
          <a:off x="4117181" y="10096500"/>
          <a:ext cx="228600" cy="0"/>
          <a:chOff x="466" y="3952"/>
          <a:chExt cx="28" cy="16"/>
        </a:xfrm>
      </xdr:grpSpPr>
      <xdr:sp macro="" textlink="">
        <xdr:nvSpPr>
          <xdr:cNvPr id="4103884" name="Line 6350">
            <a:extLst>
              <a:ext uri="{FF2B5EF4-FFF2-40B4-BE49-F238E27FC236}">
                <a16:creationId xmlns:a16="http://schemas.microsoft.com/office/drawing/2014/main" id="{00000000-0008-0000-0F00-0000C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85" name="Line 6351">
            <a:extLst>
              <a:ext uri="{FF2B5EF4-FFF2-40B4-BE49-F238E27FC236}">
                <a16:creationId xmlns:a16="http://schemas.microsoft.com/office/drawing/2014/main" id="{00000000-0008-0000-0F00-0000C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26" name="Group 6352">
          <a:extLst>
            <a:ext uri="{FF2B5EF4-FFF2-40B4-BE49-F238E27FC236}">
              <a16:creationId xmlns:a16="http://schemas.microsoft.com/office/drawing/2014/main" id="{00000000-0008-0000-0F00-0000729B3E00}"/>
            </a:ext>
          </a:extLst>
        </xdr:cNvPr>
        <xdr:cNvGrpSpPr>
          <a:grpSpLocks/>
        </xdr:cNvGrpSpPr>
      </xdr:nvGrpSpPr>
      <xdr:grpSpPr bwMode="auto">
        <a:xfrm>
          <a:off x="4117181" y="10096500"/>
          <a:ext cx="228600" cy="0"/>
          <a:chOff x="466" y="3952"/>
          <a:chExt cx="28" cy="16"/>
        </a:xfrm>
      </xdr:grpSpPr>
      <xdr:sp macro="" textlink="">
        <xdr:nvSpPr>
          <xdr:cNvPr id="4103882" name="Line 6353">
            <a:extLst>
              <a:ext uri="{FF2B5EF4-FFF2-40B4-BE49-F238E27FC236}">
                <a16:creationId xmlns:a16="http://schemas.microsoft.com/office/drawing/2014/main" id="{00000000-0008-0000-0F00-0000C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83" name="Line 6354">
            <a:extLst>
              <a:ext uri="{FF2B5EF4-FFF2-40B4-BE49-F238E27FC236}">
                <a16:creationId xmlns:a16="http://schemas.microsoft.com/office/drawing/2014/main" id="{00000000-0008-0000-0F00-0000C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27" name="Group 6355">
          <a:extLst>
            <a:ext uri="{FF2B5EF4-FFF2-40B4-BE49-F238E27FC236}">
              <a16:creationId xmlns:a16="http://schemas.microsoft.com/office/drawing/2014/main" id="{00000000-0008-0000-0F00-0000739B3E00}"/>
            </a:ext>
          </a:extLst>
        </xdr:cNvPr>
        <xdr:cNvGrpSpPr>
          <a:grpSpLocks/>
        </xdr:cNvGrpSpPr>
      </xdr:nvGrpSpPr>
      <xdr:grpSpPr bwMode="auto">
        <a:xfrm>
          <a:off x="4117181" y="10096500"/>
          <a:ext cx="240507" cy="0"/>
          <a:chOff x="466" y="3952"/>
          <a:chExt cx="28" cy="16"/>
        </a:xfrm>
      </xdr:grpSpPr>
      <xdr:sp macro="" textlink="">
        <xdr:nvSpPr>
          <xdr:cNvPr id="4103880" name="Line 6356">
            <a:extLst>
              <a:ext uri="{FF2B5EF4-FFF2-40B4-BE49-F238E27FC236}">
                <a16:creationId xmlns:a16="http://schemas.microsoft.com/office/drawing/2014/main" id="{00000000-0008-0000-0F00-0000C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81" name="Line 6357">
            <a:extLst>
              <a:ext uri="{FF2B5EF4-FFF2-40B4-BE49-F238E27FC236}">
                <a16:creationId xmlns:a16="http://schemas.microsoft.com/office/drawing/2014/main" id="{00000000-0008-0000-0F00-0000C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28" name="Group 6358">
          <a:extLst>
            <a:ext uri="{FF2B5EF4-FFF2-40B4-BE49-F238E27FC236}">
              <a16:creationId xmlns:a16="http://schemas.microsoft.com/office/drawing/2014/main" id="{00000000-0008-0000-0F00-0000749B3E00}"/>
            </a:ext>
          </a:extLst>
        </xdr:cNvPr>
        <xdr:cNvGrpSpPr>
          <a:grpSpLocks/>
        </xdr:cNvGrpSpPr>
      </xdr:nvGrpSpPr>
      <xdr:grpSpPr bwMode="auto">
        <a:xfrm>
          <a:off x="4700588" y="10096500"/>
          <a:ext cx="266700" cy="0"/>
          <a:chOff x="466" y="3952"/>
          <a:chExt cx="28" cy="16"/>
        </a:xfrm>
      </xdr:grpSpPr>
      <xdr:sp macro="" textlink="">
        <xdr:nvSpPr>
          <xdr:cNvPr id="4103878" name="Line 6359">
            <a:extLst>
              <a:ext uri="{FF2B5EF4-FFF2-40B4-BE49-F238E27FC236}">
                <a16:creationId xmlns:a16="http://schemas.microsoft.com/office/drawing/2014/main" id="{00000000-0008-0000-0F00-0000C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79" name="Line 6360">
            <a:extLst>
              <a:ext uri="{FF2B5EF4-FFF2-40B4-BE49-F238E27FC236}">
                <a16:creationId xmlns:a16="http://schemas.microsoft.com/office/drawing/2014/main" id="{00000000-0008-0000-0F00-0000C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29" name="Group 6361">
          <a:extLst>
            <a:ext uri="{FF2B5EF4-FFF2-40B4-BE49-F238E27FC236}">
              <a16:creationId xmlns:a16="http://schemas.microsoft.com/office/drawing/2014/main" id="{00000000-0008-0000-0F00-0000759B3E00}"/>
            </a:ext>
          </a:extLst>
        </xdr:cNvPr>
        <xdr:cNvGrpSpPr>
          <a:grpSpLocks/>
        </xdr:cNvGrpSpPr>
      </xdr:nvGrpSpPr>
      <xdr:grpSpPr bwMode="auto">
        <a:xfrm>
          <a:off x="4700588" y="10096500"/>
          <a:ext cx="266700" cy="0"/>
          <a:chOff x="466" y="3952"/>
          <a:chExt cx="28" cy="16"/>
        </a:xfrm>
      </xdr:grpSpPr>
      <xdr:sp macro="" textlink="">
        <xdr:nvSpPr>
          <xdr:cNvPr id="4103876" name="Line 6362">
            <a:extLst>
              <a:ext uri="{FF2B5EF4-FFF2-40B4-BE49-F238E27FC236}">
                <a16:creationId xmlns:a16="http://schemas.microsoft.com/office/drawing/2014/main" id="{00000000-0008-0000-0F00-0000C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77" name="Line 6363">
            <a:extLst>
              <a:ext uri="{FF2B5EF4-FFF2-40B4-BE49-F238E27FC236}">
                <a16:creationId xmlns:a16="http://schemas.microsoft.com/office/drawing/2014/main" id="{00000000-0008-0000-0F00-0000C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30" name="Group 6364">
          <a:extLst>
            <a:ext uri="{FF2B5EF4-FFF2-40B4-BE49-F238E27FC236}">
              <a16:creationId xmlns:a16="http://schemas.microsoft.com/office/drawing/2014/main" id="{00000000-0008-0000-0F00-0000769B3E00}"/>
            </a:ext>
          </a:extLst>
        </xdr:cNvPr>
        <xdr:cNvGrpSpPr>
          <a:grpSpLocks/>
        </xdr:cNvGrpSpPr>
      </xdr:nvGrpSpPr>
      <xdr:grpSpPr bwMode="auto">
        <a:xfrm>
          <a:off x="4700588" y="10096500"/>
          <a:ext cx="266700" cy="0"/>
          <a:chOff x="466" y="3952"/>
          <a:chExt cx="28" cy="16"/>
        </a:xfrm>
      </xdr:grpSpPr>
      <xdr:sp macro="" textlink="">
        <xdr:nvSpPr>
          <xdr:cNvPr id="4103874" name="Line 6365">
            <a:extLst>
              <a:ext uri="{FF2B5EF4-FFF2-40B4-BE49-F238E27FC236}">
                <a16:creationId xmlns:a16="http://schemas.microsoft.com/office/drawing/2014/main" id="{00000000-0008-0000-0F00-0000C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75" name="Line 6366">
            <a:extLst>
              <a:ext uri="{FF2B5EF4-FFF2-40B4-BE49-F238E27FC236}">
                <a16:creationId xmlns:a16="http://schemas.microsoft.com/office/drawing/2014/main" id="{00000000-0008-0000-0F00-0000C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031" name="Group 6367">
          <a:extLst>
            <a:ext uri="{FF2B5EF4-FFF2-40B4-BE49-F238E27FC236}">
              <a16:creationId xmlns:a16="http://schemas.microsoft.com/office/drawing/2014/main" id="{00000000-0008-0000-0F00-0000779B3E00}"/>
            </a:ext>
          </a:extLst>
        </xdr:cNvPr>
        <xdr:cNvGrpSpPr>
          <a:grpSpLocks/>
        </xdr:cNvGrpSpPr>
      </xdr:nvGrpSpPr>
      <xdr:grpSpPr bwMode="auto">
        <a:xfrm>
          <a:off x="5486400" y="10096500"/>
          <a:ext cx="266700" cy="0"/>
          <a:chOff x="466" y="3952"/>
          <a:chExt cx="28" cy="16"/>
        </a:xfrm>
      </xdr:grpSpPr>
      <xdr:sp macro="" textlink="">
        <xdr:nvSpPr>
          <xdr:cNvPr id="4103872" name="Line 6368">
            <a:extLst>
              <a:ext uri="{FF2B5EF4-FFF2-40B4-BE49-F238E27FC236}">
                <a16:creationId xmlns:a16="http://schemas.microsoft.com/office/drawing/2014/main" id="{00000000-0008-0000-0F00-0000C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73" name="Line 6369">
            <a:extLst>
              <a:ext uri="{FF2B5EF4-FFF2-40B4-BE49-F238E27FC236}">
                <a16:creationId xmlns:a16="http://schemas.microsoft.com/office/drawing/2014/main" id="{00000000-0008-0000-0F00-0000C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032" name="Group 6370">
          <a:extLst>
            <a:ext uri="{FF2B5EF4-FFF2-40B4-BE49-F238E27FC236}">
              <a16:creationId xmlns:a16="http://schemas.microsoft.com/office/drawing/2014/main" id="{00000000-0008-0000-0F00-0000789B3E00}"/>
            </a:ext>
          </a:extLst>
        </xdr:cNvPr>
        <xdr:cNvGrpSpPr>
          <a:grpSpLocks/>
        </xdr:cNvGrpSpPr>
      </xdr:nvGrpSpPr>
      <xdr:grpSpPr bwMode="auto">
        <a:xfrm>
          <a:off x="5486400" y="10096500"/>
          <a:ext cx="266700" cy="0"/>
          <a:chOff x="466" y="3952"/>
          <a:chExt cx="28" cy="16"/>
        </a:xfrm>
      </xdr:grpSpPr>
      <xdr:sp macro="" textlink="">
        <xdr:nvSpPr>
          <xdr:cNvPr id="4103870" name="Line 6371">
            <a:extLst>
              <a:ext uri="{FF2B5EF4-FFF2-40B4-BE49-F238E27FC236}">
                <a16:creationId xmlns:a16="http://schemas.microsoft.com/office/drawing/2014/main" id="{00000000-0008-0000-0F00-0000B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71" name="Line 6372">
            <a:extLst>
              <a:ext uri="{FF2B5EF4-FFF2-40B4-BE49-F238E27FC236}">
                <a16:creationId xmlns:a16="http://schemas.microsoft.com/office/drawing/2014/main" id="{00000000-0008-0000-0F00-0000B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033" name="Group 6373">
          <a:extLst>
            <a:ext uri="{FF2B5EF4-FFF2-40B4-BE49-F238E27FC236}">
              <a16:creationId xmlns:a16="http://schemas.microsoft.com/office/drawing/2014/main" id="{00000000-0008-0000-0F00-0000799B3E00}"/>
            </a:ext>
          </a:extLst>
        </xdr:cNvPr>
        <xdr:cNvGrpSpPr>
          <a:grpSpLocks/>
        </xdr:cNvGrpSpPr>
      </xdr:nvGrpSpPr>
      <xdr:grpSpPr bwMode="auto">
        <a:xfrm>
          <a:off x="5486400" y="10096500"/>
          <a:ext cx="266700" cy="0"/>
          <a:chOff x="466" y="3952"/>
          <a:chExt cx="28" cy="16"/>
        </a:xfrm>
      </xdr:grpSpPr>
      <xdr:sp macro="" textlink="">
        <xdr:nvSpPr>
          <xdr:cNvPr id="4103868" name="Line 6374">
            <a:extLst>
              <a:ext uri="{FF2B5EF4-FFF2-40B4-BE49-F238E27FC236}">
                <a16:creationId xmlns:a16="http://schemas.microsoft.com/office/drawing/2014/main" id="{00000000-0008-0000-0F00-0000B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69" name="Line 6375">
            <a:extLst>
              <a:ext uri="{FF2B5EF4-FFF2-40B4-BE49-F238E27FC236}">
                <a16:creationId xmlns:a16="http://schemas.microsoft.com/office/drawing/2014/main" id="{00000000-0008-0000-0F00-0000B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034" name="Group 6376">
          <a:extLst>
            <a:ext uri="{FF2B5EF4-FFF2-40B4-BE49-F238E27FC236}">
              <a16:creationId xmlns:a16="http://schemas.microsoft.com/office/drawing/2014/main" id="{00000000-0008-0000-0F00-00007A9B3E00}"/>
            </a:ext>
          </a:extLst>
        </xdr:cNvPr>
        <xdr:cNvGrpSpPr>
          <a:grpSpLocks/>
        </xdr:cNvGrpSpPr>
      </xdr:nvGrpSpPr>
      <xdr:grpSpPr bwMode="auto">
        <a:xfrm>
          <a:off x="5486400" y="10096500"/>
          <a:ext cx="266700" cy="0"/>
          <a:chOff x="466" y="3952"/>
          <a:chExt cx="28" cy="16"/>
        </a:xfrm>
      </xdr:grpSpPr>
      <xdr:sp macro="" textlink="">
        <xdr:nvSpPr>
          <xdr:cNvPr id="4103866" name="Line 6377">
            <a:extLst>
              <a:ext uri="{FF2B5EF4-FFF2-40B4-BE49-F238E27FC236}">
                <a16:creationId xmlns:a16="http://schemas.microsoft.com/office/drawing/2014/main" id="{00000000-0008-0000-0F00-0000B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67" name="Line 6378">
            <a:extLst>
              <a:ext uri="{FF2B5EF4-FFF2-40B4-BE49-F238E27FC236}">
                <a16:creationId xmlns:a16="http://schemas.microsoft.com/office/drawing/2014/main" id="{00000000-0008-0000-0F00-0000B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035" name="Group 6379">
          <a:extLst>
            <a:ext uri="{FF2B5EF4-FFF2-40B4-BE49-F238E27FC236}">
              <a16:creationId xmlns:a16="http://schemas.microsoft.com/office/drawing/2014/main" id="{00000000-0008-0000-0F00-00007B9B3E00}"/>
            </a:ext>
          </a:extLst>
        </xdr:cNvPr>
        <xdr:cNvGrpSpPr>
          <a:grpSpLocks/>
        </xdr:cNvGrpSpPr>
      </xdr:nvGrpSpPr>
      <xdr:grpSpPr bwMode="auto">
        <a:xfrm>
          <a:off x="5486400" y="10096500"/>
          <a:ext cx="266700" cy="0"/>
          <a:chOff x="466" y="3952"/>
          <a:chExt cx="28" cy="16"/>
        </a:xfrm>
      </xdr:grpSpPr>
      <xdr:sp macro="" textlink="">
        <xdr:nvSpPr>
          <xdr:cNvPr id="4103864" name="Line 6380">
            <a:extLst>
              <a:ext uri="{FF2B5EF4-FFF2-40B4-BE49-F238E27FC236}">
                <a16:creationId xmlns:a16="http://schemas.microsoft.com/office/drawing/2014/main" id="{00000000-0008-0000-0F00-0000B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65" name="Line 6381">
            <a:extLst>
              <a:ext uri="{FF2B5EF4-FFF2-40B4-BE49-F238E27FC236}">
                <a16:creationId xmlns:a16="http://schemas.microsoft.com/office/drawing/2014/main" id="{00000000-0008-0000-0F00-0000B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36" name="Group 6382">
          <a:extLst>
            <a:ext uri="{FF2B5EF4-FFF2-40B4-BE49-F238E27FC236}">
              <a16:creationId xmlns:a16="http://schemas.microsoft.com/office/drawing/2014/main" id="{00000000-0008-0000-0F00-00007C9B3E00}"/>
            </a:ext>
          </a:extLst>
        </xdr:cNvPr>
        <xdr:cNvGrpSpPr>
          <a:grpSpLocks/>
        </xdr:cNvGrpSpPr>
      </xdr:nvGrpSpPr>
      <xdr:grpSpPr bwMode="auto">
        <a:xfrm>
          <a:off x="4117181" y="10096500"/>
          <a:ext cx="228600" cy="0"/>
          <a:chOff x="466" y="3952"/>
          <a:chExt cx="28" cy="16"/>
        </a:xfrm>
      </xdr:grpSpPr>
      <xdr:sp macro="" textlink="">
        <xdr:nvSpPr>
          <xdr:cNvPr id="4103862" name="Line 6383">
            <a:extLst>
              <a:ext uri="{FF2B5EF4-FFF2-40B4-BE49-F238E27FC236}">
                <a16:creationId xmlns:a16="http://schemas.microsoft.com/office/drawing/2014/main" id="{00000000-0008-0000-0F00-0000B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63" name="Line 6384">
            <a:extLst>
              <a:ext uri="{FF2B5EF4-FFF2-40B4-BE49-F238E27FC236}">
                <a16:creationId xmlns:a16="http://schemas.microsoft.com/office/drawing/2014/main" id="{00000000-0008-0000-0F00-0000B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37" name="Group 6385">
          <a:extLst>
            <a:ext uri="{FF2B5EF4-FFF2-40B4-BE49-F238E27FC236}">
              <a16:creationId xmlns:a16="http://schemas.microsoft.com/office/drawing/2014/main" id="{00000000-0008-0000-0F00-00007D9B3E00}"/>
            </a:ext>
          </a:extLst>
        </xdr:cNvPr>
        <xdr:cNvGrpSpPr>
          <a:grpSpLocks/>
        </xdr:cNvGrpSpPr>
      </xdr:nvGrpSpPr>
      <xdr:grpSpPr bwMode="auto">
        <a:xfrm>
          <a:off x="4700588" y="10096500"/>
          <a:ext cx="266700" cy="0"/>
          <a:chOff x="466" y="3952"/>
          <a:chExt cx="28" cy="16"/>
        </a:xfrm>
      </xdr:grpSpPr>
      <xdr:sp macro="" textlink="">
        <xdr:nvSpPr>
          <xdr:cNvPr id="4103860" name="Line 6386">
            <a:extLst>
              <a:ext uri="{FF2B5EF4-FFF2-40B4-BE49-F238E27FC236}">
                <a16:creationId xmlns:a16="http://schemas.microsoft.com/office/drawing/2014/main" id="{00000000-0008-0000-0F00-0000B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61" name="Line 6387">
            <a:extLst>
              <a:ext uri="{FF2B5EF4-FFF2-40B4-BE49-F238E27FC236}">
                <a16:creationId xmlns:a16="http://schemas.microsoft.com/office/drawing/2014/main" id="{00000000-0008-0000-0F00-0000B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38" name="Group 6388">
          <a:extLst>
            <a:ext uri="{FF2B5EF4-FFF2-40B4-BE49-F238E27FC236}">
              <a16:creationId xmlns:a16="http://schemas.microsoft.com/office/drawing/2014/main" id="{00000000-0008-0000-0F00-00007E9B3E00}"/>
            </a:ext>
          </a:extLst>
        </xdr:cNvPr>
        <xdr:cNvGrpSpPr>
          <a:grpSpLocks/>
        </xdr:cNvGrpSpPr>
      </xdr:nvGrpSpPr>
      <xdr:grpSpPr bwMode="auto">
        <a:xfrm>
          <a:off x="4117181" y="10096500"/>
          <a:ext cx="228600" cy="0"/>
          <a:chOff x="466" y="3952"/>
          <a:chExt cx="28" cy="16"/>
        </a:xfrm>
      </xdr:grpSpPr>
      <xdr:sp macro="" textlink="">
        <xdr:nvSpPr>
          <xdr:cNvPr id="4103858" name="Line 6389">
            <a:extLst>
              <a:ext uri="{FF2B5EF4-FFF2-40B4-BE49-F238E27FC236}">
                <a16:creationId xmlns:a16="http://schemas.microsoft.com/office/drawing/2014/main" id="{00000000-0008-0000-0F00-0000B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59" name="Line 6390">
            <a:extLst>
              <a:ext uri="{FF2B5EF4-FFF2-40B4-BE49-F238E27FC236}">
                <a16:creationId xmlns:a16="http://schemas.microsoft.com/office/drawing/2014/main" id="{00000000-0008-0000-0F00-0000B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39" name="Group 6391">
          <a:extLst>
            <a:ext uri="{FF2B5EF4-FFF2-40B4-BE49-F238E27FC236}">
              <a16:creationId xmlns:a16="http://schemas.microsoft.com/office/drawing/2014/main" id="{00000000-0008-0000-0F00-00007F9B3E00}"/>
            </a:ext>
          </a:extLst>
        </xdr:cNvPr>
        <xdr:cNvGrpSpPr>
          <a:grpSpLocks/>
        </xdr:cNvGrpSpPr>
      </xdr:nvGrpSpPr>
      <xdr:grpSpPr bwMode="auto">
        <a:xfrm>
          <a:off x="4700588" y="10096500"/>
          <a:ext cx="266700" cy="0"/>
          <a:chOff x="466" y="3952"/>
          <a:chExt cx="28" cy="16"/>
        </a:xfrm>
      </xdr:grpSpPr>
      <xdr:sp macro="" textlink="">
        <xdr:nvSpPr>
          <xdr:cNvPr id="4103856" name="Line 6392">
            <a:extLst>
              <a:ext uri="{FF2B5EF4-FFF2-40B4-BE49-F238E27FC236}">
                <a16:creationId xmlns:a16="http://schemas.microsoft.com/office/drawing/2014/main" id="{00000000-0008-0000-0F00-0000B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57" name="Line 6393">
            <a:extLst>
              <a:ext uri="{FF2B5EF4-FFF2-40B4-BE49-F238E27FC236}">
                <a16:creationId xmlns:a16="http://schemas.microsoft.com/office/drawing/2014/main" id="{00000000-0008-0000-0F00-0000B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40" name="Group 6394">
          <a:extLst>
            <a:ext uri="{FF2B5EF4-FFF2-40B4-BE49-F238E27FC236}">
              <a16:creationId xmlns:a16="http://schemas.microsoft.com/office/drawing/2014/main" id="{00000000-0008-0000-0F00-0000809B3E00}"/>
            </a:ext>
          </a:extLst>
        </xdr:cNvPr>
        <xdr:cNvGrpSpPr>
          <a:grpSpLocks/>
        </xdr:cNvGrpSpPr>
      </xdr:nvGrpSpPr>
      <xdr:grpSpPr bwMode="auto">
        <a:xfrm>
          <a:off x="4117181" y="10096500"/>
          <a:ext cx="228600" cy="0"/>
          <a:chOff x="466" y="3952"/>
          <a:chExt cx="28" cy="16"/>
        </a:xfrm>
      </xdr:grpSpPr>
      <xdr:sp macro="" textlink="">
        <xdr:nvSpPr>
          <xdr:cNvPr id="4103854" name="Line 6395">
            <a:extLst>
              <a:ext uri="{FF2B5EF4-FFF2-40B4-BE49-F238E27FC236}">
                <a16:creationId xmlns:a16="http://schemas.microsoft.com/office/drawing/2014/main" id="{00000000-0008-0000-0F00-0000A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55" name="Line 6396">
            <a:extLst>
              <a:ext uri="{FF2B5EF4-FFF2-40B4-BE49-F238E27FC236}">
                <a16:creationId xmlns:a16="http://schemas.microsoft.com/office/drawing/2014/main" id="{00000000-0008-0000-0F00-0000A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41" name="Group 6397">
          <a:extLst>
            <a:ext uri="{FF2B5EF4-FFF2-40B4-BE49-F238E27FC236}">
              <a16:creationId xmlns:a16="http://schemas.microsoft.com/office/drawing/2014/main" id="{00000000-0008-0000-0F00-0000819B3E00}"/>
            </a:ext>
          </a:extLst>
        </xdr:cNvPr>
        <xdr:cNvGrpSpPr>
          <a:grpSpLocks/>
        </xdr:cNvGrpSpPr>
      </xdr:nvGrpSpPr>
      <xdr:grpSpPr bwMode="auto">
        <a:xfrm>
          <a:off x="4700588" y="10096500"/>
          <a:ext cx="266700" cy="0"/>
          <a:chOff x="466" y="3952"/>
          <a:chExt cx="28" cy="16"/>
        </a:xfrm>
      </xdr:grpSpPr>
      <xdr:sp macro="" textlink="">
        <xdr:nvSpPr>
          <xdr:cNvPr id="4103852" name="Line 6398">
            <a:extLst>
              <a:ext uri="{FF2B5EF4-FFF2-40B4-BE49-F238E27FC236}">
                <a16:creationId xmlns:a16="http://schemas.microsoft.com/office/drawing/2014/main" id="{00000000-0008-0000-0F00-0000A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53" name="Line 6399">
            <a:extLst>
              <a:ext uri="{FF2B5EF4-FFF2-40B4-BE49-F238E27FC236}">
                <a16:creationId xmlns:a16="http://schemas.microsoft.com/office/drawing/2014/main" id="{00000000-0008-0000-0F00-0000A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42" name="Group 6400">
          <a:extLst>
            <a:ext uri="{FF2B5EF4-FFF2-40B4-BE49-F238E27FC236}">
              <a16:creationId xmlns:a16="http://schemas.microsoft.com/office/drawing/2014/main" id="{00000000-0008-0000-0F00-0000829B3E00}"/>
            </a:ext>
          </a:extLst>
        </xdr:cNvPr>
        <xdr:cNvGrpSpPr>
          <a:grpSpLocks/>
        </xdr:cNvGrpSpPr>
      </xdr:nvGrpSpPr>
      <xdr:grpSpPr bwMode="auto">
        <a:xfrm>
          <a:off x="4117181" y="10096500"/>
          <a:ext cx="228600" cy="0"/>
          <a:chOff x="466" y="3952"/>
          <a:chExt cx="28" cy="16"/>
        </a:xfrm>
      </xdr:grpSpPr>
      <xdr:sp macro="" textlink="">
        <xdr:nvSpPr>
          <xdr:cNvPr id="4103850" name="Line 6401">
            <a:extLst>
              <a:ext uri="{FF2B5EF4-FFF2-40B4-BE49-F238E27FC236}">
                <a16:creationId xmlns:a16="http://schemas.microsoft.com/office/drawing/2014/main" id="{00000000-0008-0000-0F00-0000A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51" name="Line 6402">
            <a:extLst>
              <a:ext uri="{FF2B5EF4-FFF2-40B4-BE49-F238E27FC236}">
                <a16:creationId xmlns:a16="http://schemas.microsoft.com/office/drawing/2014/main" id="{00000000-0008-0000-0F00-0000A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43" name="Group 6403">
          <a:extLst>
            <a:ext uri="{FF2B5EF4-FFF2-40B4-BE49-F238E27FC236}">
              <a16:creationId xmlns:a16="http://schemas.microsoft.com/office/drawing/2014/main" id="{00000000-0008-0000-0F00-0000839B3E00}"/>
            </a:ext>
          </a:extLst>
        </xdr:cNvPr>
        <xdr:cNvGrpSpPr>
          <a:grpSpLocks/>
        </xdr:cNvGrpSpPr>
      </xdr:nvGrpSpPr>
      <xdr:grpSpPr bwMode="auto">
        <a:xfrm>
          <a:off x="4700588" y="10096500"/>
          <a:ext cx="266700" cy="0"/>
          <a:chOff x="466" y="3952"/>
          <a:chExt cx="28" cy="16"/>
        </a:xfrm>
      </xdr:grpSpPr>
      <xdr:sp macro="" textlink="">
        <xdr:nvSpPr>
          <xdr:cNvPr id="4103848" name="Line 6404">
            <a:extLst>
              <a:ext uri="{FF2B5EF4-FFF2-40B4-BE49-F238E27FC236}">
                <a16:creationId xmlns:a16="http://schemas.microsoft.com/office/drawing/2014/main" id="{00000000-0008-0000-0F00-0000A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49" name="Line 6405">
            <a:extLst>
              <a:ext uri="{FF2B5EF4-FFF2-40B4-BE49-F238E27FC236}">
                <a16:creationId xmlns:a16="http://schemas.microsoft.com/office/drawing/2014/main" id="{00000000-0008-0000-0F00-0000A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44" name="Group 6406">
          <a:extLst>
            <a:ext uri="{FF2B5EF4-FFF2-40B4-BE49-F238E27FC236}">
              <a16:creationId xmlns:a16="http://schemas.microsoft.com/office/drawing/2014/main" id="{00000000-0008-0000-0F00-0000849B3E00}"/>
            </a:ext>
          </a:extLst>
        </xdr:cNvPr>
        <xdr:cNvGrpSpPr>
          <a:grpSpLocks/>
        </xdr:cNvGrpSpPr>
      </xdr:nvGrpSpPr>
      <xdr:grpSpPr bwMode="auto">
        <a:xfrm>
          <a:off x="4117181" y="10096500"/>
          <a:ext cx="228600" cy="0"/>
          <a:chOff x="466" y="3952"/>
          <a:chExt cx="28" cy="16"/>
        </a:xfrm>
      </xdr:grpSpPr>
      <xdr:sp macro="" textlink="">
        <xdr:nvSpPr>
          <xdr:cNvPr id="4103846" name="Line 6407">
            <a:extLst>
              <a:ext uri="{FF2B5EF4-FFF2-40B4-BE49-F238E27FC236}">
                <a16:creationId xmlns:a16="http://schemas.microsoft.com/office/drawing/2014/main" id="{00000000-0008-0000-0F00-0000A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47" name="Line 6408">
            <a:extLst>
              <a:ext uri="{FF2B5EF4-FFF2-40B4-BE49-F238E27FC236}">
                <a16:creationId xmlns:a16="http://schemas.microsoft.com/office/drawing/2014/main" id="{00000000-0008-0000-0F00-0000A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45" name="Group 6409">
          <a:extLst>
            <a:ext uri="{FF2B5EF4-FFF2-40B4-BE49-F238E27FC236}">
              <a16:creationId xmlns:a16="http://schemas.microsoft.com/office/drawing/2014/main" id="{00000000-0008-0000-0F00-0000859B3E00}"/>
            </a:ext>
          </a:extLst>
        </xdr:cNvPr>
        <xdr:cNvGrpSpPr>
          <a:grpSpLocks/>
        </xdr:cNvGrpSpPr>
      </xdr:nvGrpSpPr>
      <xdr:grpSpPr bwMode="auto">
        <a:xfrm>
          <a:off x="4117181" y="10096500"/>
          <a:ext cx="228600" cy="0"/>
          <a:chOff x="466" y="3952"/>
          <a:chExt cx="28" cy="16"/>
        </a:xfrm>
      </xdr:grpSpPr>
      <xdr:sp macro="" textlink="">
        <xdr:nvSpPr>
          <xdr:cNvPr id="4103844" name="Line 6410">
            <a:extLst>
              <a:ext uri="{FF2B5EF4-FFF2-40B4-BE49-F238E27FC236}">
                <a16:creationId xmlns:a16="http://schemas.microsoft.com/office/drawing/2014/main" id="{00000000-0008-0000-0F00-0000A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45" name="Line 6411">
            <a:extLst>
              <a:ext uri="{FF2B5EF4-FFF2-40B4-BE49-F238E27FC236}">
                <a16:creationId xmlns:a16="http://schemas.microsoft.com/office/drawing/2014/main" id="{00000000-0008-0000-0F00-0000A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46" name="Group 6412">
          <a:extLst>
            <a:ext uri="{FF2B5EF4-FFF2-40B4-BE49-F238E27FC236}">
              <a16:creationId xmlns:a16="http://schemas.microsoft.com/office/drawing/2014/main" id="{00000000-0008-0000-0F00-0000869B3E00}"/>
            </a:ext>
          </a:extLst>
        </xdr:cNvPr>
        <xdr:cNvGrpSpPr>
          <a:grpSpLocks/>
        </xdr:cNvGrpSpPr>
      </xdr:nvGrpSpPr>
      <xdr:grpSpPr bwMode="auto">
        <a:xfrm>
          <a:off x="4117181" y="10096500"/>
          <a:ext cx="228600" cy="0"/>
          <a:chOff x="466" y="3952"/>
          <a:chExt cx="28" cy="16"/>
        </a:xfrm>
      </xdr:grpSpPr>
      <xdr:sp macro="" textlink="">
        <xdr:nvSpPr>
          <xdr:cNvPr id="4103842" name="Line 6413">
            <a:extLst>
              <a:ext uri="{FF2B5EF4-FFF2-40B4-BE49-F238E27FC236}">
                <a16:creationId xmlns:a16="http://schemas.microsoft.com/office/drawing/2014/main" id="{00000000-0008-0000-0F00-0000A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43" name="Line 6414">
            <a:extLst>
              <a:ext uri="{FF2B5EF4-FFF2-40B4-BE49-F238E27FC236}">
                <a16:creationId xmlns:a16="http://schemas.microsoft.com/office/drawing/2014/main" id="{00000000-0008-0000-0F00-0000A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47" name="Group 6415">
          <a:extLst>
            <a:ext uri="{FF2B5EF4-FFF2-40B4-BE49-F238E27FC236}">
              <a16:creationId xmlns:a16="http://schemas.microsoft.com/office/drawing/2014/main" id="{00000000-0008-0000-0F00-0000879B3E00}"/>
            </a:ext>
          </a:extLst>
        </xdr:cNvPr>
        <xdr:cNvGrpSpPr>
          <a:grpSpLocks/>
        </xdr:cNvGrpSpPr>
      </xdr:nvGrpSpPr>
      <xdr:grpSpPr bwMode="auto">
        <a:xfrm>
          <a:off x="4117181" y="10096500"/>
          <a:ext cx="228600" cy="0"/>
          <a:chOff x="466" y="3952"/>
          <a:chExt cx="28" cy="16"/>
        </a:xfrm>
      </xdr:grpSpPr>
      <xdr:sp macro="" textlink="">
        <xdr:nvSpPr>
          <xdr:cNvPr id="4103840" name="Line 6416">
            <a:extLst>
              <a:ext uri="{FF2B5EF4-FFF2-40B4-BE49-F238E27FC236}">
                <a16:creationId xmlns:a16="http://schemas.microsoft.com/office/drawing/2014/main" id="{00000000-0008-0000-0F00-0000A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41" name="Line 6417">
            <a:extLst>
              <a:ext uri="{FF2B5EF4-FFF2-40B4-BE49-F238E27FC236}">
                <a16:creationId xmlns:a16="http://schemas.microsoft.com/office/drawing/2014/main" id="{00000000-0008-0000-0F00-0000A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48" name="Group 6418">
          <a:extLst>
            <a:ext uri="{FF2B5EF4-FFF2-40B4-BE49-F238E27FC236}">
              <a16:creationId xmlns:a16="http://schemas.microsoft.com/office/drawing/2014/main" id="{00000000-0008-0000-0F00-0000889B3E00}"/>
            </a:ext>
          </a:extLst>
        </xdr:cNvPr>
        <xdr:cNvGrpSpPr>
          <a:grpSpLocks/>
        </xdr:cNvGrpSpPr>
      </xdr:nvGrpSpPr>
      <xdr:grpSpPr bwMode="auto">
        <a:xfrm>
          <a:off x="4117181" y="10096500"/>
          <a:ext cx="228600" cy="0"/>
          <a:chOff x="466" y="3952"/>
          <a:chExt cx="28" cy="16"/>
        </a:xfrm>
      </xdr:grpSpPr>
      <xdr:sp macro="" textlink="">
        <xdr:nvSpPr>
          <xdr:cNvPr id="4103838" name="Line 6419">
            <a:extLst>
              <a:ext uri="{FF2B5EF4-FFF2-40B4-BE49-F238E27FC236}">
                <a16:creationId xmlns:a16="http://schemas.microsoft.com/office/drawing/2014/main" id="{00000000-0008-0000-0F00-00009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39" name="Line 6420">
            <a:extLst>
              <a:ext uri="{FF2B5EF4-FFF2-40B4-BE49-F238E27FC236}">
                <a16:creationId xmlns:a16="http://schemas.microsoft.com/office/drawing/2014/main" id="{00000000-0008-0000-0F00-00009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49" name="Group 6421">
          <a:extLst>
            <a:ext uri="{FF2B5EF4-FFF2-40B4-BE49-F238E27FC236}">
              <a16:creationId xmlns:a16="http://schemas.microsoft.com/office/drawing/2014/main" id="{00000000-0008-0000-0F00-0000899B3E00}"/>
            </a:ext>
          </a:extLst>
        </xdr:cNvPr>
        <xdr:cNvGrpSpPr>
          <a:grpSpLocks/>
        </xdr:cNvGrpSpPr>
      </xdr:nvGrpSpPr>
      <xdr:grpSpPr bwMode="auto">
        <a:xfrm>
          <a:off x="4700588" y="10096500"/>
          <a:ext cx="266700" cy="0"/>
          <a:chOff x="466" y="3952"/>
          <a:chExt cx="28" cy="16"/>
        </a:xfrm>
      </xdr:grpSpPr>
      <xdr:sp macro="" textlink="">
        <xdr:nvSpPr>
          <xdr:cNvPr id="4103836" name="Line 6422">
            <a:extLst>
              <a:ext uri="{FF2B5EF4-FFF2-40B4-BE49-F238E27FC236}">
                <a16:creationId xmlns:a16="http://schemas.microsoft.com/office/drawing/2014/main" id="{00000000-0008-0000-0F00-00009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37" name="Line 6423">
            <a:extLst>
              <a:ext uri="{FF2B5EF4-FFF2-40B4-BE49-F238E27FC236}">
                <a16:creationId xmlns:a16="http://schemas.microsoft.com/office/drawing/2014/main" id="{00000000-0008-0000-0F00-00009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50" name="Group 6424">
          <a:extLst>
            <a:ext uri="{FF2B5EF4-FFF2-40B4-BE49-F238E27FC236}">
              <a16:creationId xmlns:a16="http://schemas.microsoft.com/office/drawing/2014/main" id="{00000000-0008-0000-0F00-00008A9B3E00}"/>
            </a:ext>
          </a:extLst>
        </xdr:cNvPr>
        <xdr:cNvGrpSpPr>
          <a:grpSpLocks/>
        </xdr:cNvGrpSpPr>
      </xdr:nvGrpSpPr>
      <xdr:grpSpPr bwMode="auto">
        <a:xfrm>
          <a:off x="4700588" y="10096500"/>
          <a:ext cx="266700" cy="0"/>
          <a:chOff x="466" y="3952"/>
          <a:chExt cx="28" cy="16"/>
        </a:xfrm>
      </xdr:grpSpPr>
      <xdr:sp macro="" textlink="">
        <xdr:nvSpPr>
          <xdr:cNvPr id="4103834" name="Line 6425">
            <a:extLst>
              <a:ext uri="{FF2B5EF4-FFF2-40B4-BE49-F238E27FC236}">
                <a16:creationId xmlns:a16="http://schemas.microsoft.com/office/drawing/2014/main" id="{00000000-0008-0000-0F00-00009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35" name="Line 6426">
            <a:extLst>
              <a:ext uri="{FF2B5EF4-FFF2-40B4-BE49-F238E27FC236}">
                <a16:creationId xmlns:a16="http://schemas.microsoft.com/office/drawing/2014/main" id="{00000000-0008-0000-0F00-00009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51" name="Group 6427">
          <a:extLst>
            <a:ext uri="{FF2B5EF4-FFF2-40B4-BE49-F238E27FC236}">
              <a16:creationId xmlns:a16="http://schemas.microsoft.com/office/drawing/2014/main" id="{00000000-0008-0000-0F00-00008B9B3E00}"/>
            </a:ext>
          </a:extLst>
        </xdr:cNvPr>
        <xdr:cNvGrpSpPr>
          <a:grpSpLocks/>
        </xdr:cNvGrpSpPr>
      </xdr:nvGrpSpPr>
      <xdr:grpSpPr bwMode="auto">
        <a:xfrm>
          <a:off x="4700588" y="10096500"/>
          <a:ext cx="266700" cy="0"/>
          <a:chOff x="466" y="3952"/>
          <a:chExt cx="28" cy="16"/>
        </a:xfrm>
      </xdr:grpSpPr>
      <xdr:sp macro="" textlink="">
        <xdr:nvSpPr>
          <xdr:cNvPr id="4103832" name="Line 6428">
            <a:extLst>
              <a:ext uri="{FF2B5EF4-FFF2-40B4-BE49-F238E27FC236}">
                <a16:creationId xmlns:a16="http://schemas.microsoft.com/office/drawing/2014/main" id="{00000000-0008-0000-0F00-00009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33" name="Line 6429">
            <a:extLst>
              <a:ext uri="{FF2B5EF4-FFF2-40B4-BE49-F238E27FC236}">
                <a16:creationId xmlns:a16="http://schemas.microsoft.com/office/drawing/2014/main" id="{00000000-0008-0000-0F00-00009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52" name="Group 6430">
          <a:extLst>
            <a:ext uri="{FF2B5EF4-FFF2-40B4-BE49-F238E27FC236}">
              <a16:creationId xmlns:a16="http://schemas.microsoft.com/office/drawing/2014/main" id="{00000000-0008-0000-0F00-00008C9B3E00}"/>
            </a:ext>
          </a:extLst>
        </xdr:cNvPr>
        <xdr:cNvGrpSpPr>
          <a:grpSpLocks/>
        </xdr:cNvGrpSpPr>
      </xdr:nvGrpSpPr>
      <xdr:grpSpPr bwMode="auto">
        <a:xfrm>
          <a:off x="4700588" y="10096500"/>
          <a:ext cx="266700" cy="0"/>
          <a:chOff x="466" y="3952"/>
          <a:chExt cx="28" cy="16"/>
        </a:xfrm>
      </xdr:grpSpPr>
      <xdr:sp macro="" textlink="">
        <xdr:nvSpPr>
          <xdr:cNvPr id="4103830" name="Line 6431">
            <a:extLst>
              <a:ext uri="{FF2B5EF4-FFF2-40B4-BE49-F238E27FC236}">
                <a16:creationId xmlns:a16="http://schemas.microsoft.com/office/drawing/2014/main" id="{00000000-0008-0000-0F00-00009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31" name="Line 6432">
            <a:extLst>
              <a:ext uri="{FF2B5EF4-FFF2-40B4-BE49-F238E27FC236}">
                <a16:creationId xmlns:a16="http://schemas.microsoft.com/office/drawing/2014/main" id="{00000000-0008-0000-0F00-00009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53" name="Group 6433">
          <a:extLst>
            <a:ext uri="{FF2B5EF4-FFF2-40B4-BE49-F238E27FC236}">
              <a16:creationId xmlns:a16="http://schemas.microsoft.com/office/drawing/2014/main" id="{00000000-0008-0000-0F00-00008D9B3E00}"/>
            </a:ext>
          </a:extLst>
        </xdr:cNvPr>
        <xdr:cNvGrpSpPr>
          <a:grpSpLocks/>
        </xdr:cNvGrpSpPr>
      </xdr:nvGrpSpPr>
      <xdr:grpSpPr bwMode="auto">
        <a:xfrm>
          <a:off x="4700588" y="10096500"/>
          <a:ext cx="266700" cy="0"/>
          <a:chOff x="466" y="3952"/>
          <a:chExt cx="28" cy="16"/>
        </a:xfrm>
      </xdr:grpSpPr>
      <xdr:sp macro="" textlink="">
        <xdr:nvSpPr>
          <xdr:cNvPr id="4103828" name="Line 6434">
            <a:extLst>
              <a:ext uri="{FF2B5EF4-FFF2-40B4-BE49-F238E27FC236}">
                <a16:creationId xmlns:a16="http://schemas.microsoft.com/office/drawing/2014/main" id="{00000000-0008-0000-0F00-00009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29" name="Line 6435">
            <a:extLst>
              <a:ext uri="{FF2B5EF4-FFF2-40B4-BE49-F238E27FC236}">
                <a16:creationId xmlns:a16="http://schemas.microsoft.com/office/drawing/2014/main" id="{00000000-0008-0000-0F00-00009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54" name="Group 6436">
          <a:extLst>
            <a:ext uri="{FF2B5EF4-FFF2-40B4-BE49-F238E27FC236}">
              <a16:creationId xmlns:a16="http://schemas.microsoft.com/office/drawing/2014/main" id="{00000000-0008-0000-0F00-00008E9B3E00}"/>
            </a:ext>
          </a:extLst>
        </xdr:cNvPr>
        <xdr:cNvGrpSpPr>
          <a:grpSpLocks/>
        </xdr:cNvGrpSpPr>
      </xdr:nvGrpSpPr>
      <xdr:grpSpPr bwMode="auto">
        <a:xfrm>
          <a:off x="4117181" y="10096500"/>
          <a:ext cx="228600" cy="0"/>
          <a:chOff x="466" y="3952"/>
          <a:chExt cx="28" cy="16"/>
        </a:xfrm>
      </xdr:grpSpPr>
      <xdr:sp macro="" textlink="">
        <xdr:nvSpPr>
          <xdr:cNvPr id="4103826" name="Line 6437">
            <a:extLst>
              <a:ext uri="{FF2B5EF4-FFF2-40B4-BE49-F238E27FC236}">
                <a16:creationId xmlns:a16="http://schemas.microsoft.com/office/drawing/2014/main" id="{00000000-0008-0000-0F00-00009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27" name="Line 6438">
            <a:extLst>
              <a:ext uri="{FF2B5EF4-FFF2-40B4-BE49-F238E27FC236}">
                <a16:creationId xmlns:a16="http://schemas.microsoft.com/office/drawing/2014/main" id="{00000000-0008-0000-0F00-00009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55" name="Group 6439">
          <a:extLst>
            <a:ext uri="{FF2B5EF4-FFF2-40B4-BE49-F238E27FC236}">
              <a16:creationId xmlns:a16="http://schemas.microsoft.com/office/drawing/2014/main" id="{00000000-0008-0000-0F00-00008F9B3E00}"/>
            </a:ext>
          </a:extLst>
        </xdr:cNvPr>
        <xdr:cNvGrpSpPr>
          <a:grpSpLocks/>
        </xdr:cNvGrpSpPr>
      </xdr:nvGrpSpPr>
      <xdr:grpSpPr bwMode="auto">
        <a:xfrm>
          <a:off x="4117181" y="10096500"/>
          <a:ext cx="228600" cy="0"/>
          <a:chOff x="466" y="3952"/>
          <a:chExt cx="28" cy="16"/>
        </a:xfrm>
      </xdr:grpSpPr>
      <xdr:sp macro="" textlink="">
        <xdr:nvSpPr>
          <xdr:cNvPr id="4103824" name="Line 6440">
            <a:extLst>
              <a:ext uri="{FF2B5EF4-FFF2-40B4-BE49-F238E27FC236}">
                <a16:creationId xmlns:a16="http://schemas.microsoft.com/office/drawing/2014/main" id="{00000000-0008-0000-0F00-00009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25" name="Line 6441">
            <a:extLst>
              <a:ext uri="{FF2B5EF4-FFF2-40B4-BE49-F238E27FC236}">
                <a16:creationId xmlns:a16="http://schemas.microsoft.com/office/drawing/2014/main" id="{00000000-0008-0000-0F00-00009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56" name="Group 6442">
          <a:extLst>
            <a:ext uri="{FF2B5EF4-FFF2-40B4-BE49-F238E27FC236}">
              <a16:creationId xmlns:a16="http://schemas.microsoft.com/office/drawing/2014/main" id="{00000000-0008-0000-0F00-0000909B3E00}"/>
            </a:ext>
          </a:extLst>
        </xdr:cNvPr>
        <xdr:cNvGrpSpPr>
          <a:grpSpLocks/>
        </xdr:cNvGrpSpPr>
      </xdr:nvGrpSpPr>
      <xdr:grpSpPr bwMode="auto">
        <a:xfrm>
          <a:off x="4700588" y="10096500"/>
          <a:ext cx="266700" cy="0"/>
          <a:chOff x="466" y="3952"/>
          <a:chExt cx="28" cy="16"/>
        </a:xfrm>
      </xdr:grpSpPr>
      <xdr:sp macro="" textlink="">
        <xdr:nvSpPr>
          <xdr:cNvPr id="4103822" name="Line 6443">
            <a:extLst>
              <a:ext uri="{FF2B5EF4-FFF2-40B4-BE49-F238E27FC236}">
                <a16:creationId xmlns:a16="http://schemas.microsoft.com/office/drawing/2014/main" id="{00000000-0008-0000-0F00-00008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23" name="Line 6444">
            <a:extLst>
              <a:ext uri="{FF2B5EF4-FFF2-40B4-BE49-F238E27FC236}">
                <a16:creationId xmlns:a16="http://schemas.microsoft.com/office/drawing/2014/main" id="{00000000-0008-0000-0F00-00008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57" name="Group 6445">
          <a:extLst>
            <a:ext uri="{FF2B5EF4-FFF2-40B4-BE49-F238E27FC236}">
              <a16:creationId xmlns:a16="http://schemas.microsoft.com/office/drawing/2014/main" id="{00000000-0008-0000-0F00-0000919B3E00}"/>
            </a:ext>
          </a:extLst>
        </xdr:cNvPr>
        <xdr:cNvGrpSpPr>
          <a:grpSpLocks/>
        </xdr:cNvGrpSpPr>
      </xdr:nvGrpSpPr>
      <xdr:grpSpPr bwMode="auto">
        <a:xfrm>
          <a:off x="4700588" y="10096500"/>
          <a:ext cx="266700" cy="0"/>
          <a:chOff x="466" y="3952"/>
          <a:chExt cx="28" cy="16"/>
        </a:xfrm>
      </xdr:grpSpPr>
      <xdr:sp macro="" textlink="">
        <xdr:nvSpPr>
          <xdr:cNvPr id="4103820" name="Line 6446">
            <a:extLst>
              <a:ext uri="{FF2B5EF4-FFF2-40B4-BE49-F238E27FC236}">
                <a16:creationId xmlns:a16="http://schemas.microsoft.com/office/drawing/2014/main" id="{00000000-0008-0000-0F00-00008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21" name="Line 6447">
            <a:extLst>
              <a:ext uri="{FF2B5EF4-FFF2-40B4-BE49-F238E27FC236}">
                <a16:creationId xmlns:a16="http://schemas.microsoft.com/office/drawing/2014/main" id="{00000000-0008-0000-0F00-00008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03058" name="Group 6448">
          <a:extLst>
            <a:ext uri="{FF2B5EF4-FFF2-40B4-BE49-F238E27FC236}">
              <a16:creationId xmlns:a16="http://schemas.microsoft.com/office/drawing/2014/main" id="{00000000-0008-0000-0F00-0000929B3E00}"/>
            </a:ext>
          </a:extLst>
        </xdr:cNvPr>
        <xdr:cNvGrpSpPr>
          <a:grpSpLocks/>
        </xdr:cNvGrpSpPr>
      </xdr:nvGrpSpPr>
      <xdr:grpSpPr bwMode="auto">
        <a:xfrm>
          <a:off x="5486400" y="10096500"/>
          <a:ext cx="228600" cy="0"/>
          <a:chOff x="466" y="3952"/>
          <a:chExt cx="28" cy="16"/>
        </a:xfrm>
      </xdr:grpSpPr>
      <xdr:sp macro="" textlink="">
        <xdr:nvSpPr>
          <xdr:cNvPr id="4103818" name="Line 6449">
            <a:extLst>
              <a:ext uri="{FF2B5EF4-FFF2-40B4-BE49-F238E27FC236}">
                <a16:creationId xmlns:a16="http://schemas.microsoft.com/office/drawing/2014/main" id="{00000000-0008-0000-0F00-00008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19" name="Line 6450">
            <a:extLst>
              <a:ext uri="{FF2B5EF4-FFF2-40B4-BE49-F238E27FC236}">
                <a16:creationId xmlns:a16="http://schemas.microsoft.com/office/drawing/2014/main" id="{00000000-0008-0000-0F00-00008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59" name="Group 6451">
          <a:extLst>
            <a:ext uri="{FF2B5EF4-FFF2-40B4-BE49-F238E27FC236}">
              <a16:creationId xmlns:a16="http://schemas.microsoft.com/office/drawing/2014/main" id="{00000000-0008-0000-0F00-0000939B3E00}"/>
            </a:ext>
          </a:extLst>
        </xdr:cNvPr>
        <xdr:cNvGrpSpPr>
          <a:grpSpLocks/>
        </xdr:cNvGrpSpPr>
      </xdr:nvGrpSpPr>
      <xdr:grpSpPr bwMode="auto">
        <a:xfrm>
          <a:off x="4700588" y="10096500"/>
          <a:ext cx="266700" cy="0"/>
          <a:chOff x="466" y="3952"/>
          <a:chExt cx="28" cy="16"/>
        </a:xfrm>
      </xdr:grpSpPr>
      <xdr:sp macro="" textlink="">
        <xdr:nvSpPr>
          <xdr:cNvPr id="4103816" name="Line 6452">
            <a:extLst>
              <a:ext uri="{FF2B5EF4-FFF2-40B4-BE49-F238E27FC236}">
                <a16:creationId xmlns:a16="http://schemas.microsoft.com/office/drawing/2014/main" id="{00000000-0008-0000-0F00-00008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17" name="Line 6453">
            <a:extLst>
              <a:ext uri="{FF2B5EF4-FFF2-40B4-BE49-F238E27FC236}">
                <a16:creationId xmlns:a16="http://schemas.microsoft.com/office/drawing/2014/main" id="{00000000-0008-0000-0F00-00008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60" name="Group 6454">
          <a:extLst>
            <a:ext uri="{FF2B5EF4-FFF2-40B4-BE49-F238E27FC236}">
              <a16:creationId xmlns:a16="http://schemas.microsoft.com/office/drawing/2014/main" id="{00000000-0008-0000-0F00-0000949B3E00}"/>
            </a:ext>
          </a:extLst>
        </xdr:cNvPr>
        <xdr:cNvGrpSpPr>
          <a:grpSpLocks/>
        </xdr:cNvGrpSpPr>
      </xdr:nvGrpSpPr>
      <xdr:grpSpPr bwMode="auto">
        <a:xfrm>
          <a:off x="4700588" y="10096500"/>
          <a:ext cx="266700" cy="0"/>
          <a:chOff x="466" y="3952"/>
          <a:chExt cx="28" cy="16"/>
        </a:xfrm>
      </xdr:grpSpPr>
      <xdr:sp macro="" textlink="">
        <xdr:nvSpPr>
          <xdr:cNvPr id="4103814" name="Line 6455">
            <a:extLst>
              <a:ext uri="{FF2B5EF4-FFF2-40B4-BE49-F238E27FC236}">
                <a16:creationId xmlns:a16="http://schemas.microsoft.com/office/drawing/2014/main" id="{00000000-0008-0000-0F00-00008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15" name="Line 6456">
            <a:extLst>
              <a:ext uri="{FF2B5EF4-FFF2-40B4-BE49-F238E27FC236}">
                <a16:creationId xmlns:a16="http://schemas.microsoft.com/office/drawing/2014/main" id="{00000000-0008-0000-0F00-00008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61" name="Group 6457">
          <a:extLst>
            <a:ext uri="{FF2B5EF4-FFF2-40B4-BE49-F238E27FC236}">
              <a16:creationId xmlns:a16="http://schemas.microsoft.com/office/drawing/2014/main" id="{00000000-0008-0000-0F00-0000959B3E00}"/>
            </a:ext>
          </a:extLst>
        </xdr:cNvPr>
        <xdr:cNvGrpSpPr>
          <a:grpSpLocks/>
        </xdr:cNvGrpSpPr>
      </xdr:nvGrpSpPr>
      <xdr:grpSpPr bwMode="auto">
        <a:xfrm>
          <a:off x="4700588" y="10096500"/>
          <a:ext cx="266700" cy="0"/>
          <a:chOff x="466" y="3952"/>
          <a:chExt cx="28" cy="16"/>
        </a:xfrm>
      </xdr:grpSpPr>
      <xdr:sp macro="" textlink="">
        <xdr:nvSpPr>
          <xdr:cNvPr id="4103812" name="Line 6458">
            <a:extLst>
              <a:ext uri="{FF2B5EF4-FFF2-40B4-BE49-F238E27FC236}">
                <a16:creationId xmlns:a16="http://schemas.microsoft.com/office/drawing/2014/main" id="{00000000-0008-0000-0F00-00008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13" name="Line 6459">
            <a:extLst>
              <a:ext uri="{FF2B5EF4-FFF2-40B4-BE49-F238E27FC236}">
                <a16:creationId xmlns:a16="http://schemas.microsoft.com/office/drawing/2014/main" id="{00000000-0008-0000-0F00-00008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62" name="Group 6460">
          <a:extLst>
            <a:ext uri="{FF2B5EF4-FFF2-40B4-BE49-F238E27FC236}">
              <a16:creationId xmlns:a16="http://schemas.microsoft.com/office/drawing/2014/main" id="{00000000-0008-0000-0F00-0000969B3E00}"/>
            </a:ext>
          </a:extLst>
        </xdr:cNvPr>
        <xdr:cNvGrpSpPr>
          <a:grpSpLocks/>
        </xdr:cNvGrpSpPr>
      </xdr:nvGrpSpPr>
      <xdr:grpSpPr bwMode="auto">
        <a:xfrm>
          <a:off x="4700588" y="10096500"/>
          <a:ext cx="266700" cy="0"/>
          <a:chOff x="466" y="3952"/>
          <a:chExt cx="28" cy="16"/>
        </a:xfrm>
      </xdr:grpSpPr>
      <xdr:sp macro="" textlink="">
        <xdr:nvSpPr>
          <xdr:cNvPr id="4103810" name="Line 6461">
            <a:extLst>
              <a:ext uri="{FF2B5EF4-FFF2-40B4-BE49-F238E27FC236}">
                <a16:creationId xmlns:a16="http://schemas.microsoft.com/office/drawing/2014/main" id="{00000000-0008-0000-0F00-00008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11" name="Line 6462">
            <a:extLst>
              <a:ext uri="{FF2B5EF4-FFF2-40B4-BE49-F238E27FC236}">
                <a16:creationId xmlns:a16="http://schemas.microsoft.com/office/drawing/2014/main" id="{00000000-0008-0000-0F00-00008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03063" name="Group 6463">
          <a:extLst>
            <a:ext uri="{FF2B5EF4-FFF2-40B4-BE49-F238E27FC236}">
              <a16:creationId xmlns:a16="http://schemas.microsoft.com/office/drawing/2014/main" id="{00000000-0008-0000-0F00-0000979B3E00}"/>
            </a:ext>
          </a:extLst>
        </xdr:cNvPr>
        <xdr:cNvGrpSpPr>
          <a:grpSpLocks/>
        </xdr:cNvGrpSpPr>
      </xdr:nvGrpSpPr>
      <xdr:grpSpPr bwMode="auto">
        <a:xfrm>
          <a:off x="4576763" y="10096500"/>
          <a:ext cx="228600" cy="0"/>
          <a:chOff x="466" y="3952"/>
          <a:chExt cx="28" cy="16"/>
        </a:xfrm>
      </xdr:grpSpPr>
      <xdr:sp macro="" textlink="">
        <xdr:nvSpPr>
          <xdr:cNvPr id="4103808" name="Line 6464">
            <a:extLst>
              <a:ext uri="{FF2B5EF4-FFF2-40B4-BE49-F238E27FC236}">
                <a16:creationId xmlns:a16="http://schemas.microsoft.com/office/drawing/2014/main" id="{00000000-0008-0000-0F00-00008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09" name="Line 6465">
            <a:extLst>
              <a:ext uri="{FF2B5EF4-FFF2-40B4-BE49-F238E27FC236}">
                <a16:creationId xmlns:a16="http://schemas.microsoft.com/office/drawing/2014/main" id="{00000000-0008-0000-0F00-00008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64" name="Group 6691">
          <a:extLst>
            <a:ext uri="{FF2B5EF4-FFF2-40B4-BE49-F238E27FC236}">
              <a16:creationId xmlns:a16="http://schemas.microsoft.com/office/drawing/2014/main" id="{00000000-0008-0000-0F00-0000989B3E00}"/>
            </a:ext>
          </a:extLst>
        </xdr:cNvPr>
        <xdr:cNvGrpSpPr>
          <a:grpSpLocks/>
        </xdr:cNvGrpSpPr>
      </xdr:nvGrpSpPr>
      <xdr:grpSpPr bwMode="auto">
        <a:xfrm>
          <a:off x="4117181" y="10096500"/>
          <a:ext cx="240507" cy="0"/>
          <a:chOff x="466" y="3952"/>
          <a:chExt cx="28" cy="16"/>
        </a:xfrm>
      </xdr:grpSpPr>
      <xdr:sp macro="" textlink="">
        <xdr:nvSpPr>
          <xdr:cNvPr id="4103806" name="Line 6692">
            <a:extLst>
              <a:ext uri="{FF2B5EF4-FFF2-40B4-BE49-F238E27FC236}">
                <a16:creationId xmlns:a16="http://schemas.microsoft.com/office/drawing/2014/main" id="{00000000-0008-0000-0F00-00007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07" name="Line 6693">
            <a:extLst>
              <a:ext uri="{FF2B5EF4-FFF2-40B4-BE49-F238E27FC236}">
                <a16:creationId xmlns:a16="http://schemas.microsoft.com/office/drawing/2014/main" id="{00000000-0008-0000-0F00-00007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65" name="Group 6694">
          <a:extLst>
            <a:ext uri="{FF2B5EF4-FFF2-40B4-BE49-F238E27FC236}">
              <a16:creationId xmlns:a16="http://schemas.microsoft.com/office/drawing/2014/main" id="{00000000-0008-0000-0F00-0000999B3E00}"/>
            </a:ext>
          </a:extLst>
        </xdr:cNvPr>
        <xdr:cNvGrpSpPr>
          <a:grpSpLocks/>
        </xdr:cNvGrpSpPr>
      </xdr:nvGrpSpPr>
      <xdr:grpSpPr bwMode="auto">
        <a:xfrm>
          <a:off x="4700588" y="10096500"/>
          <a:ext cx="266700" cy="0"/>
          <a:chOff x="466" y="3952"/>
          <a:chExt cx="28" cy="16"/>
        </a:xfrm>
      </xdr:grpSpPr>
      <xdr:sp macro="" textlink="">
        <xdr:nvSpPr>
          <xdr:cNvPr id="4103804" name="Line 6695">
            <a:extLst>
              <a:ext uri="{FF2B5EF4-FFF2-40B4-BE49-F238E27FC236}">
                <a16:creationId xmlns:a16="http://schemas.microsoft.com/office/drawing/2014/main" id="{00000000-0008-0000-0F00-00007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05" name="Line 6696">
            <a:extLst>
              <a:ext uri="{FF2B5EF4-FFF2-40B4-BE49-F238E27FC236}">
                <a16:creationId xmlns:a16="http://schemas.microsoft.com/office/drawing/2014/main" id="{00000000-0008-0000-0F00-00007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66" name="Group 6697">
          <a:extLst>
            <a:ext uri="{FF2B5EF4-FFF2-40B4-BE49-F238E27FC236}">
              <a16:creationId xmlns:a16="http://schemas.microsoft.com/office/drawing/2014/main" id="{00000000-0008-0000-0F00-00009A9B3E00}"/>
            </a:ext>
          </a:extLst>
        </xdr:cNvPr>
        <xdr:cNvGrpSpPr>
          <a:grpSpLocks/>
        </xdr:cNvGrpSpPr>
      </xdr:nvGrpSpPr>
      <xdr:grpSpPr bwMode="auto">
        <a:xfrm>
          <a:off x="4117181" y="10096500"/>
          <a:ext cx="240507" cy="0"/>
          <a:chOff x="466" y="3952"/>
          <a:chExt cx="28" cy="16"/>
        </a:xfrm>
      </xdr:grpSpPr>
      <xdr:sp macro="" textlink="">
        <xdr:nvSpPr>
          <xdr:cNvPr id="4103802" name="Line 6698">
            <a:extLst>
              <a:ext uri="{FF2B5EF4-FFF2-40B4-BE49-F238E27FC236}">
                <a16:creationId xmlns:a16="http://schemas.microsoft.com/office/drawing/2014/main" id="{00000000-0008-0000-0F00-00007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03" name="Line 6699">
            <a:extLst>
              <a:ext uri="{FF2B5EF4-FFF2-40B4-BE49-F238E27FC236}">
                <a16:creationId xmlns:a16="http://schemas.microsoft.com/office/drawing/2014/main" id="{00000000-0008-0000-0F00-00007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67" name="Group 6700">
          <a:extLst>
            <a:ext uri="{FF2B5EF4-FFF2-40B4-BE49-F238E27FC236}">
              <a16:creationId xmlns:a16="http://schemas.microsoft.com/office/drawing/2014/main" id="{00000000-0008-0000-0F00-00009B9B3E00}"/>
            </a:ext>
          </a:extLst>
        </xdr:cNvPr>
        <xdr:cNvGrpSpPr>
          <a:grpSpLocks/>
        </xdr:cNvGrpSpPr>
      </xdr:nvGrpSpPr>
      <xdr:grpSpPr bwMode="auto">
        <a:xfrm>
          <a:off x="4700588" y="10096500"/>
          <a:ext cx="266700" cy="0"/>
          <a:chOff x="466" y="3952"/>
          <a:chExt cx="28" cy="16"/>
        </a:xfrm>
      </xdr:grpSpPr>
      <xdr:sp macro="" textlink="">
        <xdr:nvSpPr>
          <xdr:cNvPr id="4103800" name="Line 6701">
            <a:extLst>
              <a:ext uri="{FF2B5EF4-FFF2-40B4-BE49-F238E27FC236}">
                <a16:creationId xmlns:a16="http://schemas.microsoft.com/office/drawing/2014/main" id="{00000000-0008-0000-0F00-00007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01" name="Line 6702">
            <a:extLst>
              <a:ext uri="{FF2B5EF4-FFF2-40B4-BE49-F238E27FC236}">
                <a16:creationId xmlns:a16="http://schemas.microsoft.com/office/drawing/2014/main" id="{00000000-0008-0000-0F00-00007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68" name="Group 6703">
          <a:extLst>
            <a:ext uri="{FF2B5EF4-FFF2-40B4-BE49-F238E27FC236}">
              <a16:creationId xmlns:a16="http://schemas.microsoft.com/office/drawing/2014/main" id="{00000000-0008-0000-0F00-00009C9B3E00}"/>
            </a:ext>
          </a:extLst>
        </xdr:cNvPr>
        <xdr:cNvGrpSpPr>
          <a:grpSpLocks/>
        </xdr:cNvGrpSpPr>
      </xdr:nvGrpSpPr>
      <xdr:grpSpPr bwMode="auto">
        <a:xfrm>
          <a:off x="4117181" y="10096500"/>
          <a:ext cx="240507" cy="0"/>
          <a:chOff x="466" y="3952"/>
          <a:chExt cx="28" cy="16"/>
        </a:xfrm>
      </xdr:grpSpPr>
      <xdr:sp macro="" textlink="">
        <xdr:nvSpPr>
          <xdr:cNvPr id="4103798" name="Line 6704">
            <a:extLst>
              <a:ext uri="{FF2B5EF4-FFF2-40B4-BE49-F238E27FC236}">
                <a16:creationId xmlns:a16="http://schemas.microsoft.com/office/drawing/2014/main" id="{00000000-0008-0000-0F00-00007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99" name="Line 6705">
            <a:extLst>
              <a:ext uri="{FF2B5EF4-FFF2-40B4-BE49-F238E27FC236}">
                <a16:creationId xmlns:a16="http://schemas.microsoft.com/office/drawing/2014/main" id="{00000000-0008-0000-0F00-00007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69" name="Group 6706">
          <a:extLst>
            <a:ext uri="{FF2B5EF4-FFF2-40B4-BE49-F238E27FC236}">
              <a16:creationId xmlns:a16="http://schemas.microsoft.com/office/drawing/2014/main" id="{00000000-0008-0000-0F00-00009D9B3E00}"/>
            </a:ext>
          </a:extLst>
        </xdr:cNvPr>
        <xdr:cNvGrpSpPr>
          <a:grpSpLocks/>
        </xdr:cNvGrpSpPr>
      </xdr:nvGrpSpPr>
      <xdr:grpSpPr bwMode="auto">
        <a:xfrm>
          <a:off x="4700588" y="10096500"/>
          <a:ext cx="266700" cy="0"/>
          <a:chOff x="466" y="3952"/>
          <a:chExt cx="28" cy="16"/>
        </a:xfrm>
      </xdr:grpSpPr>
      <xdr:sp macro="" textlink="">
        <xdr:nvSpPr>
          <xdr:cNvPr id="4103796" name="Line 6707">
            <a:extLst>
              <a:ext uri="{FF2B5EF4-FFF2-40B4-BE49-F238E27FC236}">
                <a16:creationId xmlns:a16="http://schemas.microsoft.com/office/drawing/2014/main" id="{00000000-0008-0000-0F00-00007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97" name="Line 6708">
            <a:extLst>
              <a:ext uri="{FF2B5EF4-FFF2-40B4-BE49-F238E27FC236}">
                <a16:creationId xmlns:a16="http://schemas.microsoft.com/office/drawing/2014/main" id="{00000000-0008-0000-0F00-00007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70" name="Group 6709">
          <a:extLst>
            <a:ext uri="{FF2B5EF4-FFF2-40B4-BE49-F238E27FC236}">
              <a16:creationId xmlns:a16="http://schemas.microsoft.com/office/drawing/2014/main" id="{00000000-0008-0000-0F00-00009E9B3E00}"/>
            </a:ext>
          </a:extLst>
        </xdr:cNvPr>
        <xdr:cNvGrpSpPr>
          <a:grpSpLocks/>
        </xdr:cNvGrpSpPr>
      </xdr:nvGrpSpPr>
      <xdr:grpSpPr bwMode="auto">
        <a:xfrm>
          <a:off x="4117181" y="10096500"/>
          <a:ext cx="240507" cy="0"/>
          <a:chOff x="466" y="3952"/>
          <a:chExt cx="28" cy="16"/>
        </a:xfrm>
      </xdr:grpSpPr>
      <xdr:sp macro="" textlink="">
        <xdr:nvSpPr>
          <xdr:cNvPr id="4103794" name="Line 6710">
            <a:extLst>
              <a:ext uri="{FF2B5EF4-FFF2-40B4-BE49-F238E27FC236}">
                <a16:creationId xmlns:a16="http://schemas.microsoft.com/office/drawing/2014/main" id="{00000000-0008-0000-0F00-00007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95" name="Line 6711">
            <a:extLst>
              <a:ext uri="{FF2B5EF4-FFF2-40B4-BE49-F238E27FC236}">
                <a16:creationId xmlns:a16="http://schemas.microsoft.com/office/drawing/2014/main" id="{00000000-0008-0000-0F00-00007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71" name="Group 6712">
          <a:extLst>
            <a:ext uri="{FF2B5EF4-FFF2-40B4-BE49-F238E27FC236}">
              <a16:creationId xmlns:a16="http://schemas.microsoft.com/office/drawing/2014/main" id="{00000000-0008-0000-0F00-00009F9B3E00}"/>
            </a:ext>
          </a:extLst>
        </xdr:cNvPr>
        <xdr:cNvGrpSpPr>
          <a:grpSpLocks/>
        </xdr:cNvGrpSpPr>
      </xdr:nvGrpSpPr>
      <xdr:grpSpPr bwMode="auto">
        <a:xfrm>
          <a:off x="4117181" y="10096500"/>
          <a:ext cx="240507" cy="0"/>
          <a:chOff x="466" y="3952"/>
          <a:chExt cx="28" cy="16"/>
        </a:xfrm>
      </xdr:grpSpPr>
      <xdr:sp macro="" textlink="">
        <xdr:nvSpPr>
          <xdr:cNvPr id="4103792" name="Line 6713">
            <a:extLst>
              <a:ext uri="{FF2B5EF4-FFF2-40B4-BE49-F238E27FC236}">
                <a16:creationId xmlns:a16="http://schemas.microsoft.com/office/drawing/2014/main" id="{00000000-0008-0000-0F00-00007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93" name="Line 6714">
            <a:extLst>
              <a:ext uri="{FF2B5EF4-FFF2-40B4-BE49-F238E27FC236}">
                <a16:creationId xmlns:a16="http://schemas.microsoft.com/office/drawing/2014/main" id="{00000000-0008-0000-0F00-00007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72" name="Group 6715">
          <a:extLst>
            <a:ext uri="{FF2B5EF4-FFF2-40B4-BE49-F238E27FC236}">
              <a16:creationId xmlns:a16="http://schemas.microsoft.com/office/drawing/2014/main" id="{00000000-0008-0000-0F00-0000A09B3E00}"/>
            </a:ext>
          </a:extLst>
        </xdr:cNvPr>
        <xdr:cNvGrpSpPr>
          <a:grpSpLocks/>
        </xdr:cNvGrpSpPr>
      </xdr:nvGrpSpPr>
      <xdr:grpSpPr bwMode="auto">
        <a:xfrm>
          <a:off x="4117181" y="10096500"/>
          <a:ext cx="240507" cy="0"/>
          <a:chOff x="466" y="3952"/>
          <a:chExt cx="28" cy="16"/>
        </a:xfrm>
      </xdr:grpSpPr>
      <xdr:sp macro="" textlink="">
        <xdr:nvSpPr>
          <xdr:cNvPr id="4103790" name="Line 6716">
            <a:extLst>
              <a:ext uri="{FF2B5EF4-FFF2-40B4-BE49-F238E27FC236}">
                <a16:creationId xmlns:a16="http://schemas.microsoft.com/office/drawing/2014/main" id="{00000000-0008-0000-0F00-00006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91" name="Line 6717">
            <a:extLst>
              <a:ext uri="{FF2B5EF4-FFF2-40B4-BE49-F238E27FC236}">
                <a16:creationId xmlns:a16="http://schemas.microsoft.com/office/drawing/2014/main" id="{00000000-0008-0000-0F00-00006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73" name="Group 6718">
          <a:extLst>
            <a:ext uri="{FF2B5EF4-FFF2-40B4-BE49-F238E27FC236}">
              <a16:creationId xmlns:a16="http://schemas.microsoft.com/office/drawing/2014/main" id="{00000000-0008-0000-0F00-0000A19B3E00}"/>
            </a:ext>
          </a:extLst>
        </xdr:cNvPr>
        <xdr:cNvGrpSpPr>
          <a:grpSpLocks/>
        </xdr:cNvGrpSpPr>
      </xdr:nvGrpSpPr>
      <xdr:grpSpPr bwMode="auto">
        <a:xfrm>
          <a:off x="4117181" y="10096500"/>
          <a:ext cx="240507" cy="0"/>
          <a:chOff x="466" y="3952"/>
          <a:chExt cx="28" cy="16"/>
        </a:xfrm>
      </xdr:grpSpPr>
      <xdr:sp macro="" textlink="">
        <xdr:nvSpPr>
          <xdr:cNvPr id="4103788" name="Line 6719">
            <a:extLst>
              <a:ext uri="{FF2B5EF4-FFF2-40B4-BE49-F238E27FC236}">
                <a16:creationId xmlns:a16="http://schemas.microsoft.com/office/drawing/2014/main" id="{00000000-0008-0000-0F00-00006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89" name="Line 6720">
            <a:extLst>
              <a:ext uri="{FF2B5EF4-FFF2-40B4-BE49-F238E27FC236}">
                <a16:creationId xmlns:a16="http://schemas.microsoft.com/office/drawing/2014/main" id="{00000000-0008-0000-0F00-00006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3074" name="Group 6721">
          <a:extLst>
            <a:ext uri="{FF2B5EF4-FFF2-40B4-BE49-F238E27FC236}">
              <a16:creationId xmlns:a16="http://schemas.microsoft.com/office/drawing/2014/main" id="{00000000-0008-0000-0F00-0000A29B3E00}"/>
            </a:ext>
          </a:extLst>
        </xdr:cNvPr>
        <xdr:cNvGrpSpPr>
          <a:grpSpLocks/>
        </xdr:cNvGrpSpPr>
      </xdr:nvGrpSpPr>
      <xdr:grpSpPr bwMode="auto">
        <a:xfrm>
          <a:off x="5143500" y="10096500"/>
          <a:ext cx="0" cy="0"/>
          <a:chOff x="466" y="3952"/>
          <a:chExt cx="28" cy="16"/>
        </a:xfrm>
      </xdr:grpSpPr>
      <xdr:sp macro="" textlink="">
        <xdr:nvSpPr>
          <xdr:cNvPr id="4103786" name="Line 6722">
            <a:extLst>
              <a:ext uri="{FF2B5EF4-FFF2-40B4-BE49-F238E27FC236}">
                <a16:creationId xmlns:a16="http://schemas.microsoft.com/office/drawing/2014/main" id="{00000000-0008-0000-0F00-00006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87" name="Line 6723">
            <a:extLst>
              <a:ext uri="{FF2B5EF4-FFF2-40B4-BE49-F238E27FC236}">
                <a16:creationId xmlns:a16="http://schemas.microsoft.com/office/drawing/2014/main" id="{00000000-0008-0000-0F00-00006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3075" name="Group 6724">
          <a:extLst>
            <a:ext uri="{FF2B5EF4-FFF2-40B4-BE49-F238E27FC236}">
              <a16:creationId xmlns:a16="http://schemas.microsoft.com/office/drawing/2014/main" id="{00000000-0008-0000-0F00-0000A39B3E00}"/>
            </a:ext>
          </a:extLst>
        </xdr:cNvPr>
        <xdr:cNvGrpSpPr>
          <a:grpSpLocks/>
        </xdr:cNvGrpSpPr>
      </xdr:nvGrpSpPr>
      <xdr:grpSpPr bwMode="auto">
        <a:xfrm>
          <a:off x="5143500" y="10096500"/>
          <a:ext cx="0" cy="0"/>
          <a:chOff x="466" y="3952"/>
          <a:chExt cx="28" cy="16"/>
        </a:xfrm>
      </xdr:grpSpPr>
      <xdr:sp macro="" textlink="">
        <xdr:nvSpPr>
          <xdr:cNvPr id="4103784" name="Line 6725">
            <a:extLst>
              <a:ext uri="{FF2B5EF4-FFF2-40B4-BE49-F238E27FC236}">
                <a16:creationId xmlns:a16="http://schemas.microsoft.com/office/drawing/2014/main" id="{00000000-0008-0000-0F00-00006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85" name="Line 6726">
            <a:extLst>
              <a:ext uri="{FF2B5EF4-FFF2-40B4-BE49-F238E27FC236}">
                <a16:creationId xmlns:a16="http://schemas.microsoft.com/office/drawing/2014/main" id="{00000000-0008-0000-0F00-00006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3076" name="Group 6727">
          <a:extLst>
            <a:ext uri="{FF2B5EF4-FFF2-40B4-BE49-F238E27FC236}">
              <a16:creationId xmlns:a16="http://schemas.microsoft.com/office/drawing/2014/main" id="{00000000-0008-0000-0F00-0000A49B3E00}"/>
            </a:ext>
          </a:extLst>
        </xdr:cNvPr>
        <xdr:cNvGrpSpPr>
          <a:grpSpLocks/>
        </xdr:cNvGrpSpPr>
      </xdr:nvGrpSpPr>
      <xdr:grpSpPr bwMode="auto">
        <a:xfrm>
          <a:off x="5143500" y="10096500"/>
          <a:ext cx="0" cy="0"/>
          <a:chOff x="466" y="3952"/>
          <a:chExt cx="28" cy="16"/>
        </a:xfrm>
      </xdr:grpSpPr>
      <xdr:sp macro="" textlink="">
        <xdr:nvSpPr>
          <xdr:cNvPr id="4103782" name="Line 6728">
            <a:extLst>
              <a:ext uri="{FF2B5EF4-FFF2-40B4-BE49-F238E27FC236}">
                <a16:creationId xmlns:a16="http://schemas.microsoft.com/office/drawing/2014/main" id="{00000000-0008-0000-0F00-00006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83" name="Line 6729">
            <a:extLst>
              <a:ext uri="{FF2B5EF4-FFF2-40B4-BE49-F238E27FC236}">
                <a16:creationId xmlns:a16="http://schemas.microsoft.com/office/drawing/2014/main" id="{00000000-0008-0000-0F00-00006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3077" name="Group 6730">
          <a:extLst>
            <a:ext uri="{FF2B5EF4-FFF2-40B4-BE49-F238E27FC236}">
              <a16:creationId xmlns:a16="http://schemas.microsoft.com/office/drawing/2014/main" id="{00000000-0008-0000-0F00-0000A59B3E00}"/>
            </a:ext>
          </a:extLst>
        </xdr:cNvPr>
        <xdr:cNvGrpSpPr>
          <a:grpSpLocks/>
        </xdr:cNvGrpSpPr>
      </xdr:nvGrpSpPr>
      <xdr:grpSpPr bwMode="auto">
        <a:xfrm>
          <a:off x="5143500" y="10096500"/>
          <a:ext cx="0" cy="0"/>
          <a:chOff x="466" y="3952"/>
          <a:chExt cx="28" cy="16"/>
        </a:xfrm>
      </xdr:grpSpPr>
      <xdr:sp macro="" textlink="">
        <xdr:nvSpPr>
          <xdr:cNvPr id="4103780" name="Line 6731">
            <a:extLst>
              <a:ext uri="{FF2B5EF4-FFF2-40B4-BE49-F238E27FC236}">
                <a16:creationId xmlns:a16="http://schemas.microsoft.com/office/drawing/2014/main" id="{00000000-0008-0000-0F00-00006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81" name="Line 6732">
            <a:extLst>
              <a:ext uri="{FF2B5EF4-FFF2-40B4-BE49-F238E27FC236}">
                <a16:creationId xmlns:a16="http://schemas.microsoft.com/office/drawing/2014/main" id="{00000000-0008-0000-0F00-00006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4103078" name="Group 6733">
          <a:extLst>
            <a:ext uri="{FF2B5EF4-FFF2-40B4-BE49-F238E27FC236}">
              <a16:creationId xmlns:a16="http://schemas.microsoft.com/office/drawing/2014/main" id="{00000000-0008-0000-0F00-0000A69B3E00}"/>
            </a:ext>
          </a:extLst>
        </xdr:cNvPr>
        <xdr:cNvGrpSpPr>
          <a:grpSpLocks/>
        </xdr:cNvGrpSpPr>
      </xdr:nvGrpSpPr>
      <xdr:grpSpPr bwMode="auto">
        <a:xfrm>
          <a:off x="4050506" y="10096500"/>
          <a:ext cx="266700" cy="0"/>
          <a:chOff x="466" y="3952"/>
          <a:chExt cx="28" cy="16"/>
        </a:xfrm>
      </xdr:grpSpPr>
      <xdr:sp macro="" textlink="">
        <xdr:nvSpPr>
          <xdr:cNvPr id="4103778" name="Line 6734">
            <a:extLst>
              <a:ext uri="{FF2B5EF4-FFF2-40B4-BE49-F238E27FC236}">
                <a16:creationId xmlns:a16="http://schemas.microsoft.com/office/drawing/2014/main" id="{00000000-0008-0000-0F00-00006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79" name="Line 6735">
            <a:extLst>
              <a:ext uri="{FF2B5EF4-FFF2-40B4-BE49-F238E27FC236}">
                <a16:creationId xmlns:a16="http://schemas.microsoft.com/office/drawing/2014/main" id="{00000000-0008-0000-0F00-00006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4103079" name="Group 6736">
          <a:extLst>
            <a:ext uri="{FF2B5EF4-FFF2-40B4-BE49-F238E27FC236}">
              <a16:creationId xmlns:a16="http://schemas.microsoft.com/office/drawing/2014/main" id="{00000000-0008-0000-0F00-0000A79B3E00}"/>
            </a:ext>
          </a:extLst>
        </xdr:cNvPr>
        <xdr:cNvGrpSpPr>
          <a:grpSpLocks/>
        </xdr:cNvGrpSpPr>
      </xdr:nvGrpSpPr>
      <xdr:grpSpPr bwMode="auto">
        <a:xfrm>
          <a:off x="4031456" y="10096500"/>
          <a:ext cx="266700" cy="0"/>
          <a:chOff x="466" y="3952"/>
          <a:chExt cx="28" cy="16"/>
        </a:xfrm>
      </xdr:grpSpPr>
      <xdr:sp macro="" textlink="">
        <xdr:nvSpPr>
          <xdr:cNvPr id="4103776" name="Line 6737">
            <a:extLst>
              <a:ext uri="{FF2B5EF4-FFF2-40B4-BE49-F238E27FC236}">
                <a16:creationId xmlns:a16="http://schemas.microsoft.com/office/drawing/2014/main" id="{00000000-0008-0000-0F00-00006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77" name="Line 6738">
            <a:extLst>
              <a:ext uri="{FF2B5EF4-FFF2-40B4-BE49-F238E27FC236}">
                <a16:creationId xmlns:a16="http://schemas.microsoft.com/office/drawing/2014/main" id="{00000000-0008-0000-0F00-00006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03080" name="Group 6739">
          <a:extLst>
            <a:ext uri="{FF2B5EF4-FFF2-40B4-BE49-F238E27FC236}">
              <a16:creationId xmlns:a16="http://schemas.microsoft.com/office/drawing/2014/main" id="{00000000-0008-0000-0F00-0000A89B3E00}"/>
            </a:ext>
          </a:extLst>
        </xdr:cNvPr>
        <xdr:cNvGrpSpPr>
          <a:grpSpLocks/>
        </xdr:cNvGrpSpPr>
      </xdr:nvGrpSpPr>
      <xdr:grpSpPr bwMode="auto">
        <a:xfrm>
          <a:off x="4060031" y="10096500"/>
          <a:ext cx="266700" cy="0"/>
          <a:chOff x="466" y="3952"/>
          <a:chExt cx="28" cy="16"/>
        </a:xfrm>
      </xdr:grpSpPr>
      <xdr:sp macro="" textlink="">
        <xdr:nvSpPr>
          <xdr:cNvPr id="4103774" name="Line 6740">
            <a:extLst>
              <a:ext uri="{FF2B5EF4-FFF2-40B4-BE49-F238E27FC236}">
                <a16:creationId xmlns:a16="http://schemas.microsoft.com/office/drawing/2014/main" id="{00000000-0008-0000-0F00-00005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75" name="Line 6741">
            <a:extLst>
              <a:ext uri="{FF2B5EF4-FFF2-40B4-BE49-F238E27FC236}">
                <a16:creationId xmlns:a16="http://schemas.microsoft.com/office/drawing/2014/main" id="{00000000-0008-0000-0F00-00005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4103081" name="Group 6742">
          <a:extLst>
            <a:ext uri="{FF2B5EF4-FFF2-40B4-BE49-F238E27FC236}">
              <a16:creationId xmlns:a16="http://schemas.microsoft.com/office/drawing/2014/main" id="{00000000-0008-0000-0F00-0000A99B3E00}"/>
            </a:ext>
          </a:extLst>
        </xdr:cNvPr>
        <xdr:cNvGrpSpPr>
          <a:grpSpLocks/>
        </xdr:cNvGrpSpPr>
      </xdr:nvGrpSpPr>
      <xdr:grpSpPr bwMode="auto">
        <a:xfrm>
          <a:off x="4633913" y="10096500"/>
          <a:ext cx="266700" cy="0"/>
          <a:chOff x="466" y="3952"/>
          <a:chExt cx="28" cy="16"/>
        </a:xfrm>
      </xdr:grpSpPr>
      <xdr:sp macro="" textlink="">
        <xdr:nvSpPr>
          <xdr:cNvPr id="4103772" name="Line 6743">
            <a:extLst>
              <a:ext uri="{FF2B5EF4-FFF2-40B4-BE49-F238E27FC236}">
                <a16:creationId xmlns:a16="http://schemas.microsoft.com/office/drawing/2014/main" id="{00000000-0008-0000-0F00-00005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73" name="Line 6744">
            <a:extLst>
              <a:ext uri="{FF2B5EF4-FFF2-40B4-BE49-F238E27FC236}">
                <a16:creationId xmlns:a16="http://schemas.microsoft.com/office/drawing/2014/main" id="{00000000-0008-0000-0F00-00005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4103082" name="Group 6745">
          <a:extLst>
            <a:ext uri="{FF2B5EF4-FFF2-40B4-BE49-F238E27FC236}">
              <a16:creationId xmlns:a16="http://schemas.microsoft.com/office/drawing/2014/main" id="{00000000-0008-0000-0F00-0000AA9B3E00}"/>
            </a:ext>
          </a:extLst>
        </xdr:cNvPr>
        <xdr:cNvGrpSpPr>
          <a:grpSpLocks/>
        </xdr:cNvGrpSpPr>
      </xdr:nvGrpSpPr>
      <xdr:grpSpPr bwMode="auto">
        <a:xfrm>
          <a:off x="4662488" y="10096500"/>
          <a:ext cx="266700" cy="0"/>
          <a:chOff x="466" y="3952"/>
          <a:chExt cx="28" cy="16"/>
        </a:xfrm>
      </xdr:grpSpPr>
      <xdr:sp macro="" textlink="">
        <xdr:nvSpPr>
          <xdr:cNvPr id="4103770" name="Line 6746">
            <a:extLst>
              <a:ext uri="{FF2B5EF4-FFF2-40B4-BE49-F238E27FC236}">
                <a16:creationId xmlns:a16="http://schemas.microsoft.com/office/drawing/2014/main" id="{00000000-0008-0000-0F00-00005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71" name="Line 6747">
            <a:extLst>
              <a:ext uri="{FF2B5EF4-FFF2-40B4-BE49-F238E27FC236}">
                <a16:creationId xmlns:a16="http://schemas.microsoft.com/office/drawing/2014/main" id="{00000000-0008-0000-0F00-00005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4103083" name="Group 6748">
          <a:extLst>
            <a:ext uri="{FF2B5EF4-FFF2-40B4-BE49-F238E27FC236}">
              <a16:creationId xmlns:a16="http://schemas.microsoft.com/office/drawing/2014/main" id="{00000000-0008-0000-0F00-0000AB9B3E00}"/>
            </a:ext>
          </a:extLst>
        </xdr:cNvPr>
        <xdr:cNvGrpSpPr>
          <a:grpSpLocks/>
        </xdr:cNvGrpSpPr>
      </xdr:nvGrpSpPr>
      <xdr:grpSpPr bwMode="auto">
        <a:xfrm>
          <a:off x="4652963" y="10096500"/>
          <a:ext cx="266700" cy="0"/>
          <a:chOff x="466" y="3952"/>
          <a:chExt cx="28" cy="16"/>
        </a:xfrm>
      </xdr:grpSpPr>
      <xdr:sp macro="" textlink="">
        <xdr:nvSpPr>
          <xdr:cNvPr id="4103768" name="Line 6749">
            <a:extLst>
              <a:ext uri="{FF2B5EF4-FFF2-40B4-BE49-F238E27FC236}">
                <a16:creationId xmlns:a16="http://schemas.microsoft.com/office/drawing/2014/main" id="{00000000-0008-0000-0F00-00005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69" name="Line 6750">
            <a:extLst>
              <a:ext uri="{FF2B5EF4-FFF2-40B4-BE49-F238E27FC236}">
                <a16:creationId xmlns:a16="http://schemas.microsoft.com/office/drawing/2014/main" id="{00000000-0008-0000-0F00-00005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4103084" name="Group 6751">
          <a:extLst>
            <a:ext uri="{FF2B5EF4-FFF2-40B4-BE49-F238E27FC236}">
              <a16:creationId xmlns:a16="http://schemas.microsoft.com/office/drawing/2014/main" id="{00000000-0008-0000-0F00-0000AC9B3E00}"/>
            </a:ext>
          </a:extLst>
        </xdr:cNvPr>
        <xdr:cNvGrpSpPr>
          <a:grpSpLocks/>
        </xdr:cNvGrpSpPr>
      </xdr:nvGrpSpPr>
      <xdr:grpSpPr bwMode="auto">
        <a:xfrm>
          <a:off x="4040981" y="10096500"/>
          <a:ext cx="266700" cy="0"/>
          <a:chOff x="466" y="3952"/>
          <a:chExt cx="28" cy="16"/>
        </a:xfrm>
      </xdr:grpSpPr>
      <xdr:sp macro="" textlink="">
        <xdr:nvSpPr>
          <xdr:cNvPr id="4103766" name="Line 6752">
            <a:extLst>
              <a:ext uri="{FF2B5EF4-FFF2-40B4-BE49-F238E27FC236}">
                <a16:creationId xmlns:a16="http://schemas.microsoft.com/office/drawing/2014/main" id="{00000000-0008-0000-0F00-00005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67" name="Line 6753">
            <a:extLst>
              <a:ext uri="{FF2B5EF4-FFF2-40B4-BE49-F238E27FC236}">
                <a16:creationId xmlns:a16="http://schemas.microsoft.com/office/drawing/2014/main" id="{00000000-0008-0000-0F00-00005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4103085" name="Group 6754">
          <a:extLst>
            <a:ext uri="{FF2B5EF4-FFF2-40B4-BE49-F238E27FC236}">
              <a16:creationId xmlns:a16="http://schemas.microsoft.com/office/drawing/2014/main" id="{00000000-0008-0000-0F00-0000AD9B3E00}"/>
            </a:ext>
          </a:extLst>
        </xdr:cNvPr>
        <xdr:cNvGrpSpPr>
          <a:grpSpLocks/>
        </xdr:cNvGrpSpPr>
      </xdr:nvGrpSpPr>
      <xdr:grpSpPr bwMode="auto">
        <a:xfrm>
          <a:off x="4088606" y="10096500"/>
          <a:ext cx="269082" cy="0"/>
          <a:chOff x="466" y="3952"/>
          <a:chExt cx="28" cy="16"/>
        </a:xfrm>
      </xdr:grpSpPr>
      <xdr:sp macro="" textlink="">
        <xdr:nvSpPr>
          <xdr:cNvPr id="4103764" name="Line 6755">
            <a:extLst>
              <a:ext uri="{FF2B5EF4-FFF2-40B4-BE49-F238E27FC236}">
                <a16:creationId xmlns:a16="http://schemas.microsoft.com/office/drawing/2014/main" id="{00000000-0008-0000-0F00-00005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65" name="Line 6756">
            <a:extLst>
              <a:ext uri="{FF2B5EF4-FFF2-40B4-BE49-F238E27FC236}">
                <a16:creationId xmlns:a16="http://schemas.microsoft.com/office/drawing/2014/main" id="{00000000-0008-0000-0F00-00005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4103086" name="Group 6757">
          <a:extLst>
            <a:ext uri="{FF2B5EF4-FFF2-40B4-BE49-F238E27FC236}">
              <a16:creationId xmlns:a16="http://schemas.microsoft.com/office/drawing/2014/main" id="{00000000-0008-0000-0F00-0000AE9B3E00}"/>
            </a:ext>
          </a:extLst>
        </xdr:cNvPr>
        <xdr:cNvGrpSpPr>
          <a:grpSpLocks/>
        </xdr:cNvGrpSpPr>
      </xdr:nvGrpSpPr>
      <xdr:grpSpPr bwMode="auto">
        <a:xfrm>
          <a:off x="4069556" y="10096500"/>
          <a:ext cx="266700" cy="0"/>
          <a:chOff x="466" y="3952"/>
          <a:chExt cx="28" cy="16"/>
        </a:xfrm>
      </xdr:grpSpPr>
      <xdr:sp macro="" textlink="">
        <xdr:nvSpPr>
          <xdr:cNvPr id="4103762" name="Line 6758">
            <a:extLst>
              <a:ext uri="{FF2B5EF4-FFF2-40B4-BE49-F238E27FC236}">
                <a16:creationId xmlns:a16="http://schemas.microsoft.com/office/drawing/2014/main" id="{00000000-0008-0000-0F00-00005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63" name="Line 6759">
            <a:extLst>
              <a:ext uri="{FF2B5EF4-FFF2-40B4-BE49-F238E27FC236}">
                <a16:creationId xmlns:a16="http://schemas.microsoft.com/office/drawing/2014/main" id="{00000000-0008-0000-0F00-00005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03087" name="Group 6760">
          <a:extLst>
            <a:ext uri="{FF2B5EF4-FFF2-40B4-BE49-F238E27FC236}">
              <a16:creationId xmlns:a16="http://schemas.microsoft.com/office/drawing/2014/main" id="{00000000-0008-0000-0F00-0000AF9B3E00}"/>
            </a:ext>
          </a:extLst>
        </xdr:cNvPr>
        <xdr:cNvGrpSpPr>
          <a:grpSpLocks/>
        </xdr:cNvGrpSpPr>
      </xdr:nvGrpSpPr>
      <xdr:grpSpPr bwMode="auto">
        <a:xfrm>
          <a:off x="4060031" y="10096500"/>
          <a:ext cx="266700" cy="0"/>
          <a:chOff x="466" y="3952"/>
          <a:chExt cx="28" cy="16"/>
        </a:xfrm>
      </xdr:grpSpPr>
      <xdr:sp macro="" textlink="">
        <xdr:nvSpPr>
          <xdr:cNvPr id="4103760" name="Line 6761">
            <a:extLst>
              <a:ext uri="{FF2B5EF4-FFF2-40B4-BE49-F238E27FC236}">
                <a16:creationId xmlns:a16="http://schemas.microsoft.com/office/drawing/2014/main" id="{00000000-0008-0000-0F00-00005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61" name="Line 6762">
            <a:extLst>
              <a:ext uri="{FF2B5EF4-FFF2-40B4-BE49-F238E27FC236}">
                <a16:creationId xmlns:a16="http://schemas.microsoft.com/office/drawing/2014/main" id="{00000000-0008-0000-0F00-00005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88" name="Group 6763">
          <a:extLst>
            <a:ext uri="{FF2B5EF4-FFF2-40B4-BE49-F238E27FC236}">
              <a16:creationId xmlns:a16="http://schemas.microsoft.com/office/drawing/2014/main" id="{00000000-0008-0000-0F00-0000B09B3E00}"/>
            </a:ext>
          </a:extLst>
        </xdr:cNvPr>
        <xdr:cNvGrpSpPr>
          <a:grpSpLocks/>
        </xdr:cNvGrpSpPr>
      </xdr:nvGrpSpPr>
      <xdr:grpSpPr bwMode="auto">
        <a:xfrm>
          <a:off x="4117181" y="10096500"/>
          <a:ext cx="240507" cy="0"/>
          <a:chOff x="466" y="3952"/>
          <a:chExt cx="28" cy="16"/>
        </a:xfrm>
      </xdr:grpSpPr>
      <xdr:sp macro="" textlink="">
        <xdr:nvSpPr>
          <xdr:cNvPr id="4103758" name="Line 6764">
            <a:extLst>
              <a:ext uri="{FF2B5EF4-FFF2-40B4-BE49-F238E27FC236}">
                <a16:creationId xmlns:a16="http://schemas.microsoft.com/office/drawing/2014/main" id="{00000000-0008-0000-0F00-00004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59" name="Line 6765">
            <a:extLst>
              <a:ext uri="{FF2B5EF4-FFF2-40B4-BE49-F238E27FC236}">
                <a16:creationId xmlns:a16="http://schemas.microsoft.com/office/drawing/2014/main" id="{00000000-0008-0000-0F00-00004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89" name="Group 6766">
          <a:extLst>
            <a:ext uri="{FF2B5EF4-FFF2-40B4-BE49-F238E27FC236}">
              <a16:creationId xmlns:a16="http://schemas.microsoft.com/office/drawing/2014/main" id="{00000000-0008-0000-0F00-0000B19B3E00}"/>
            </a:ext>
          </a:extLst>
        </xdr:cNvPr>
        <xdr:cNvGrpSpPr>
          <a:grpSpLocks/>
        </xdr:cNvGrpSpPr>
      </xdr:nvGrpSpPr>
      <xdr:grpSpPr bwMode="auto">
        <a:xfrm>
          <a:off x="4117181" y="10096500"/>
          <a:ext cx="240507" cy="0"/>
          <a:chOff x="466" y="3952"/>
          <a:chExt cx="28" cy="16"/>
        </a:xfrm>
      </xdr:grpSpPr>
      <xdr:sp macro="" textlink="">
        <xdr:nvSpPr>
          <xdr:cNvPr id="4103756" name="Line 6767">
            <a:extLst>
              <a:ext uri="{FF2B5EF4-FFF2-40B4-BE49-F238E27FC236}">
                <a16:creationId xmlns:a16="http://schemas.microsoft.com/office/drawing/2014/main" id="{00000000-0008-0000-0F00-00004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57" name="Line 6768">
            <a:extLst>
              <a:ext uri="{FF2B5EF4-FFF2-40B4-BE49-F238E27FC236}">
                <a16:creationId xmlns:a16="http://schemas.microsoft.com/office/drawing/2014/main" id="{00000000-0008-0000-0F00-00004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90" name="Group 6769">
          <a:extLst>
            <a:ext uri="{FF2B5EF4-FFF2-40B4-BE49-F238E27FC236}">
              <a16:creationId xmlns:a16="http://schemas.microsoft.com/office/drawing/2014/main" id="{00000000-0008-0000-0F00-0000B29B3E00}"/>
            </a:ext>
          </a:extLst>
        </xdr:cNvPr>
        <xdr:cNvGrpSpPr>
          <a:grpSpLocks/>
        </xdr:cNvGrpSpPr>
      </xdr:nvGrpSpPr>
      <xdr:grpSpPr bwMode="auto">
        <a:xfrm>
          <a:off x="4117181" y="10096500"/>
          <a:ext cx="240507" cy="0"/>
          <a:chOff x="466" y="3952"/>
          <a:chExt cx="28" cy="16"/>
        </a:xfrm>
      </xdr:grpSpPr>
      <xdr:sp macro="" textlink="">
        <xdr:nvSpPr>
          <xdr:cNvPr id="4103754" name="Line 6770">
            <a:extLst>
              <a:ext uri="{FF2B5EF4-FFF2-40B4-BE49-F238E27FC236}">
                <a16:creationId xmlns:a16="http://schemas.microsoft.com/office/drawing/2014/main" id="{00000000-0008-0000-0F00-00004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55" name="Line 6771">
            <a:extLst>
              <a:ext uri="{FF2B5EF4-FFF2-40B4-BE49-F238E27FC236}">
                <a16:creationId xmlns:a16="http://schemas.microsoft.com/office/drawing/2014/main" id="{00000000-0008-0000-0F00-00004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91" name="Group 6772">
          <a:extLst>
            <a:ext uri="{FF2B5EF4-FFF2-40B4-BE49-F238E27FC236}">
              <a16:creationId xmlns:a16="http://schemas.microsoft.com/office/drawing/2014/main" id="{00000000-0008-0000-0F00-0000B39B3E00}"/>
            </a:ext>
          </a:extLst>
        </xdr:cNvPr>
        <xdr:cNvGrpSpPr>
          <a:grpSpLocks/>
        </xdr:cNvGrpSpPr>
      </xdr:nvGrpSpPr>
      <xdr:grpSpPr bwMode="auto">
        <a:xfrm>
          <a:off x="4117181" y="10096500"/>
          <a:ext cx="240507" cy="0"/>
          <a:chOff x="466" y="3952"/>
          <a:chExt cx="28" cy="16"/>
        </a:xfrm>
      </xdr:grpSpPr>
      <xdr:sp macro="" textlink="">
        <xdr:nvSpPr>
          <xdr:cNvPr id="4103752" name="Line 6773">
            <a:extLst>
              <a:ext uri="{FF2B5EF4-FFF2-40B4-BE49-F238E27FC236}">
                <a16:creationId xmlns:a16="http://schemas.microsoft.com/office/drawing/2014/main" id="{00000000-0008-0000-0F00-00004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53" name="Line 6774">
            <a:extLst>
              <a:ext uri="{FF2B5EF4-FFF2-40B4-BE49-F238E27FC236}">
                <a16:creationId xmlns:a16="http://schemas.microsoft.com/office/drawing/2014/main" id="{00000000-0008-0000-0F00-00004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92" name="Group 6775">
          <a:extLst>
            <a:ext uri="{FF2B5EF4-FFF2-40B4-BE49-F238E27FC236}">
              <a16:creationId xmlns:a16="http://schemas.microsoft.com/office/drawing/2014/main" id="{00000000-0008-0000-0F00-0000B49B3E00}"/>
            </a:ext>
          </a:extLst>
        </xdr:cNvPr>
        <xdr:cNvGrpSpPr>
          <a:grpSpLocks/>
        </xdr:cNvGrpSpPr>
      </xdr:nvGrpSpPr>
      <xdr:grpSpPr bwMode="auto">
        <a:xfrm>
          <a:off x="4117181" y="10096500"/>
          <a:ext cx="240507" cy="0"/>
          <a:chOff x="466" y="3952"/>
          <a:chExt cx="28" cy="16"/>
        </a:xfrm>
      </xdr:grpSpPr>
      <xdr:sp macro="" textlink="">
        <xdr:nvSpPr>
          <xdr:cNvPr id="4103750" name="Line 6776">
            <a:extLst>
              <a:ext uri="{FF2B5EF4-FFF2-40B4-BE49-F238E27FC236}">
                <a16:creationId xmlns:a16="http://schemas.microsoft.com/office/drawing/2014/main" id="{00000000-0008-0000-0F00-00004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51" name="Line 6777">
            <a:extLst>
              <a:ext uri="{FF2B5EF4-FFF2-40B4-BE49-F238E27FC236}">
                <a16:creationId xmlns:a16="http://schemas.microsoft.com/office/drawing/2014/main" id="{00000000-0008-0000-0F00-00004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93" name="Group 6778">
          <a:extLst>
            <a:ext uri="{FF2B5EF4-FFF2-40B4-BE49-F238E27FC236}">
              <a16:creationId xmlns:a16="http://schemas.microsoft.com/office/drawing/2014/main" id="{00000000-0008-0000-0F00-0000B59B3E00}"/>
            </a:ext>
          </a:extLst>
        </xdr:cNvPr>
        <xdr:cNvGrpSpPr>
          <a:grpSpLocks/>
        </xdr:cNvGrpSpPr>
      </xdr:nvGrpSpPr>
      <xdr:grpSpPr bwMode="auto">
        <a:xfrm>
          <a:off x="4117181" y="10096500"/>
          <a:ext cx="240507" cy="0"/>
          <a:chOff x="466" y="3952"/>
          <a:chExt cx="28" cy="16"/>
        </a:xfrm>
      </xdr:grpSpPr>
      <xdr:sp macro="" textlink="">
        <xdr:nvSpPr>
          <xdr:cNvPr id="4103748" name="Line 6779">
            <a:extLst>
              <a:ext uri="{FF2B5EF4-FFF2-40B4-BE49-F238E27FC236}">
                <a16:creationId xmlns:a16="http://schemas.microsoft.com/office/drawing/2014/main" id="{00000000-0008-0000-0F00-00004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49" name="Line 6780">
            <a:extLst>
              <a:ext uri="{FF2B5EF4-FFF2-40B4-BE49-F238E27FC236}">
                <a16:creationId xmlns:a16="http://schemas.microsoft.com/office/drawing/2014/main" id="{00000000-0008-0000-0F00-00004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03094" name="Group 6781">
          <a:extLst>
            <a:ext uri="{FF2B5EF4-FFF2-40B4-BE49-F238E27FC236}">
              <a16:creationId xmlns:a16="http://schemas.microsoft.com/office/drawing/2014/main" id="{00000000-0008-0000-0F00-0000B69B3E00}"/>
            </a:ext>
          </a:extLst>
        </xdr:cNvPr>
        <xdr:cNvGrpSpPr>
          <a:grpSpLocks/>
        </xdr:cNvGrpSpPr>
      </xdr:nvGrpSpPr>
      <xdr:grpSpPr bwMode="auto">
        <a:xfrm>
          <a:off x="3993356" y="10096500"/>
          <a:ext cx="228600" cy="0"/>
          <a:chOff x="466" y="3952"/>
          <a:chExt cx="28" cy="16"/>
        </a:xfrm>
      </xdr:grpSpPr>
      <xdr:sp macro="" textlink="">
        <xdr:nvSpPr>
          <xdr:cNvPr id="4103746" name="Line 6782">
            <a:extLst>
              <a:ext uri="{FF2B5EF4-FFF2-40B4-BE49-F238E27FC236}">
                <a16:creationId xmlns:a16="http://schemas.microsoft.com/office/drawing/2014/main" id="{00000000-0008-0000-0F00-00004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47" name="Line 6783">
            <a:extLst>
              <a:ext uri="{FF2B5EF4-FFF2-40B4-BE49-F238E27FC236}">
                <a16:creationId xmlns:a16="http://schemas.microsoft.com/office/drawing/2014/main" id="{00000000-0008-0000-0F00-00004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95" name="Group 6784">
          <a:extLst>
            <a:ext uri="{FF2B5EF4-FFF2-40B4-BE49-F238E27FC236}">
              <a16:creationId xmlns:a16="http://schemas.microsoft.com/office/drawing/2014/main" id="{00000000-0008-0000-0F00-0000B79B3E00}"/>
            </a:ext>
          </a:extLst>
        </xdr:cNvPr>
        <xdr:cNvGrpSpPr>
          <a:grpSpLocks/>
        </xdr:cNvGrpSpPr>
      </xdr:nvGrpSpPr>
      <xdr:grpSpPr bwMode="auto">
        <a:xfrm>
          <a:off x="4117181" y="10096500"/>
          <a:ext cx="228600" cy="0"/>
          <a:chOff x="466" y="3952"/>
          <a:chExt cx="28" cy="16"/>
        </a:xfrm>
      </xdr:grpSpPr>
      <xdr:sp macro="" textlink="">
        <xdr:nvSpPr>
          <xdr:cNvPr id="4103744" name="Line 6785">
            <a:extLst>
              <a:ext uri="{FF2B5EF4-FFF2-40B4-BE49-F238E27FC236}">
                <a16:creationId xmlns:a16="http://schemas.microsoft.com/office/drawing/2014/main" id="{00000000-0008-0000-0F00-00004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45" name="Line 6786">
            <a:extLst>
              <a:ext uri="{FF2B5EF4-FFF2-40B4-BE49-F238E27FC236}">
                <a16:creationId xmlns:a16="http://schemas.microsoft.com/office/drawing/2014/main" id="{00000000-0008-0000-0F00-00004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96" name="Group 6787">
          <a:extLst>
            <a:ext uri="{FF2B5EF4-FFF2-40B4-BE49-F238E27FC236}">
              <a16:creationId xmlns:a16="http://schemas.microsoft.com/office/drawing/2014/main" id="{00000000-0008-0000-0F00-0000B89B3E00}"/>
            </a:ext>
          </a:extLst>
        </xdr:cNvPr>
        <xdr:cNvGrpSpPr>
          <a:grpSpLocks/>
        </xdr:cNvGrpSpPr>
      </xdr:nvGrpSpPr>
      <xdr:grpSpPr bwMode="auto">
        <a:xfrm>
          <a:off x="4117181" y="10096500"/>
          <a:ext cx="228600" cy="0"/>
          <a:chOff x="466" y="3952"/>
          <a:chExt cx="28" cy="16"/>
        </a:xfrm>
      </xdr:grpSpPr>
      <xdr:sp macro="" textlink="">
        <xdr:nvSpPr>
          <xdr:cNvPr id="4103742" name="Line 6788">
            <a:extLst>
              <a:ext uri="{FF2B5EF4-FFF2-40B4-BE49-F238E27FC236}">
                <a16:creationId xmlns:a16="http://schemas.microsoft.com/office/drawing/2014/main" id="{00000000-0008-0000-0F00-00003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43" name="Line 6789">
            <a:extLst>
              <a:ext uri="{FF2B5EF4-FFF2-40B4-BE49-F238E27FC236}">
                <a16:creationId xmlns:a16="http://schemas.microsoft.com/office/drawing/2014/main" id="{00000000-0008-0000-0F00-00003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97" name="Group 6790">
          <a:extLst>
            <a:ext uri="{FF2B5EF4-FFF2-40B4-BE49-F238E27FC236}">
              <a16:creationId xmlns:a16="http://schemas.microsoft.com/office/drawing/2014/main" id="{00000000-0008-0000-0F00-0000B99B3E00}"/>
            </a:ext>
          </a:extLst>
        </xdr:cNvPr>
        <xdr:cNvGrpSpPr>
          <a:grpSpLocks/>
        </xdr:cNvGrpSpPr>
      </xdr:nvGrpSpPr>
      <xdr:grpSpPr bwMode="auto">
        <a:xfrm>
          <a:off x="4117181" y="10096500"/>
          <a:ext cx="240507" cy="0"/>
          <a:chOff x="466" y="3952"/>
          <a:chExt cx="28" cy="16"/>
        </a:xfrm>
      </xdr:grpSpPr>
      <xdr:sp macro="" textlink="">
        <xdr:nvSpPr>
          <xdr:cNvPr id="4103740" name="Line 6791">
            <a:extLst>
              <a:ext uri="{FF2B5EF4-FFF2-40B4-BE49-F238E27FC236}">
                <a16:creationId xmlns:a16="http://schemas.microsoft.com/office/drawing/2014/main" id="{00000000-0008-0000-0F00-00003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41" name="Line 6792">
            <a:extLst>
              <a:ext uri="{FF2B5EF4-FFF2-40B4-BE49-F238E27FC236}">
                <a16:creationId xmlns:a16="http://schemas.microsoft.com/office/drawing/2014/main" id="{00000000-0008-0000-0F00-00003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98" name="Group 6793">
          <a:extLst>
            <a:ext uri="{FF2B5EF4-FFF2-40B4-BE49-F238E27FC236}">
              <a16:creationId xmlns:a16="http://schemas.microsoft.com/office/drawing/2014/main" id="{00000000-0008-0000-0F00-0000BA9B3E00}"/>
            </a:ext>
          </a:extLst>
        </xdr:cNvPr>
        <xdr:cNvGrpSpPr>
          <a:grpSpLocks/>
        </xdr:cNvGrpSpPr>
      </xdr:nvGrpSpPr>
      <xdr:grpSpPr bwMode="auto">
        <a:xfrm>
          <a:off x="4117181" y="10096500"/>
          <a:ext cx="228600" cy="0"/>
          <a:chOff x="466" y="3952"/>
          <a:chExt cx="28" cy="16"/>
        </a:xfrm>
      </xdr:grpSpPr>
      <xdr:sp macro="" textlink="">
        <xdr:nvSpPr>
          <xdr:cNvPr id="4103738" name="Line 6794">
            <a:extLst>
              <a:ext uri="{FF2B5EF4-FFF2-40B4-BE49-F238E27FC236}">
                <a16:creationId xmlns:a16="http://schemas.microsoft.com/office/drawing/2014/main" id="{00000000-0008-0000-0F00-00003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39" name="Line 6795">
            <a:extLst>
              <a:ext uri="{FF2B5EF4-FFF2-40B4-BE49-F238E27FC236}">
                <a16:creationId xmlns:a16="http://schemas.microsoft.com/office/drawing/2014/main" id="{00000000-0008-0000-0F00-00003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99" name="Group 6796">
          <a:extLst>
            <a:ext uri="{FF2B5EF4-FFF2-40B4-BE49-F238E27FC236}">
              <a16:creationId xmlns:a16="http://schemas.microsoft.com/office/drawing/2014/main" id="{00000000-0008-0000-0F00-0000BB9B3E00}"/>
            </a:ext>
          </a:extLst>
        </xdr:cNvPr>
        <xdr:cNvGrpSpPr>
          <a:grpSpLocks/>
        </xdr:cNvGrpSpPr>
      </xdr:nvGrpSpPr>
      <xdr:grpSpPr bwMode="auto">
        <a:xfrm>
          <a:off x="4117181" y="10096500"/>
          <a:ext cx="228600" cy="0"/>
          <a:chOff x="466" y="3952"/>
          <a:chExt cx="28" cy="16"/>
        </a:xfrm>
      </xdr:grpSpPr>
      <xdr:sp macro="" textlink="">
        <xdr:nvSpPr>
          <xdr:cNvPr id="4103736" name="Line 6797">
            <a:extLst>
              <a:ext uri="{FF2B5EF4-FFF2-40B4-BE49-F238E27FC236}">
                <a16:creationId xmlns:a16="http://schemas.microsoft.com/office/drawing/2014/main" id="{00000000-0008-0000-0F00-00003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37" name="Line 6798">
            <a:extLst>
              <a:ext uri="{FF2B5EF4-FFF2-40B4-BE49-F238E27FC236}">
                <a16:creationId xmlns:a16="http://schemas.microsoft.com/office/drawing/2014/main" id="{00000000-0008-0000-0F00-00003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00" name="Group 6799">
          <a:extLst>
            <a:ext uri="{FF2B5EF4-FFF2-40B4-BE49-F238E27FC236}">
              <a16:creationId xmlns:a16="http://schemas.microsoft.com/office/drawing/2014/main" id="{00000000-0008-0000-0F00-0000BC9B3E00}"/>
            </a:ext>
          </a:extLst>
        </xdr:cNvPr>
        <xdr:cNvGrpSpPr>
          <a:grpSpLocks/>
        </xdr:cNvGrpSpPr>
      </xdr:nvGrpSpPr>
      <xdr:grpSpPr bwMode="auto">
        <a:xfrm>
          <a:off x="4117181" y="10096500"/>
          <a:ext cx="240507" cy="0"/>
          <a:chOff x="466" y="3952"/>
          <a:chExt cx="28" cy="16"/>
        </a:xfrm>
      </xdr:grpSpPr>
      <xdr:sp macro="" textlink="">
        <xdr:nvSpPr>
          <xdr:cNvPr id="4103734" name="Line 6800">
            <a:extLst>
              <a:ext uri="{FF2B5EF4-FFF2-40B4-BE49-F238E27FC236}">
                <a16:creationId xmlns:a16="http://schemas.microsoft.com/office/drawing/2014/main" id="{00000000-0008-0000-0F00-00003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35" name="Line 6801">
            <a:extLst>
              <a:ext uri="{FF2B5EF4-FFF2-40B4-BE49-F238E27FC236}">
                <a16:creationId xmlns:a16="http://schemas.microsoft.com/office/drawing/2014/main" id="{00000000-0008-0000-0F00-00003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01" name="Group 6802">
          <a:extLst>
            <a:ext uri="{FF2B5EF4-FFF2-40B4-BE49-F238E27FC236}">
              <a16:creationId xmlns:a16="http://schemas.microsoft.com/office/drawing/2014/main" id="{00000000-0008-0000-0F00-0000BD9B3E00}"/>
            </a:ext>
          </a:extLst>
        </xdr:cNvPr>
        <xdr:cNvGrpSpPr>
          <a:grpSpLocks/>
        </xdr:cNvGrpSpPr>
      </xdr:nvGrpSpPr>
      <xdr:grpSpPr bwMode="auto">
        <a:xfrm>
          <a:off x="4700588" y="10096500"/>
          <a:ext cx="266700" cy="0"/>
          <a:chOff x="466" y="3952"/>
          <a:chExt cx="28" cy="16"/>
        </a:xfrm>
      </xdr:grpSpPr>
      <xdr:sp macro="" textlink="">
        <xdr:nvSpPr>
          <xdr:cNvPr id="4103732" name="Line 6803">
            <a:extLst>
              <a:ext uri="{FF2B5EF4-FFF2-40B4-BE49-F238E27FC236}">
                <a16:creationId xmlns:a16="http://schemas.microsoft.com/office/drawing/2014/main" id="{00000000-0008-0000-0F00-00003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33" name="Line 6804">
            <a:extLst>
              <a:ext uri="{FF2B5EF4-FFF2-40B4-BE49-F238E27FC236}">
                <a16:creationId xmlns:a16="http://schemas.microsoft.com/office/drawing/2014/main" id="{00000000-0008-0000-0F00-00003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02" name="Group 6805">
          <a:extLst>
            <a:ext uri="{FF2B5EF4-FFF2-40B4-BE49-F238E27FC236}">
              <a16:creationId xmlns:a16="http://schemas.microsoft.com/office/drawing/2014/main" id="{00000000-0008-0000-0F00-0000BE9B3E00}"/>
            </a:ext>
          </a:extLst>
        </xdr:cNvPr>
        <xdr:cNvGrpSpPr>
          <a:grpSpLocks/>
        </xdr:cNvGrpSpPr>
      </xdr:nvGrpSpPr>
      <xdr:grpSpPr bwMode="auto">
        <a:xfrm>
          <a:off x="4700588" y="10096500"/>
          <a:ext cx="266700" cy="0"/>
          <a:chOff x="466" y="3952"/>
          <a:chExt cx="28" cy="16"/>
        </a:xfrm>
      </xdr:grpSpPr>
      <xdr:sp macro="" textlink="">
        <xdr:nvSpPr>
          <xdr:cNvPr id="4103730" name="Line 6806">
            <a:extLst>
              <a:ext uri="{FF2B5EF4-FFF2-40B4-BE49-F238E27FC236}">
                <a16:creationId xmlns:a16="http://schemas.microsoft.com/office/drawing/2014/main" id="{00000000-0008-0000-0F00-00003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31" name="Line 6807">
            <a:extLst>
              <a:ext uri="{FF2B5EF4-FFF2-40B4-BE49-F238E27FC236}">
                <a16:creationId xmlns:a16="http://schemas.microsoft.com/office/drawing/2014/main" id="{00000000-0008-0000-0F00-00003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03" name="Group 6808">
          <a:extLst>
            <a:ext uri="{FF2B5EF4-FFF2-40B4-BE49-F238E27FC236}">
              <a16:creationId xmlns:a16="http://schemas.microsoft.com/office/drawing/2014/main" id="{00000000-0008-0000-0F00-0000BF9B3E00}"/>
            </a:ext>
          </a:extLst>
        </xdr:cNvPr>
        <xdr:cNvGrpSpPr>
          <a:grpSpLocks/>
        </xdr:cNvGrpSpPr>
      </xdr:nvGrpSpPr>
      <xdr:grpSpPr bwMode="auto">
        <a:xfrm>
          <a:off x="4700588" y="10096500"/>
          <a:ext cx="266700" cy="0"/>
          <a:chOff x="466" y="3952"/>
          <a:chExt cx="28" cy="16"/>
        </a:xfrm>
      </xdr:grpSpPr>
      <xdr:sp macro="" textlink="">
        <xdr:nvSpPr>
          <xdr:cNvPr id="4103728" name="Line 6809">
            <a:extLst>
              <a:ext uri="{FF2B5EF4-FFF2-40B4-BE49-F238E27FC236}">
                <a16:creationId xmlns:a16="http://schemas.microsoft.com/office/drawing/2014/main" id="{00000000-0008-0000-0F00-00003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29" name="Line 6810">
            <a:extLst>
              <a:ext uri="{FF2B5EF4-FFF2-40B4-BE49-F238E27FC236}">
                <a16:creationId xmlns:a16="http://schemas.microsoft.com/office/drawing/2014/main" id="{00000000-0008-0000-0F00-00003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04" name="Group 6811">
          <a:extLst>
            <a:ext uri="{FF2B5EF4-FFF2-40B4-BE49-F238E27FC236}">
              <a16:creationId xmlns:a16="http://schemas.microsoft.com/office/drawing/2014/main" id="{00000000-0008-0000-0F00-0000C09B3E00}"/>
            </a:ext>
          </a:extLst>
        </xdr:cNvPr>
        <xdr:cNvGrpSpPr>
          <a:grpSpLocks/>
        </xdr:cNvGrpSpPr>
      </xdr:nvGrpSpPr>
      <xdr:grpSpPr bwMode="auto">
        <a:xfrm>
          <a:off x="5486400" y="10096500"/>
          <a:ext cx="266700" cy="0"/>
          <a:chOff x="466" y="3952"/>
          <a:chExt cx="28" cy="16"/>
        </a:xfrm>
      </xdr:grpSpPr>
      <xdr:sp macro="" textlink="">
        <xdr:nvSpPr>
          <xdr:cNvPr id="4103726" name="Line 6812">
            <a:extLst>
              <a:ext uri="{FF2B5EF4-FFF2-40B4-BE49-F238E27FC236}">
                <a16:creationId xmlns:a16="http://schemas.microsoft.com/office/drawing/2014/main" id="{00000000-0008-0000-0F00-00002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27" name="Line 6813">
            <a:extLst>
              <a:ext uri="{FF2B5EF4-FFF2-40B4-BE49-F238E27FC236}">
                <a16:creationId xmlns:a16="http://schemas.microsoft.com/office/drawing/2014/main" id="{00000000-0008-0000-0F00-00002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05" name="Group 6814">
          <a:extLst>
            <a:ext uri="{FF2B5EF4-FFF2-40B4-BE49-F238E27FC236}">
              <a16:creationId xmlns:a16="http://schemas.microsoft.com/office/drawing/2014/main" id="{00000000-0008-0000-0F00-0000C19B3E00}"/>
            </a:ext>
          </a:extLst>
        </xdr:cNvPr>
        <xdr:cNvGrpSpPr>
          <a:grpSpLocks/>
        </xdr:cNvGrpSpPr>
      </xdr:nvGrpSpPr>
      <xdr:grpSpPr bwMode="auto">
        <a:xfrm>
          <a:off x="5486400" y="10096500"/>
          <a:ext cx="266700" cy="0"/>
          <a:chOff x="466" y="3952"/>
          <a:chExt cx="28" cy="16"/>
        </a:xfrm>
      </xdr:grpSpPr>
      <xdr:sp macro="" textlink="">
        <xdr:nvSpPr>
          <xdr:cNvPr id="4103724" name="Line 6815">
            <a:extLst>
              <a:ext uri="{FF2B5EF4-FFF2-40B4-BE49-F238E27FC236}">
                <a16:creationId xmlns:a16="http://schemas.microsoft.com/office/drawing/2014/main" id="{00000000-0008-0000-0F00-00002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25" name="Line 6816">
            <a:extLst>
              <a:ext uri="{FF2B5EF4-FFF2-40B4-BE49-F238E27FC236}">
                <a16:creationId xmlns:a16="http://schemas.microsoft.com/office/drawing/2014/main" id="{00000000-0008-0000-0F00-00002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06" name="Group 6817">
          <a:extLst>
            <a:ext uri="{FF2B5EF4-FFF2-40B4-BE49-F238E27FC236}">
              <a16:creationId xmlns:a16="http://schemas.microsoft.com/office/drawing/2014/main" id="{00000000-0008-0000-0F00-0000C29B3E00}"/>
            </a:ext>
          </a:extLst>
        </xdr:cNvPr>
        <xdr:cNvGrpSpPr>
          <a:grpSpLocks/>
        </xdr:cNvGrpSpPr>
      </xdr:nvGrpSpPr>
      <xdr:grpSpPr bwMode="auto">
        <a:xfrm>
          <a:off x="5486400" y="10096500"/>
          <a:ext cx="266700" cy="0"/>
          <a:chOff x="466" y="3952"/>
          <a:chExt cx="28" cy="16"/>
        </a:xfrm>
      </xdr:grpSpPr>
      <xdr:sp macro="" textlink="">
        <xdr:nvSpPr>
          <xdr:cNvPr id="4103722" name="Line 6818">
            <a:extLst>
              <a:ext uri="{FF2B5EF4-FFF2-40B4-BE49-F238E27FC236}">
                <a16:creationId xmlns:a16="http://schemas.microsoft.com/office/drawing/2014/main" id="{00000000-0008-0000-0F00-00002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23" name="Line 6819">
            <a:extLst>
              <a:ext uri="{FF2B5EF4-FFF2-40B4-BE49-F238E27FC236}">
                <a16:creationId xmlns:a16="http://schemas.microsoft.com/office/drawing/2014/main" id="{00000000-0008-0000-0F00-00002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07" name="Group 6820">
          <a:extLst>
            <a:ext uri="{FF2B5EF4-FFF2-40B4-BE49-F238E27FC236}">
              <a16:creationId xmlns:a16="http://schemas.microsoft.com/office/drawing/2014/main" id="{00000000-0008-0000-0F00-0000C39B3E00}"/>
            </a:ext>
          </a:extLst>
        </xdr:cNvPr>
        <xdr:cNvGrpSpPr>
          <a:grpSpLocks/>
        </xdr:cNvGrpSpPr>
      </xdr:nvGrpSpPr>
      <xdr:grpSpPr bwMode="auto">
        <a:xfrm>
          <a:off x="5486400" y="10096500"/>
          <a:ext cx="266700" cy="0"/>
          <a:chOff x="466" y="3952"/>
          <a:chExt cx="28" cy="16"/>
        </a:xfrm>
      </xdr:grpSpPr>
      <xdr:sp macro="" textlink="">
        <xdr:nvSpPr>
          <xdr:cNvPr id="4103720" name="Line 6821">
            <a:extLst>
              <a:ext uri="{FF2B5EF4-FFF2-40B4-BE49-F238E27FC236}">
                <a16:creationId xmlns:a16="http://schemas.microsoft.com/office/drawing/2014/main" id="{00000000-0008-0000-0F00-00002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21" name="Line 6822">
            <a:extLst>
              <a:ext uri="{FF2B5EF4-FFF2-40B4-BE49-F238E27FC236}">
                <a16:creationId xmlns:a16="http://schemas.microsoft.com/office/drawing/2014/main" id="{00000000-0008-0000-0F00-00002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08" name="Group 6823">
          <a:extLst>
            <a:ext uri="{FF2B5EF4-FFF2-40B4-BE49-F238E27FC236}">
              <a16:creationId xmlns:a16="http://schemas.microsoft.com/office/drawing/2014/main" id="{00000000-0008-0000-0F00-0000C49B3E00}"/>
            </a:ext>
          </a:extLst>
        </xdr:cNvPr>
        <xdr:cNvGrpSpPr>
          <a:grpSpLocks/>
        </xdr:cNvGrpSpPr>
      </xdr:nvGrpSpPr>
      <xdr:grpSpPr bwMode="auto">
        <a:xfrm>
          <a:off x="5486400" y="10096500"/>
          <a:ext cx="266700" cy="0"/>
          <a:chOff x="466" y="3952"/>
          <a:chExt cx="28" cy="16"/>
        </a:xfrm>
      </xdr:grpSpPr>
      <xdr:sp macro="" textlink="">
        <xdr:nvSpPr>
          <xdr:cNvPr id="4103718" name="Line 6824">
            <a:extLst>
              <a:ext uri="{FF2B5EF4-FFF2-40B4-BE49-F238E27FC236}">
                <a16:creationId xmlns:a16="http://schemas.microsoft.com/office/drawing/2014/main" id="{00000000-0008-0000-0F00-00002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19" name="Line 6825">
            <a:extLst>
              <a:ext uri="{FF2B5EF4-FFF2-40B4-BE49-F238E27FC236}">
                <a16:creationId xmlns:a16="http://schemas.microsoft.com/office/drawing/2014/main" id="{00000000-0008-0000-0F00-00002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09" name="Group 6826">
          <a:extLst>
            <a:ext uri="{FF2B5EF4-FFF2-40B4-BE49-F238E27FC236}">
              <a16:creationId xmlns:a16="http://schemas.microsoft.com/office/drawing/2014/main" id="{00000000-0008-0000-0F00-0000C59B3E00}"/>
            </a:ext>
          </a:extLst>
        </xdr:cNvPr>
        <xdr:cNvGrpSpPr>
          <a:grpSpLocks/>
        </xdr:cNvGrpSpPr>
      </xdr:nvGrpSpPr>
      <xdr:grpSpPr bwMode="auto">
        <a:xfrm>
          <a:off x="4117181" y="10096500"/>
          <a:ext cx="228600" cy="0"/>
          <a:chOff x="466" y="3952"/>
          <a:chExt cx="28" cy="16"/>
        </a:xfrm>
      </xdr:grpSpPr>
      <xdr:sp macro="" textlink="">
        <xdr:nvSpPr>
          <xdr:cNvPr id="4103716" name="Line 6827">
            <a:extLst>
              <a:ext uri="{FF2B5EF4-FFF2-40B4-BE49-F238E27FC236}">
                <a16:creationId xmlns:a16="http://schemas.microsoft.com/office/drawing/2014/main" id="{00000000-0008-0000-0F00-00002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17" name="Line 6828">
            <a:extLst>
              <a:ext uri="{FF2B5EF4-FFF2-40B4-BE49-F238E27FC236}">
                <a16:creationId xmlns:a16="http://schemas.microsoft.com/office/drawing/2014/main" id="{00000000-0008-0000-0F00-00002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10" name="Group 6829">
          <a:extLst>
            <a:ext uri="{FF2B5EF4-FFF2-40B4-BE49-F238E27FC236}">
              <a16:creationId xmlns:a16="http://schemas.microsoft.com/office/drawing/2014/main" id="{00000000-0008-0000-0F00-0000C69B3E00}"/>
            </a:ext>
          </a:extLst>
        </xdr:cNvPr>
        <xdr:cNvGrpSpPr>
          <a:grpSpLocks/>
        </xdr:cNvGrpSpPr>
      </xdr:nvGrpSpPr>
      <xdr:grpSpPr bwMode="auto">
        <a:xfrm>
          <a:off x="4700588" y="10096500"/>
          <a:ext cx="266700" cy="0"/>
          <a:chOff x="466" y="3952"/>
          <a:chExt cx="28" cy="16"/>
        </a:xfrm>
      </xdr:grpSpPr>
      <xdr:sp macro="" textlink="">
        <xdr:nvSpPr>
          <xdr:cNvPr id="4103714" name="Line 6830">
            <a:extLst>
              <a:ext uri="{FF2B5EF4-FFF2-40B4-BE49-F238E27FC236}">
                <a16:creationId xmlns:a16="http://schemas.microsoft.com/office/drawing/2014/main" id="{00000000-0008-0000-0F00-00002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15" name="Line 6831">
            <a:extLst>
              <a:ext uri="{FF2B5EF4-FFF2-40B4-BE49-F238E27FC236}">
                <a16:creationId xmlns:a16="http://schemas.microsoft.com/office/drawing/2014/main" id="{00000000-0008-0000-0F00-00002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11" name="Group 6832">
          <a:extLst>
            <a:ext uri="{FF2B5EF4-FFF2-40B4-BE49-F238E27FC236}">
              <a16:creationId xmlns:a16="http://schemas.microsoft.com/office/drawing/2014/main" id="{00000000-0008-0000-0F00-0000C79B3E00}"/>
            </a:ext>
          </a:extLst>
        </xdr:cNvPr>
        <xdr:cNvGrpSpPr>
          <a:grpSpLocks/>
        </xdr:cNvGrpSpPr>
      </xdr:nvGrpSpPr>
      <xdr:grpSpPr bwMode="auto">
        <a:xfrm>
          <a:off x="4117181" y="10096500"/>
          <a:ext cx="228600" cy="0"/>
          <a:chOff x="466" y="3952"/>
          <a:chExt cx="28" cy="16"/>
        </a:xfrm>
      </xdr:grpSpPr>
      <xdr:sp macro="" textlink="">
        <xdr:nvSpPr>
          <xdr:cNvPr id="4103712" name="Line 6833">
            <a:extLst>
              <a:ext uri="{FF2B5EF4-FFF2-40B4-BE49-F238E27FC236}">
                <a16:creationId xmlns:a16="http://schemas.microsoft.com/office/drawing/2014/main" id="{00000000-0008-0000-0F00-00002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13" name="Line 6834">
            <a:extLst>
              <a:ext uri="{FF2B5EF4-FFF2-40B4-BE49-F238E27FC236}">
                <a16:creationId xmlns:a16="http://schemas.microsoft.com/office/drawing/2014/main" id="{00000000-0008-0000-0F00-00002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12" name="Group 6835">
          <a:extLst>
            <a:ext uri="{FF2B5EF4-FFF2-40B4-BE49-F238E27FC236}">
              <a16:creationId xmlns:a16="http://schemas.microsoft.com/office/drawing/2014/main" id="{00000000-0008-0000-0F00-0000C89B3E00}"/>
            </a:ext>
          </a:extLst>
        </xdr:cNvPr>
        <xdr:cNvGrpSpPr>
          <a:grpSpLocks/>
        </xdr:cNvGrpSpPr>
      </xdr:nvGrpSpPr>
      <xdr:grpSpPr bwMode="auto">
        <a:xfrm>
          <a:off x="4700588" y="10096500"/>
          <a:ext cx="266700" cy="0"/>
          <a:chOff x="466" y="3952"/>
          <a:chExt cx="28" cy="16"/>
        </a:xfrm>
      </xdr:grpSpPr>
      <xdr:sp macro="" textlink="">
        <xdr:nvSpPr>
          <xdr:cNvPr id="4103710" name="Line 6836">
            <a:extLst>
              <a:ext uri="{FF2B5EF4-FFF2-40B4-BE49-F238E27FC236}">
                <a16:creationId xmlns:a16="http://schemas.microsoft.com/office/drawing/2014/main" id="{00000000-0008-0000-0F00-00001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11" name="Line 6837">
            <a:extLst>
              <a:ext uri="{FF2B5EF4-FFF2-40B4-BE49-F238E27FC236}">
                <a16:creationId xmlns:a16="http://schemas.microsoft.com/office/drawing/2014/main" id="{00000000-0008-0000-0F00-00001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13" name="Group 6838">
          <a:extLst>
            <a:ext uri="{FF2B5EF4-FFF2-40B4-BE49-F238E27FC236}">
              <a16:creationId xmlns:a16="http://schemas.microsoft.com/office/drawing/2014/main" id="{00000000-0008-0000-0F00-0000C99B3E00}"/>
            </a:ext>
          </a:extLst>
        </xdr:cNvPr>
        <xdr:cNvGrpSpPr>
          <a:grpSpLocks/>
        </xdr:cNvGrpSpPr>
      </xdr:nvGrpSpPr>
      <xdr:grpSpPr bwMode="auto">
        <a:xfrm>
          <a:off x="4117181" y="10096500"/>
          <a:ext cx="228600" cy="0"/>
          <a:chOff x="466" y="3952"/>
          <a:chExt cx="28" cy="16"/>
        </a:xfrm>
      </xdr:grpSpPr>
      <xdr:sp macro="" textlink="">
        <xdr:nvSpPr>
          <xdr:cNvPr id="4103708" name="Line 6839">
            <a:extLst>
              <a:ext uri="{FF2B5EF4-FFF2-40B4-BE49-F238E27FC236}">
                <a16:creationId xmlns:a16="http://schemas.microsoft.com/office/drawing/2014/main" id="{00000000-0008-0000-0F00-00001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09" name="Line 6840">
            <a:extLst>
              <a:ext uri="{FF2B5EF4-FFF2-40B4-BE49-F238E27FC236}">
                <a16:creationId xmlns:a16="http://schemas.microsoft.com/office/drawing/2014/main" id="{00000000-0008-0000-0F00-00001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14" name="Group 6841">
          <a:extLst>
            <a:ext uri="{FF2B5EF4-FFF2-40B4-BE49-F238E27FC236}">
              <a16:creationId xmlns:a16="http://schemas.microsoft.com/office/drawing/2014/main" id="{00000000-0008-0000-0F00-0000CA9B3E00}"/>
            </a:ext>
          </a:extLst>
        </xdr:cNvPr>
        <xdr:cNvGrpSpPr>
          <a:grpSpLocks/>
        </xdr:cNvGrpSpPr>
      </xdr:nvGrpSpPr>
      <xdr:grpSpPr bwMode="auto">
        <a:xfrm>
          <a:off x="4700588" y="10096500"/>
          <a:ext cx="266700" cy="0"/>
          <a:chOff x="466" y="3952"/>
          <a:chExt cx="28" cy="16"/>
        </a:xfrm>
      </xdr:grpSpPr>
      <xdr:sp macro="" textlink="">
        <xdr:nvSpPr>
          <xdr:cNvPr id="4103706" name="Line 6842">
            <a:extLst>
              <a:ext uri="{FF2B5EF4-FFF2-40B4-BE49-F238E27FC236}">
                <a16:creationId xmlns:a16="http://schemas.microsoft.com/office/drawing/2014/main" id="{00000000-0008-0000-0F00-00001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07" name="Line 6843">
            <a:extLst>
              <a:ext uri="{FF2B5EF4-FFF2-40B4-BE49-F238E27FC236}">
                <a16:creationId xmlns:a16="http://schemas.microsoft.com/office/drawing/2014/main" id="{00000000-0008-0000-0F00-00001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15" name="Group 6844">
          <a:extLst>
            <a:ext uri="{FF2B5EF4-FFF2-40B4-BE49-F238E27FC236}">
              <a16:creationId xmlns:a16="http://schemas.microsoft.com/office/drawing/2014/main" id="{00000000-0008-0000-0F00-0000CB9B3E00}"/>
            </a:ext>
          </a:extLst>
        </xdr:cNvPr>
        <xdr:cNvGrpSpPr>
          <a:grpSpLocks/>
        </xdr:cNvGrpSpPr>
      </xdr:nvGrpSpPr>
      <xdr:grpSpPr bwMode="auto">
        <a:xfrm>
          <a:off x="4117181" y="10096500"/>
          <a:ext cx="228600" cy="0"/>
          <a:chOff x="466" y="3952"/>
          <a:chExt cx="28" cy="16"/>
        </a:xfrm>
      </xdr:grpSpPr>
      <xdr:sp macro="" textlink="">
        <xdr:nvSpPr>
          <xdr:cNvPr id="4103704" name="Line 6845">
            <a:extLst>
              <a:ext uri="{FF2B5EF4-FFF2-40B4-BE49-F238E27FC236}">
                <a16:creationId xmlns:a16="http://schemas.microsoft.com/office/drawing/2014/main" id="{00000000-0008-0000-0F00-00001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05" name="Line 6846">
            <a:extLst>
              <a:ext uri="{FF2B5EF4-FFF2-40B4-BE49-F238E27FC236}">
                <a16:creationId xmlns:a16="http://schemas.microsoft.com/office/drawing/2014/main" id="{00000000-0008-0000-0F00-00001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16" name="Group 6847">
          <a:extLst>
            <a:ext uri="{FF2B5EF4-FFF2-40B4-BE49-F238E27FC236}">
              <a16:creationId xmlns:a16="http://schemas.microsoft.com/office/drawing/2014/main" id="{00000000-0008-0000-0F00-0000CC9B3E00}"/>
            </a:ext>
          </a:extLst>
        </xdr:cNvPr>
        <xdr:cNvGrpSpPr>
          <a:grpSpLocks/>
        </xdr:cNvGrpSpPr>
      </xdr:nvGrpSpPr>
      <xdr:grpSpPr bwMode="auto">
        <a:xfrm>
          <a:off x="4700588" y="10096500"/>
          <a:ext cx="266700" cy="0"/>
          <a:chOff x="466" y="3952"/>
          <a:chExt cx="28" cy="16"/>
        </a:xfrm>
      </xdr:grpSpPr>
      <xdr:sp macro="" textlink="">
        <xdr:nvSpPr>
          <xdr:cNvPr id="4103702" name="Line 6848">
            <a:extLst>
              <a:ext uri="{FF2B5EF4-FFF2-40B4-BE49-F238E27FC236}">
                <a16:creationId xmlns:a16="http://schemas.microsoft.com/office/drawing/2014/main" id="{00000000-0008-0000-0F00-00001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03" name="Line 6849">
            <a:extLst>
              <a:ext uri="{FF2B5EF4-FFF2-40B4-BE49-F238E27FC236}">
                <a16:creationId xmlns:a16="http://schemas.microsoft.com/office/drawing/2014/main" id="{00000000-0008-0000-0F00-00001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17" name="Group 6850">
          <a:extLst>
            <a:ext uri="{FF2B5EF4-FFF2-40B4-BE49-F238E27FC236}">
              <a16:creationId xmlns:a16="http://schemas.microsoft.com/office/drawing/2014/main" id="{00000000-0008-0000-0F00-0000CD9B3E00}"/>
            </a:ext>
          </a:extLst>
        </xdr:cNvPr>
        <xdr:cNvGrpSpPr>
          <a:grpSpLocks/>
        </xdr:cNvGrpSpPr>
      </xdr:nvGrpSpPr>
      <xdr:grpSpPr bwMode="auto">
        <a:xfrm>
          <a:off x="4117181" y="10096500"/>
          <a:ext cx="228600" cy="0"/>
          <a:chOff x="466" y="3952"/>
          <a:chExt cx="28" cy="16"/>
        </a:xfrm>
      </xdr:grpSpPr>
      <xdr:sp macro="" textlink="">
        <xdr:nvSpPr>
          <xdr:cNvPr id="4103700" name="Line 6851">
            <a:extLst>
              <a:ext uri="{FF2B5EF4-FFF2-40B4-BE49-F238E27FC236}">
                <a16:creationId xmlns:a16="http://schemas.microsoft.com/office/drawing/2014/main" id="{00000000-0008-0000-0F00-00001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01" name="Line 6852">
            <a:extLst>
              <a:ext uri="{FF2B5EF4-FFF2-40B4-BE49-F238E27FC236}">
                <a16:creationId xmlns:a16="http://schemas.microsoft.com/office/drawing/2014/main" id="{00000000-0008-0000-0F00-00001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18" name="Group 6853">
          <a:extLst>
            <a:ext uri="{FF2B5EF4-FFF2-40B4-BE49-F238E27FC236}">
              <a16:creationId xmlns:a16="http://schemas.microsoft.com/office/drawing/2014/main" id="{00000000-0008-0000-0F00-0000CE9B3E00}"/>
            </a:ext>
          </a:extLst>
        </xdr:cNvPr>
        <xdr:cNvGrpSpPr>
          <a:grpSpLocks/>
        </xdr:cNvGrpSpPr>
      </xdr:nvGrpSpPr>
      <xdr:grpSpPr bwMode="auto">
        <a:xfrm>
          <a:off x="4117181" y="10096500"/>
          <a:ext cx="228600" cy="0"/>
          <a:chOff x="466" y="3952"/>
          <a:chExt cx="28" cy="16"/>
        </a:xfrm>
      </xdr:grpSpPr>
      <xdr:sp macro="" textlink="">
        <xdr:nvSpPr>
          <xdr:cNvPr id="4103698" name="Line 6854">
            <a:extLst>
              <a:ext uri="{FF2B5EF4-FFF2-40B4-BE49-F238E27FC236}">
                <a16:creationId xmlns:a16="http://schemas.microsoft.com/office/drawing/2014/main" id="{00000000-0008-0000-0F00-00001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99" name="Line 6855">
            <a:extLst>
              <a:ext uri="{FF2B5EF4-FFF2-40B4-BE49-F238E27FC236}">
                <a16:creationId xmlns:a16="http://schemas.microsoft.com/office/drawing/2014/main" id="{00000000-0008-0000-0F00-00001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19" name="Group 6856">
          <a:extLst>
            <a:ext uri="{FF2B5EF4-FFF2-40B4-BE49-F238E27FC236}">
              <a16:creationId xmlns:a16="http://schemas.microsoft.com/office/drawing/2014/main" id="{00000000-0008-0000-0F00-0000CF9B3E00}"/>
            </a:ext>
          </a:extLst>
        </xdr:cNvPr>
        <xdr:cNvGrpSpPr>
          <a:grpSpLocks/>
        </xdr:cNvGrpSpPr>
      </xdr:nvGrpSpPr>
      <xdr:grpSpPr bwMode="auto">
        <a:xfrm>
          <a:off x="4117181" y="10096500"/>
          <a:ext cx="228600" cy="0"/>
          <a:chOff x="466" y="3952"/>
          <a:chExt cx="28" cy="16"/>
        </a:xfrm>
      </xdr:grpSpPr>
      <xdr:sp macro="" textlink="">
        <xdr:nvSpPr>
          <xdr:cNvPr id="4103696" name="Line 6857">
            <a:extLst>
              <a:ext uri="{FF2B5EF4-FFF2-40B4-BE49-F238E27FC236}">
                <a16:creationId xmlns:a16="http://schemas.microsoft.com/office/drawing/2014/main" id="{00000000-0008-0000-0F00-00001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97" name="Line 6858">
            <a:extLst>
              <a:ext uri="{FF2B5EF4-FFF2-40B4-BE49-F238E27FC236}">
                <a16:creationId xmlns:a16="http://schemas.microsoft.com/office/drawing/2014/main" id="{00000000-0008-0000-0F00-00001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20" name="Group 6859">
          <a:extLst>
            <a:ext uri="{FF2B5EF4-FFF2-40B4-BE49-F238E27FC236}">
              <a16:creationId xmlns:a16="http://schemas.microsoft.com/office/drawing/2014/main" id="{00000000-0008-0000-0F00-0000D09B3E00}"/>
            </a:ext>
          </a:extLst>
        </xdr:cNvPr>
        <xdr:cNvGrpSpPr>
          <a:grpSpLocks/>
        </xdr:cNvGrpSpPr>
      </xdr:nvGrpSpPr>
      <xdr:grpSpPr bwMode="auto">
        <a:xfrm>
          <a:off x="4117181" y="10096500"/>
          <a:ext cx="228600" cy="0"/>
          <a:chOff x="466" y="3952"/>
          <a:chExt cx="28" cy="16"/>
        </a:xfrm>
      </xdr:grpSpPr>
      <xdr:sp macro="" textlink="">
        <xdr:nvSpPr>
          <xdr:cNvPr id="4103694" name="Line 6860">
            <a:extLst>
              <a:ext uri="{FF2B5EF4-FFF2-40B4-BE49-F238E27FC236}">
                <a16:creationId xmlns:a16="http://schemas.microsoft.com/office/drawing/2014/main" id="{00000000-0008-0000-0F00-00000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95" name="Line 6861">
            <a:extLst>
              <a:ext uri="{FF2B5EF4-FFF2-40B4-BE49-F238E27FC236}">
                <a16:creationId xmlns:a16="http://schemas.microsoft.com/office/drawing/2014/main" id="{00000000-0008-0000-0F00-00000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21" name="Group 6862">
          <a:extLst>
            <a:ext uri="{FF2B5EF4-FFF2-40B4-BE49-F238E27FC236}">
              <a16:creationId xmlns:a16="http://schemas.microsoft.com/office/drawing/2014/main" id="{00000000-0008-0000-0F00-0000D19B3E00}"/>
            </a:ext>
          </a:extLst>
        </xdr:cNvPr>
        <xdr:cNvGrpSpPr>
          <a:grpSpLocks/>
        </xdr:cNvGrpSpPr>
      </xdr:nvGrpSpPr>
      <xdr:grpSpPr bwMode="auto">
        <a:xfrm>
          <a:off x="4117181" y="10096500"/>
          <a:ext cx="228600" cy="0"/>
          <a:chOff x="466" y="3952"/>
          <a:chExt cx="28" cy="16"/>
        </a:xfrm>
      </xdr:grpSpPr>
      <xdr:sp macro="" textlink="">
        <xdr:nvSpPr>
          <xdr:cNvPr id="4103692" name="Line 6863">
            <a:extLst>
              <a:ext uri="{FF2B5EF4-FFF2-40B4-BE49-F238E27FC236}">
                <a16:creationId xmlns:a16="http://schemas.microsoft.com/office/drawing/2014/main" id="{00000000-0008-0000-0F00-00000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93" name="Line 6864">
            <a:extLst>
              <a:ext uri="{FF2B5EF4-FFF2-40B4-BE49-F238E27FC236}">
                <a16:creationId xmlns:a16="http://schemas.microsoft.com/office/drawing/2014/main" id="{00000000-0008-0000-0F00-00000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22" name="Group 6865">
          <a:extLst>
            <a:ext uri="{FF2B5EF4-FFF2-40B4-BE49-F238E27FC236}">
              <a16:creationId xmlns:a16="http://schemas.microsoft.com/office/drawing/2014/main" id="{00000000-0008-0000-0F00-0000D29B3E00}"/>
            </a:ext>
          </a:extLst>
        </xdr:cNvPr>
        <xdr:cNvGrpSpPr>
          <a:grpSpLocks/>
        </xdr:cNvGrpSpPr>
      </xdr:nvGrpSpPr>
      <xdr:grpSpPr bwMode="auto">
        <a:xfrm>
          <a:off x="4700588" y="10096500"/>
          <a:ext cx="266700" cy="0"/>
          <a:chOff x="466" y="3952"/>
          <a:chExt cx="28" cy="16"/>
        </a:xfrm>
      </xdr:grpSpPr>
      <xdr:sp macro="" textlink="">
        <xdr:nvSpPr>
          <xdr:cNvPr id="4103690" name="Line 6866">
            <a:extLst>
              <a:ext uri="{FF2B5EF4-FFF2-40B4-BE49-F238E27FC236}">
                <a16:creationId xmlns:a16="http://schemas.microsoft.com/office/drawing/2014/main" id="{00000000-0008-0000-0F00-00000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91" name="Line 6867">
            <a:extLst>
              <a:ext uri="{FF2B5EF4-FFF2-40B4-BE49-F238E27FC236}">
                <a16:creationId xmlns:a16="http://schemas.microsoft.com/office/drawing/2014/main" id="{00000000-0008-0000-0F00-00000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23" name="Group 6868">
          <a:extLst>
            <a:ext uri="{FF2B5EF4-FFF2-40B4-BE49-F238E27FC236}">
              <a16:creationId xmlns:a16="http://schemas.microsoft.com/office/drawing/2014/main" id="{00000000-0008-0000-0F00-0000D39B3E00}"/>
            </a:ext>
          </a:extLst>
        </xdr:cNvPr>
        <xdr:cNvGrpSpPr>
          <a:grpSpLocks/>
        </xdr:cNvGrpSpPr>
      </xdr:nvGrpSpPr>
      <xdr:grpSpPr bwMode="auto">
        <a:xfrm>
          <a:off x="4700588" y="10096500"/>
          <a:ext cx="266700" cy="0"/>
          <a:chOff x="466" y="3952"/>
          <a:chExt cx="28" cy="16"/>
        </a:xfrm>
      </xdr:grpSpPr>
      <xdr:sp macro="" textlink="">
        <xdr:nvSpPr>
          <xdr:cNvPr id="4103688" name="Line 6869">
            <a:extLst>
              <a:ext uri="{FF2B5EF4-FFF2-40B4-BE49-F238E27FC236}">
                <a16:creationId xmlns:a16="http://schemas.microsoft.com/office/drawing/2014/main" id="{00000000-0008-0000-0F00-00000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89" name="Line 6870">
            <a:extLst>
              <a:ext uri="{FF2B5EF4-FFF2-40B4-BE49-F238E27FC236}">
                <a16:creationId xmlns:a16="http://schemas.microsoft.com/office/drawing/2014/main" id="{00000000-0008-0000-0F00-00000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24" name="Group 6871">
          <a:extLst>
            <a:ext uri="{FF2B5EF4-FFF2-40B4-BE49-F238E27FC236}">
              <a16:creationId xmlns:a16="http://schemas.microsoft.com/office/drawing/2014/main" id="{00000000-0008-0000-0F00-0000D49B3E00}"/>
            </a:ext>
          </a:extLst>
        </xdr:cNvPr>
        <xdr:cNvGrpSpPr>
          <a:grpSpLocks/>
        </xdr:cNvGrpSpPr>
      </xdr:nvGrpSpPr>
      <xdr:grpSpPr bwMode="auto">
        <a:xfrm>
          <a:off x="4700588" y="10096500"/>
          <a:ext cx="266700" cy="0"/>
          <a:chOff x="466" y="3952"/>
          <a:chExt cx="28" cy="16"/>
        </a:xfrm>
      </xdr:grpSpPr>
      <xdr:sp macro="" textlink="">
        <xdr:nvSpPr>
          <xdr:cNvPr id="4103686" name="Line 6872">
            <a:extLst>
              <a:ext uri="{FF2B5EF4-FFF2-40B4-BE49-F238E27FC236}">
                <a16:creationId xmlns:a16="http://schemas.microsoft.com/office/drawing/2014/main" id="{00000000-0008-0000-0F00-00000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87" name="Line 6873">
            <a:extLst>
              <a:ext uri="{FF2B5EF4-FFF2-40B4-BE49-F238E27FC236}">
                <a16:creationId xmlns:a16="http://schemas.microsoft.com/office/drawing/2014/main" id="{00000000-0008-0000-0F00-00000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25" name="Group 6874">
          <a:extLst>
            <a:ext uri="{FF2B5EF4-FFF2-40B4-BE49-F238E27FC236}">
              <a16:creationId xmlns:a16="http://schemas.microsoft.com/office/drawing/2014/main" id="{00000000-0008-0000-0F00-0000D59B3E00}"/>
            </a:ext>
          </a:extLst>
        </xdr:cNvPr>
        <xdr:cNvGrpSpPr>
          <a:grpSpLocks/>
        </xdr:cNvGrpSpPr>
      </xdr:nvGrpSpPr>
      <xdr:grpSpPr bwMode="auto">
        <a:xfrm>
          <a:off x="4700588" y="10096500"/>
          <a:ext cx="266700" cy="0"/>
          <a:chOff x="466" y="3952"/>
          <a:chExt cx="28" cy="16"/>
        </a:xfrm>
      </xdr:grpSpPr>
      <xdr:sp macro="" textlink="">
        <xdr:nvSpPr>
          <xdr:cNvPr id="4103684" name="Line 6875">
            <a:extLst>
              <a:ext uri="{FF2B5EF4-FFF2-40B4-BE49-F238E27FC236}">
                <a16:creationId xmlns:a16="http://schemas.microsoft.com/office/drawing/2014/main" id="{00000000-0008-0000-0F00-00000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85" name="Line 6876">
            <a:extLst>
              <a:ext uri="{FF2B5EF4-FFF2-40B4-BE49-F238E27FC236}">
                <a16:creationId xmlns:a16="http://schemas.microsoft.com/office/drawing/2014/main" id="{00000000-0008-0000-0F00-00000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26" name="Group 6877">
          <a:extLst>
            <a:ext uri="{FF2B5EF4-FFF2-40B4-BE49-F238E27FC236}">
              <a16:creationId xmlns:a16="http://schemas.microsoft.com/office/drawing/2014/main" id="{00000000-0008-0000-0F00-0000D69B3E00}"/>
            </a:ext>
          </a:extLst>
        </xdr:cNvPr>
        <xdr:cNvGrpSpPr>
          <a:grpSpLocks/>
        </xdr:cNvGrpSpPr>
      </xdr:nvGrpSpPr>
      <xdr:grpSpPr bwMode="auto">
        <a:xfrm>
          <a:off x="4700588" y="10096500"/>
          <a:ext cx="266700" cy="0"/>
          <a:chOff x="466" y="3952"/>
          <a:chExt cx="28" cy="16"/>
        </a:xfrm>
      </xdr:grpSpPr>
      <xdr:sp macro="" textlink="">
        <xdr:nvSpPr>
          <xdr:cNvPr id="4103682" name="Line 6878">
            <a:extLst>
              <a:ext uri="{FF2B5EF4-FFF2-40B4-BE49-F238E27FC236}">
                <a16:creationId xmlns:a16="http://schemas.microsoft.com/office/drawing/2014/main" id="{00000000-0008-0000-0F00-00000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83" name="Line 6879">
            <a:extLst>
              <a:ext uri="{FF2B5EF4-FFF2-40B4-BE49-F238E27FC236}">
                <a16:creationId xmlns:a16="http://schemas.microsoft.com/office/drawing/2014/main" id="{00000000-0008-0000-0F00-00000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27" name="Group 6880">
          <a:extLst>
            <a:ext uri="{FF2B5EF4-FFF2-40B4-BE49-F238E27FC236}">
              <a16:creationId xmlns:a16="http://schemas.microsoft.com/office/drawing/2014/main" id="{00000000-0008-0000-0F00-0000D79B3E00}"/>
            </a:ext>
          </a:extLst>
        </xdr:cNvPr>
        <xdr:cNvGrpSpPr>
          <a:grpSpLocks/>
        </xdr:cNvGrpSpPr>
      </xdr:nvGrpSpPr>
      <xdr:grpSpPr bwMode="auto">
        <a:xfrm>
          <a:off x="4117181" y="10096500"/>
          <a:ext cx="228600" cy="0"/>
          <a:chOff x="466" y="3952"/>
          <a:chExt cx="28" cy="16"/>
        </a:xfrm>
      </xdr:grpSpPr>
      <xdr:sp macro="" textlink="">
        <xdr:nvSpPr>
          <xdr:cNvPr id="4103680" name="Line 6881">
            <a:extLst>
              <a:ext uri="{FF2B5EF4-FFF2-40B4-BE49-F238E27FC236}">
                <a16:creationId xmlns:a16="http://schemas.microsoft.com/office/drawing/2014/main" id="{00000000-0008-0000-0F00-00000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81" name="Line 6882">
            <a:extLst>
              <a:ext uri="{FF2B5EF4-FFF2-40B4-BE49-F238E27FC236}">
                <a16:creationId xmlns:a16="http://schemas.microsoft.com/office/drawing/2014/main" id="{00000000-0008-0000-0F00-00000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28" name="Group 6883">
          <a:extLst>
            <a:ext uri="{FF2B5EF4-FFF2-40B4-BE49-F238E27FC236}">
              <a16:creationId xmlns:a16="http://schemas.microsoft.com/office/drawing/2014/main" id="{00000000-0008-0000-0F00-0000D89B3E00}"/>
            </a:ext>
          </a:extLst>
        </xdr:cNvPr>
        <xdr:cNvGrpSpPr>
          <a:grpSpLocks/>
        </xdr:cNvGrpSpPr>
      </xdr:nvGrpSpPr>
      <xdr:grpSpPr bwMode="auto">
        <a:xfrm>
          <a:off x="4117181" y="10096500"/>
          <a:ext cx="228600" cy="0"/>
          <a:chOff x="466" y="3952"/>
          <a:chExt cx="28" cy="16"/>
        </a:xfrm>
      </xdr:grpSpPr>
      <xdr:sp macro="" textlink="">
        <xdr:nvSpPr>
          <xdr:cNvPr id="4103678" name="Line 6884">
            <a:extLst>
              <a:ext uri="{FF2B5EF4-FFF2-40B4-BE49-F238E27FC236}">
                <a16:creationId xmlns:a16="http://schemas.microsoft.com/office/drawing/2014/main" id="{00000000-0008-0000-0F00-0000F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79" name="Line 6885">
            <a:extLst>
              <a:ext uri="{FF2B5EF4-FFF2-40B4-BE49-F238E27FC236}">
                <a16:creationId xmlns:a16="http://schemas.microsoft.com/office/drawing/2014/main" id="{00000000-0008-0000-0F00-0000F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29" name="Group 6886">
          <a:extLst>
            <a:ext uri="{FF2B5EF4-FFF2-40B4-BE49-F238E27FC236}">
              <a16:creationId xmlns:a16="http://schemas.microsoft.com/office/drawing/2014/main" id="{00000000-0008-0000-0F00-0000D99B3E00}"/>
            </a:ext>
          </a:extLst>
        </xdr:cNvPr>
        <xdr:cNvGrpSpPr>
          <a:grpSpLocks/>
        </xdr:cNvGrpSpPr>
      </xdr:nvGrpSpPr>
      <xdr:grpSpPr bwMode="auto">
        <a:xfrm>
          <a:off x="4700588" y="10096500"/>
          <a:ext cx="266700" cy="0"/>
          <a:chOff x="466" y="3952"/>
          <a:chExt cx="28" cy="16"/>
        </a:xfrm>
      </xdr:grpSpPr>
      <xdr:sp macro="" textlink="">
        <xdr:nvSpPr>
          <xdr:cNvPr id="4103676" name="Line 6887">
            <a:extLst>
              <a:ext uri="{FF2B5EF4-FFF2-40B4-BE49-F238E27FC236}">
                <a16:creationId xmlns:a16="http://schemas.microsoft.com/office/drawing/2014/main" id="{00000000-0008-0000-0F00-0000F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77" name="Line 6888">
            <a:extLst>
              <a:ext uri="{FF2B5EF4-FFF2-40B4-BE49-F238E27FC236}">
                <a16:creationId xmlns:a16="http://schemas.microsoft.com/office/drawing/2014/main" id="{00000000-0008-0000-0F00-0000F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30" name="Group 6889">
          <a:extLst>
            <a:ext uri="{FF2B5EF4-FFF2-40B4-BE49-F238E27FC236}">
              <a16:creationId xmlns:a16="http://schemas.microsoft.com/office/drawing/2014/main" id="{00000000-0008-0000-0F00-0000DA9B3E00}"/>
            </a:ext>
          </a:extLst>
        </xdr:cNvPr>
        <xdr:cNvGrpSpPr>
          <a:grpSpLocks/>
        </xdr:cNvGrpSpPr>
      </xdr:nvGrpSpPr>
      <xdr:grpSpPr bwMode="auto">
        <a:xfrm>
          <a:off x="4700588" y="10096500"/>
          <a:ext cx="266700" cy="0"/>
          <a:chOff x="466" y="3952"/>
          <a:chExt cx="28" cy="16"/>
        </a:xfrm>
      </xdr:grpSpPr>
      <xdr:sp macro="" textlink="">
        <xdr:nvSpPr>
          <xdr:cNvPr id="4103674" name="Line 6890">
            <a:extLst>
              <a:ext uri="{FF2B5EF4-FFF2-40B4-BE49-F238E27FC236}">
                <a16:creationId xmlns:a16="http://schemas.microsoft.com/office/drawing/2014/main" id="{00000000-0008-0000-0F00-0000F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75" name="Line 6891">
            <a:extLst>
              <a:ext uri="{FF2B5EF4-FFF2-40B4-BE49-F238E27FC236}">
                <a16:creationId xmlns:a16="http://schemas.microsoft.com/office/drawing/2014/main" id="{00000000-0008-0000-0F00-0000F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31" name="Group 6892">
          <a:extLst>
            <a:ext uri="{FF2B5EF4-FFF2-40B4-BE49-F238E27FC236}">
              <a16:creationId xmlns:a16="http://schemas.microsoft.com/office/drawing/2014/main" id="{00000000-0008-0000-0F00-0000DB9B3E00}"/>
            </a:ext>
          </a:extLst>
        </xdr:cNvPr>
        <xdr:cNvGrpSpPr>
          <a:grpSpLocks/>
        </xdr:cNvGrpSpPr>
      </xdr:nvGrpSpPr>
      <xdr:grpSpPr bwMode="auto">
        <a:xfrm>
          <a:off x="4117181" y="10096500"/>
          <a:ext cx="240507" cy="0"/>
          <a:chOff x="466" y="3952"/>
          <a:chExt cx="28" cy="16"/>
        </a:xfrm>
      </xdr:grpSpPr>
      <xdr:sp macro="" textlink="">
        <xdr:nvSpPr>
          <xdr:cNvPr id="4103672" name="Line 6893">
            <a:extLst>
              <a:ext uri="{FF2B5EF4-FFF2-40B4-BE49-F238E27FC236}">
                <a16:creationId xmlns:a16="http://schemas.microsoft.com/office/drawing/2014/main" id="{00000000-0008-0000-0F00-0000F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73" name="Line 6894">
            <a:extLst>
              <a:ext uri="{FF2B5EF4-FFF2-40B4-BE49-F238E27FC236}">
                <a16:creationId xmlns:a16="http://schemas.microsoft.com/office/drawing/2014/main" id="{00000000-0008-0000-0F00-0000F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03132" name="Group 6895">
          <a:extLst>
            <a:ext uri="{FF2B5EF4-FFF2-40B4-BE49-F238E27FC236}">
              <a16:creationId xmlns:a16="http://schemas.microsoft.com/office/drawing/2014/main" id="{00000000-0008-0000-0F00-0000DC9B3E00}"/>
            </a:ext>
          </a:extLst>
        </xdr:cNvPr>
        <xdr:cNvGrpSpPr>
          <a:grpSpLocks/>
        </xdr:cNvGrpSpPr>
      </xdr:nvGrpSpPr>
      <xdr:grpSpPr bwMode="auto">
        <a:xfrm>
          <a:off x="5486400" y="10096500"/>
          <a:ext cx="228600" cy="0"/>
          <a:chOff x="466" y="3952"/>
          <a:chExt cx="28" cy="16"/>
        </a:xfrm>
      </xdr:grpSpPr>
      <xdr:sp macro="" textlink="">
        <xdr:nvSpPr>
          <xdr:cNvPr id="4103670" name="Line 6896">
            <a:extLst>
              <a:ext uri="{FF2B5EF4-FFF2-40B4-BE49-F238E27FC236}">
                <a16:creationId xmlns:a16="http://schemas.microsoft.com/office/drawing/2014/main" id="{00000000-0008-0000-0F00-0000F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71" name="Line 6897">
            <a:extLst>
              <a:ext uri="{FF2B5EF4-FFF2-40B4-BE49-F238E27FC236}">
                <a16:creationId xmlns:a16="http://schemas.microsoft.com/office/drawing/2014/main" id="{00000000-0008-0000-0F00-0000F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33" name="Group 6898">
          <a:extLst>
            <a:ext uri="{FF2B5EF4-FFF2-40B4-BE49-F238E27FC236}">
              <a16:creationId xmlns:a16="http://schemas.microsoft.com/office/drawing/2014/main" id="{00000000-0008-0000-0F00-0000DD9B3E00}"/>
            </a:ext>
          </a:extLst>
        </xdr:cNvPr>
        <xdr:cNvGrpSpPr>
          <a:grpSpLocks/>
        </xdr:cNvGrpSpPr>
      </xdr:nvGrpSpPr>
      <xdr:grpSpPr bwMode="auto">
        <a:xfrm>
          <a:off x="4700588" y="10096500"/>
          <a:ext cx="266700" cy="0"/>
          <a:chOff x="466" y="3952"/>
          <a:chExt cx="28" cy="16"/>
        </a:xfrm>
      </xdr:grpSpPr>
      <xdr:sp macro="" textlink="">
        <xdr:nvSpPr>
          <xdr:cNvPr id="4103668" name="Line 6899">
            <a:extLst>
              <a:ext uri="{FF2B5EF4-FFF2-40B4-BE49-F238E27FC236}">
                <a16:creationId xmlns:a16="http://schemas.microsoft.com/office/drawing/2014/main" id="{00000000-0008-0000-0F00-0000F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69" name="Line 6900">
            <a:extLst>
              <a:ext uri="{FF2B5EF4-FFF2-40B4-BE49-F238E27FC236}">
                <a16:creationId xmlns:a16="http://schemas.microsoft.com/office/drawing/2014/main" id="{00000000-0008-0000-0F00-0000F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34" name="Group 6901">
          <a:extLst>
            <a:ext uri="{FF2B5EF4-FFF2-40B4-BE49-F238E27FC236}">
              <a16:creationId xmlns:a16="http://schemas.microsoft.com/office/drawing/2014/main" id="{00000000-0008-0000-0F00-0000DE9B3E00}"/>
            </a:ext>
          </a:extLst>
        </xdr:cNvPr>
        <xdr:cNvGrpSpPr>
          <a:grpSpLocks/>
        </xdr:cNvGrpSpPr>
      </xdr:nvGrpSpPr>
      <xdr:grpSpPr bwMode="auto">
        <a:xfrm>
          <a:off x="4700588" y="10096500"/>
          <a:ext cx="266700" cy="0"/>
          <a:chOff x="466" y="3952"/>
          <a:chExt cx="28" cy="16"/>
        </a:xfrm>
      </xdr:grpSpPr>
      <xdr:sp macro="" textlink="">
        <xdr:nvSpPr>
          <xdr:cNvPr id="4103666" name="Line 6902">
            <a:extLst>
              <a:ext uri="{FF2B5EF4-FFF2-40B4-BE49-F238E27FC236}">
                <a16:creationId xmlns:a16="http://schemas.microsoft.com/office/drawing/2014/main" id="{00000000-0008-0000-0F00-0000F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67" name="Line 6903">
            <a:extLst>
              <a:ext uri="{FF2B5EF4-FFF2-40B4-BE49-F238E27FC236}">
                <a16:creationId xmlns:a16="http://schemas.microsoft.com/office/drawing/2014/main" id="{00000000-0008-0000-0F00-0000F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35" name="Group 6904">
          <a:extLst>
            <a:ext uri="{FF2B5EF4-FFF2-40B4-BE49-F238E27FC236}">
              <a16:creationId xmlns:a16="http://schemas.microsoft.com/office/drawing/2014/main" id="{00000000-0008-0000-0F00-0000DF9B3E00}"/>
            </a:ext>
          </a:extLst>
        </xdr:cNvPr>
        <xdr:cNvGrpSpPr>
          <a:grpSpLocks/>
        </xdr:cNvGrpSpPr>
      </xdr:nvGrpSpPr>
      <xdr:grpSpPr bwMode="auto">
        <a:xfrm>
          <a:off x="4700588" y="10096500"/>
          <a:ext cx="266700" cy="0"/>
          <a:chOff x="466" y="3952"/>
          <a:chExt cx="28" cy="16"/>
        </a:xfrm>
      </xdr:grpSpPr>
      <xdr:sp macro="" textlink="">
        <xdr:nvSpPr>
          <xdr:cNvPr id="4103664" name="Line 6905">
            <a:extLst>
              <a:ext uri="{FF2B5EF4-FFF2-40B4-BE49-F238E27FC236}">
                <a16:creationId xmlns:a16="http://schemas.microsoft.com/office/drawing/2014/main" id="{00000000-0008-0000-0F00-0000F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65" name="Line 6906">
            <a:extLst>
              <a:ext uri="{FF2B5EF4-FFF2-40B4-BE49-F238E27FC236}">
                <a16:creationId xmlns:a16="http://schemas.microsoft.com/office/drawing/2014/main" id="{00000000-0008-0000-0F00-0000F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36" name="Group 6907">
          <a:extLst>
            <a:ext uri="{FF2B5EF4-FFF2-40B4-BE49-F238E27FC236}">
              <a16:creationId xmlns:a16="http://schemas.microsoft.com/office/drawing/2014/main" id="{00000000-0008-0000-0F00-0000E09B3E00}"/>
            </a:ext>
          </a:extLst>
        </xdr:cNvPr>
        <xdr:cNvGrpSpPr>
          <a:grpSpLocks/>
        </xdr:cNvGrpSpPr>
      </xdr:nvGrpSpPr>
      <xdr:grpSpPr bwMode="auto">
        <a:xfrm>
          <a:off x="4700588" y="10096500"/>
          <a:ext cx="266700" cy="0"/>
          <a:chOff x="466" y="3952"/>
          <a:chExt cx="28" cy="16"/>
        </a:xfrm>
      </xdr:grpSpPr>
      <xdr:sp macro="" textlink="">
        <xdr:nvSpPr>
          <xdr:cNvPr id="4103662" name="Line 6908">
            <a:extLst>
              <a:ext uri="{FF2B5EF4-FFF2-40B4-BE49-F238E27FC236}">
                <a16:creationId xmlns:a16="http://schemas.microsoft.com/office/drawing/2014/main" id="{00000000-0008-0000-0F00-0000E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63" name="Line 6909">
            <a:extLst>
              <a:ext uri="{FF2B5EF4-FFF2-40B4-BE49-F238E27FC236}">
                <a16:creationId xmlns:a16="http://schemas.microsoft.com/office/drawing/2014/main" id="{00000000-0008-0000-0F00-0000E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37" name="Group 6910">
          <a:extLst>
            <a:ext uri="{FF2B5EF4-FFF2-40B4-BE49-F238E27FC236}">
              <a16:creationId xmlns:a16="http://schemas.microsoft.com/office/drawing/2014/main" id="{00000000-0008-0000-0F00-0000E19B3E00}"/>
            </a:ext>
          </a:extLst>
        </xdr:cNvPr>
        <xdr:cNvGrpSpPr>
          <a:grpSpLocks/>
        </xdr:cNvGrpSpPr>
      </xdr:nvGrpSpPr>
      <xdr:grpSpPr bwMode="auto">
        <a:xfrm>
          <a:off x="4700588" y="10096500"/>
          <a:ext cx="266700" cy="0"/>
          <a:chOff x="466" y="3952"/>
          <a:chExt cx="28" cy="16"/>
        </a:xfrm>
      </xdr:grpSpPr>
      <xdr:sp macro="" textlink="">
        <xdr:nvSpPr>
          <xdr:cNvPr id="4103660" name="Line 6911">
            <a:extLst>
              <a:ext uri="{FF2B5EF4-FFF2-40B4-BE49-F238E27FC236}">
                <a16:creationId xmlns:a16="http://schemas.microsoft.com/office/drawing/2014/main" id="{00000000-0008-0000-0F00-0000E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61" name="Line 6912">
            <a:extLst>
              <a:ext uri="{FF2B5EF4-FFF2-40B4-BE49-F238E27FC236}">
                <a16:creationId xmlns:a16="http://schemas.microsoft.com/office/drawing/2014/main" id="{00000000-0008-0000-0F00-0000E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03138" name="Group 6913">
          <a:extLst>
            <a:ext uri="{FF2B5EF4-FFF2-40B4-BE49-F238E27FC236}">
              <a16:creationId xmlns:a16="http://schemas.microsoft.com/office/drawing/2014/main" id="{00000000-0008-0000-0F00-0000E29B3E00}"/>
            </a:ext>
          </a:extLst>
        </xdr:cNvPr>
        <xdr:cNvGrpSpPr>
          <a:grpSpLocks/>
        </xdr:cNvGrpSpPr>
      </xdr:nvGrpSpPr>
      <xdr:grpSpPr bwMode="auto">
        <a:xfrm>
          <a:off x="4576763" y="10096500"/>
          <a:ext cx="228600" cy="0"/>
          <a:chOff x="466" y="3952"/>
          <a:chExt cx="28" cy="16"/>
        </a:xfrm>
      </xdr:grpSpPr>
      <xdr:sp macro="" textlink="">
        <xdr:nvSpPr>
          <xdr:cNvPr id="4103658" name="Line 6914">
            <a:extLst>
              <a:ext uri="{FF2B5EF4-FFF2-40B4-BE49-F238E27FC236}">
                <a16:creationId xmlns:a16="http://schemas.microsoft.com/office/drawing/2014/main" id="{00000000-0008-0000-0F00-0000E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59" name="Line 6915">
            <a:extLst>
              <a:ext uri="{FF2B5EF4-FFF2-40B4-BE49-F238E27FC236}">
                <a16:creationId xmlns:a16="http://schemas.microsoft.com/office/drawing/2014/main" id="{00000000-0008-0000-0F00-0000E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39" name="Group 6916">
          <a:extLst>
            <a:ext uri="{FF2B5EF4-FFF2-40B4-BE49-F238E27FC236}">
              <a16:creationId xmlns:a16="http://schemas.microsoft.com/office/drawing/2014/main" id="{00000000-0008-0000-0F00-0000E39B3E00}"/>
            </a:ext>
          </a:extLst>
        </xdr:cNvPr>
        <xdr:cNvGrpSpPr>
          <a:grpSpLocks/>
        </xdr:cNvGrpSpPr>
      </xdr:nvGrpSpPr>
      <xdr:grpSpPr bwMode="auto">
        <a:xfrm>
          <a:off x="4117181" y="10096500"/>
          <a:ext cx="240507" cy="0"/>
          <a:chOff x="466" y="3952"/>
          <a:chExt cx="28" cy="16"/>
        </a:xfrm>
      </xdr:grpSpPr>
      <xdr:sp macro="" textlink="">
        <xdr:nvSpPr>
          <xdr:cNvPr id="4103656" name="Line 6917">
            <a:extLst>
              <a:ext uri="{FF2B5EF4-FFF2-40B4-BE49-F238E27FC236}">
                <a16:creationId xmlns:a16="http://schemas.microsoft.com/office/drawing/2014/main" id="{00000000-0008-0000-0F00-0000E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57" name="Line 6918">
            <a:extLst>
              <a:ext uri="{FF2B5EF4-FFF2-40B4-BE49-F238E27FC236}">
                <a16:creationId xmlns:a16="http://schemas.microsoft.com/office/drawing/2014/main" id="{00000000-0008-0000-0F00-0000E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40" name="Group 6919">
          <a:extLst>
            <a:ext uri="{FF2B5EF4-FFF2-40B4-BE49-F238E27FC236}">
              <a16:creationId xmlns:a16="http://schemas.microsoft.com/office/drawing/2014/main" id="{00000000-0008-0000-0F00-0000E49B3E00}"/>
            </a:ext>
          </a:extLst>
        </xdr:cNvPr>
        <xdr:cNvGrpSpPr>
          <a:grpSpLocks/>
        </xdr:cNvGrpSpPr>
      </xdr:nvGrpSpPr>
      <xdr:grpSpPr bwMode="auto">
        <a:xfrm>
          <a:off x="4117181" y="10096500"/>
          <a:ext cx="240507" cy="0"/>
          <a:chOff x="466" y="3952"/>
          <a:chExt cx="28" cy="16"/>
        </a:xfrm>
      </xdr:grpSpPr>
      <xdr:sp macro="" textlink="">
        <xdr:nvSpPr>
          <xdr:cNvPr id="4103654" name="Line 6920">
            <a:extLst>
              <a:ext uri="{FF2B5EF4-FFF2-40B4-BE49-F238E27FC236}">
                <a16:creationId xmlns:a16="http://schemas.microsoft.com/office/drawing/2014/main" id="{00000000-0008-0000-0F00-0000E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55" name="Line 6921">
            <a:extLst>
              <a:ext uri="{FF2B5EF4-FFF2-40B4-BE49-F238E27FC236}">
                <a16:creationId xmlns:a16="http://schemas.microsoft.com/office/drawing/2014/main" id="{00000000-0008-0000-0F00-0000E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41" name="Group 6922">
          <a:extLst>
            <a:ext uri="{FF2B5EF4-FFF2-40B4-BE49-F238E27FC236}">
              <a16:creationId xmlns:a16="http://schemas.microsoft.com/office/drawing/2014/main" id="{00000000-0008-0000-0F00-0000E59B3E00}"/>
            </a:ext>
          </a:extLst>
        </xdr:cNvPr>
        <xdr:cNvGrpSpPr>
          <a:grpSpLocks/>
        </xdr:cNvGrpSpPr>
      </xdr:nvGrpSpPr>
      <xdr:grpSpPr bwMode="auto">
        <a:xfrm>
          <a:off x="4117181" y="10096500"/>
          <a:ext cx="240507" cy="0"/>
          <a:chOff x="466" y="3952"/>
          <a:chExt cx="28" cy="16"/>
        </a:xfrm>
      </xdr:grpSpPr>
      <xdr:sp macro="" textlink="">
        <xdr:nvSpPr>
          <xdr:cNvPr id="4103652" name="Line 6923">
            <a:extLst>
              <a:ext uri="{FF2B5EF4-FFF2-40B4-BE49-F238E27FC236}">
                <a16:creationId xmlns:a16="http://schemas.microsoft.com/office/drawing/2014/main" id="{00000000-0008-0000-0F00-0000E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53" name="Line 6924">
            <a:extLst>
              <a:ext uri="{FF2B5EF4-FFF2-40B4-BE49-F238E27FC236}">
                <a16:creationId xmlns:a16="http://schemas.microsoft.com/office/drawing/2014/main" id="{00000000-0008-0000-0F00-0000E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42" name="Group 6925">
          <a:extLst>
            <a:ext uri="{FF2B5EF4-FFF2-40B4-BE49-F238E27FC236}">
              <a16:creationId xmlns:a16="http://schemas.microsoft.com/office/drawing/2014/main" id="{00000000-0008-0000-0F00-0000E69B3E00}"/>
            </a:ext>
          </a:extLst>
        </xdr:cNvPr>
        <xdr:cNvGrpSpPr>
          <a:grpSpLocks/>
        </xdr:cNvGrpSpPr>
      </xdr:nvGrpSpPr>
      <xdr:grpSpPr bwMode="auto">
        <a:xfrm>
          <a:off x="4117181" y="10096500"/>
          <a:ext cx="240507" cy="0"/>
          <a:chOff x="466" y="3952"/>
          <a:chExt cx="28" cy="16"/>
        </a:xfrm>
      </xdr:grpSpPr>
      <xdr:sp macro="" textlink="">
        <xdr:nvSpPr>
          <xdr:cNvPr id="4103650" name="Line 6926">
            <a:extLst>
              <a:ext uri="{FF2B5EF4-FFF2-40B4-BE49-F238E27FC236}">
                <a16:creationId xmlns:a16="http://schemas.microsoft.com/office/drawing/2014/main" id="{00000000-0008-0000-0F00-0000E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51" name="Line 6927">
            <a:extLst>
              <a:ext uri="{FF2B5EF4-FFF2-40B4-BE49-F238E27FC236}">
                <a16:creationId xmlns:a16="http://schemas.microsoft.com/office/drawing/2014/main" id="{00000000-0008-0000-0F00-0000E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43" name="Group 6928">
          <a:extLst>
            <a:ext uri="{FF2B5EF4-FFF2-40B4-BE49-F238E27FC236}">
              <a16:creationId xmlns:a16="http://schemas.microsoft.com/office/drawing/2014/main" id="{00000000-0008-0000-0F00-0000E79B3E00}"/>
            </a:ext>
          </a:extLst>
        </xdr:cNvPr>
        <xdr:cNvGrpSpPr>
          <a:grpSpLocks/>
        </xdr:cNvGrpSpPr>
      </xdr:nvGrpSpPr>
      <xdr:grpSpPr bwMode="auto">
        <a:xfrm>
          <a:off x="4117181" y="10096500"/>
          <a:ext cx="240507" cy="0"/>
          <a:chOff x="466" y="3952"/>
          <a:chExt cx="28" cy="16"/>
        </a:xfrm>
      </xdr:grpSpPr>
      <xdr:sp macro="" textlink="">
        <xdr:nvSpPr>
          <xdr:cNvPr id="4103648" name="Line 6929">
            <a:extLst>
              <a:ext uri="{FF2B5EF4-FFF2-40B4-BE49-F238E27FC236}">
                <a16:creationId xmlns:a16="http://schemas.microsoft.com/office/drawing/2014/main" id="{00000000-0008-0000-0F00-0000E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49" name="Line 6930">
            <a:extLst>
              <a:ext uri="{FF2B5EF4-FFF2-40B4-BE49-F238E27FC236}">
                <a16:creationId xmlns:a16="http://schemas.microsoft.com/office/drawing/2014/main" id="{00000000-0008-0000-0F00-0000E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44" name="Group 6931">
          <a:extLst>
            <a:ext uri="{FF2B5EF4-FFF2-40B4-BE49-F238E27FC236}">
              <a16:creationId xmlns:a16="http://schemas.microsoft.com/office/drawing/2014/main" id="{00000000-0008-0000-0F00-0000E89B3E00}"/>
            </a:ext>
          </a:extLst>
        </xdr:cNvPr>
        <xdr:cNvGrpSpPr>
          <a:grpSpLocks/>
        </xdr:cNvGrpSpPr>
      </xdr:nvGrpSpPr>
      <xdr:grpSpPr bwMode="auto">
        <a:xfrm>
          <a:off x="4117181" y="10096500"/>
          <a:ext cx="240507" cy="0"/>
          <a:chOff x="466" y="3952"/>
          <a:chExt cx="28" cy="16"/>
        </a:xfrm>
      </xdr:grpSpPr>
      <xdr:sp macro="" textlink="">
        <xdr:nvSpPr>
          <xdr:cNvPr id="4103646" name="Line 6932">
            <a:extLst>
              <a:ext uri="{FF2B5EF4-FFF2-40B4-BE49-F238E27FC236}">
                <a16:creationId xmlns:a16="http://schemas.microsoft.com/office/drawing/2014/main" id="{00000000-0008-0000-0F00-0000D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47" name="Line 6933">
            <a:extLst>
              <a:ext uri="{FF2B5EF4-FFF2-40B4-BE49-F238E27FC236}">
                <a16:creationId xmlns:a16="http://schemas.microsoft.com/office/drawing/2014/main" id="{00000000-0008-0000-0F00-0000D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03145" name="Group 6934">
          <a:extLst>
            <a:ext uri="{FF2B5EF4-FFF2-40B4-BE49-F238E27FC236}">
              <a16:creationId xmlns:a16="http://schemas.microsoft.com/office/drawing/2014/main" id="{00000000-0008-0000-0F00-0000E99B3E00}"/>
            </a:ext>
          </a:extLst>
        </xdr:cNvPr>
        <xdr:cNvGrpSpPr>
          <a:grpSpLocks/>
        </xdr:cNvGrpSpPr>
      </xdr:nvGrpSpPr>
      <xdr:grpSpPr bwMode="auto">
        <a:xfrm>
          <a:off x="3993356" y="10096500"/>
          <a:ext cx="228600" cy="0"/>
          <a:chOff x="466" y="3952"/>
          <a:chExt cx="28" cy="16"/>
        </a:xfrm>
      </xdr:grpSpPr>
      <xdr:sp macro="" textlink="">
        <xdr:nvSpPr>
          <xdr:cNvPr id="4103644" name="Line 6935">
            <a:extLst>
              <a:ext uri="{FF2B5EF4-FFF2-40B4-BE49-F238E27FC236}">
                <a16:creationId xmlns:a16="http://schemas.microsoft.com/office/drawing/2014/main" id="{00000000-0008-0000-0F00-0000D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45" name="Line 6936">
            <a:extLst>
              <a:ext uri="{FF2B5EF4-FFF2-40B4-BE49-F238E27FC236}">
                <a16:creationId xmlns:a16="http://schemas.microsoft.com/office/drawing/2014/main" id="{00000000-0008-0000-0F00-0000D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46" name="Group 6937">
          <a:extLst>
            <a:ext uri="{FF2B5EF4-FFF2-40B4-BE49-F238E27FC236}">
              <a16:creationId xmlns:a16="http://schemas.microsoft.com/office/drawing/2014/main" id="{00000000-0008-0000-0F00-0000EA9B3E00}"/>
            </a:ext>
          </a:extLst>
        </xdr:cNvPr>
        <xdr:cNvGrpSpPr>
          <a:grpSpLocks/>
        </xdr:cNvGrpSpPr>
      </xdr:nvGrpSpPr>
      <xdr:grpSpPr bwMode="auto">
        <a:xfrm>
          <a:off x="4117181" y="10096500"/>
          <a:ext cx="228600" cy="0"/>
          <a:chOff x="466" y="3952"/>
          <a:chExt cx="28" cy="16"/>
        </a:xfrm>
      </xdr:grpSpPr>
      <xdr:sp macro="" textlink="">
        <xdr:nvSpPr>
          <xdr:cNvPr id="4103642" name="Line 6938">
            <a:extLst>
              <a:ext uri="{FF2B5EF4-FFF2-40B4-BE49-F238E27FC236}">
                <a16:creationId xmlns:a16="http://schemas.microsoft.com/office/drawing/2014/main" id="{00000000-0008-0000-0F00-0000D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43" name="Line 6939">
            <a:extLst>
              <a:ext uri="{FF2B5EF4-FFF2-40B4-BE49-F238E27FC236}">
                <a16:creationId xmlns:a16="http://schemas.microsoft.com/office/drawing/2014/main" id="{00000000-0008-0000-0F00-0000D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47" name="Group 6940">
          <a:extLst>
            <a:ext uri="{FF2B5EF4-FFF2-40B4-BE49-F238E27FC236}">
              <a16:creationId xmlns:a16="http://schemas.microsoft.com/office/drawing/2014/main" id="{00000000-0008-0000-0F00-0000EB9B3E00}"/>
            </a:ext>
          </a:extLst>
        </xdr:cNvPr>
        <xdr:cNvGrpSpPr>
          <a:grpSpLocks/>
        </xdr:cNvGrpSpPr>
      </xdr:nvGrpSpPr>
      <xdr:grpSpPr bwMode="auto">
        <a:xfrm>
          <a:off x="4117181" y="10096500"/>
          <a:ext cx="228600" cy="0"/>
          <a:chOff x="466" y="3952"/>
          <a:chExt cx="28" cy="16"/>
        </a:xfrm>
      </xdr:grpSpPr>
      <xdr:sp macro="" textlink="">
        <xdr:nvSpPr>
          <xdr:cNvPr id="4103640" name="Line 6941">
            <a:extLst>
              <a:ext uri="{FF2B5EF4-FFF2-40B4-BE49-F238E27FC236}">
                <a16:creationId xmlns:a16="http://schemas.microsoft.com/office/drawing/2014/main" id="{00000000-0008-0000-0F00-0000D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41" name="Line 6942">
            <a:extLst>
              <a:ext uri="{FF2B5EF4-FFF2-40B4-BE49-F238E27FC236}">
                <a16:creationId xmlns:a16="http://schemas.microsoft.com/office/drawing/2014/main" id="{00000000-0008-0000-0F00-0000D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48" name="Group 6943">
          <a:extLst>
            <a:ext uri="{FF2B5EF4-FFF2-40B4-BE49-F238E27FC236}">
              <a16:creationId xmlns:a16="http://schemas.microsoft.com/office/drawing/2014/main" id="{00000000-0008-0000-0F00-0000EC9B3E00}"/>
            </a:ext>
          </a:extLst>
        </xdr:cNvPr>
        <xdr:cNvGrpSpPr>
          <a:grpSpLocks/>
        </xdr:cNvGrpSpPr>
      </xdr:nvGrpSpPr>
      <xdr:grpSpPr bwMode="auto">
        <a:xfrm>
          <a:off x="4117181" y="10096500"/>
          <a:ext cx="240507" cy="0"/>
          <a:chOff x="466" y="3952"/>
          <a:chExt cx="28" cy="16"/>
        </a:xfrm>
      </xdr:grpSpPr>
      <xdr:sp macro="" textlink="">
        <xdr:nvSpPr>
          <xdr:cNvPr id="4103638" name="Line 6944">
            <a:extLst>
              <a:ext uri="{FF2B5EF4-FFF2-40B4-BE49-F238E27FC236}">
                <a16:creationId xmlns:a16="http://schemas.microsoft.com/office/drawing/2014/main" id="{00000000-0008-0000-0F00-0000D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39" name="Line 6945">
            <a:extLst>
              <a:ext uri="{FF2B5EF4-FFF2-40B4-BE49-F238E27FC236}">
                <a16:creationId xmlns:a16="http://schemas.microsoft.com/office/drawing/2014/main" id="{00000000-0008-0000-0F00-0000D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49" name="Group 6946">
          <a:extLst>
            <a:ext uri="{FF2B5EF4-FFF2-40B4-BE49-F238E27FC236}">
              <a16:creationId xmlns:a16="http://schemas.microsoft.com/office/drawing/2014/main" id="{00000000-0008-0000-0F00-0000ED9B3E00}"/>
            </a:ext>
          </a:extLst>
        </xdr:cNvPr>
        <xdr:cNvGrpSpPr>
          <a:grpSpLocks/>
        </xdr:cNvGrpSpPr>
      </xdr:nvGrpSpPr>
      <xdr:grpSpPr bwMode="auto">
        <a:xfrm>
          <a:off x="4117181" y="10096500"/>
          <a:ext cx="228600" cy="0"/>
          <a:chOff x="466" y="3952"/>
          <a:chExt cx="28" cy="16"/>
        </a:xfrm>
      </xdr:grpSpPr>
      <xdr:sp macro="" textlink="">
        <xdr:nvSpPr>
          <xdr:cNvPr id="4103636" name="Line 6947">
            <a:extLst>
              <a:ext uri="{FF2B5EF4-FFF2-40B4-BE49-F238E27FC236}">
                <a16:creationId xmlns:a16="http://schemas.microsoft.com/office/drawing/2014/main" id="{00000000-0008-0000-0F00-0000D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37" name="Line 6948">
            <a:extLst>
              <a:ext uri="{FF2B5EF4-FFF2-40B4-BE49-F238E27FC236}">
                <a16:creationId xmlns:a16="http://schemas.microsoft.com/office/drawing/2014/main" id="{00000000-0008-0000-0F00-0000D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50" name="Group 6949">
          <a:extLst>
            <a:ext uri="{FF2B5EF4-FFF2-40B4-BE49-F238E27FC236}">
              <a16:creationId xmlns:a16="http://schemas.microsoft.com/office/drawing/2014/main" id="{00000000-0008-0000-0F00-0000EE9B3E00}"/>
            </a:ext>
          </a:extLst>
        </xdr:cNvPr>
        <xdr:cNvGrpSpPr>
          <a:grpSpLocks/>
        </xdr:cNvGrpSpPr>
      </xdr:nvGrpSpPr>
      <xdr:grpSpPr bwMode="auto">
        <a:xfrm>
          <a:off x="4117181" y="10096500"/>
          <a:ext cx="228600" cy="0"/>
          <a:chOff x="466" y="3952"/>
          <a:chExt cx="28" cy="16"/>
        </a:xfrm>
      </xdr:grpSpPr>
      <xdr:sp macro="" textlink="">
        <xdr:nvSpPr>
          <xdr:cNvPr id="4103634" name="Line 6950">
            <a:extLst>
              <a:ext uri="{FF2B5EF4-FFF2-40B4-BE49-F238E27FC236}">
                <a16:creationId xmlns:a16="http://schemas.microsoft.com/office/drawing/2014/main" id="{00000000-0008-0000-0F00-0000D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35" name="Line 6951">
            <a:extLst>
              <a:ext uri="{FF2B5EF4-FFF2-40B4-BE49-F238E27FC236}">
                <a16:creationId xmlns:a16="http://schemas.microsoft.com/office/drawing/2014/main" id="{00000000-0008-0000-0F00-0000D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51" name="Group 6952">
          <a:extLst>
            <a:ext uri="{FF2B5EF4-FFF2-40B4-BE49-F238E27FC236}">
              <a16:creationId xmlns:a16="http://schemas.microsoft.com/office/drawing/2014/main" id="{00000000-0008-0000-0F00-0000EF9B3E00}"/>
            </a:ext>
          </a:extLst>
        </xdr:cNvPr>
        <xdr:cNvGrpSpPr>
          <a:grpSpLocks/>
        </xdr:cNvGrpSpPr>
      </xdr:nvGrpSpPr>
      <xdr:grpSpPr bwMode="auto">
        <a:xfrm>
          <a:off x="4117181" y="10096500"/>
          <a:ext cx="240507" cy="0"/>
          <a:chOff x="466" y="3952"/>
          <a:chExt cx="28" cy="16"/>
        </a:xfrm>
      </xdr:grpSpPr>
      <xdr:sp macro="" textlink="">
        <xdr:nvSpPr>
          <xdr:cNvPr id="4103632" name="Line 6953">
            <a:extLst>
              <a:ext uri="{FF2B5EF4-FFF2-40B4-BE49-F238E27FC236}">
                <a16:creationId xmlns:a16="http://schemas.microsoft.com/office/drawing/2014/main" id="{00000000-0008-0000-0F00-0000D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33" name="Line 6954">
            <a:extLst>
              <a:ext uri="{FF2B5EF4-FFF2-40B4-BE49-F238E27FC236}">
                <a16:creationId xmlns:a16="http://schemas.microsoft.com/office/drawing/2014/main" id="{00000000-0008-0000-0F00-0000D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52" name="Group 6955">
          <a:extLst>
            <a:ext uri="{FF2B5EF4-FFF2-40B4-BE49-F238E27FC236}">
              <a16:creationId xmlns:a16="http://schemas.microsoft.com/office/drawing/2014/main" id="{00000000-0008-0000-0F00-0000F09B3E00}"/>
            </a:ext>
          </a:extLst>
        </xdr:cNvPr>
        <xdr:cNvGrpSpPr>
          <a:grpSpLocks/>
        </xdr:cNvGrpSpPr>
      </xdr:nvGrpSpPr>
      <xdr:grpSpPr bwMode="auto">
        <a:xfrm>
          <a:off x="4700588" y="10096500"/>
          <a:ext cx="266700" cy="0"/>
          <a:chOff x="466" y="3952"/>
          <a:chExt cx="28" cy="16"/>
        </a:xfrm>
      </xdr:grpSpPr>
      <xdr:sp macro="" textlink="">
        <xdr:nvSpPr>
          <xdr:cNvPr id="4103630" name="Line 6956">
            <a:extLst>
              <a:ext uri="{FF2B5EF4-FFF2-40B4-BE49-F238E27FC236}">
                <a16:creationId xmlns:a16="http://schemas.microsoft.com/office/drawing/2014/main" id="{00000000-0008-0000-0F00-0000C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31" name="Line 6957">
            <a:extLst>
              <a:ext uri="{FF2B5EF4-FFF2-40B4-BE49-F238E27FC236}">
                <a16:creationId xmlns:a16="http://schemas.microsoft.com/office/drawing/2014/main" id="{00000000-0008-0000-0F00-0000C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53" name="Group 6958">
          <a:extLst>
            <a:ext uri="{FF2B5EF4-FFF2-40B4-BE49-F238E27FC236}">
              <a16:creationId xmlns:a16="http://schemas.microsoft.com/office/drawing/2014/main" id="{00000000-0008-0000-0F00-0000F19B3E00}"/>
            </a:ext>
          </a:extLst>
        </xdr:cNvPr>
        <xdr:cNvGrpSpPr>
          <a:grpSpLocks/>
        </xdr:cNvGrpSpPr>
      </xdr:nvGrpSpPr>
      <xdr:grpSpPr bwMode="auto">
        <a:xfrm>
          <a:off x="4700588" y="10096500"/>
          <a:ext cx="266700" cy="0"/>
          <a:chOff x="466" y="3952"/>
          <a:chExt cx="28" cy="16"/>
        </a:xfrm>
      </xdr:grpSpPr>
      <xdr:sp macro="" textlink="">
        <xdr:nvSpPr>
          <xdr:cNvPr id="4103628" name="Line 6959">
            <a:extLst>
              <a:ext uri="{FF2B5EF4-FFF2-40B4-BE49-F238E27FC236}">
                <a16:creationId xmlns:a16="http://schemas.microsoft.com/office/drawing/2014/main" id="{00000000-0008-0000-0F00-0000C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29" name="Line 6960">
            <a:extLst>
              <a:ext uri="{FF2B5EF4-FFF2-40B4-BE49-F238E27FC236}">
                <a16:creationId xmlns:a16="http://schemas.microsoft.com/office/drawing/2014/main" id="{00000000-0008-0000-0F00-0000C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54" name="Group 6961">
          <a:extLst>
            <a:ext uri="{FF2B5EF4-FFF2-40B4-BE49-F238E27FC236}">
              <a16:creationId xmlns:a16="http://schemas.microsoft.com/office/drawing/2014/main" id="{00000000-0008-0000-0F00-0000F29B3E00}"/>
            </a:ext>
          </a:extLst>
        </xdr:cNvPr>
        <xdr:cNvGrpSpPr>
          <a:grpSpLocks/>
        </xdr:cNvGrpSpPr>
      </xdr:nvGrpSpPr>
      <xdr:grpSpPr bwMode="auto">
        <a:xfrm>
          <a:off x="4700588" y="10096500"/>
          <a:ext cx="266700" cy="0"/>
          <a:chOff x="466" y="3952"/>
          <a:chExt cx="28" cy="16"/>
        </a:xfrm>
      </xdr:grpSpPr>
      <xdr:sp macro="" textlink="">
        <xdr:nvSpPr>
          <xdr:cNvPr id="4103626" name="Line 6962">
            <a:extLst>
              <a:ext uri="{FF2B5EF4-FFF2-40B4-BE49-F238E27FC236}">
                <a16:creationId xmlns:a16="http://schemas.microsoft.com/office/drawing/2014/main" id="{00000000-0008-0000-0F00-0000C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27" name="Line 6963">
            <a:extLst>
              <a:ext uri="{FF2B5EF4-FFF2-40B4-BE49-F238E27FC236}">
                <a16:creationId xmlns:a16="http://schemas.microsoft.com/office/drawing/2014/main" id="{00000000-0008-0000-0F00-0000C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55" name="Group 6964">
          <a:extLst>
            <a:ext uri="{FF2B5EF4-FFF2-40B4-BE49-F238E27FC236}">
              <a16:creationId xmlns:a16="http://schemas.microsoft.com/office/drawing/2014/main" id="{00000000-0008-0000-0F00-0000F39B3E00}"/>
            </a:ext>
          </a:extLst>
        </xdr:cNvPr>
        <xdr:cNvGrpSpPr>
          <a:grpSpLocks/>
        </xdr:cNvGrpSpPr>
      </xdr:nvGrpSpPr>
      <xdr:grpSpPr bwMode="auto">
        <a:xfrm>
          <a:off x="5486400" y="10096500"/>
          <a:ext cx="266700" cy="0"/>
          <a:chOff x="466" y="3952"/>
          <a:chExt cx="28" cy="16"/>
        </a:xfrm>
      </xdr:grpSpPr>
      <xdr:sp macro="" textlink="">
        <xdr:nvSpPr>
          <xdr:cNvPr id="4103624" name="Line 6965">
            <a:extLst>
              <a:ext uri="{FF2B5EF4-FFF2-40B4-BE49-F238E27FC236}">
                <a16:creationId xmlns:a16="http://schemas.microsoft.com/office/drawing/2014/main" id="{00000000-0008-0000-0F00-0000C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25" name="Line 6966">
            <a:extLst>
              <a:ext uri="{FF2B5EF4-FFF2-40B4-BE49-F238E27FC236}">
                <a16:creationId xmlns:a16="http://schemas.microsoft.com/office/drawing/2014/main" id="{00000000-0008-0000-0F00-0000C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56" name="Group 6967">
          <a:extLst>
            <a:ext uri="{FF2B5EF4-FFF2-40B4-BE49-F238E27FC236}">
              <a16:creationId xmlns:a16="http://schemas.microsoft.com/office/drawing/2014/main" id="{00000000-0008-0000-0F00-0000F49B3E00}"/>
            </a:ext>
          </a:extLst>
        </xdr:cNvPr>
        <xdr:cNvGrpSpPr>
          <a:grpSpLocks/>
        </xdr:cNvGrpSpPr>
      </xdr:nvGrpSpPr>
      <xdr:grpSpPr bwMode="auto">
        <a:xfrm>
          <a:off x="5486400" y="10096500"/>
          <a:ext cx="266700" cy="0"/>
          <a:chOff x="466" y="3952"/>
          <a:chExt cx="28" cy="16"/>
        </a:xfrm>
      </xdr:grpSpPr>
      <xdr:sp macro="" textlink="">
        <xdr:nvSpPr>
          <xdr:cNvPr id="4103622" name="Line 6968">
            <a:extLst>
              <a:ext uri="{FF2B5EF4-FFF2-40B4-BE49-F238E27FC236}">
                <a16:creationId xmlns:a16="http://schemas.microsoft.com/office/drawing/2014/main" id="{00000000-0008-0000-0F00-0000C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23" name="Line 6969">
            <a:extLst>
              <a:ext uri="{FF2B5EF4-FFF2-40B4-BE49-F238E27FC236}">
                <a16:creationId xmlns:a16="http://schemas.microsoft.com/office/drawing/2014/main" id="{00000000-0008-0000-0F00-0000C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57" name="Group 6970">
          <a:extLst>
            <a:ext uri="{FF2B5EF4-FFF2-40B4-BE49-F238E27FC236}">
              <a16:creationId xmlns:a16="http://schemas.microsoft.com/office/drawing/2014/main" id="{00000000-0008-0000-0F00-0000F59B3E00}"/>
            </a:ext>
          </a:extLst>
        </xdr:cNvPr>
        <xdr:cNvGrpSpPr>
          <a:grpSpLocks/>
        </xdr:cNvGrpSpPr>
      </xdr:nvGrpSpPr>
      <xdr:grpSpPr bwMode="auto">
        <a:xfrm>
          <a:off x="5486400" y="10096500"/>
          <a:ext cx="266700" cy="0"/>
          <a:chOff x="466" y="3952"/>
          <a:chExt cx="28" cy="16"/>
        </a:xfrm>
      </xdr:grpSpPr>
      <xdr:sp macro="" textlink="">
        <xdr:nvSpPr>
          <xdr:cNvPr id="4103620" name="Line 6971">
            <a:extLst>
              <a:ext uri="{FF2B5EF4-FFF2-40B4-BE49-F238E27FC236}">
                <a16:creationId xmlns:a16="http://schemas.microsoft.com/office/drawing/2014/main" id="{00000000-0008-0000-0F00-0000C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21" name="Line 6972">
            <a:extLst>
              <a:ext uri="{FF2B5EF4-FFF2-40B4-BE49-F238E27FC236}">
                <a16:creationId xmlns:a16="http://schemas.microsoft.com/office/drawing/2014/main" id="{00000000-0008-0000-0F00-0000C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58" name="Group 6973">
          <a:extLst>
            <a:ext uri="{FF2B5EF4-FFF2-40B4-BE49-F238E27FC236}">
              <a16:creationId xmlns:a16="http://schemas.microsoft.com/office/drawing/2014/main" id="{00000000-0008-0000-0F00-0000F69B3E00}"/>
            </a:ext>
          </a:extLst>
        </xdr:cNvPr>
        <xdr:cNvGrpSpPr>
          <a:grpSpLocks/>
        </xdr:cNvGrpSpPr>
      </xdr:nvGrpSpPr>
      <xdr:grpSpPr bwMode="auto">
        <a:xfrm>
          <a:off x="5486400" y="10096500"/>
          <a:ext cx="266700" cy="0"/>
          <a:chOff x="466" y="3952"/>
          <a:chExt cx="28" cy="16"/>
        </a:xfrm>
      </xdr:grpSpPr>
      <xdr:sp macro="" textlink="">
        <xdr:nvSpPr>
          <xdr:cNvPr id="4103618" name="Line 6974">
            <a:extLst>
              <a:ext uri="{FF2B5EF4-FFF2-40B4-BE49-F238E27FC236}">
                <a16:creationId xmlns:a16="http://schemas.microsoft.com/office/drawing/2014/main" id="{00000000-0008-0000-0F00-0000C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19" name="Line 6975">
            <a:extLst>
              <a:ext uri="{FF2B5EF4-FFF2-40B4-BE49-F238E27FC236}">
                <a16:creationId xmlns:a16="http://schemas.microsoft.com/office/drawing/2014/main" id="{00000000-0008-0000-0F00-0000C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59" name="Group 6976">
          <a:extLst>
            <a:ext uri="{FF2B5EF4-FFF2-40B4-BE49-F238E27FC236}">
              <a16:creationId xmlns:a16="http://schemas.microsoft.com/office/drawing/2014/main" id="{00000000-0008-0000-0F00-0000F79B3E00}"/>
            </a:ext>
          </a:extLst>
        </xdr:cNvPr>
        <xdr:cNvGrpSpPr>
          <a:grpSpLocks/>
        </xdr:cNvGrpSpPr>
      </xdr:nvGrpSpPr>
      <xdr:grpSpPr bwMode="auto">
        <a:xfrm>
          <a:off x="5486400" y="10096500"/>
          <a:ext cx="266700" cy="0"/>
          <a:chOff x="466" y="3952"/>
          <a:chExt cx="28" cy="16"/>
        </a:xfrm>
      </xdr:grpSpPr>
      <xdr:sp macro="" textlink="">
        <xdr:nvSpPr>
          <xdr:cNvPr id="4103616" name="Line 6977">
            <a:extLst>
              <a:ext uri="{FF2B5EF4-FFF2-40B4-BE49-F238E27FC236}">
                <a16:creationId xmlns:a16="http://schemas.microsoft.com/office/drawing/2014/main" id="{00000000-0008-0000-0F00-0000C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17" name="Line 6978">
            <a:extLst>
              <a:ext uri="{FF2B5EF4-FFF2-40B4-BE49-F238E27FC236}">
                <a16:creationId xmlns:a16="http://schemas.microsoft.com/office/drawing/2014/main" id="{00000000-0008-0000-0F00-0000C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60" name="Group 6979">
          <a:extLst>
            <a:ext uri="{FF2B5EF4-FFF2-40B4-BE49-F238E27FC236}">
              <a16:creationId xmlns:a16="http://schemas.microsoft.com/office/drawing/2014/main" id="{00000000-0008-0000-0F00-0000F89B3E00}"/>
            </a:ext>
          </a:extLst>
        </xdr:cNvPr>
        <xdr:cNvGrpSpPr>
          <a:grpSpLocks/>
        </xdr:cNvGrpSpPr>
      </xdr:nvGrpSpPr>
      <xdr:grpSpPr bwMode="auto">
        <a:xfrm>
          <a:off x="4117181" y="10096500"/>
          <a:ext cx="228600" cy="0"/>
          <a:chOff x="466" y="3952"/>
          <a:chExt cx="28" cy="16"/>
        </a:xfrm>
      </xdr:grpSpPr>
      <xdr:sp macro="" textlink="">
        <xdr:nvSpPr>
          <xdr:cNvPr id="4103614" name="Line 6980">
            <a:extLst>
              <a:ext uri="{FF2B5EF4-FFF2-40B4-BE49-F238E27FC236}">
                <a16:creationId xmlns:a16="http://schemas.microsoft.com/office/drawing/2014/main" id="{00000000-0008-0000-0F00-0000B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15" name="Line 6981">
            <a:extLst>
              <a:ext uri="{FF2B5EF4-FFF2-40B4-BE49-F238E27FC236}">
                <a16:creationId xmlns:a16="http://schemas.microsoft.com/office/drawing/2014/main" id="{00000000-0008-0000-0F00-0000B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61" name="Group 6982">
          <a:extLst>
            <a:ext uri="{FF2B5EF4-FFF2-40B4-BE49-F238E27FC236}">
              <a16:creationId xmlns:a16="http://schemas.microsoft.com/office/drawing/2014/main" id="{00000000-0008-0000-0F00-0000F99B3E00}"/>
            </a:ext>
          </a:extLst>
        </xdr:cNvPr>
        <xdr:cNvGrpSpPr>
          <a:grpSpLocks/>
        </xdr:cNvGrpSpPr>
      </xdr:nvGrpSpPr>
      <xdr:grpSpPr bwMode="auto">
        <a:xfrm>
          <a:off x="4700588" y="10096500"/>
          <a:ext cx="266700" cy="0"/>
          <a:chOff x="466" y="3952"/>
          <a:chExt cx="28" cy="16"/>
        </a:xfrm>
      </xdr:grpSpPr>
      <xdr:sp macro="" textlink="">
        <xdr:nvSpPr>
          <xdr:cNvPr id="4103612" name="Line 6983">
            <a:extLst>
              <a:ext uri="{FF2B5EF4-FFF2-40B4-BE49-F238E27FC236}">
                <a16:creationId xmlns:a16="http://schemas.microsoft.com/office/drawing/2014/main" id="{00000000-0008-0000-0F00-0000B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13" name="Line 6984">
            <a:extLst>
              <a:ext uri="{FF2B5EF4-FFF2-40B4-BE49-F238E27FC236}">
                <a16:creationId xmlns:a16="http://schemas.microsoft.com/office/drawing/2014/main" id="{00000000-0008-0000-0F00-0000B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62" name="Group 6985">
          <a:extLst>
            <a:ext uri="{FF2B5EF4-FFF2-40B4-BE49-F238E27FC236}">
              <a16:creationId xmlns:a16="http://schemas.microsoft.com/office/drawing/2014/main" id="{00000000-0008-0000-0F00-0000FA9B3E00}"/>
            </a:ext>
          </a:extLst>
        </xdr:cNvPr>
        <xdr:cNvGrpSpPr>
          <a:grpSpLocks/>
        </xdr:cNvGrpSpPr>
      </xdr:nvGrpSpPr>
      <xdr:grpSpPr bwMode="auto">
        <a:xfrm>
          <a:off x="4117181" y="10096500"/>
          <a:ext cx="228600" cy="0"/>
          <a:chOff x="466" y="3952"/>
          <a:chExt cx="28" cy="16"/>
        </a:xfrm>
      </xdr:grpSpPr>
      <xdr:sp macro="" textlink="">
        <xdr:nvSpPr>
          <xdr:cNvPr id="4103610" name="Line 6986">
            <a:extLst>
              <a:ext uri="{FF2B5EF4-FFF2-40B4-BE49-F238E27FC236}">
                <a16:creationId xmlns:a16="http://schemas.microsoft.com/office/drawing/2014/main" id="{00000000-0008-0000-0F00-0000B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11" name="Line 6987">
            <a:extLst>
              <a:ext uri="{FF2B5EF4-FFF2-40B4-BE49-F238E27FC236}">
                <a16:creationId xmlns:a16="http://schemas.microsoft.com/office/drawing/2014/main" id="{00000000-0008-0000-0F00-0000B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63" name="Group 6988">
          <a:extLst>
            <a:ext uri="{FF2B5EF4-FFF2-40B4-BE49-F238E27FC236}">
              <a16:creationId xmlns:a16="http://schemas.microsoft.com/office/drawing/2014/main" id="{00000000-0008-0000-0F00-0000FB9B3E00}"/>
            </a:ext>
          </a:extLst>
        </xdr:cNvPr>
        <xdr:cNvGrpSpPr>
          <a:grpSpLocks/>
        </xdr:cNvGrpSpPr>
      </xdr:nvGrpSpPr>
      <xdr:grpSpPr bwMode="auto">
        <a:xfrm>
          <a:off x="4700588" y="10096500"/>
          <a:ext cx="266700" cy="0"/>
          <a:chOff x="466" y="3952"/>
          <a:chExt cx="28" cy="16"/>
        </a:xfrm>
      </xdr:grpSpPr>
      <xdr:sp macro="" textlink="">
        <xdr:nvSpPr>
          <xdr:cNvPr id="4103608" name="Line 6989">
            <a:extLst>
              <a:ext uri="{FF2B5EF4-FFF2-40B4-BE49-F238E27FC236}">
                <a16:creationId xmlns:a16="http://schemas.microsoft.com/office/drawing/2014/main" id="{00000000-0008-0000-0F00-0000B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09" name="Line 6990">
            <a:extLst>
              <a:ext uri="{FF2B5EF4-FFF2-40B4-BE49-F238E27FC236}">
                <a16:creationId xmlns:a16="http://schemas.microsoft.com/office/drawing/2014/main" id="{00000000-0008-0000-0F00-0000B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64" name="Group 6991">
          <a:extLst>
            <a:ext uri="{FF2B5EF4-FFF2-40B4-BE49-F238E27FC236}">
              <a16:creationId xmlns:a16="http://schemas.microsoft.com/office/drawing/2014/main" id="{00000000-0008-0000-0F00-0000FC9B3E00}"/>
            </a:ext>
          </a:extLst>
        </xdr:cNvPr>
        <xdr:cNvGrpSpPr>
          <a:grpSpLocks/>
        </xdr:cNvGrpSpPr>
      </xdr:nvGrpSpPr>
      <xdr:grpSpPr bwMode="auto">
        <a:xfrm>
          <a:off x="4117181" y="10096500"/>
          <a:ext cx="228600" cy="0"/>
          <a:chOff x="466" y="3952"/>
          <a:chExt cx="28" cy="16"/>
        </a:xfrm>
      </xdr:grpSpPr>
      <xdr:sp macro="" textlink="">
        <xdr:nvSpPr>
          <xdr:cNvPr id="4103606" name="Line 6992">
            <a:extLst>
              <a:ext uri="{FF2B5EF4-FFF2-40B4-BE49-F238E27FC236}">
                <a16:creationId xmlns:a16="http://schemas.microsoft.com/office/drawing/2014/main" id="{00000000-0008-0000-0F00-0000B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07" name="Line 6993">
            <a:extLst>
              <a:ext uri="{FF2B5EF4-FFF2-40B4-BE49-F238E27FC236}">
                <a16:creationId xmlns:a16="http://schemas.microsoft.com/office/drawing/2014/main" id="{00000000-0008-0000-0F00-0000B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65" name="Group 6994">
          <a:extLst>
            <a:ext uri="{FF2B5EF4-FFF2-40B4-BE49-F238E27FC236}">
              <a16:creationId xmlns:a16="http://schemas.microsoft.com/office/drawing/2014/main" id="{00000000-0008-0000-0F00-0000FD9B3E00}"/>
            </a:ext>
          </a:extLst>
        </xdr:cNvPr>
        <xdr:cNvGrpSpPr>
          <a:grpSpLocks/>
        </xdr:cNvGrpSpPr>
      </xdr:nvGrpSpPr>
      <xdr:grpSpPr bwMode="auto">
        <a:xfrm>
          <a:off x="4700588" y="10096500"/>
          <a:ext cx="266700" cy="0"/>
          <a:chOff x="466" y="3952"/>
          <a:chExt cx="28" cy="16"/>
        </a:xfrm>
      </xdr:grpSpPr>
      <xdr:sp macro="" textlink="">
        <xdr:nvSpPr>
          <xdr:cNvPr id="4103604" name="Line 6995">
            <a:extLst>
              <a:ext uri="{FF2B5EF4-FFF2-40B4-BE49-F238E27FC236}">
                <a16:creationId xmlns:a16="http://schemas.microsoft.com/office/drawing/2014/main" id="{00000000-0008-0000-0F00-0000B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05" name="Line 6996">
            <a:extLst>
              <a:ext uri="{FF2B5EF4-FFF2-40B4-BE49-F238E27FC236}">
                <a16:creationId xmlns:a16="http://schemas.microsoft.com/office/drawing/2014/main" id="{00000000-0008-0000-0F00-0000B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66" name="Group 6997">
          <a:extLst>
            <a:ext uri="{FF2B5EF4-FFF2-40B4-BE49-F238E27FC236}">
              <a16:creationId xmlns:a16="http://schemas.microsoft.com/office/drawing/2014/main" id="{00000000-0008-0000-0F00-0000FE9B3E00}"/>
            </a:ext>
          </a:extLst>
        </xdr:cNvPr>
        <xdr:cNvGrpSpPr>
          <a:grpSpLocks/>
        </xdr:cNvGrpSpPr>
      </xdr:nvGrpSpPr>
      <xdr:grpSpPr bwMode="auto">
        <a:xfrm>
          <a:off x="4117181" y="10096500"/>
          <a:ext cx="228600" cy="0"/>
          <a:chOff x="466" y="3952"/>
          <a:chExt cx="28" cy="16"/>
        </a:xfrm>
      </xdr:grpSpPr>
      <xdr:sp macro="" textlink="">
        <xdr:nvSpPr>
          <xdr:cNvPr id="4103602" name="Line 6998">
            <a:extLst>
              <a:ext uri="{FF2B5EF4-FFF2-40B4-BE49-F238E27FC236}">
                <a16:creationId xmlns:a16="http://schemas.microsoft.com/office/drawing/2014/main" id="{00000000-0008-0000-0F00-0000B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03" name="Line 6999">
            <a:extLst>
              <a:ext uri="{FF2B5EF4-FFF2-40B4-BE49-F238E27FC236}">
                <a16:creationId xmlns:a16="http://schemas.microsoft.com/office/drawing/2014/main" id="{00000000-0008-0000-0F00-0000B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67" name="Group 7000">
          <a:extLst>
            <a:ext uri="{FF2B5EF4-FFF2-40B4-BE49-F238E27FC236}">
              <a16:creationId xmlns:a16="http://schemas.microsoft.com/office/drawing/2014/main" id="{00000000-0008-0000-0F00-0000FF9B3E00}"/>
            </a:ext>
          </a:extLst>
        </xdr:cNvPr>
        <xdr:cNvGrpSpPr>
          <a:grpSpLocks/>
        </xdr:cNvGrpSpPr>
      </xdr:nvGrpSpPr>
      <xdr:grpSpPr bwMode="auto">
        <a:xfrm>
          <a:off x="4700588" y="10096500"/>
          <a:ext cx="266700" cy="0"/>
          <a:chOff x="466" y="3952"/>
          <a:chExt cx="28" cy="16"/>
        </a:xfrm>
      </xdr:grpSpPr>
      <xdr:sp macro="" textlink="">
        <xdr:nvSpPr>
          <xdr:cNvPr id="4103600" name="Line 7001">
            <a:extLst>
              <a:ext uri="{FF2B5EF4-FFF2-40B4-BE49-F238E27FC236}">
                <a16:creationId xmlns:a16="http://schemas.microsoft.com/office/drawing/2014/main" id="{00000000-0008-0000-0F00-0000B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01" name="Line 7002">
            <a:extLst>
              <a:ext uri="{FF2B5EF4-FFF2-40B4-BE49-F238E27FC236}">
                <a16:creationId xmlns:a16="http://schemas.microsoft.com/office/drawing/2014/main" id="{00000000-0008-0000-0F00-0000B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68" name="Group 7003">
          <a:extLst>
            <a:ext uri="{FF2B5EF4-FFF2-40B4-BE49-F238E27FC236}">
              <a16:creationId xmlns:a16="http://schemas.microsoft.com/office/drawing/2014/main" id="{00000000-0008-0000-0F00-0000009C3E00}"/>
            </a:ext>
          </a:extLst>
        </xdr:cNvPr>
        <xdr:cNvGrpSpPr>
          <a:grpSpLocks/>
        </xdr:cNvGrpSpPr>
      </xdr:nvGrpSpPr>
      <xdr:grpSpPr bwMode="auto">
        <a:xfrm>
          <a:off x="4117181" y="10096500"/>
          <a:ext cx="228600" cy="0"/>
          <a:chOff x="466" y="3952"/>
          <a:chExt cx="28" cy="16"/>
        </a:xfrm>
      </xdr:grpSpPr>
      <xdr:sp macro="" textlink="">
        <xdr:nvSpPr>
          <xdr:cNvPr id="4103598" name="Line 7004">
            <a:extLst>
              <a:ext uri="{FF2B5EF4-FFF2-40B4-BE49-F238E27FC236}">
                <a16:creationId xmlns:a16="http://schemas.microsoft.com/office/drawing/2014/main" id="{00000000-0008-0000-0F00-0000A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99" name="Line 7005">
            <a:extLst>
              <a:ext uri="{FF2B5EF4-FFF2-40B4-BE49-F238E27FC236}">
                <a16:creationId xmlns:a16="http://schemas.microsoft.com/office/drawing/2014/main" id="{00000000-0008-0000-0F00-0000A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69" name="Group 7006">
          <a:extLst>
            <a:ext uri="{FF2B5EF4-FFF2-40B4-BE49-F238E27FC236}">
              <a16:creationId xmlns:a16="http://schemas.microsoft.com/office/drawing/2014/main" id="{00000000-0008-0000-0F00-0000019C3E00}"/>
            </a:ext>
          </a:extLst>
        </xdr:cNvPr>
        <xdr:cNvGrpSpPr>
          <a:grpSpLocks/>
        </xdr:cNvGrpSpPr>
      </xdr:nvGrpSpPr>
      <xdr:grpSpPr bwMode="auto">
        <a:xfrm>
          <a:off x="4117181" y="10096500"/>
          <a:ext cx="228600" cy="0"/>
          <a:chOff x="466" y="3952"/>
          <a:chExt cx="28" cy="16"/>
        </a:xfrm>
      </xdr:grpSpPr>
      <xdr:sp macro="" textlink="">
        <xdr:nvSpPr>
          <xdr:cNvPr id="4103596" name="Line 7007">
            <a:extLst>
              <a:ext uri="{FF2B5EF4-FFF2-40B4-BE49-F238E27FC236}">
                <a16:creationId xmlns:a16="http://schemas.microsoft.com/office/drawing/2014/main" id="{00000000-0008-0000-0F00-0000A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97" name="Line 7008">
            <a:extLst>
              <a:ext uri="{FF2B5EF4-FFF2-40B4-BE49-F238E27FC236}">
                <a16:creationId xmlns:a16="http://schemas.microsoft.com/office/drawing/2014/main" id="{00000000-0008-0000-0F00-0000A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70" name="Group 7009">
          <a:extLst>
            <a:ext uri="{FF2B5EF4-FFF2-40B4-BE49-F238E27FC236}">
              <a16:creationId xmlns:a16="http://schemas.microsoft.com/office/drawing/2014/main" id="{00000000-0008-0000-0F00-0000029C3E00}"/>
            </a:ext>
          </a:extLst>
        </xdr:cNvPr>
        <xdr:cNvGrpSpPr>
          <a:grpSpLocks/>
        </xdr:cNvGrpSpPr>
      </xdr:nvGrpSpPr>
      <xdr:grpSpPr bwMode="auto">
        <a:xfrm>
          <a:off x="4117181" y="10096500"/>
          <a:ext cx="228600" cy="0"/>
          <a:chOff x="466" y="3952"/>
          <a:chExt cx="28" cy="16"/>
        </a:xfrm>
      </xdr:grpSpPr>
      <xdr:sp macro="" textlink="">
        <xdr:nvSpPr>
          <xdr:cNvPr id="4103594" name="Line 7010">
            <a:extLst>
              <a:ext uri="{FF2B5EF4-FFF2-40B4-BE49-F238E27FC236}">
                <a16:creationId xmlns:a16="http://schemas.microsoft.com/office/drawing/2014/main" id="{00000000-0008-0000-0F00-0000A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95" name="Line 7011">
            <a:extLst>
              <a:ext uri="{FF2B5EF4-FFF2-40B4-BE49-F238E27FC236}">
                <a16:creationId xmlns:a16="http://schemas.microsoft.com/office/drawing/2014/main" id="{00000000-0008-0000-0F00-0000A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71" name="Group 7012">
          <a:extLst>
            <a:ext uri="{FF2B5EF4-FFF2-40B4-BE49-F238E27FC236}">
              <a16:creationId xmlns:a16="http://schemas.microsoft.com/office/drawing/2014/main" id="{00000000-0008-0000-0F00-0000039C3E00}"/>
            </a:ext>
          </a:extLst>
        </xdr:cNvPr>
        <xdr:cNvGrpSpPr>
          <a:grpSpLocks/>
        </xdr:cNvGrpSpPr>
      </xdr:nvGrpSpPr>
      <xdr:grpSpPr bwMode="auto">
        <a:xfrm>
          <a:off x="4117181" y="10096500"/>
          <a:ext cx="228600" cy="0"/>
          <a:chOff x="466" y="3952"/>
          <a:chExt cx="28" cy="16"/>
        </a:xfrm>
      </xdr:grpSpPr>
      <xdr:sp macro="" textlink="">
        <xdr:nvSpPr>
          <xdr:cNvPr id="4103592" name="Line 7013">
            <a:extLst>
              <a:ext uri="{FF2B5EF4-FFF2-40B4-BE49-F238E27FC236}">
                <a16:creationId xmlns:a16="http://schemas.microsoft.com/office/drawing/2014/main" id="{00000000-0008-0000-0F00-0000A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93" name="Line 7014">
            <a:extLst>
              <a:ext uri="{FF2B5EF4-FFF2-40B4-BE49-F238E27FC236}">
                <a16:creationId xmlns:a16="http://schemas.microsoft.com/office/drawing/2014/main" id="{00000000-0008-0000-0F00-0000A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72" name="Group 7015">
          <a:extLst>
            <a:ext uri="{FF2B5EF4-FFF2-40B4-BE49-F238E27FC236}">
              <a16:creationId xmlns:a16="http://schemas.microsoft.com/office/drawing/2014/main" id="{00000000-0008-0000-0F00-0000049C3E00}"/>
            </a:ext>
          </a:extLst>
        </xdr:cNvPr>
        <xdr:cNvGrpSpPr>
          <a:grpSpLocks/>
        </xdr:cNvGrpSpPr>
      </xdr:nvGrpSpPr>
      <xdr:grpSpPr bwMode="auto">
        <a:xfrm>
          <a:off x="4117181" y="10096500"/>
          <a:ext cx="228600" cy="0"/>
          <a:chOff x="466" y="3952"/>
          <a:chExt cx="28" cy="16"/>
        </a:xfrm>
      </xdr:grpSpPr>
      <xdr:sp macro="" textlink="">
        <xdr:nvSpPr>
          <xdr:cNvPr id="4103590" name="Line 7016">
            <a:extLst>
              <a:ext uri="{FF2B5EF4-FFF2-40B4-BE49-F238E27FC236}">
                <a16:creationId xmlns:a16="http://schemas.microsoft.com/office/drawing/2014/main" id="{00000000-0008-0000-0F00-0000A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91" name="Line 7017">
            <a:extLst>
              <a:ext uri="{FF2B5EF4-FFF2-40B4-BE49-F238E27FC236}">
                <a16:creationId xmlns:a16="http://schemas.microsoft.com/office/drawing/2014/main" id="{00000000-0008-0000-0F00-0000A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73" name="Group 7018">
          <a:extLst>
            <a:ext uri="{FF2B5EF4-FFF2-40B4-BE49-F238E27FC236}">
              <a16:creationId xmlns:a16="http://schemas.microsoft.com/office/drawing/2014/main" id="{00000000-0008-0000-0F00-0000059C3E00}"/>
            </a:ext>
          </a:extLst>
        </xdr:cNvPr>
        <xdr:cNvGrpSpPr>
          <a:grpSpLocks/>
        </xdr:cNvGrpSpPr>
      </xdr:nvGrpSpPr>
      <xdr:grpSpPr bwMode="auto">
        <a:xfrm>
          <a:off x="4700588" y="10096500"/>
          <a:ext cx="266700" cy="0"/>
          <a:chOff x="466" y="3952"/>
          <a:chExt cx="28" cy="16"/>
        </a:xfrm>
      </xdr:grpSpPr>
      <xdr:sp macro="" textlink="">
        <xdr:nvSpPr>
          <xdr:cNvPr id="4103588" name="Line 7019">
            <a:extLst>
              <a:ext uri="{FF2B5EF4-FFF2-40B4-BE49-F238E27FC236}">
                <a16:creationId xmlns:a16="http://schemas.microsoft.com/office/drawing/2014/main" id="{00000000-0008-0000-0F00-0000A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89" name="Line 7020">
            <a:extLst>
              <a:ext uri="{FF2B5EF4-FFF2-40B4-BE49-F238E27FC236}">
                <a16:creationId xmlns:a16="http://schemas.microsoft.com/office/drawing/2014/main" id="{00000000-0008-0000-0F00-0000A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74" name="Group 7021">
          <a:extLst>
            <a:ext uri="{FF2B5EF4-FFF2-40B4-BE49-F238E27FC236}">
              <a16:creationId xmlns:a16="http://schemas.microsoft.com/office/drawing/2014/main" id="{00000000-0008-0000-0F00-0000069C3E00}"/>
            </a:ext>
          </a:extLst>
        </xdr:cNvPr>
        <xdr:cNvGrpSpPr>
          <a:grpSpLocks/>
        </xdr:cNvGrpSpPr>
      </xdr:nvGrpSpPr>
      <xdr:grpSpPr bwMode="auto">
        <a:xfrm>
          <a:off x="4700588" y="10096500"/>
          <a:ext cx="266700" cy="0"/>
          <a:chOff x="466" y="3952"/>
          <a:chExt cx="28" cy="16"/>
        </a:xfrm>
      </xdr:grpSpPr>
      <xdr:sp macro="" textlink="">
        <xdr:nvSpPr>
          <xdr:cNvPr id="4103586" name="Line 7022">
            <a:extLst>
              <a:ext uri="{FF2B5EF4-FFF2-40B4-BE49-F238E27FC236}">
                <a16:creationId xmlns:a16="http://schemas.microsoft.com/office/drawing/2014/main" id="{00000000-0008-0000-0F00-0000A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87" name="Line 7023">
            <a:extLst>
              <a:ext uri="{FF2B5EF4-FFF2-40B4-BE49-F238E27FC236}">
                <a16:creationId xmlns:a16="http://schemas.microsoft.com/office/drawing/2014/main" id="{00000000-0008-0000-0F00-0000A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75" name="Group 7024">
          <a:extLst>
            <a:ext uri="{FF2B5EF4-FFF2-40B4-BE49-F238E27FC236}">
              <a16:creationId xmlns:a16="http://schemas.microsoft.com/office/drawing/2014/main" id="{00000000-0008-0000-0F00-0000079C3E00}"/>
            </a:ext>
          </a:extLst>
        </xdr:cNvPr>
        <xdr:cNvGrpSpPr>
          <a:grpSpLocks/>
        </xdr:cNvGrpSpPr>
      </xdr:nvGrpSpPr>
      <xdr:grpSpPr bwMode="auto">
        <a:xfrm>
          <a:off x="4700588" y="10096500"/>
          <a:ext cx="266700" cy="0"/>
          <a:chOff x="466" y="3952"/>
          <a:chExt cx="28" cy="16"/>
        </a:xfrm>
      </xdr:grpSpPr>
      <xdr:sp macro="" textlink="">
        <xdr:nvSpPr>
          <xdr:cNvPr id="4103584" name="Line 7025">
            <a:extLst>
              <a:ext uri="{FF2B5EF4-FFF2-40B4-BE49-F238E27FC236}">
                <a16:creationId xmlns:a16="http://schemas.microsoft.com/office/drawing/2014/main" id="{00000000-0008-0000-0F00-0000A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85" name="Line 7026">
            <a:extLst>
              <a:ext uri="{FF2B5EF4-FFF2-40B4-BE49-F238E27FC236}">
                <a16:creationId xmlns:a16="http://schemas.microsoft.com/office/drawing/2014/main" id="{00000000-0008-0000-0F00-0000A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76" name="Group 7027">
          <a:extLst>
            <a:ext uri="{FF2B5EF4-FFF2-40B4-BE49-F238E27FC236}">
              <a16:creationId xmlns:a16="http://schemas.microsoft.com/office/drawing/2014/main" id="{00000000-0008-0000-0F00-0000089C3E00}"/>
            </a:ext>
          </a:extLst>
        </xdr:cNvPr>
        <xdr:cNvGrpSpPr>
          <a:grpSpLocks/>
        </xdr:cNvGrpSpPr>
      </xdr:nvGrpSpPr>
      <xdr:grpSpPr bwMode="auto">
        <a:xfrm>
          <a:off x="4700588" y="10096500"/>
          <a:ext cx="266700" cy="0"/>
          <a:chOff x="466" y="3952"/>
          <a:chExt cx="28" cy="16"/>
        </a:xfrm>
      </xdr:grpSpPr>
      <xdr:sp macro="" textlink="">
        <xdr:nvSpPr>
          <xdr:cNvPr id="4103582" name="Line 7028">
            <a:extLst>
              <a:ext uri="{FF2B5EF4-FFF2-40B4-BE49-F238E27FC236}">
                <a16:creationId xmlns:a16="http://schemas.microsoft.com/office/drawing/2014/main" id="{00000000-0008-0000-0F00-00009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83" name="Line 7029">
            <a:extLst>
              <a:ext uri="{FF2B5EF4-FFF2-40B4-BE49-F238E27FC236}">
                <a16:creationId xmlns:a16="http://schemas.microsoft.com/office/drawing/2014/main" id="{00000000-0008-0000-0F00-00009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77" name="Group 7030">
          <a:extLst>
            <a:ext uri="{FF2B5EF4-FFF2-40B4-BE49-F238E27FC236}">
              <a16:creationId xmlns:a16="http://schemas.microsoft.com/office/drawing/2014/main" id="{00000000-0008-0000-0F00-0000099C3E00}"/>
            </a:ext>
          </a:extLst>
        </xdr:cNvPr>
        <xdr:cNvGrpSpPr>
          <a:grpSpLocks/>
        </xdr:cNvGrpSpPr>
      </xdr:nvGrpSpPr>
      <xdr:grpSpPr bwMode="auto">
        <a:xfrm>
          <a:off x="4700588" y="10096500"/>
          <a:ext cx="266700" cy="0"/>
          <a:chOff x="466" y="3952"/>
          <a:chExt cx="28" cy="16"/>
        </a:xfrm>
      </xdr:grpSpPr>
      <xdr:sp macro="" textlink="">
        <xdr:nvSpPr>
          <xdr:cNvPr id="4103580" name="Line 7031">
            <a:extLst>
              <a:ext uri="{FF2B5EF4-FFF2-40B4-BE49-F238E27FC236}">
                <a16:creationId xmlns:a16="http://schemas.microsoft.com/office/drawing/2014/main" id="{00000000-0008-0000-0F00-00009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81" name="Line 7032">
            <a:extLst>
              <a:ext uri="{FF2B5EF4-FFF2-40B4-BE49-F238E27FC236}">
                <a16:creationId xmlns:a16="http://schemas.microsoft.com/office/drawing/2014/main" id="{00000000-0008-0000-0F00-00009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78" name="Group 7033">
          <a:extLst>
            <a:ext uri="{FF2B5EF4-FFF2-40B4-BE49-F238E27FC236}">
              <a16:creationId xmlns:a16="http://schemas.microsoft.com/office/drawing/2014/main" id="{00000000-0008-0000-0F00-00000A9C3E00}"/>
            </a:ext>
          </a:extLst>
        </xdr:cNvPr>
        <xdr:cNvGrpSpPr>
          <a:grpSpLocks/>
        </xdr:cNvGrpSpPr>
      </xdr:nvGrpSpPr>
      <xdr:grpSpPr bwMode="auto">
        <a:xfrm>
          <a:off x="4117181" y="10096500"/>
          <a:ext cx="228600" cy="0"/>
          <a:chOff x="466" y="3952"/>
          <a:chExt cx="28" cy="16"/>
        </a:xfrm>
      </xdr:grpSpPr>
      <xdr:sp macro="" textlink="">
        <xdr:nvSpPr>
          <xdr:cNvPr id="4103578" name="Line 7034">
            <a:extLst>
              <a:ext uri="{FF2B5EF4-FFF2-40B4-BE49-F238E27FC236}">
                <a16:creationId xmlns:a16="http://schemas.microsoft.com/office/drawing/2014/main" id="{00000000-0008-0000-0F00-00009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79" name="Line 7035">
            <a:extLst>
              <a:ext uri="{FF2B5EF4-FFF2-40B4-BE49-F238E27FC236}">
                <a16:creationId xmlns:a16="http://schemas.microsoft.com/office/drawing/2014/main" id="{00000000-0008-0000-0F00-00009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79" name="Group 7036">
          <a:extLst>
            <a:ext uri="{FF2B5EF4-FFF2-40B4-BE49-F238E27FC236}">
              <a16:creationId xmlns:a16="http://schemas.microsoft.com/office/drawing/2014/main" id="{00000000-0008-0000-0F00-00000B9C3E00}"/>
            </a:ext>
          </a:extLst>
        </xdr:cNvPr>
        <xdr:cNvGrpSpPr>
          <a:grpSpLocks/>
        </xdr:cNvGrpSpPr>
      </xdr:nvGrpSpPr>
      <xdr:grpSpPr bwMode="auto">
        <a:xfrm>
          <a:off x="4117181" y="10096500"/>
          <a:ext cx="228600" cy="0"/>
          <a:chOff x="466" y="3952"/>
          <a:chExt cx="28" cy="16"/>
        </a:xfrm>
      </xdr:grpSpPr>
      <xdr:sp macro="" textlink="">
        <xdr:nvSpPr>
          <xdr:cNvPr id="4103576" name="Line 7037">
            <a:extLst>
              <a:ext uri="{FF2B5EF4-FFF2-40B4-BE49-F238E27FC236}">
                <a16:creationId xmlns:a16="http://schemas.microsoft.com/office/drawing/2014/main" id="{00000000-0008-0000-0F00-00009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77" name="Line 7038">
            <a:extLst>
              <a:ext uri="{FF2B5EF4-FFF2-40B4-BE49-F238E27FC236}">
                <a16:creationId xmlns:a16="http://schemas.microsoft.com/office/drawing/2014/main" id="{00000000-0008-0000-0F00-00009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80" name="Group 7039">
          <a:extLst>
            <a:ext uri="{FF2B5EF4-FFF2-40B4-BE49-F238E27FC236}">
              <a16:creationId xmlns:a16="http://schemas.microsoft.com/office/drawing/2014/main" id="{00000000-0008-0000-0F00-00000C9C3E00}"/>
            </a:ext>
          </a:extLst>
        </xdr:cNvPr>
        <xdr:cNvGrpSpPr>
          <a:grpSpLocks/>
        </xdr:cNvGrpSpPr>
      </xdr:nvGrpSpPr>
      <xdr:grpSpPr bwMode="auto">
        <a:xfrm>
          <a:off x="4700588" y="10096500"/>
          <a:ext cx="266700" cy="0"/>
          <a:chOff x="466" y="3952"/>
          <a:chExt cx="28" cy="16"/>
        </a:xfrm>
      </xdr:grpSpPr>
      <xdr:sp macro="" textlink="">
        <xdr:nvSpPr>
          <xdr:cNvPr id="4103574" name="Line 7040">
            <a:extLst>
              <a:ext uri="{FF2B5EF4-FFF2-40B4-BE49-F238E27FC236}">
                <a16:creationId xmlns:a16="http://schemas.microsoft.com/office/drawing/2014/main" id="{00000000-0008-0000-0F00-00009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75" name="Line 7041">
            <a:extLst>
              <a:ext uri="{FF2B5EF4-FFF2-40B4-BE49-F238E27FC236}">
                <a16:creationId xmlns:a16="http://schemas.microsoft.com/office/drawing/2014/main" id="{00000000-0008-0000-0F00-00009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81" name="Group 7042">
          <a:extLst>
            <a:ext uri="{FF2B5EF4-FFF2-40B4-BE49-F238E27FC236}">
              <a16:creationId xmlns:a16="http://schemas.microsoft.com/office/drawing/2014/main" id="{00000000-0008-0000-0F00-00000D9C3E00}"/>
            </a:ext>
          </a:extLst>
        </xdr:cNvPr>
        <xdr:cNvGrpSpPr>
          <a:grpSpLocks/>
        </xdr:cNvGrpSpPr>
      </xdr:nvGrpSpPr>
      <xdr:grpSpPr bwMode="auto">
        <a:xfrm>
          <a:off x="4700588" y="10096500"/>
          <a:ext cx="266700" cy="0"/>
          <a:chOff x="466" y="3952"/>
          <a:chExt cx="28" cy="16"/>
        </a:xfrm>
      </xdr:grpSpPr>
      <xdr:sp macro="" textlink="">
        <xdr:nvSpPr>
          <xdr:cNvPr id="4103572" name="Line 7043">
            <a:extLst>
              <a:ext uri="{FF2B5EF4-FFF2-40B4-BE49-F238E27FC236}">
                <a16:creationId xmlns:a16="http://schemas.microsoft.com/office/drawing/2014/main" id="{00000000-0008-0000-0F00-00009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73" name="Line 7044">
            <a:extLst>
              <a:ext uri="{FF2B5EF4-FFF2-40B4-BE49-F238E27FC236}">
                <a16:creationId xmlns:a16="http://schemas.microsoft.com/office/drawing/2014/main" id="{00000000-0008-0000-0F00-00009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82" name="Group 7045">
          <a:extLst>
            <a:ext uri="{FF2B5EF4-FFF2-40B4-BE49-F238E27FC236}">
              <a16:creationId xmlns:a16="http://schemas.microsoft.com/office/drawing/2014/main" id="{00000000-0008-0000-0F00-00000E9C3E00}"/>
            </a:ext>
          </a:extLst>
        </xdr:cNvPr>
        <xdr:cNvGrpSpPr>
          <a:grpSpLocks/>
        </xdr:cNvGrpSpPr>
      </xdr:nvGrpSpPr>
      <xdr:grpSpPr bwMode="auto">
        <a:xfrm>
          <a:off x="4117181" y="10096500"/>
          <a:ext cx="240507" cy="0"/>
          <a:chOff x="466" y="3952"/>
          <a:chExt cx="28" cy="16"/>
        </a:xfrm>
      </xdr:grpSpPr>
      <xdr:sp macro="" textlink="">
        <xdr:nvSpPr>
          <xdr:cNvPr id="4103570" name="Line 7046">
            <a:extLst>
              <a:ext uri="{FF2B5EF4-FFF2-40B4-BE49-F238E27FC236}">
                <a16:creationId xmlns:a16="http://schemas.microsoft.com/office/drawing/2014/main" id="{00000000-0008-0000-0F00-00009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71" name="Line 7047">
            <a:extLst>
              <a:ext uri="{FF2B5EF4-FFF2-40B4-BE49-F238E27FC236}">
                <a16:creationId xmlns:a16="http://schemas.microsoft.com/office/drawing/2014/main" id="{00000000-0008-0000-0F00-00009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03183" name="Group 7048">
          <a:extLst>
            <a:ext uri="{FF2B5EF4-FFF2-40B4-BE49-F238E27FC236}">
              <a16:creationId xmlns:a16="http://schemas.microsoft.com/office/drawing/2014/main" id="{00000000-0008-0000-0F00-00000F9C3E00}"/>
            </a:ext>
          </a:extLst>
        </xdr:cNvPr>
        <xdr:cNvGrpSpPr>
          <a:grpSpLocks/>
        </xdr:cNvGrpSpPr>
      </xdr:nvGrpSpPr>
      <xdr:grpSpPr bwMode="auto">
        <a:xfrm>
          <a:off x="5486400" y="10096500"/>
          <a:ext cx="228600" cy="0"/>
          <a:chOff x="466" y="3952"/>
          <a:chExt cx="28" cy="16"/>
        </a:xfrm>
      </xdr:grpSpPr>
      <xdr:sp macro="" textlink="">
        <xdr:nvSpPr>
          <xdr:cNvPr id="4103568" name="Line 7049">
            <a:extLst>
              <a:ext uri="{FF2B5EF4-FFF2-40B4-BE49-F238E27FC236}">
                <a16:creationId xmlns:a16="http://schemas.microsoft.com/office/drawing/2014/main" id="{00000000-0008-0000-0F00-00009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69" name="Line 7050">
            <a:extLst>
              <a:ext uri="{FF2B5EF4-FFF2-40B4-BE49-F238E27FC236}">
                <a16:creationId xmlns:a16="http://schemas.microsoft.com/office/drawing/2014/main" id="{00000000-0008-0000-0F00-00009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84" name="Group 7051">
          <a:extLst>
            <a:ext uri="{FF2B5EF4-FFF2-40B4-BE49-F238E27FC236}">
              <a16:creationId xmlns:a16="http://schemas.microsoft.com/office/drawing/2014/main" id="{00000000-0008-0000-0F00-0000109C3E00}"/>
            </a:ext>
          </a:extLst>
        </xdr:cNvPr>
        <xdr:cNvGrpSpPr>
          <a:grpSpLocks/>
        </xdr:cNvGrpSpPr>
      </xdr:nvGrpSpPr>
      <xdr:grpSpPr bwMode="auto">
        <a:xfrm>
          <a:off x="4700588" y="10096500"/>
          <a:ext cx="266700" cy="0"/>
          <a:chOff x="466" y="3952"/>
          <a:chExt cx="28" cy="16"/>
        </a:xfrm>
      </xdr:grpSpPr>
      <xdr:sp macro="" textlink="">
        <xdr:nvSpPr>
          <xdr:cNvPr id="4103566" name="Line 7052">
            <a:extLst>
              <a:ext uri="{FF2B5EF4-FFF2-40B4-BE49-F238E27FC236}">
                <a16:creationId xmlns:a16="http://schemas.microsoft.com/office/drawing/2014/main" id="{00000000-0008-0000-0F00-00008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67" name="Line 7053">
            <a:extLst>
              <a:ext uri="{FF2B5EF4-FFF2-40B4-BE49-F238E27FC236}">
                <a16:creationId xmlns:a16="http://schemas.microsoft.com/office/drawing/2014/main" id="{00000000-0008-0000-0F00-00008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85" name="Group 7054">
          <a:extLst>
            <a:ext uri="{FF2B5EF4-FFF2-40B4-BE49-F238E27FC236}">
              <a16:creationId xmlns:a16="http://schemas.microsoft.com/office/drawing/2014/main" id="{00000000-0008-0000-0F00-0000119C3E00}"/>
            </a:ext>
          </a:extLst>
        </xdr:cNvPr>
        <xdr:cNvGrpSpPr>
          <a:grpSpLocks/>
        </xdr:cNvGrpSpPr>
      </xdr:nvGrpSpPr>
      <xdr:grpSpPr bwMode="auto">
        <a:xfrm>
          <a:off x="4700588" y="10096500"/>
          <a:ext cx="266700" cy="0"/>
          <a:chOff x="466" y="3952"/>
          <a:chExt cx="28" cy="16"/>
        </a:xfrm>
      </xdr:grpSpPr>
      <xdr:sp macro="" textlink="">
        <xdr:nvSpPr>
          <xdr:cNvPr id="4103564" name="Line 7055">
            <a:extLst>
              <a:ext uri="{FF2B5EF4-FFF2-40B4-BE49-F238E27FC236}">
                <a16:creationId xmlns:a16="http://schemas.microsoft.com/office/drawing/2014/main" id="{00000000-0008-0000-0F00-00008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65" name="Line 7056">
            <a:extLst>
              <a:ext uri="{FF2B5EF4-FFF2-40B4-BE49-F238E27FC236}">
                <a16:creationId xmlns:a16="http://schemas.microsoft.com/office/drawing/2014/main" id="{00000000-0008-0000-0F00-00008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86" name="Group 7057">
          <a:extLst>
            <a:ext uri="{FF2B5EF4-FFF2-40B4-BE49-F238E27FC236}">
              <a16:creationId xmlns:a16="http://schemas.microsoft.com/office/drawing/2014/main" id="{00000000-0008-0000-0F00-0000129C3E00}"/>
            </a:ext>
          </a:extLst>
        </xdr:cNvPr>
        <xdr:cNvGrpSpPr>
          <a:grpSpLocks/>
        </xdr:cNvGrpSpPr>
      </xdr:nvGrpSpPr>
      <xdr:grpSpPr bwMode="auto">
        <a:xfrm>
          <a:off x="4700588" y="10096500"/>
          <a:ext cx="266700" cy="0"/>
          <a:chOff x="466" y="3952"/>
          <a:chExt cx="28" cy="16"/>
        </a:xfrm>
      </xdr:grpSpPr>
      <xdr:sp macro="" textlink="">
        <xdr:nvSpPr>
          <xdr:cNvPr id="4103562" name="Line 7058">
            <a:extLst>
              <a:ext uri="{FF2B5EF4-FFF2-40B4-BE49-F238E27FC236}">
                <a16:creationId xmlns:a16="http://schemas.microsoft.com/office/drawing/2014/main" id="{00000000-0008-0000-0F00-00008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63" name="Line 7059">
            <a:extLst>
              <a:ext uri="{FF2B5EF4-FFF2-40B4-BE49-F238E27FC236}">
                <a16:creationId xmlns:a16="http://schemas.microsoft.com/office/drawing/2014/main" id="{00000000-0008-0000-0F00-00008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87" name="Group 7060">
          <a:extLst>
            <a:ext uri="{FF2B5EF4-FFF2-40B4-BE49-F238E27FC236}">
              <a16:creationId xmlns:a16="http://schemas.microsoft.com/office/drawing/2014/main" id="{00000000-0008-0000-0F00-0000139C3E00}"/>
            </a:ext>
          </a:extLst>
        </xdr:cNvPr>
        <xdr:cNvGrpSpPr>
          <a:grpSpLocks/>
        </xdr:cNvGrpSpPr>
      </xdr:nvGrpSpPr>
      <xdr:grpSpPr bwMode="auto">
        <a:xfrm>
          <a:off x="4700588" y="10096500"/>
          <a:ext cx="266700" cy="0"/>
          <a:chOff x="466" y="3952"/>
          <a:chExt cx="28" cy="16"/>
        </a:xfrm>
      </xdr:grpSpPr>
      <xdr:sp macro="" textlink="">
        <xdr:nvSpPr>
          <xdr:cNvPr id="4103560" name="Line 7061">
            <a:extLst>
              <a:ext uri="{FF2B5EF4-FFF2-40B4-BE49-F238E27FC236}">
                <a16:creationId xmlns:a16="http://schemas.microsoft.com/office/drawing/2014/main" id="{00000000-0008-0000-0F00-00008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61" name="Line 7062">
            <a:extLst>
              <a:ext uri="{FF2B5EF4-FFF2-40B4-BE49-F238E27FC236}">
                <a16:creationId xmlns:a16="http://schemas.microsoft.com/office/drawing/2014/main" id="{00000000-0008-0000-0F00-00008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03188" name="Group 7063">
          <a:extLst>
            <a:ext uri="{FF2B5EF4-FFF2-40B4-BE49-F238E27FC236}">
              <a16:creationId xmlns:a16="http://schemas.microsoft.com/office/drawing/2014/main" id="{00000000-0008-0000-0F00-0000149C3E00}"/>
            </a:ext>
          </a:extLst>
        </xdr:cNvPr>
        <xdr:cNvGrpSpPr>
          <a:grpSpLocks/>
        </xdr:cNvGrpSpPr>
      </xdr:nvGrpSpPr>
      <xdr:grpSpPr bwMode="auto">
        <a:xfrm>
          <a:off x="4576763" y="10096500"/>
          <a:ext cx="228600" cy="0"/>
          <a:chOff x="466" y="3952"/>
          <a:chExt cx="28" cy="16"/>
        </a:xfrm>
      </xdr:grpSpPr>
      <xdr:sp macro="" textlink="">
        <xdr:nvSpPr>
          <xdr:cNvPr id="4103558" name="Line 7064">
            <a:extLst>
              <a:ext uri="{FF2B5EF4-FFF2-40B4-BE49-F238E27FC236}">
                <a16:creationId xmlns:a16="http://schemas.microsoft.com/office/drawing/2014/main" id="{00000000-0008-0000-0F00-00008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59" name="Line 7065">
            <a:extLst>
              <a:ext uri="{FF2B5EF4-FFF2-40B4-BE49-F238E27FC236}">
                <a16:creationId xmlns:a16="http://schemas.microsoft.com/office/drawing/2014/main" id="{00000000-0008-0000-0F00-00008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89" name="Group 7066">
          <a:extLst>
            <a:ext uri="{FF2B5EF4-FFF2-40B4-BE49-F238E27FC236}">
              <a16:creationId xmlns:a16="http://schemas.microsoft.com/office/drawing/2014/main" id="{00000000-0008-0000-0F00-0000159C3E00}"/>
            </a:ext>
          </a:extLst>
        </xdr:cNvPr>
        <xdr:cNvGrpSpPr>
          <a:grpSpLocks/>
        </xdr:cNvGrpSpPr>
      </xdr:nvGrpSpPr>
      <xdr:grpSpPr bwMode="auto">
        <a:xfrm>
          <a:off x="4117181" y="10096500"/>
          <a:ext cx="240507" cy="0"/>
          <a:chOff x="466" y="3952"/>
          <a:chExt cx="28" cy="16"/>
        </a:xfrm>
      </xdr:grpSpPr>
      <xdr:sp macro="" textlink="">
        <xdr:nvSpPr>
          <xdr:cNvPr id="4103556" name="Line 7067">
            <a:extLst>
              <a:ext uri="{FF2B5EF4-FFF2-40B4-BE49-F238E27FC236}">
                <a16:creationId xmlns:a16="http://schemas.microsoft.com/office/drawing/2014/main" id="{00000000-0008-0000-0F00-00008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57" name="Line 7068">
            <a:extLst>
              <a:ext uri="{FF2B5EF4-FFF2-40B4-BE49-F238E27FC236}">
                <a16:creationId xmlns:a16="http://schemas.microsoft.com/office/drawing/2014/main" id="{00000000-0008-0000-0F00-00008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90" name="Group 7069">
          <a:extLst>
            <a:ext uri="{FF2B5EF4-FFF2-40B4-BE49-F238E27FC236}">
              <a16:creationId xmlns:a16="http://schemas.microsoft.com/office/drawing/2014/main" id="{00000000-0008-0000-0F00-0000169C3E00}"/>
            </a:ext>
          </a:extLst>
        </xdr:cNvPr>
        <xdr:cNvGrpSpPr>
          <a:grpSpLocks/>
        </xdr:cNvGrpSpPr>
      </xdr:nvGrpSpPr>
      <xdr:grpSpPr bwMode="auto">
        <a:xfrm>
          <a:off x="4700588" y="10096500"/>
          <a:ext cx="266700" cy="0"/>
          <a:chOff x="466" y="3952"/>
          <a:chExt cx="28" cy="16"/>
        </a:xfrm>
      </xdr:grpSpPr>
      <xdr:sp macro="" textlink="">
        <xdr:nvSpPr>
          <xdr:cNvPr id="4103554" name="Line 7070">
            <a:extLst>
              <a:ext uri="{FF2B5EF4-FFF2-40B4-BE49-F238E27FC236}">
                <a16:creationId xmlns:a16="http://schemas.microsoft.com/office/drawing/2014/main" id="{00000000-0008-0000-0F00-00008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55" name="Line 7071">
            <a:extLst>
              <a:ext uri="{FF2B5EF4-FFF2-40B4-BE49-F238E27FC236}">
                <a16:creationId xmlns:a16="http://schemas.microsoft.com/office/drawing/2014/main" id="{00000000-0008-0000-0F00-00008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91" name="Group 7072">
          <a:extLst>
            <a:ext uri="{FF2B5EF4-FFF2-40B4-BE49-F238E27FC236}">
              <a16:creationId xmlns:a16="http://schemas.microsoft.com/office/drawing/2014/main" id="{00000000-0008-0000-0F00-0000179C3E00}"/>
            </a:ext>
          </a:extLst>
        </xdr:cNvPr>
        <xdr:cNvGrpSpPr>
          <a:grpSpLocks/>
        </xdr:cNvGrpSpPr>
      </xdr:nvGrpSpPr>
      <xdr:grpSpPr bwMode="auto">
        <a:xfrm>
          <a:off x="4117181" y="10096500"/>
          <a:ext cx="240507" cy="0"/>
          <a:chOff x="466" y="3952"/>
          <a:chExt cx="28" cy="16"/>
        </a:xfrm>
      </xdr:grpSpPr>
      <xdr:sp macro="" textlink="">
        <xdr:nvSpPr>
          <xdr:cNvPr id="4103552" name="Line 7073">
            <a:extLst>
              <a:ext uri="{FF2B5EF4-FFF2-40B4-BE49-F238E27FC236}">
                <a16:creationId xmlns:a16="http://schemas.microsoft.com/office/drawing/2014/main" id="{00000000-0008-0000-0F00-00008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53" name="Line 7074">
            <a:extLst>
              <a:ext uri="{FF2B5EF4-FFF2-40B4-BE49-F238E27FC236}">
                <a16:creationId xmlns:a16="http://schemas.microsoft.com/office/drawing/2014/main" id="{00000000-0008-0000-0F00-00008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92" name="Group 7075">
          <a:extLst>
            <a:ext uri="{FF2B5EF4-FFF2-40B4-BE49-F238E27FC236}">
              <a16:creationId xmlns:a16="http://schemas.microsoft.com/office/drawing/2014/main" id="{00000000-0008-0000-0F00-0000189C3E00}"/>
            </a:ext>
          </a:extLst>
        </xdr:cNvPr>
        <xdr:cNvGrpSpPr>
          <a:grpSpLocks/>
        </xdr:cNvGrpSpPr>
      </xdr:nvGrpSpPr>
      <xdr:grpSpPr bwMode="auto">
        <a:xfrm>
          <a:off x="4700588" y="10096500"/>
          <a:ext cx="266700" cy="0"/>
          <a:chOff x="466" y="3952"/>
          <a:chExt cx="28" cy="16"/>
        </a:xfrm>
      </xdr:grpSpPr>
      <xdr:sp macro="" textlink="">
        <xdr:nvSpPr>
          <xdr:cNvPr id="4103550" name="Line 7076">
            <a:extLst>
              <a:ext uri="{FF2B5EF4-FFF2-40B4-BE49-F238E27FC236}">
                <a16:creationId xmlns:a16="http://schemas.microsoft.com/office/drawing/2014/main" id="{00000000-0008-0000-0F00-00007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51" name="Line 7077">
            <a:extLst>
              <a:ext uri="{FF2B5EF4-FFF2-40B4-BE49-F238E27FC236}">
                <a16:creationId xmlns:a16="http://schemas.microsoft.com/office/drawing/2014/main" id="{00000000-0008-0000-0F00-00007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93" name="Group 7078">
          <a:extLst>
            <a:ext uri="{FF2B5EF4-FFF2-40B4-BE49-F238E27FC236}">
              <a16:creationId xmlns:a16="http://schemas.microsoft.com/office/drawing/2014/main" id="{00000000-0008-0000-0F00-0000199C3E00}"/>
            </a:ext>
          </a:extLst>
        </xdr:cNvPr>
        <xdr:cNvGrpSpPr>
          <a:grpSpLocks/>
        </xdr:cNvGrpSpPr>
      </xdr:nvGrpSpPr>
      <xdr:grpSpPr bwMode="auto">
        <a:xfrm>
          <a:off x="4117181" y="10096500"/>
          <a:ext cx="240507" cy="0"/>
          <a:chOff x="466" y="3952"/>
          <a:chExt cx="28" cy="16"/>
        </a:xfrm>
      </xdr:grpSpPr>
      <xdr:sp macro="" textlink="">
        <xdr:nvSpPr>
          <xdr:cNvPr id="4103548" name="Line 7079">
            <a:extLst>
              <a:ext uri="{FF2B5EF4-FFF2-40B4-BE49-F238E27FC236}">
                <a16:creationId xmlns:a16="http://schemas.microsoft.com/office/drawing/2014/main" id="{00000000-0008-0000-0F00-00007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49" name="Line 7080">
            <a:extLst>
              <a:ext uri="{FF2B5EF4-FFF2-40B4-BE49-F238E27FC236}">
                <a16:creationId xmlns:a16="http://schemas.microsoft.com/office/drawing/2014/main" id="{00000000-0008-0000-0F00-00007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94" name="Group 7081">
          <a:extLst>
            <a:ext uri="{FF2B5EF4-FFF2-40B4-BE49-F238E27FC236}">
              <a16:creationId xmlns:a16="http://schemas.microsoft.com/office/drawing/2014/main" id="{00000000-0008-0000-0F00-00001A9C3E00}"/>
            </a:ext>
          </a:extLst>
        </xdr:cNvPr>
        <xdr:cNvGrpSpPr>
          <a:grpSpLocks/>
        </xdr:cNvGrpSpPr>
      </xdr:nvGrpSpPr>
      <xdr:grpSpPr bwMode="auto">
        <a:xfrm>
          <a:off x="4700588" y="10096500"/>
          <a:ext cx="266700" cy="0"/>
          <a:chOff x="466" y="3952"/>
          <a:chExt cx="28" cy="16"/>
        </a:xfrm>
      </xdr:grpSpPr>
      <xdr:sp macro="" textlink="">
        <xdr:nvSpPr>
          <xdr:cNvPr id="4103546" name="Line 7082">
            <a:extLst>
              <a:ext uri="{FF2B5EF4-FFF2-40B4-BE49-F238E27FC236}">
                <a16:creationId xmlns:a16="http://schemas.microsoft.com/office/drawing/2014/main" id="{00000000-0008-0000-0F00-00007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47" name="Line 7083">
            <a:extLst>
              <a:ext uri="{FF2B5EF4-FFF2-40B4-BE49-F238E27FC236}">
                <a16:creationId xmlns:a16="http://schemas.microsoft.com/office/drawing/2014/main" id="{00000000-0008-0000-0F00-00007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95" name="Group 7084">
          <a:extLst>
            <a:ext uri="{FF2B5EF4-FFF2-40B4-BE49-F238E27FC236}">
              <a16:creationId xmlns:a16="http://schemas.microsoft.com/office/drawing/2014/main" id="{00000000-0008-0000-0F00-00001B9C3E00}"/>
            </a:ext>
          </a:extLst>
        </xdr:cNvPr>
        <xdr:cNvGrpSpPr>
          <a:grpSpLocks/>
        </xdr:cNvGrpSpPr>
      </xdr:nvGrpSpPr>
      <xdr:grpSpPr bwMode="auto">
        <a:xfrm>
          <a:off x="4117181" y="10096500"/>
          <a:ext cx="240507" cy="0"/>
          <a:chOff x="466" y="3952"/>
          <a:chExt cx="28" cy="16"/>
        </a:xfrm>
      </xdr:grpSpPr>
      <xdr:sp macro="" textlink="">
        <xdr:nvSpPr>
          <xdr:cNvPr id="4103544" name="Line 7085">
            <a:extLst>
              <a:ext uri="{FF2B5EF4-FFF2-40B4-BE49-F238E27FC236}">
                <a16:creationId xmlns:a16="http://schemas.microsoft.com/office/drawing/2014/main" id="{00000000-0008-0000-0F00-00007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45" name="Line 7086">
            <a:extLst>
              <a:ext uri="{FF2B5EF4-FFF2-40B4-BE49-F238E27FC236}">
                <a16:creationId xmlns:a16="http://schemas.microsoft.com/office/drawing/2014/main" id="{00000000-0008-0000-0F00-00007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96" name="Group 7087">
          <a:extLst>
            <a:ext uri="{FF2B5EF4-FFF2-40B4-BE49-F238E27FC236}">
              <a16:creationId xmlns:a16="http://schemas.microsoft.com/office/drawing/2014/main" id="{00000000-0008-0000-0F00-00001C9C3E00}"/>
            </a:ext>
          </a:extLst>
        </xdr:cNvPr>
        <xdr:cNvGrpSpPr>
          <a:grpSpLocks/>
        </xdr:cNvGrpSpPr>
      </xdr:nvGrpSpPr>
      <xdr:grpSpPr bwMode="auto">
        <a:xfrm>
          <a:off x="4117181" y="10096500"/>
          <a:ext cx="240507" cy="0"/>
          <a:chOff x="466" y="3952"/>
          <a:chExt cx="28" cy="16"/>
        </a:xfrm>
      </xdr:grpSpPr>
      <xdr:sp macro="" textlink="">
        <xdr:nvSpPr>
          <xdr:cNvPr id="4103542" name="Line 7088">
            <a:extLst>
              <a:ext uri="{FF2B5EF4-FFF2-40B4-BE49-F238E27FC236}">
                <a16:creationId xmlns:a16="http://schemas.microsoft.com/office/drawing/2014/main" id="{00000000-0008-0000-0F00-00007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43" name="Line 7089">
            <a:extLst>
              <a:ext uri="{FF2B5EF4-FFF2-40B4-BE49-F238E27FC236}">
                <a16:creationId xmlns:a16="http://schemas.microsoft.com/office/drawing/2014/main" id="{00000000-0008-0000-0F00-00007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97" name="Group 7090">
          <a:extLst>
            <a:ext uri="{FF2B5EF4-FFF2-40B4-BE49-F238E27FC236}">
              <a16:creationId xmlns:a16="http://schemas.microsoft.com/office/drawing/2014/main" id="{00000000-0008-0000-0F00-00001D9C3E00}"/>
            </a:ext>
          </a:extLst>
        </xdr:cNvPr>
        <xdr:cNvGrpSpPr>
          <a:grpSpLocks/>
        </xdr:cNvGrpSpPr>
      </xdr:nvGrpSpPr>
      <xdr:grpSpPr bwMode="auto">
        <a:xfrm>
          <a:off x="4117181" y="10096500"/>
          <a:ext cx="240507" cy="0"/>
          <a:chOff x="466" y="3952"/>
          <a:chExt cx="28" cy="16"/>
        </a:xfrm>
      </xdr:grpSpPr>
      <xdr:sp macro="" textlink="">
        <xdr:nvSpPr>
          <xdr:cNvPr id="4103540" name="Line 7091">
            <a:extLst>
              <a:ext uri="{FF2B5EF4-FFF2-40B4-BE49-F238E27FC236}">
                <a16:creationId xmlns:a16="http://schemas.microsoft.com/office/drawing/2014/main" id="{00000000-0008-0000-0F00-00007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41" name="Line 7092">
            <a:extLst>
              <a:ext uri="{FF2B5EF4-FFF2-40B4-BE49-F238E27FC236}">
                <a16:creationId xmlns:a16="http://schemas.microsoft.com/office/drawing/2014/main" id="{00000000-0008-0000-0F00-00007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98" name="Group 7093">
          <a:extLst>
            <a:ext uri="{FF2B5EF4-FFF2-40B4-BE49-F238E27FC236}">
              <a16:creationId xmlns:a16="http://schemas.microsoft.com/office/drawing/2014/main" id="{00000000-0008-0000-0F00-00001E9C3E00}"/>
            </a:ext>
          </a:extLst>
        </xdr:cNvPr>
        <xdr:cNvGrpSpPr>
          <a:grpSpLocks/>
        </xdr:cNvGrpSpPr>
      </xdr:nvGrpSpPr>
      <xdr:grpSpPr bwMode="auto">
        <a:xfrm>
          <a:off x="4117181" y="10096500"/>
          <a:ext cx="240507" cy="0"/>
          <a:chOff x="466" y="3952"/>
          <a:chExt cx="28" cy="16"/>
        </a:xfrm>
      </xdr:grpSpPr>
      <xdr:sp macro="" textlink="">
        <xdr:nvSpPr>
          <xdr:cNvPr id="4103538" name="Line 7094">
            <a:extLst>
              <a:ext uri="{FF2B5EF4-FFF2-40B4-BE49-F238E27FC236}">
                <a16:creationId xmlns:a16="http://schemas.microsoft.com/office/drawing/2014/main" id="{00000000-0008-0000-0F00-00007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39" name="Line 7095">
            <a:extLst>
              <a:ext uri="{FF2B5EF4-FFF2-40B4-BE49-F238E27FC236}">
                <a16:creationId xmlns:a16="http://schemas.microsoft.com/office/drawing/2014/main" id="{00000000-0008-0000-0F00-00007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3199" name="Group 7096">
          <a:extLst>
            <a:ext uri="{FF2B5EF4-FFF2-40B4-BE49-F238E27FC236}">
              <a16:creationId xmlns:a16="http://schemas.microsoft.com/office/drawing/2014/main" id="{00000000-0008-0000-0F00-00001F9C3E00}"/>
            </a:ext>
          </a:extLst>
        </xdr:cNvPr>
        <xdr:cNvGrpSpPr>
          <a:grpSpLocks/>
        </xdr:cNvGrpSpPr>
      </xdr:nvGrpSpPr>
      <xdr:grpSpPr bwMode="auto">
        <a:xfrm>
          <a:off x="5143500" y="10096500"/>
          <a:ext cx="0" cy="0"/>
          <a:chOff x="466" y="3952"/>
          <a:chExt cx="28" cy="16"/>
        </a:xfrm>
      </xdr:grpSpPr>
      <xdr:sp macro="" textlink="">
        <xdr:nvSpPr>
          <xdr:cNvPr id="4103536" name="Line 7097">
            <a:extLst>
              <a:ext uri="{FF2B5EF4-FFF2-40B4-BE49-F238E27FC236}">
                <a16:creationId xmlns:a16="http://schemas.microsoft.com/office/drawing/2014/main" id="{00000000-0008-0000-0F00-00007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37" name="Line 7098">
            <a:extLst>
              <a:ext uri="{FF2B5EF4-FFF2-40B4-BE49-F238E27FC236}">
                <a16:creationId xmlns:a16="http://schemas.microsoft.com/office/drawing/2014/main" id="{00000000-0008-0000-0F00-00007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3200" name="Group 7099">
          <a:extLst>
            <a:ext uri="{FF2B5EF4-FFF2-40B4-BE49-F238E27FC236}">
              <a16:creationId xmlns:a16="http://schemas.microsoft.com/office/drawing/2014/main" id="{00000000-0008-0000-0F00-0000209C3E00}"/>
            </a:ext>
          </a:extLst>
        </xdr:cNvPr>
        <xdr:cNvGrpSpPr>
          <a:grpSpLocks/>
        </xdr:cNvGrpSpPr>
      </xdr:nvGrpSpPr>
      <xdr:grpSpPr bwMode="auto">
        <a:xfrm>
          <a:off x="5143500" y="10096500"/>
          <a:ext cx="0" cy="0"/>
          <a:chOff x="466" y="3952"/>
          <a:chExt cx="28" cy="16"/>
        </a:xfrm>
      </xdr:grpSpPr>
      <xdr:sp macro="" textlink="">
        <xdr:nvSpPr>
          <xdr:cNvPr id="4103534" name="Line 7100">
            <a:extLst>
              <a:ext uri="{FF2B5EF4-FFF2-40B4-BE49-F238E27FC236}">
                <a16:creationId xmlns:a16="http://schemas.microsoft.com/office/drawing/2014/main" id="{00000000-0008-0000-0F00-00006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35" name="Line 7101">
            <a:extLst>
              <a:ext uri="{FF2B5EF4-FFF2-40B4-BE49-F238E27FC236}">
                <a16:creationId xmlns:a16="http://schemas.microsoft.com/office/drawing/2014/main" id="{00000000-0008-0000-0F00-00006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3201" name="Group 7102">
          <a:extLst>
            <a:ext uri="{FF2B5EF4-FFF2-40B4-BE49-F238E27FC236}">
              <a16:creationId xmlns:a16="http://schemas.microsoft.com/office/drawing/2014/main" id="{00000000-0008-0000-0F00-0000219C3E00}"/>
            </a:ext>
          </a:extLst>
        </xdr:cNvPr>
        <xdr:cNvGrpSpPr>
          <a:grpSpLocks/>
        </xdr:cNvGrpSpPr>
      </xdr:nvGrpSpPr>
      <xdr:grpSpPr bwMode="auto">
        <a:xfrm>
          <a:off x="5143500" y="10096500"/>
          <a:ext cx="0" cy="0"/>
          <a:chOff x="466" y="3952"/>
          <a:chExt cx="28" cy="16"/>
        </a:xfrm>
      </xdr:grpSpPr>
      <xdr:sp macro="" textlink="">
        <xdr:nvSpPr>
          <xdr:cNvPr id="4103532" name="Line 7103">
            <a:extLst>
              <a:ext uri="{FF2B5EF4-FFF2-40B4-BE49-F238E27FC236}">
                <a16:creationId xmlns:a16="http://schemas.microsoft.com/office/drawing/2014/main" id="{00000000-0008-0000-0F00-00006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33" name="Line 7104">
            <a:extLst>
              <a:ext uri="{FF2B5EF4-FFF2-40B4-BE49-F238E27FC236}">
                <a16:creationId xmlns:a16="http://schemas.microsoft.com/office/drawing/2014/main" id="{00000000-0008-0000-0F00-00006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3202" name="Group 7105">
          <a:extLst>
            <a:ext uri="{FF2B5EF4-FFF2-40B4-BE49-F238E27FC236}">
              <a16:creationId xmlns:a16="http://schemas.microsoft.com/office/drawing/2014/main" id="{00000000-0008-0000-0F00-0000229C3E00}"/>
            </a:ext>
          </a:extLst>
        </xdr:cNvPr>
        <xdr:cNvGrpSpPr>
          <a:grpSpLocks/>
        </xdr:cNvGrpSpPr>
      </xdr:nvGrpSpPr>
      <xdr:grpSpPr bwMode="auto">
        <a:xfrm>
          <a:off x="5143500" y="10096500"/>
          <a:ext cx="0" cy="0"/>
          <a:chOff x="466" y="3952"/>
          <a:chExt cx="28" cy="16"/>
        </a:xfrm>
      </xdr:grpSpPr>
      <xdr:sp macro="" textlink="">
        <xdr:nvSpPr>
          <xdr:cNvPr id="4103530" name="Line 7106">
            <a:extLst>
              <a:ext uri="{FF2B5EF4-FFF2-40B4-BE49-F238E27FC236}">
                <a16:creationId xmlns:a16="http://schemas.microsoft.com/office/drawing/2014/main" id="{00000000-0008-0000-0F00-00006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31" name="Line 7107">
            <a:extLst>
              <a:ext uri="{FF2B5EF4-FFF2-40B4-BE49-F238E27FC236}">
                <a16:creationId xmlns:a16="http://schemas.microsoft.com/office/drawing/2014/main" id="{00000000-0008-0000-0F00-00006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4103203" name="Group 7108">
          <a:extLst>
            <a:ext uri="{FF2B5EF4-FFF2-40B4-BE49-F238E27FC236}">
              <a16:creationId xmlns:a16="http://schemas.microsoft.com/office/drawing/2014/main" id="{00000000-0008-0000-0F00-0000239C3E00}"/>
            </a:ext>
          </a:extLst>
        </xdr:cNvPr>
        <xdr:cNvGrpSpPr>
          <a:grpSpLocks/>
        </xdr:cNvGrpSpPr>
      </xdr:nvGrpSpPr>
      <xdr:grpSpPr bwMode="auto">
        <a:xfrm>
          <a:off x="4050506" y="10096500"/>
          <a:ext cx="266700" cy="0"/>
          <a:chOff x="466" y="3952"/>
          <a:chExt cx="28" cy="16"/>
        </a:xfrm>
      </xdr:grpSpPr>
      <xdr:sp macro="" textlink="">
        <xdr:nvSpPr>
          <xdr:cNvPr id="4103528" name="Line 7109">
            <a:extLst>
              <a:ext uri="{FF2B5EF4-FFF2-40B4-BE49-F238E27FC236}">
                <a16:creationId xmlns:a16="http://schemas.microsoft.com/office/drawing/2014/main" id="{00000000-0008-0000-0F00-00006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29" name="Line 7110">
            <a:extLst>
              <a:ext uri="{FF2B5EF4-FFF2-40B4-BE49-F238E27FC236}">
                <a16:creationId xmlns:a16="http://schemas.microsoft.com/office/drawing/2014/main" id="{00000000-0008-0000-0F00-00006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4103204" name="Group 7111">
          <a:extLst>
            <a:ext uri="{FF2B5EF4-FFF2-40B4-BE49-F238E27FC236}">
              <a16:creationId xmlns:a16="http://schemas.microsoft.com/office/drawing/2014/main" id="{00000000-0008-0000-0F00-0000249C3E00}"/>
            </a:ext>
          </a:extLst>
        </xdr:cNvPr>
        <xdr:cNvGrpSpPr>
          <a:grpSpLocks/>
        </xdr:cNvGrpSpPr>
      </xdr:nvGrpSpPr>
      <xdr:grpSpPr bwMode="auto">
        <a:xfrm>
          <a:off x="4031456" y="10096500"/>
          <a:ext cx="266700" cy="0"/>
          <a:chOff x="466" y="3952"/>
          <a:chExt cx="28" cy="16"/>
        </a:xfrm>
      </xdr:grpSpPr>
      <xdr:sp macro="" textlink="">
        <xdr:nvSpPr>
          <xdr:cNvPr id="4103526" name="Line 7112">
            <a:extLst>
              <a:ext uri="{FF2B5EF4-FFF2-40B4-BE49-F238E27FC236}">
                <a16:creationId xmlns:a16="http://schemas.microsoft.com/office/drawing/2014/main" id="{00000000-0008-0000-0F00-00006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27" name="Line 7113">
            <a:extLst>
              <a:ext uri="{FF2B5EF4-FFF2-40B4-BE49-F238E27FC236}">
                <a16:creationId xmlns:a16="http://schemas.microsoft.com/office/drawing/2014/main" id="{00000000-0008-0000-0F00-00006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03205" name="Group 7114">
          <a:extLst>
            <a:ext uri="{FF2B5EF4-FFF2-40B4-BE49-F238E27FC236}">
              <a16:creationId xmlns:a16="http://schemas.microsoft.com/office/drawing/2014/main" id="{00000000-0008-0000-0F00-0000259C3E00}"/>
            </a:ext>
          </a:extLst>
        </xdr:cNvPr>
        <xdr:cNvGrpSpPr>
          <a:grpSpLocks/>
        </xdr:cNvGrpSpPr>
      </xdr:nvGrpSpPr>
      <xdr:grpSpPr bwMode="auto">
        <a:xfrm>
          <a:off x="4060031" y="10096500"/>
          <a:ext cx="266700" cy="0"/>
          <a:chOff x="466" y="3952"/>
          <a:chExt cx="28" cy="16"/>
        </a:xfrm>
      </xdr:grpSpPr>
      <xdr:sp macro="" textlink="">
        <xdr:nvSpPr>
          <xdr:cNvPr id="4103524" name="Line 7115">
            <a:extLst>
              <a:ext uri="{FF2B5EF4-FFF2-40B4-BE49-F238E27FC236}">
                <a16:creationId xmlns:a16="http://schemas.microsoft.com/office/drawing/2014/main" id="{00000000-0008-0000-0F00-00006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25" name="Line 7116">
            <a:extLst>
              <a:ext uri="{FF2B5EF4-FFF2-40B4-BE49-F238E27FC236}">
                <a16:creationId xmlns:a16="http://schemas.microsoft.com/office/drawing/2014/main" id="{00000000-0008-0000-0F00-00006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4103206" name="Group 7117">
          <a:extLst>
            <a:ext uri="{FF2B5EF4-FFF2-40B4-BE49-F238E27FC236}">
              <a16:creationId xmlns:a16="http://schemas.microsoft.com/office/drawing/2014/main" id="{00000000-0008-0000-0F00-0000269C3E00}"/>
            </a:ext>
          </a:extLst>
        </xdr:cNvPr>
        <xdr:cNvGrpSpPr>
          <a:grpSpLocks/>
        </xdr:cNvGrpSpPr>
      </xdr:nvGrpSpPr>
      <xdr:grpSpPr bwMode="auto">
        <a:xfrm>
          <a:off x="4633913" y="10096500"/>
          <a:ext cx="266700" cy="0"/>
          <a:chOff x="466" y="3952"/>
          <a:chExt cx="28" cy="16"/>
        </a:xfrm>
      </xdr:grpSpPr>
      <xdr:sp macro="" textlink="">
        <xdr:nvSpPr>
          <xdr:cNvPr id="4103522" name="Line 7118">
            <a:extLst>
              <a:ext uri="{FF2B5EF4-FFF2-40B4-BE49-F238E27FC236}">
                <a16:creationId xmlns:a16="http://schemas.microsoft.com/office/drawing/2014/main" id="{00000000-0008-0000-0F00-00006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23" name="Line 7119">
            <a:extLst>
              <a:ext uri="{FF2B5EF4-FFF2-40B4-BE49-F238E27FC236}">
                <a16:creationId xmlns:a16="http://schemas.microsoft.com/office/drawing/2014/main" id="{00000000-0008-0000-0F00-00006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4103207" name="Group 7120">
          <a:extLst>
            <a:ext uri="{FF2B5EF4-FFF2-40B4-BE49-F238E27FC236}">
              <a16:creationId xmlns:a16="http://schemas.microsoft.com/office/drawing/2014/main" id="{00000000-0008-0000-0F00-0000279C3E00}"/>
            </a:ext>
          </a:extLst>
        </xdr:cNvPr>
        <xdr:cNvGrpSpPr>
          <a:grpSpLocks/>
        </xdr:cNvGrpSpPr>
      </xdr:nvGrpSpPr>
      <xdr:grpSpPr bwMode="auto">
        <a:xfrm>
          <a:off x="4662488" y="10096500"/>
          <a:ext cx="266700" cy="0"/>
          <a:chOff x="466" y="3952"/>
          <a:chExt cx="28" cy="16"/>
        </a:xfrm>
      </xdr:grpSpPr>
      <xdr:sp macro="" textlink="">
        <xdr:nvSpPr>
          <xdr:cNvPr id="4103520" name="Line 7121">
            <a:extLst>
              <a:ext uri="{FF2B5EF4-FFF2-40B4-BE49-F238E27FC236}">
                <a16:creationId xmlns:a16="http://schemas.microsoft.com/office/drawing/2014/main" id="{00000000-0008-0000-0F00-00006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21" name="Line 7122">
            <a:extLst>
              <a:ext uri="{FF2B5EF4-FFF2-40B4-BE49-F238E27FC236}">
                <a16:creationId xmlns:a16="http://schemas.microsoft.com/office/drawing/2014/main" id="{00000000-0008-0000-0F00-00006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4103208" name="Group 7123">
          <a:extLst>
            <a:ext uri="{FF2B5EF4-FFF2-40B4-BE49-F238E27FC236}">
              <a16:creationId xmlns:a16="http://schemas.microsoft.com/office/drawing/2014/main" id="{00000000-0008-0000-0F00-0000289C3E00}"/>
            </a:ext>
          </a:extLst>
        </xdr:cNvPr>
        <xdr:cNvGrpSpPr>
          <a:grpSpLocks/>
        </xdr:cNvGrpSpPr>
      </xdr:nvGrpSpPr>
      <xdr:grpSpPr bwMode="auto">
        <a:xfrm>
          <a:off x="4652963" y="10096500"/>
          <a:ext cx="266700" cy="0"/>
          <a:chOff x="466" y="3952"/>
          <a:chExt cx="28" cy="16"/>
        </a:xfrm>
      </xdr:grpSpPr>
      <xdr:sp macro="" textlink="">
        <xdr:nvSpPr>
          <xdr:cNvPr id="4103518" name="Line 7124">
            <a:extLst>
              <a:ext uri="{FF2B5EF4-FFF2-40B4-BE49-F238E27FC236}">
                <a16:creationId xmlns:a16="http://schemas.microsoft.com/office/drawing/2014/main" id="{00000000-0008-0000-0F00-00005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19" name="Line 7125">
            <a:extLst>
              <a:ext uri="{FF2B5EF4-FFF2-40B4-BE49-F238E27FC236}">
                <a16:creationId xmlns:a16="http://schemas.microsoft.com/office/drawing/2014/main" id="{00000000-0008-0000-0F00-00005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4103209" name="Group 7126">
          <a:extLst>
            <a:ext uri="{FF2B5EF4-FFF2-40B4-BE49-F238E27FC236}">
              <a16:creationId xmlns:a16="http://schemas.microsoft.com/office/drawing/2014/main" id="{00000000-0008-0000-0F00-0000299C3E00}"/>
            </a:ext>
          </a:extLst>
        </xdr:cNvPr>
        <xdr:cNvGrpSpPr>
          <a:grpSpLocks/>
        </xdr:cNvGrpSpPr>
      </xdr:nvGrpSpPr>
      <xdr:grpSpPr bwMode="auto">
        <a:xfrm>
          <a:off x="4040981" y="10096500"/>
          <a:ext cx="266700" cy="0"/>
          <a:chOff x="466" y="3952"/>
          <a:chExt cx="28" cy="16"/>
        </a:xfrm>
      </xdr:grpSpPr>
      <xdr:sp macro="" textlink="">
        <xdr:nvSpPr>
          <xdr:cNvPr id="4103516" name="Line 7127">
            <a:extLst>
              <a:ext uri="{FF2B5EF4-FFF2-40B4-BE49-F238E27FC236}">
                <a16:creationId xmlns:a16="http://schemas.microsoft.com/office/drawing/2014/main" id="{00000000-0008-0000-0F00-00005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17" name="Line 7128">
            <a:extLst>
              <a:ext uri="{FF2B5EF4-FFF2-40B4-BE49-F238E27FC236}">
                <a16:creationId xmlns:a16="http://schemas.microsoft.com/office/drawing/2014/main" id="{00000000-0008-0000-0F00-00005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4103210" name="Group 7129">
          <a:extLst>
            <a:ext uri="{FF2B5EF4-FFF2-40B4-BE49-F238E27FC236}">
              <a16:creationId xmlns:a16="http://schemas.microsoft.com/office/drawing/2014/main" id="{00000000-0008-0000-0F00-00002A9C3E00}"/>
            </a:ext>
          </a:extLst>
        </xdr:cNvPr>
        <xdr:cNvGrpSpPr>
          <a:grpSpLocks/>
        </xdr:cNvGrpSpPr>
      </xdr:nvGrpSpPr>
      <xdr:grpSpPr bwMode="auto">
        <a:xfrm>
          <a:off x="4088606" y="10096500"/>
          <a:ext cx="269082" cy="0"/>
          <a:chOff x="466" y="3952"/>
          <a:chExt cx="28" cy="16"/>
        </a:xfrm>
      </xdr:grpSpPr>
      <xdr:sp macro="" textlink="">
        <xdr:nvSpPr>
          <xdr:cNvPr id="4103514" name="Line 7130">
            <a:extLst>
              <a:ext uri="{FF2B5EF4-FFF2-40B4-BE49-F238E27FC236}">
                <a16:creationId xmlns:a16="http://schemas.microsoft.com/office/drawing/2014/main" id="{00000000-0008-0000-0F00-00005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15" name="Line 7131">
            <a:extLst>
              <a:ext uri="{FF2B5EF4-FFF2-40B4-BE49-F238E27FC236}">
                <a16:creationId xmlns:a16="http://schemas.microsoft.com/office/drawing/2014/main" id="{00000000-0008-0000-0F00-00005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4103211" name="Group 7132">
          <a:extLst>
            <a:ext uri="{FF2B5EF4-FFF2-40B4-BE49-F238E27FC236}">
              <a16:creationId xmlns:a16="http://schemas.microsoft.com/office/drawing/2014/main" id="{00000000-0008-0000-0F00-00002B9C3E00}"/>
            </a:ext>
          </a:extLst>
        </xdr:cNvPr>
        <xdr:cNvGrpSpPr>
          <a:grpSpLocks/>
        </xdr:cNvGrpSpPr>
      </xdr:nvGrpSpPr>
      <xdr:grpSpPr bwMode="auto">
        <a:xfrm>
          <a:off x="4069556" y="10096500"/>
          <a:ext cx="266700" cy="0"/>
          <a:chOff x="466" y="3952"/>
          <a:chExt cx="28" cy="16"/>
        </a:xfrm>
      </xdr:grpSpPr>
      <xdr:sp macro="" textlink="">
        <xdr:nvSpPr>
          <xdr:cNvPr id="4103512" name="Line 7133">
            <a:extLst>
              <a:ext uri="{FF2B5EF4-FFF2-40B4-BE49-F238E27FC236}">
                <a16:creationId xmlns:a16="http://schemas.microsoft.com/office/drawing/2014/main" id="{00000000-0008-0000-0F00-00005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13" name="Line 7134">
            <a:extLst>
              <a:ext uri="{FF2B5EF4-FFF2-40B4-BE49-F238E27FC236}">
                <a16:creationId xmlns:a16="http://schemas.microsoft.com/office/drawing/2014/main" id="{00000000-0008-0000-0F00-00005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03212" name="Group 7135">
          <a:extLst>
            <a:ext uri="{FF2B5EF4-FFF2-40B4-BE49-F238E27FC236}">
              <a16:creationId xmlns:a16="http://schemas.microsoft.com/office/drawing/2014/main" id="{00000000-0008-0000-0F00-00002C9C3E00}"/>
            </a:ext>
          </a:extLst>
        </xdr:cNvPr>
        <xdr:cNvGrpSpPr>
          <a:grpSpLocks/>
        </xdr:cNvGrpSpPr>
      </xdr:nvGrpSpPr>
      <xdr:grpSpPr bwMode="auto">
        <a:xfrm>
          <a:off x="4060031" y="10096500"/>
          <a:ext cx="266700" cy="0"/>
          <a:chOff x="466" y="3952"/>
          <a:chExt cx="28" cy="16"/>
        </a:xfrm>
      </xdr:grpSpPr>
      <xdr:sp macro="" textlink="">
        <xdr:nvSpPr>
          <xdr:cNvPr id="4103510" name="Line 7136">
            <a:extLst>
              <a:ext uri="{FF2B5EF4-FFF2-40B4-BE49-F238E27FC236}">
                <a16:creationId xmlns:a16="http://schemas.microsoft.com/office/drawing/2014/main" id="{00000000-0008-0000-0F00-00005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11" name="Line 7137">
            <a:extLst>
              <a:ext uri="{FF2B5EF4-FFF2-40B4-BE49-F238E27FC236}">
                <a16:creationId xmlns:a16="http://schemas.microsoft.com/office/drawing/2014/main" id="{00000000-0008-0000-0F00-00005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13" name="Group 7138">
          <a:extLst>
            <a:ext uri="{FF2B5EF4-FFF2-40B4-BE49-F238E27FC236}">
              <a16:creationId xmlns:a16="http://schemas.microsoft.com/office/drawing/2014/main" id="{00000000-0008-0000-0F00-00002D9C3E00}"/>
            </a:ext>
          </a:extLst>
        </xdr:cNvPr>
        <xdr:cNvGrpSpPr>
          <a:grpSpLocks/>
        </xdr:cNvGrpSpPr>
      </xdr:nvGrpSpPr>
      <xdr:grpSpPr bwMode="auto">
        <a:xfrm>
          <a:off x="4117181" y="10096500"/>
          <a:ext cx="240507" cy="0"/>
          <a:chOff x="466" y="3952"/>
          <a:chExt cx="28" cy="16"/>
        </a:xfrm>
      </xdr:grpSpPr>
      <xdr:sp macro="" textlink="">
        <xdr:nvSpPr>
          <xdr:cNvPr id="4103508" name="Line 7139">
            <a:extLst>
              <a:ext uri="{FF2B5EF4-FFF2-40B4-BE49-F238E27FC236}">
                <a16:creationId xmlns:a16="http://schemas.microsoft.com/office/drawing/2014/main" id="{00000000-0008-0000-0F00-00005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09" name="Line 7140">
            <a:extLst>
              <a:ext uri="{FF2B5EF4-FFF2-40B4-BE49-F238E27FC236}">
                <a16:creationId xmlns:a16="http://schemas.microsoft.com/office/drawing/2014/main" id="{00000000-0008-0000-0F00-00005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14" name="Group 7141">
          <a:extLst>
            <a:ext uri="{FF2B5EF4-FFF2-40B4-BE49-F238E27FC236}">
              <a16:creationId xmlns:a16="http://schemas.microsoft.com/office/drawing/2014/main" id="{00000000-0008-0000-0F00-00002E9C3E00}"/>
            </a:ext>
          </a:extLst>
        </xdr:cNvPr>
        <xdr:cNvGrpSpPr>
          <a:grpSpLocks/>
        </xdr:cNvGrpSpPr>
      </xdr:nvGrpSpPr>
      <xdr:grpSpPr bwMode="auto">
        <a:xfrm>
          <a:off x="4117181" y="10096500"/>
          <a:ext cx="240507" cy="0"/>
          <a:chOff x="466" y="3952"/>
          <a:chExt cx="28" cy="16"/>
        </a:xfrm>
      </xdr:grpSpPr>
      <xdr:sp macro="" textlink="">
        <xdr:nvSpPr>
          <xdr:cNvPr id="4103506" name="Line 7142">
            <a:extLst>
              <a:ext uri="{FF2B5EF4-FFF2-40B4-BE49-F238E27FC236}">
                <a16:creationId xmlns:a16="http://schemas.microsoft.com/office/drawing/2014/main" id="{00000000-0008-0000-0F00-00005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07" name="Line 7143">
            <a:extLst>
              <a:ext uri="{FF2B5EF4-FFF2-40B4-BE49-F238E27FC236}">
                <a16:creationId xmlns:a16="http://schemas.microsoft.com/office/drawing/2014/main" id="{00000000-0008-0000-0F00-00005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15" name="Group 7144">
          <a:extLst>
            <a:ext uri="{FF2B5EF4-FFF2-40B4-BE49-F238E27FC236}">
              <a16:creationId xmlns:a16="http://schemas.microsoft.com/office/drawing/2014/main" id="{00000000-0008-0000-0F00-00002F9C3E00}"/>
            </a:ext>
          </a:extLst>
        </xdr:cNvPr>
        <xdr:cNvGrpSpPr>
          <a:grpSpLocks/>
        </xdr:cNvGrpSpPr>
      </xdr:nvGrpSpPr>
      <xdr:grpSpPr bwMode="auto">
        <a:xfrm>
          <a:off x="4117181" y="10096500"/>
          <a:ext cx="240507" cy="0"/>
          <a:chOff x="466" y="3952"/>
          <a:chExt cx="28" cy="16"/>
        </a:xfrm>
      </xdr:grpSpPr>
      <xdr:sp macro="" textlink="">
        <xdr:nvSpPr>
          <xdr:cNvPr id="4103504" name="Line 7145">
            <a:extLst>
              <a:ext uri="{FF2B5EF4-FFF2-40B4-BE49-F238E27FC236}">
                <a16:creationId xmlns:a16="http://schemas.microsoft.com/office/drawing/2014/main" id="{00000000-0008-0000-0F00-00005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05" name="Line 7146">
            <a:extLst>
              <a:ext uri="{FF2B5EF4-FFF2-40B4-BE49-F238E27FC236}">
                <a16:creationId xmlns:a16="http://schemas.microsoft.com/office/drawing/2014/main" id="{00000000-0008-0000-0F00-00005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16" name="Group 7147">
          <a:extLst>
            <a:ext uri="{FF2B5EF4-FFF2-40B4-BE49-F238E27FC236}">
              <a16:creationId xmlns:a16="http://schemas.microsoft.com/office/drawing/2014/main" id="{00000000-0008-0000-0F00-0000309C3E00}"/>
            </a:ext>
          </a:extLst>
        </xdr:cNvPr>
        <xdr:cNvGrpSpPr>
          <a:grpSpLocks/>
        </xdr:cNvGrpSpPr>
      </xdr:nvGrpSpPr>
      <xdr:grpSpPr bwMode="auto">
        <a:xfrm>
          <a:off x="4117181" y="10096500"/>
          <a:ext cx="240507" cy="0"/>
          <a:chOff x="466" y="3952"/>
          <a:chExt cx="28" cy="16"/>
        </a:xfrm>
      </xdr:grpSpPr>
      <xdr:sp macro="" textlink="">
        <xdr:nvSpPr>
          <xdr:cNvPr id="4103502" name="Line 7148">
            <a:extLst>
              <a:ext uri="{FF2B5EF4-FFF2-40B4-BE49-F238E27FC236}">
                <a16:creationId xmlns:a16="http://schemas.microsoft.com/office/drawing/2014/main" id="{00000000-0008-0000-0F00-00004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03" name="Line 7149">
            <a:extLst>
              <a:ext uri="{FF2B5EF4-FFF2-40B4-BE49-F238E27FC236}">
                <a16:creationId xmlns:a16="http://schemas.microsoft.com/office/drawing/2014/main" id="{00000000-0008-0000-0F00-00004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17" name="Group 7150">
          <a:extLst>
            <a:ext uri="{FF2B5EF4-FFF2-40B4-BE49-F238E27FC236}">
              <a16:creationId xmlns:a16="http://schemas.microsoft.com/office/drawing/2014/main" id="{00000000-0008-0000-0F00-0000319C3E00}"/>
            </a:ext>
          </a:extLst>
        </xdr:cNvPr>
        <xdr:cNvGrpSpPr>
          <a:grpSpLocks/>
        </xdr:cNvGrpSpPr>
      </xdr:nvGrpSpPr>
      <xdr:grpSpPr bwMode="auto">
        <a:xfrm>
          <a:off x="4117181" y="10096500"/>
          <a:ext cx="240507" cy="0"/>
          <a:chOff x="466" y="3952"/>
          <a:chExt cx="28" cy="16"/>
        </a:xfrm>
      </xdr:grpSpPr>
      <xdr:sp macro="" textlink="">
        <xdr:nvSpPr>
          <xdr:cNvPr id="4103500" name="Line 7151">
            <a:extLst>
              <a:ext uri="{FF2B5EF4-FFF2-40B4-BE49-F238E27FC236}">
                <a16:creationId xmlns:a16="http://schemas.microsoft.com/office/drawing/2014/main" id="{00000000-0008-0000-0F00-00004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01" name="Line 7152">
            <a:extLst>
              <a:ext uri="{FF2B5EF4-FFF2-40B4-BE49-F238E27FC236}">
                <a16:creationId xmlns:a16="http://schemas.microsoft.com/office/drawing/2014/main" id="{00000000-0008-0000-0F00-00004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18" name="Group 7153">
          <a:extLst>
            <a:ext uri="{FF2B5EF4-FFF2-40B4-BE49-F238E27FC236}">
              <a16:creationId xmlns:a16="http://schemas.microsoft.com/office/drawing/2014/main" id="{00000000-0008-0000-0F00-0000329C3E00}"/>
            </a:ext>
          </a:extLst>
        </xdr:cNvPr>
        <xdr:cNvGrpSpPr>
          <a:grpSpLocks/>
        </xdr:cNvGrpSpPr>
      </xdr:nvGrpSpPr>
      <xdr:grpSpPr bwMode="auto">
        <a:xfrm>
          <a:off x="4117181" y="10096500"/>
          <a:ext cx="240507" cy="0"/>
          <a:chOff x="466" y="3952"/>
          <a:chExt cx="28" cy="16"/>
        </a:xfrm>
      </xdr:grpSpPr>
      <xdr:sp macro="" textlink="">
        <xdr:nvSpPr>
          <xdr:cNvPr id="4103498" name="Line 7154">
            <a:extLst>
              <a:ext uri="{FF2B5EF4-FFF2-40B4-BE49-F238E27FC236}">
                <a16:creationId xmlns:a16="http://schemas.microsoft.com/office/drawing/2014/main" id="{00000000-0008-0000-0F00-00004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99" name="Line 7155">
            <a:extLst>
              <a:ext uri="{FF2B5EF4-FFF2-40B4-BE49-F238E27FC236}">
                <a16:creationId xmlns:a16="http://schemas.microsoft.com/office/drawing/2014/main" id="{00000000-0008-0000-0F00-00004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03219" name="Group 7156">
          <a:extLst>
            <a:ext uri="{FF2B5EF4-FFF2-40B4-BE49-F238E27FC236}">
              <a16:creationId xmlns:a16="http://schemas.microsoft.com/office/drawing/2014/main" id="{00000000-0008-0000-0F00-0000339C3E00}"/>
            </a:ext>
          </a:extLst>
        </xdr:cNvPr>
        <xdr:cNvGrpSpPr>
          <a:grpSpLocks/>
        </xdr:cNvGrpSpPr>
      </xdr:nvGrpSpPr>
      <xdr:grpSpPr bwMode="auto">
        <a:xfrm>
          <a:off x="3993356" y="10096500"/>
          <a:ext cx="228600" cy="0"/>
          <a:chOff x="466" y="3952"/>
          <a:chExt cx="28" cy="16"/>
        </a:xfrm>
      </xdr:grpSpPr>
      <xdr:sp macro="" textlink="">
        <xdr:nvSpPr>
          <xdr:cNvPr id="4103496" name="Line 7157">
            <a:extLst>
              <a:ext uri="{FF2B5EF4-FFF2-40B4-BE49-F238E27FC236}">
                <a16:creationId xmlns:a16="http://schemas.microsoft.com/office/drawing/2014/main" id="{00000000-0008-0000-0F00-00004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97" name="Line 7158">
            <a:extLst>
              <a:ext uri="{FF2B5EF4-FFF2-40B4-BE49-F238E27FC236}">
                <a16:creationId xmlns:a16="http://schemas.microsoft.com/office/drawing/2014/main" id="{00000000-0008-0000-0F00-00004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20" name="Group 7159">
          <a:extLst>
            <a:ext uri="{FF2B5EF4-FFF2-40B4-BE49-F238E27FC236}">
              <a16:creationId xmlns:a16="http://schemas.microsoft.com/office/drawing/2014/main" id="{00000000-0008-0000-0F00-0000349C3E00}"/>
            </a:ext>
          </a:extLst>
        </xdr:cNvPr>
        <xdr:cNvGrpSpPr>
          <a:grpSpLocks/>
        </xdr:cNvGrpSpPr>
      </xdr:nvGrpSpPr>
      <xdr:grpSpPr bwMode="auto">
        <a:xfrm>
          <a:off x="4117181" y="10096500"/>
          <a:ext cx="228600" cy="0"/>
          <a:chOff x="466" y="3952"/>
          <a:chExt cx="28" cy="16"/>
        </a:xfrm>
      </xdr:grpSpPr>
      <xdr:sp macro="" textlink="">
        <xdr:nvSpPr>
          <xdr:cNvPr id="4103494" name="Line 7160">
            <a:extLst>
              <a:ext uri="{FF2B5EF4-FFF2-40B4-BE49-F238E27FC236}">
                <a16:creationId xmlns:a16="http://schemas.microsoft.com/office/drawing/2014/main" id="{00000000-0008-0000-0F00-00004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95" name="Line 7161">
            <a:extLst>
              <a:ext uri="{FF2B5EF4-FFF2-40B4-BE49-F238E27FC236}">
                <a16:creationId xmlns:a16="http://schemas.microsoft.com/office/drawing/2014/main" id="{00000000-0008-0000-0F00-00004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21" name="Group 7162">
          <a:extLst>
            <a:ext uri="{FF2B5EF4-FFF2-40B4-BE49-F238E27FC236}">
              <a16:creationId xmlns:a16="http://schemas.microsoft.com/office/drawing/2014/main" id="{00000000-0008-0000-0F00-0000359C3E00}"/>
            </a:ext>
          </a:extLst>
        </xdr:cNvPr>
        <xdr:cNvGrpSpPr>
          <a:grpSpLocks/>
        </xdr:cNvGrpSpPr>
      </xdr:nvGrpSpPr>
      <xdr:grpSpPr bwMode="auto">
        <a:xfrm>
          <a:off x="4117181" y="10096500"/>
          <a:ext cx="228600" cy="0"/>
          <a:chOff x="466" y="3952"/>
          <a:chExt cx="28" cy="16"/>
        </a:xfrm>
      </xdr:grpSpPr>
      <xdr:sp macro="" textlink="">
        <xdr:nvSpPr>
          <xdr:cNvPr id="4103492" name="Line 7163">
            <a:extLst>
              <a:ext uri="{FF2B5EF4-FFF2-40B4-BE49-F238E27FC236}">
                <a16:creationId xmlns:a16="http://schemas.microsoft.com/office/drawing/2014/main" id="{00000000-0008-0000-0F00-00004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93" name="Line 7164">
            <a:extLst>
              <a:ext uri="{FF2B5EF4-FFF2-40B4-BE49-F238E27FC236}">
                <a16:creationId xmlns:a16="http://schemas.microsoft.com/office/drawing/2014/main" id="{00000000-0008-0000-0F00-00004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22" name="Group 7165">
          <a:extLst>
            <a:ext uri="{FF2B5EF4-FFF2-40B4-BE49-F238E27FC236}">
              <a16:creationId xmlns:a16="http://schemas.microsoft.com/office/drawing/2014/main" id="{00000000-0008-0000-0F00-0000369C3E00}"/>
            </a:ext>
          </a:extLst>
        </xdr:cNvPr>
        <xdr:cNvGrpSpPr>
          <a:grpSpLocks/>
        </xdr:cNvGrpSpPr>
      </xdr:nvGrpSpPr>
      <xdr:grpSpPr bwMode="auto">
        <a:xfrm>
          <a:off x="4117181" y="10096500"/>
          <a:ext cx="240507" cy="0"/>
          <a:chOff x="466" y="3952"/>
          <a:chExt cx="28" cy="16"/>
        </a:xfrm>
      </xdr:grpSpPr>
      <xdr:sp macro="" textlink="">
        <xdr:nvSpPr>
          <xdr:cNvPr id="4103490" name="Line 7166">
            <a:extLst>
              <a:ext uri="{FF2B5EF4-FFF2-40B4-BE49-F238E27FC236}">
                <a16:creationId xmlns:a16="http://schemas.microsoft.com/office/drawing/2014/main" id="{00000000-0008-0000-0F00-00004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91" name="Line 7167">
            <a:extLst>
              <a:ext uri="{FF2B5EF4-FFF2-40B4-BE49-F238E27FC236}">
                <a16:creationId xmlns:a16="http://schemas.microsoft.com/office/drawing/2014/main" id="{00000000-0008-0000-0F00-00004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23" name="Group 7168">
          <a:extLst>
            <a:ext uri="{FF2B5EF4-FFF2-40B4-BE49-F238E27FC236}">
              <a16:creationId xmlns:a16="http://schemas.microsoft.com/office/drawing/2014/main" id="{00000000-0008-0000-0F00-0000379C3E00}"/>
            </a:ext>
          </a:extLst>
        </xdr:cNvPr>
        <xdr:cNvGrpSpPr>
          <a:grpSpLocks/>
        </xdr:cNvGrpSpPr>
      </xdr:nvGrpSpPr>
      <xdr:grpSpPr bwMode="auto">
        <a:xfrm>
          <a:off x="4117181" y="10096500"/>
          <a:ext cx="228600" cy="0"/>
          <a:chOff x="466" y="3952"/>
          <a:chExt cx="28" cy="16"/>
        </a:xfrm>
      </xdr:grpSpPr>
      <xdr:sp macro="" textlink="">
        <xdr:nvSpPr>
          <xdr:cNvPr id="4103488" name="Line 7169">
            <a:extLst>
              <a:ext uri="{FF2B5EF4-FFF2-40B4-BE49-F238E27FC236}">
                <a16:creationId xmlns:a16="http://schemas.microsoft.com/office/drawing/2014/main" id="{00000000-0008-0000-0F00-00004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89" name="Line 7170">
            <a:extLst>
              <a:ext uri="{FF2B5EF4-FFF2-40B4-BE49-F238E27FC236}">
                <a16:creationId xmlns:a16="http://schemas.microsoft.com/office/drawing/2014/main" id="{00000000-0008-0000-0F00-00004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24" name="Group 7171">
          <a:extLst>
            <a:ext uri="{FF2B5EF4-FFF2-40B4-BE49-F238E27FC236}">
              <a16:creationId xmlns:a16="http://schemas.microsoft.com/office/drawing/2014/main" id="{00000000-0008-0000-0F00-0000389C3E00}"/>
            </a:ext>
          </a:extLst>
        </xdr:cNvPr>
        <xdr:cNvGrpSpPr>
          <a:grpSpLocks/>
        </xdr:cNvGrpSpPr>
      </xdr:nvGrpSpPr>
      <xdr:grpSpPr bwMode="auto">
        <a:xfrm>
          <a:off x="4117181" y="10096500"/>
          <a:ext cx="228600" cy="0"/>
          <a:chOff x="466" y="3952"/>
          <a:chExt cx="28" cy="16"/>
        </a:xfrm>
      </xdr:grpSpPr>
      <xdr:sp macro="" textlink="">
        <xdr:nvSpPr>
          <xdr:cNvPr id="4103486" name="Line 7172">
            <a:extLst>
              <a:ext uri="{FF2B5EF4-FFF2-40B4-BE49-F238E27FC236}">
                <a16:creationId xmlns:a16="http://schemas.microsoft.com/office/drawing/2014/main" id="{00000000-0008-0000-0F00-00003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87" name="Line 7173">
            <a:extLst>
              <a:ext uri="{FF2B5EF4-FFF2-40B4-BE49-F238E27FC236}">
                <a16:creationId xmlns:a16="http://schemas.microsoft.com/office/drawing/2014/main" id="{00000000-0008-0000-0F00-00003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25" name="Group 7174">
          <a:extLst>
            <a:ext uri="{FF2B5EF4-FFF2-40B4-BE49-F238E27FC236}">
              <a16:creationId xmlns:a16="http://schemas.microsoft.com/office/drawing/2014/main" id="{00000000-0008-0000-0F00-0000399C3E00}"/>
            </a:ext>
          </a:extLst>
        </xdr:cNvPr>
        <xdr:cNvGrpSpPr>
          <a:grpSpLocks/>
        </xdr:cNvGrpSpPr>
      </xdr:nvGrpSpPr>
      <xdr:grpSpPr bwMode="auto">
        <a:xfrm>
          <a:off x="4117181" y="10096500"/>
          <a:ext cx="240507" cy="0"/>
          <a:chOff x="466" y="3952"/>
          <a:chExt cx="28" cy="16"/>
        </a:xfrm>
      </xdr:grpSpPr>
      <xdr:sp macro="" textlink="">
        <xdr:nvSpPr>
          <xdr:cNvPr id="4103484" name="Line 7175">
            <a:extLst>
              <a:ext uri="{FF2B5EF4-FFF2-40B4-BE49-F238E27FC236}">
                <a16:creationId xmlns:a16="http://schemas.microsoft.com/office/drawing/2014/main" id="{00000000-0008-0000-0F00-00003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85" name="Line 7176">
            <a:extLst>
              <a:ext uri="{FF2B5EF4-FFF2-40B4-BE49-F238E27FC236}">
                <a16:creationId xmlns:a16="http://schemas.microsoft.com/office/drawing/2014/main" id="{00000000-0008-0000-0F00-00003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26" name="Group 7177">
          <a:extLst>
            <a:ext uri="{FF2B5EF4-FFF2-40B4-BE49-F238E27FC236}">
              <a16:creationId xmlns:a16="http://schemas.microsoft.com/office/drawing/2014/main" id="{00000000-0008-0000-0F00-00003A9C3E00}"/>
            </a:ext>
          </a:extLst>
        </xdr:cNvPr>
        <xdr:cNvGrpSpPr>
          <a:grpSpLocks/>
        </xdr:cNvGrpSpPr>
      </xdr:nvGrpSpPr>
      <xdr:grpSpPr bwMode="auto">
        <a:xfrm>
          <a:off x="4700588" y="10096500"/>
          <a:ext cx="266700" cy="0"/>
          <a:chOff x="466" y="3952"/>
          <a:chExt cx="28" cy="16"/>
        </a:xfrm>
      </xdr:grpSpPr>
      <xdr:sp macro="" textlink="">
        <xdr:nvSpPr>
          <xdr:cNvPr id="4103482" name="Line 7178">
            <a:extLst>
              <a:ext uri="{FF2B5EF4-FFF2-40B4-BE49-F238E27FC236}">
                <a16:creationId xmlns:a16="http://schemas.microsoft.com/office/drawing/2014/main" id="{00000000-0008-0000-0F00-00003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83" name="Line 7179">
            <a:extLst>
              <a:ext uri="{FF2B5EF4-FFF2-40B4-BE49-F238E27FC236}">
                <a16:creationId xmlns:a16="http://schemas.microsoft.com/office/drawing/2014/main" id="{00000000-0008-0000-0F00-00003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27" name="Group 7180">
          <a:extLst>
            <a:ext uri="{FF2B5EF4-FFF2-40B4-BE49-F238E27FC236}">
              <a16:creationId xmlns:a16="http://schemas.microsoft.com/office/drawing/2014/main" id="{00000000-0008-0000-0F00-00003B9C3E00}"/>
            </a:ext>
          </a:extLst>
        </xdr:cNvPr>
        <xdr:cNvGrpSpPr>
          <a:grpSpLocks/>
        </xdr:cNvGrpSpPr>
      </xdr:nvGrpSpPr>
      <xdr:grpSpPr bwMode="auto">
        <a:xfrm>
          <a:off x="4700588" y="10096500"/>
          <a:ext cx="266700" cy="0"/>
          <a:chOff x="466" y="3952"/>
          <a:chExt cx="28" cy="16"/>
        </a:xfrm>
      </xdr:grpSpPr>
      <xdr:sp macro="" textlink="">
        <xdr:nvSpPr>
          <xdr:cNvPr id="4103480" name="Line 7181">
            <a:extLst>
              <a:ext uri="{FF2B5EF4-FFF2-40B4-BE49-F238E27FC236}">
                <a16:creationId xmlns:a16="http://schemas.microsoft.com/office/drawing/2014/main" id="{00000000-0008-0000-0F00-00003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81" name="Line 7182">
            <a:extLst>
              <a:ext uri="{FF2B5EF4-FFF2-40B4-BE49-F238E27FC236}">
                <a16:creationId xmlns:a16="http://schemas.microsoft.com/office/drawing/2014/main" id="{00000000-0008-0000-0F00-00003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28" name="Group 7183">
          <a:extLst>
            <a:ext uri="{FF2B5EF4-FFF2-40B4-BE49-F238E27FC236}">
              <a16:creationId xmlns:a16="http://schemas.microsoft.com/office/drawing/2014/main" id="{00000000-0008-0000-0F00-00003C9C3E00}"/>
            </a:ext>
          </a:extLst>
        </xdr:cNvPr>
        <xdr:cNvGrpSpPr>
          <a:grpSpLocks/>
        </xdr:cNvGrpSpPr>
      </xdr:nvGrpSpPr>
      <xdr:grpSpPr bwMode="auto">
        <a:xfrm>
          <a:off x="4700588" y="10096500"/>
          <a:ext cx="266700" cy="0"/>
          <a:chOff x="466" y="3952"/>
          <a:chExt cx="28" cy="16"/>
        </a:xfrm>
      </xdr:grpSpPr>
      <xdr:sp macro="" textlink="">
        <xdr:nvSpPr>
          <xdr:cNvPr id="4103478" name="Line 7184">
            <a:extLst>
              <a:ext uri="{FF2B5EF4-FFF2-40B4-BE49-F238E27FC236}">
                <a16:creationId xmlns:a16="http://schemas.microsoft.com/office/drawing/2014/main" id="{00000000-0008-0000-0F00-00003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79" name="Line 7185">
            <a:extLst>
              <a:ext uri="{FF2B5EF4-FFF2-40B4-BE49-F238E27FC236}">
                <a16:creationId xmlns:a16="http://schemas.microsoft.com/office/drawing/2014/main" id="{00000000-0008-0000-0F00-00003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29" name="Group 7186">
          <a:extLst>
            <a:ext uri="{FF2B5EF4-FFF2-40B4-BE49-F238E27FC236}">
              <a16:creationId xmlns:a16="http://schemas.microsoft.com/office/drawing/2014/main" id="{00000000-0008-0000-0F00-00003D9C3E00}"/>
            </a:ext>
          </a:extLst>
        </xdr:cNvPr>
        <xdr:cNvGrpSpPr>
          <a:grpSpLocks/>
        </xdr:cNvGrpSpPr>
      </xdr:nvGrpSpPr>
      <xdr:grpSpPr bwMode="auto">
        <a:xfrm>
          <a:off x="5486400" y="10096500"/>
          <a:ext cx="266700" cy="0"/>
          <a:chOff x="466" y="3952"/>
          <a:chExt cx="28" cy="16"/>
        </a:xfrm>
      </xdr:grpSpPr>
      <xdr:sp macro="" textlink="">
        <xdr:nvSpPr>
          <xdr:cNvPr id="4103476" name="Line 7187">
            <a:extLst>
              <a:ext uri="{FF2B5EF4-FFF2-40B4-BE49-F238E27FC236}">
                <a16:creationId xmlns:a16="http://schemas.microsoft.com/office/drawing/2014/main" id="{00000000-0008-0000-0F00-00003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77" name="Line 7188">
            <a:extLst>
              <a:ext uri="{FF2B5EF4-FFF2-40B4-BE49-F238E27FC236}">
                <a16:creationId xmlns:a16="http://schemas.microsoft.com/office/drawing/2014/main" id="{00000000-0008-0000-0F00-00003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30" name="Group 7189">
          <a:extLst>
            <a:ext uri="{FF2B5EF4-FFF2-40B4-BE49-F238E27FC236}">
              <a16:creationId xmlns:a16="http://schemas.microsoft.com/office/drawing/2014/main" id="{00000000-0008-0000-0F00-00003E9C3E00}"/>
            </a:ext>
          </a:extLst>
        </xdr:cNvPr>
        <xdr:cNvGrpSpPr>
          <a:grpSpLocks/>
        </xdr:cNvGrpSpPr>
      </xdr:nvGrpSpPr>
      <xdr:grpSpPr bwMode="auto">
        <a:xfrm>
          <a:off x="5486400" y="10096500"/>
          <a:ext cx="266700" cy="0"/>
          <a:chOff x="466" y="3952"/>
          <a:chExt cx="28" cy="16"/>
        </a:xfrm>
      </xdr:grpSpPr>
      <xdr:sp macro="" textlink="">
        <xdr:nvSpPr>
          <xdr:cNvPr id="4103474" name="Line 7190">
            <a:extLst>
              <a:ext uri="{FF2B5EF4-FFF2-40B4-BE49-F238E27FC236}">
                <a16:creationId xmlns:a16="http://schemas.microsoft.com/office/drawing/2014/main" id="{00000000-0008-0000-0F00-00003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75" name="Line 7191">
            <a:extLst>
              <a:ext uri="{FF2B5EF4-FFF2-40B4-BE49-F238E27FC236}">
                <a16:creationId xmlns:a16="http://schemas.microsoft.com/office/drawing/2014/main" id="{00000000-0008-0000-0F00-00003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31" name="Group 7192">
          <a:extLst>
            <a:ext uri="{FF2B5EF4-FFF2-40B4-BE49-F238E27FC236}">
              <a16:creationId xmlns:a16="http://schemas.microsoft.com/office/drawing/2014/main" id="{00000000-0008-0000-0F00-00003F9C3E00}"/>
            </a:ext>
          </a:extLst>
        </xdr:cNvPr>
        <xdr:cNvGrpSpPr>
          <a:grpSpLocks/>
        </xdr:cNvGrpSpPr>
      </xdr:nvGrpSpPr>
      <xdr:grpSpPr bwMode="auto">
        <a:xfrm>
          <a:off x="5486400" y="10096500"/>
          <a:ext cx="266700" cy="0"/>
          <a:chOff x="466" y="3952"/>
          <a:chExt cx="28" cy="16"/>
        </a:xfrm>
      </xdr:grpSpPr>
      <xdr:sp macro="" textlink="">
        <xdr:nvSpPr>
          <xdr:cNvPr id="4103472" name="Line 7193">
            <a:extLst>
              <a:ext uri="{FF2B5EF4-FFF2-40B4-BE49-F238E27FC236}">
                <a16:creationId xmlns:a16="http://schemas.microsoft.com/office/drawing/2014/main" id="{00000000-0008-0000-0F00-00003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73" name="Line 7194">
            <a:extLst>
              <a:ext uri="{FF2B5EF4-FFF2-40B4-BE49-F238E27FC236}">
                <a16:creationId xmlns:a16="http://schemas.microsoft.com/office/drawing/2014/main" id="{00000000-0008-0000-0F00-00003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32" name="Group 7195">
          <a:extLst>
            <a:ext uri="{FF2B5EF4-FFF2-40B4-BE49-F238E27FC236}">
              <a16:creationId xmlns:a16="http://schemas.microsoft.com/office/drawing/2014/main" id="{00000000-0008-0000-0F00-0000409C3E00}"/>
            </a:ext>
          </a:extLst>
        </xdr:cNvPr>
        <xdr:cNvGrpSpPr>
          <a:grpSpLocks/>
        </xdr:cNvGrpSpPr>
      </xdr:nvGrpSpPr>
      <xdr:grpSpPr bwMode="auto">
        <a:xfrm>
          <a:off x="5486400" y="10096500"/>
          <a:ext cx="266700" cy="0"/>
          <a:chOff x="466" y="3952"/>
          <a:chExt cx="28" cy="16"/>
        </a:xfrm>
      </xdr:grpSpPr>
      <xdr:sp macro="" textlink="">
        <xdr:nvSpPr>
          <xdr:cNvPr id="4103470" name="Line 7196">
            <a:extLst>
              <a:ext uri="{FF2B5EF4-FFF2-40B4-BE49-F238E27FC236}">
                <a16:creationId xmlns:a16="http://schemas.microsoft.com/office/drawing/2014/main" id="{00000000-0008-0000-0F00-00002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71" name="Line 7197">
            <a:extLst>
              <a:ext uri="{FF2B5EF4-FFF2-40B4-BE49-F238E27FC236}">
                <a16:creationId xmlns:a16="http://schemas.microsoft.com/office/drawing/2014/main" id="{00000000-0008-0000-0F00-00002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33" name="Group 7198">
          <a:extLst>
            <a:ext uri="{FF2B5EF4-FFF2-40B4-BE49-F238E27FC236}">
              <a16:creationId xmlns:a16="http://schemas.microsoft.com/office/drawing/2014/main" id="{00000000-0008-0000-0F00-0000419C3E00}"/>
            </a:ext>
          </a:extLst>
        </xdr:cNvPr>
        <xdr:cNvGrpSpPr>
          <a:grpSpLocks/>
        </xdr:cNvGrpSpPr>
      </xdr:nvGrpSpPr>
      <xdr:grpSpPr bwMode="auto">
        <a:xfrm>
          <a:off x="5486400" y="10096500"/>
          <a:ext cx="266700" cy="0"/>
          <a:chOff x="466" y="3952"/>
          <a:chExt cx="28" cy="16"/>
        </a:xfrm>
      </xdr:grpSpPr>
      <xdr:sp macro="" textlink="">
        <xdr:nvSpPr>
          <xdr:cNvPr id="4103468" name="Line 7199">
            <a:extLst>
              <a:ext uri="{FF2B5EF4-FFF2-40B4-BE49-F238E27FC236}">
                <a16:creationId xmlns:a16="http://schemas.microsoft.com/office/drawing/2014/main" id="{00000000-0008-0000-0F00-00002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69" name="Line 7200">
            <a:extLst>
              <a:ext uri="{FF2B5EF4-FFF2-40B4-BE49-F238E27FC236}">
                <a16:creationId xmlns:a16="http://schemas.microsoft.com/office/drawing/2014/main" id="{00000000-0008-0000-0F00-00002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34" name="Group 7201">
          <a:extLst>
            <a:ext uri="{FF2B5EF4-FFF2-40B4-BE49-F238E27FC236}">
              <a16:creationId xmlns:a16="http://schemas.microsoft.com/office/drawing/2014/main" id="{00000000-0008-0000-0F00-0000429C3E00}"/>
            </a:ext>
          </a:extLst>
        </xdr:cNvPr>
        <xdr:cNvGrpSpPr>
          <a:grpSpLocks/>
        </xdr:cNvGrpSpPr>
      </xdr:nvGrpSpPr>
      <xdr:grpSpPr bwMode="auto">
        <a:xfrm>
          <a:off x="4117181" y="10096500"/>
          <a:ext cx="228600" cy="0"/>
          <a:chOff x="466" y="3952"/>
          <a:chExt cx="28" cy="16"/>
        </a:xfrm>
      </xdr:grpSpPr>
      <xdr:sp macro="" textlink="">
        <xdr:nvSpPr>
          <xdr:cNvPr id="4103466" name="Line 7202">
            <a:extLst>
              <a:ext uri="{FF2B5EF4-FFF2-40B4-BE49-F238E27FC236}">
                <a16:creationId xmlns:a16="http://schemas.microsoft.com/office/drawing/2014/main" id="{00000000-0008-0000-0F00-00002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67" name="Line 7203">
            <a:extLst>
              <a:ext uri="{FF2B5EF4-FFF2-40B4-BE49-F238E27FC236}">
                <a16:creationId xmlns:a16="http://schemas.microsoft.com/office/drawing/2014/main" id="{00000000-0008-0000-0F00-00002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35" name="Group 7204">
          <a:extLst>
            <a:ext uri="{FF2B5EF4-FFF2-40B4-BE49-F238E27FC236}">
              <a16:creationId xmlns:a16="http://schemas.microsoft.com/office/drawing/2014/main" id="{00000000-0008-0000-0F00-0000439C3E00}"/>
            </a:ext>
          </a:extLst>
        </xdr:cNvPr>
        <xdr:cNvGrpSpPr>
          <a:grpSpLocks/>
        </xdr:cNvGrpSpPr>
      </xdr:nvGrpSpPr>
      <xdr:grpSpPr bwMode="auto">
        <a:xfrm>
          <a:off x="4700588" y="10096500"/>
          <a:ext cx="266700" cy="0"/>
          <a:chOff x="466" y="3952"/>
          <a:chExt cx="28" cy="16"/>
        </a:xfrm>
      </xdr:grpSpPr>
      <xdr:sp macro="" textlink="">
        <xdr:nvSpPr>
          <xdr:cNvPr id="4103464" name="Line 7205">
            <a:extLst>
              <a:ext uri="{FF2B5EF4-FFF2-40B4-BE49-F238E27FC236}">
                <a16:creationId xmlns:a16="http://schemas.microsoft.com/office/drawing/2014/main" id="{00000000-0008-0000-0F00-00002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65" name="Line 7206">
            <a:extLst>
              <a:ext uri="{FF2B5EF4-FFF2-40B4-BE49-F238E27FC236}">
                <a16:creationId xmlns:a16="http://schemas.microsoft.com/office/drawing/2014/main" id="{00000000-0008-0000-0F00-00002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36" name="Group 7207">
          <a:extLst>
            <a:ext uri="{FF2B5EF4-FFF2-40B4-BE49-F238E27FC236}">
              <a16:creationId xmlns:a16="http://schemas.microsoft.com/office/drawing/2014/main" id="{00000000-0008-0000-0F00-0000449C3E00}"/>
            </a:ext>
          </a:extLst>
        </xdr:cNvPr>
        <xdr:cNvGrpSpPr>
          <a:grpSpLocks/>
        </xdr:cNvGrpSpPr>
      </xdr:nvGrpSpPr>
      <xdr:grpSpPr bwMode="auto">
        <a:xfrm>
          <a:off x="4117181" y="10096500"/>
          <a:ext cx="228600" cy="0"/>
          <a:chOff x="466" y="3952"/>
          <a:chExt cx="28" cy="16"/>
        </a:xfrm>
      </xdr:grpSpPr>
      <xdr:sp macro="" textlink="">
        <xdr:nvSpPr>
          <xdr:cNvPr id="4103462" name="Line 7208">
            <a:extLst>
              <a:ext uri="{FF2B5EF4-FFF2-40B4-BE49-F238E27FC236}">
                <a16:creationId xmlns:a16="http://schemas.microsoft.com/office/drawing/2014/main" id="{00000000-0008-0000-0F00-00002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63" name="Line 7209">
            <a:extLst>
              <a:ext uri="{FF2B5EF4-FFF2-40B4-BE49-F238E27FC236}">
                <a16:creationId xmlns:a16="http://schemas.microsoft.com/office/drawing/2014/main" id="{00000000-0008-0000-0F00-00002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37" name="Group 7210">
          <a:extLst>
            <a:ext uri="{FF2B5EF4-FFF2-40B4-BE49-F238E27FC236}">
              <a16:creationId xmlns:a16="http://schemas.microsoft.com/office/drawing/2014/main" id="{00000000-0008-0000-0F00-0000459C3E00}"/>
            </a:ext>
          </a:extLst>
        </xdr:cNvPr>
        <xdr:cNvGrpSpPr>
          <a:grpSpLocks/>
        </xdr:cNvGrpSpPr>
      </xdr:nvGrpSpPr>
      <xdr:grpSpPr bwMode="auto">
        <a:xfrm>
          <a:off x="4700588" y="10096500"/>
          <a:ext cx="266700" cy="0"/>
          <a:chOff x="466" y="3952"/>
          <a:chExt cx="28" cy="16"/>
        </a:xfrm>
      </xdr:grpSpPr>
      <xdr:sp macro="" textlink="">
        <xdr:nvSpPr>
          <xdr:cNvPr id="4103460" name="Line 7211">
            <a:extLst>
              <a:ext uri="{FF2B5EF4-FFF2-40B4-BE49-F238E27FC236}">
                <a16:creationId xmlns:a16="http://schemas.microsoft.com/office/drawing/2014/main" id="{00000000-0008-0000-0F00-00002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61" name="Line 7212">
            <a:extLst>
              <a:ext uri="{FF2B5EF4-FFF2-40B4-BE49-F238E27FC236}">
                <a16:creationId xmlns:a16="http://schemas.microsoft.com/office/drawing/2014/main" id="{00000000-0008-0000-0F00-00002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38" name="Group 7213">
          <a:extLst>
            <a:ext uri="{FF2B5EF4-FFF2-40B4-BE49-F238E27FC236}">
              <a16:creationId xmlns:a16="http://schemas.microsoft.com/office/drawing/2014/main" id="{00000000-0008-0000-0F00-0000469C3E00}"/>
            </a:ext>
          </a:extLst>
        </xdr:cNvPr>
        <xdr:cNvGrpSpPr>
          <a:grpSpLocks/>
        </xdr:cNvGrpSpPr>
      </xdr:nvGrpSpPr>
      <xdr:grpSpPr bwMode="auto">
        <a:xfrm>
          <a:off x="4117181" y="10096500"/>
          <a:ext cx="228600" cy="0"/>
          <a:chOff x="466" y="3952"/>
          <a:chExt cx="28" cy="16"/>
        </a:xfrm>
      </xdr:grpSpPr>
      <xdr:sp macro="" textlink="">
        <xdr:nvSpPr>
          <xdr:cNvPr id="4103458" name="Line 7214">
            <a:extLst>
              <a:ext uri="{FF2B5EF4-FFF2-40B4-BE49-F238E27FC236}">
                <a16:creationId xmlns:a16="http://schemas.microsoft.com/office/drawing/2014/main" id="{00000000-0008-0000-0F00-00002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59" name="Line 7215">
            <a:extLst>
              <a:ext uri="{FF2B5EF4-FFF2-40B4-BE49-F238E27FC236}">
                <a16:creationId xmlns:a16="http://schemas.microsoft.com/office/drawing/2014/main" id="{00000000-0008-0000-0F00-00002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39" name="Group 7216">
          <a:extLst>
            <a:ext uri="{FF2B5EF4-FFF2-40B4-BE49-F238E27FC236}">
              <a16:creationId xmlns:a16="http://schemas.microsoft.com/office/drawing/2014/main" id="{00000000-0008-0000-0F00-0000479C3E00}"/>
            </a:ext>
          </a:extLst>
        </xdr:cNvPr>
        <xdr:cNvGrpSpPr>
          <a:grpSpLocks/>
        </xdr:cNvGrpSpPr>
      </xdr:nvGrpSpPr>
      <xdr:grpSpPr bwMode="auto">
        <a:xfrm>
          <a:off x="4700588" y="10096500"/>
          <a:ext cx="266700" cy="0"/>
          <a:chOff x="466" y="3952"/>
          <a:chExt cx="28" cy="16"/>
        </a:xfrm>
      </xdr:grpSpPr>
      <xdr:sp macro="" textlink="">
        <xdr:nvSpPr>
          <xdr:cNvPr id="4103456" name="Line 7217">
            <a:extLst>
              <a:ext uri="{FF2B5EF4-FFF2-40B4-BE49-F238E27FC236}">
                <a16:creationId xmlns:a16="http://schemas.microsoft.com/office/drawing/2014/main" id="{00000000-0008-0000-0F00-00002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57" name="Line 7218">
            <a:extLst>
              <a:ext uri="{FF2B5EF4-FFF2-40B4-BE49-F238E27FC236}">
                <a16:creationId xmlns:a16="http://schemas.microsoft.com/office/drawing/2014/main" id="{00000000-0008-0000-0F00-00002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40" name="Group 7219">
          <a:extLst>
            <a:ext uri="{FF2B5EF4-FFF2-40B4-BE49-F238E27FC236}">
              <a16:creationId xmlns:a16="http://schemas.microsoft.com/office/drawing/2014/main" id="{00000000-0008-0000-0F00-0000489C3E00}"/>
            </a:ext>
          </a:extLst>
        </xdr:cNvPr>
        <xdr:cNvGrpSpPr>
          <a:grpSpLocks/>
        </xdr:cNvGrpSpPr>
      </xdr:nvGrpSpPr>
      <xdr:grpSpPr bwMode="auto">
        <a:xfrm>
          <a:off x="4117181" y="10096500"/>
          <a:ext cx="228600" cy="0"/>
          <a:chOff x="466" y="3952"/>
          <a:chExt cx="28" cy="16"/>
        </a:xfrm>
      </xdr:grpSpPr>
      <xdr:sp macro="" textlink="">
        <xdr:nvSpPr>
          <xdr:cNvPr id="4103454" name="Line 7220">
            <a:extLst>
              <a:ext uri="{FF2B5EF4-FFF2-40B4-BE49-F238E27FC236}">
                <a16:creationId xmlns:a16="http://schemas.microsoft.com/office/drawing/2014/main" id="{00000000-0008-0000-0F00-00001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55" name="Line 7221">
            <a:extLst>
              <a:ext uri="{FF2B5EF4-FFF2-40B4-BE49-F238E27FC236}">
                <a16:creationId xmlns:a16="http://schemas.microsoft.com/office/drawing/2014/main" id="{00000000-0008-0000-0F00-00001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41" name="Group 7222">
          <a:extLst>
            <a:ext uri="{FF2B5EF4-FFF2-40B4-BE49-F238E27FC236}">
              <a16:creationId xmlns:a16="http://schemas.microsoft.com/office/drawing/2014/main" id="{00000000-0008-0000-0F00-0000499C3E00}"/>
            </a:ext>
          </a:extLst>
        </xdr:cNvPr>
        <xdr:cNvGrpSpPr>
          <a:grpSpLocks/>
        </xdr:cNvGrpSpPr>
      </xdr:nvGrpSpPr>
      <xdr:grpSpPr bwMode="auto">
        <a:xfrm>
          <a:off x="4700588" y="10096500"/>
          <a:ext cx="266700" cy="0"/>
          <a:chOff x="466" y="3952"/>
          <a:chExt cx="28" cy="16"/>
        </a:xfrm>
      </xdr:grpSpPr>
      <xdr:sp macro="" textlink="">
        <xdr:nvSpPr>
          <xdr:cNvPr id="4103452" name="Line 7223">
            <a:extLst>
              <a:ext uri="{FF2B5EF4-FFF2-40B4-BE49-F238E27FC236}">
                <a16:creationId xmlns:a16="http://schemas.microsoft.com/office/drawing/2014/main" id="{00000000-0008-0000-0F00-00001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53" name="Line 7224">
            <a:extLst>
              <a:ext uri="{FF2B5EF4-FFF2-40B4-BE49-F238E27FC236}">
                <a16:creationId xmlns:a16="http://schemas.microsoft.com/office/drawing/2014/main" id="{00000000-0008-0000-0F00-00001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42" name="Group 7225">
          <a:extLst>
            <a:ext uri="{FF2B5EF4-FFF2-40B4-BE49-F238E27FC236}">
              <a16:creationId xmlns:a16="http://schemas.microsoft.com/office/drawing/2014/main" id="{00000000-0008-0000-0F00-00004A9C3E00}"/>
            </a:ext>
          </a:extLst>
        </xdr:cNvPr>
        <xdr:cNvGrpSpPr>
          <a:grpSpLocks/>
        </xdr:cNvGrpSpPr>
      </xdr:nvGrpSpPr>
      <xdr:grpSpPr bwMode="auto">
        <a:xfrm>
          <a:off x="4117181" y="10096500"/>
          <a:ext cx="228600" cy="0"/>
          <a:chOff x="466" y="3952"/>
          <a:chExt cx="28" cy="16"/>
        </a:xfrm>
      </xdr:grpSpPr>
      <xdr:sp macro="" textlink="">
        <xdr:nvSpPr>
          <xdr:cNvPr id="4103450" name="Line 7226">
            <a:extLst>
              <a:ext uri="{FF2B5EF4-FFF2-40B4-BE49-F238E27FC236}">
                <a16:creationId xmlns:a16="http://schemas.microsoft.com/office/drawing/2014/main" id="{00000000-0008-0000-0F00-00001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51" name="Line 7227">
            <a:extLst>
              <a:ext uri="{FF2B5EF4-FFF2-40B4-BE49-F238E27FC236}">
                <a16:creationId xmlns:a16="http://schemas.microsoft.com/office/drawing/2014/main" id="{00000000-0008-0000-0F00-00001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43" name="Group 7228">
          <a:extLst>
            <a:ext uri="{FF2B5EF4-FFF2-40B4-BE49-F238E27FC236}">
              <a16:creationId xmlns:a16="http://schemas.microsoft.com/office/drawing/2014/main" id="{00000000-0008-0000-0F00-00004B9C3E00}"/>
            </a:ext>
          </a:extLst>
        </xdr:cNvPr>
        <xdr:cNvGrpSpPr>
          <a:grpSpLocks/>
        </xdr:cNvGrpSpPr>
      </xdr:nvGrpSpPr>
      <xdr:grpSpPr bwMode="auto">
        <a:xfrm>
          <a:off x="4117181" y="10096500"/>
          <a:ext cx="228600" cy="0"/>
          <a:chOff x="466" y="3952"/>
          <a:chExt cx="28" cy="16"/>
        </a:xfrm>
      </xdr:grpSpPr>
      <xdr:sp macro="" textlink="">
        <xdr:nvSpPr>
          <xdr:cNvPr id="4103448" name="Line 7229">
            <a:extLst>
              <a:ext uri="{FF2B5EF4-FFF2-40B4-BE49-F238E27FC236}">
                <a16:creationId xmlns:a16="http://schemas.microsoft.com/office/drawing/2014/main" id="{00000000-0008-0000-0F00-00001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49" name="Line 7230">
            <a:extLst>
              <a:ext uri="{FF2B5EF4-FFF2-40B4-BE49-F238E27FC236}">
                <a16:creationId xmlns:a16="http://schemas.microsoft.com/office/drawing/2014/main" id="{00000000-0008-0000-0F00-00001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44" name="Group 7231">
          <a:extLst>
            <a:ext uri="{FF2B5EF4-FFF2-40B4-BE49-F238E27FC236}">
              <a16:creationId xmlns:a16="http://schemas.microsoft.com/office/drawing/2014/main" id="{00000000-0008-0000-0F00-00004C9C3E00}"/>
            </a:ext>
          </a:extLst>
        </xdr:cNvPr>
        <xdr:cNvGrpSpPr>
          <a:grpSpLocks/>
        </xdr:cNvGrpSpPr>
      </xdr:nvGrpSpPr>
      <xdr:grpSpPr bwMode="auto">
        <a:xfrm>
          <a:off x="4117181" y="10096500"/>
          <a:ext cx="228600" cy="0"/>
          <a:chOff x="466" y="3952"/>
          <a:chExt cx="28" cy="16"/>
        </a:xfrm>
      </xdr:grpSpPr>
      <xdr:sp macro="" textlink="">
        <xdr:nvSpPr>
          <xdr:cNvPr id="4103446" name="Line 7232">
            <a:extLst>
              <a:ext uri="{FF2B5EF4-FFF2-40B4-BE49-F238E27FC236}">
                <a16:creationId xmlns:a16="http://schemas.microsoft.com/office/drawing/2014/main" id="{00000000-0008-0000-0F00-00001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47" name="Line 7233">
            <a:extLst>
              <a:ext uri="{FF2B5EF4-FFF2-40B4-BE49-F238E27FC236}">
                <a16:creationId xmlns:a16="http://schemas.microsoft.com/office/drawing/2014/main" id="{00000000-0008-0000-0F00-00001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45" name="Group 7234">
          <a:extLst>
            <a:ext uri="{FF2B5EF4-FFF2-40B4-BE49-F238E27FC236}">
              <a16:creationId xmlns:a16="http://schemas.microsoft.com/office/drawing/2014/main" id="{00000000-0008-0000-0F00-00004D9C3E00}"/>
            </a:ext>
          </a:extLst>
        </xdr:cNvPr>
        <xdr:cNvGrpSpPr>
          <a:grpSpLocks/>
        </xdr:cNvGrpSpPr>
      </xdr:nvGrpSpPr>
      <xdr:grpSpPr bwMode="auto">
        <a:xfrm>
          <a:off x="4117181" y="10096500"/>
          <a:ext cx="228600" cy="0"/>
          <a:chOff x="466" y="3952"/>
          <a:chExt cx="28" cy="16"/>
        </a:xfrm>
      </xdr:grpSpPr>
      <xdr:sp macro="" textlink="">
        <xdr:nvSpPr>
          <xdr:cNvPr id="4103444" name="Line 7235">
            <a:extLst>
              <a:ext uri="{FF2B5EF4-FFF2-40B4-BE49-F238E27FC236}">
                <a16:creationId xmlns:a16="http://schemas.microsoft.com/office/drawing/2014/main" id="{00000000-0008-0000-0F00-00001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45" name="Line 7236">
            <a:extLst>
              <a:ext uri="{FF2B5EF4-FFF2-40B4-BE49-F238E27FC236}">
                <a16:creationId xmlns:a16="http://schemas.microsoft.com/office/drawing/2014/main" id="{00000000-0008-0000-0F00-00001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46" name="Group 7237">
          <a:extLst>
            <a:ext uri="{FF2B5EF4-FFF2-40B4-BE49-F238E27FC236}">
              <a16:creationId xmlns:a16="http://schemas.microsoft.com/office/drawing/2014/main" id="{00000000-0008-0000-0F00-00004E9C3E00}"/>
            </a:ext>
          </a:extLst>
        </xdr:cNvPr>
        <xdr:cNvGrpSpPr>
          <a:grpSpLocks/>
        </xdr:cNvGrpSpPr>
      </xdr:nvGrpSpPr>
      <xdr:grpSpPr bwMode="auto">
        <a:xfrm>
          <a:off x="4117181" y="10096500"/>
          <a:ext cx="228600" cy="0"/>
          <a:chOff x="466" y="3952"/>
          <a:chExt cx="28" cy="16"/>
        </a:xfrm>
      </xdr:grpSpPr>
      <xdr:sp macro="" textlink="">
        <xdr:nvSpPr>
          <xdr:cNvPr id="4103442" name="Line 7238">
            <a:extLst>
              <a:ext uri="{FF2B5EF4-FFF2-40B4-BE49-F238E27FC236}">
                <a16:creationId xmlns:a16="http://schemas.microsoft.com/office/drawing/2014/main" id="{00000000-0008-0000-0F00-00001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43" name="Line 7239">
            <a:extLst>
              <a:ext uri="{FF2B5EF4-FFF2-40B4-BE49-F238E27FC236}">
                <a16:creationId xmlns:a16="http://schemas.microsoft.com/office/drawing/2014/main" id="{00000000-0008-0000-0F00-00001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47" name="Group 7240">
          <a:extLst>
            <a:ext uri="{FF2B5EF4-FFF2-40B4-BE49-F238E27FC236}">
              <a16:creationId xmlns:a16="http://schemas.microsoft.com/office/drawing/2014/main" id="{00000000-0008-0000-0F00-00004F9C3E00}"/>
            </a:ext>
          </a:extLst>
        </xdr:cNvPr>
        <xdr:cNvGrpSpPr>
          <a:grpSpLocks/>
        </xdr:cNvGrpSpPr>
      </xdr:nvGrpSpPr>
      <xdr:grpSpPr bwMode="auto">
        <a:xfrm>
          <a:off x="4700588" y="10096500"/>
          <a:ext cx="266700" cy="0"/>
          <a:chOff x="466" y="3952"/>
          <a:chExt cx="28" cy="16"/>
        </a:xfrm>
      </xdr:grpSpPr>
      <xdr:sp macro="" textlink="">
        <xdr:nvSpPr>
          <xdr:cNvPr id="4103440" name="Line 7241">
            <a:extLst>
              <a:ext uri="{FF2B5EF4-FFF2-40B4-BE49-F238E27FC236}">
                <a16:creationId xmlns:a16="http://schemas.microsoft.com/office/drawing/2014/main" id="{00000000-0008-0000-0F00-00001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41" name="Line 7242">
            <a:extLst>
              <a:ext uri="{FF2B5EF4-FFF2-40B4-BE49-F238E27FC236}">
                <a16:creationId xmlns:a16="http://schemas.microsoft.com/office/drawing/2014/main" id="{00000000-0008-0000-0F00-00001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48" name="Group 7243">
          <a:extLst>
            <a:ext uri="{FF2B5EF4-FFF2-40B4-BE49-F238E27FC236}">
              <a16:creationId xmlns:a16="http://schemas.microsoft.com/office/drawing/2014/main" id="{00000000-0008-0000-0F00-0000509C3E00}"/>
            </a:ext>
          </a:extLst>
        </xdr:cNvPr>
        <xdr:cNvGrpSpPr>
          <a:grpSpLocks/>
        </xdr:cNvGrpSpPr>
      </xdr:nvGrpSpPr>
      <xdr:grpSpPr bwMode="auto">
        <a:xfrm>
          <a:off x="4700588" y="10096500"/>
          <a:ext cx="266700" cy="0"/>
          <a:chOff x="466" y="3952"/>
          <a:chExt cx="28" cy="16"/>
        </a:xfrm>
      </xdr:grpSpPr>
      <xdr:sp macro="" textlink="">
        <xdr:nvSpPr>
          <xdr:cNvPr id="4103438" name="Line 7244">
            <a:extLst>
              <a:ext uri="{FF2B5EF4-FFF2-40B4-BE49-F238E27FC236}">
                <a16:creationId xmlns:a16="http://schemas.microsoft.com/office/drawing/2014/main" id="{00000000-0008-0000-0F00-00000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39" name="Line 7245">
            <a:extLst>
              <a:ext uri="{FF2B5EF4-FFF2-40B4-BE49-F238E27FC236}">
                <a16:creationId xmlns:a16="http://schemas.microsoft.com/office/drawing/2014/main" id="{00000000-0008-0000-0F00-00000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49" name="Group 7246">
          <a:extLst>
            <a:ext uri="{FF2B5EF4-FFF2-40B4-BE49-F238E27FC236}">
              <a16:creationId xmlns:a16="http://schemas.microsoft.com/office/drawing/2014/main" id="{00000000-0008-0000-0F00-0000519C3E00}"/>
            </a:ext>
          </a:extLst>
        </xdr:cNvPr>
        <xdr:cNvGrpSpPr>
          <a:grpSpLocks/>
        </xdr:cNvGrpSpPr>
      </xdr:nvGrpSpPr>
      <xdr:grpSpPr bwMode="auto">
        <a:xfrm>
          <a:off x="4700588" y="10096500"/>
          <a:ext cx="266700" cy="0"/>
          <a:chOff x="466" y="3952"/>
          <a:chExt cx="28" cy="16"/>
        </a:xfrm>
      </xdr:grpSpPr>
      <xdr:sp macro="" textlink="">
        <xdr:nvSpPr>
          <xdr:cNvPr id="4103436" name="Line 7247">
            <a:extLst>
              <a:ext uri="{FF2B5EF4-FFF2-40B4-BE49-F238E27FC236}">
                <a16:creationId xmlns:a16="http://schemas.microsoft.com/office/drawing/2014/main" id="{00000000-0008-0000-0F00-00000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37" name="Line 7248">
            <a:extLst>
              <a:ext uri="{FF2B5EF4-FFF2-40B4-BE49-F238E27FC236}">
                <a16:creationId xmlns:a16="http://schemas.microsoft.com/office/drawing/2014/main" id="{00000000-0008-0000-0F00-00000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50" name="Group 7249">
          <a:extLst>
            <a:ext uri="{FF2B5EF4-FFF2-40B4-BE49-F238E27FC236}">
              <a16:creationId xmlns:a16="http://schemas.microsoft.com/office/drawing/2014/main" id="{00000000-0008-0000-0F00-0000529C3E00}"/>
            </a:ext>
          </a:extLst>
        </xdr:cNvPr>
        <xdr:cNvGrpSpPr>
          <a:grpSpLocks/>
        </xdr:cNvGrpSpPr>
      </xdr:nvGrpSpPr>
      <xdr:grpSpPr bwMode="auto">
        <a:xfrm>
          <a:off x="4700588" y="10096500"/>
          <a:ext cx="266700" cy="0"/>
          <a:chOff x="466" y="3952"/>
          <a:chExt cx="28" cy="16"/>
        </a:xfrm>
      </xdr:grpSpPr>
      <xdr:sp macro="" textlink="">
        <xdr:nvSpPr>
          <xdr:cNvPr id="4103434" name="Line 7250">
            <a:extLst>
              <a:ext uri="{FF2B5EF4-FFF2-40B4-BE49-F238E27FC236}">
                <a16:creationId xmlns:a16="http://schemas.microsoft.com/office/drawing/2014/main" id="{00000000-0008-0000-0F00-00000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35" name="Line 7251">
            <a:extLst>
              <a:ext uri="{FF2B5EF4-FFF2-40B4-BE49-F238E27FC236}">
                <a16:creationId xmlns:a16="http://schemas.microsoft.com/office/drawing/2014/main" id="{00000000-0008-0000-0F00-00000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51" name="Group 7252">
          <a:extLst>
            <a:ext uri="{FF2B5EF4-FFF2-40B4-BE49-F238E27FC236}">
              <a16:creationId xmlns:a16="http://schemas.microsoft.com/office/drawing/2014/main" id="{00000000-0008-0000-0F00-0000539C3E00}"/>
            </a:ext>
          </a:extLst>
        </xdr:cNvPr>
        <xdr:cNvGrpSpPr>
          <a:grpSpLocks/>
        </xdr:cNvGrpSpPr>
      </xdr:nvGrpSpPr>
      <xdr:grpSpPr bwMode="auto">
        <a:xfrm>
          <a:off x="4700588" y="10096500"/>
          <a:ext cx="266700" cy="0"/>
          <a:chOff x="466" y="3952"/>
          <a:chExt cx="28" cy="16"/>
        </a:xfrm>
      </xdr:grpSpPr>
      <xdr:sp macro="" textlink="">
        <xdr:nvSpPr>
          <xdr:cNvPr id="4103432" name="Line 7253">
            <a:extLst>
              <a:ext uri="{FF2B5EF4-FFF2-40B4-BE49-F238E27FC236}">
                <a16:creationId xmlns:a16="http://schemas.microsoft.com/office/drawing/2014/main" id="{00000000-0008-0000-0F00-00000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33" name="Line 7254">
            <a:extLst>
              <a:ext uri="{FF2B5EF4-FFF2-40B4-BE49-F238E27FC236}">
                <a16:creationId xmlns:a16="http://schemas.microsoft.com/office/drawing/2014/main" id="{00000000-0008-0000-0F00-00000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52" name="Group 7255">
          <a:extLst>
            <a:ext uri="{FF2B5EF4-FFF2-40B4-BE49-F238E27FC236}">
              <a16:creationId xmlns:a16="http://schemas.microsoft.com/office/drawing/2014/main" id="{00000000-0008-0000-0F00-0000549C3E00}"/>
            </a:ext>
          </a:extLst>
        </xdr:cNvPr>
        <xdr:cNvGrpSpPr>
          <a:grpSpLocks/>
        </xdr:cNvGrpSpPr>
      </xdr:nvGrpSpPr>
      <xdr:grpSpPr bwMode="auto">
        <a:xfrm>
          <a:off x="4117181" y="10096500"/>
          <a:ext cx="228600" cy="0"/>
          <a:chOff x="466" y="3952"/>
          <a:chExt cx="28" cy="16"/>
        </a:xfrm>
      </xdr:grpSpPr>
      <xdr:sp macro="" textlink="">
        <xdr:nvSpPr>
          <xdr:cNvPr id="4103430" name="Line 7256">
            <a:extLst>
              <a:ext uri="{FF2B5EF4-FFF2-40B4-BE49-F238E27FC236}">
                <a16:creationId xmlns:a16="http://schemas.microsoft.com/office/drawing/2014/main" id="{00000000-0008-0000-0F00-00000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31" name="Line 7257">
            <a:extLst>
              <a:ext uri="{FF2B5EF4-FFF2-40B4-BE49-F238E27FC236}">
                <a16:creationId xmlns:a16="http://schemas.microsoft.com/office/drawing/2014/main" id="{00000000-0008-0000-0F00-00000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53" name="Group 7258">
          <a:extLst>
            <a:ext uri="{FF2B5EF4-FFF2-40B4-BE49-F238E27FC236}">
              <a16:creationId xmlns:a16="http://schemas.microsoft.com/office/drawing/2014/main" id="{00000000-0008-0000-0F00-0000559C3E00}"/>
            </a:ext>
          </a:extLst>
        </xdr:cNvPr>
        <xdr:cNvGrpSpPr>
          <a:grpSpLocks/>
        </xdr:cNvGrpSpPr>
      </xdr:nvGrpSpPr>
      <xdr:grpSpPr bwMode="auto">
        <a:xfrm>
          <a:off x="4117181" y="10096500"/>
          <a:ext cx="228600" cy="0"/>
          <a:chOff x="466" y="3952"/>
          <a:chExt cx="28" cy="16"/>
        </a:xfrm>
      </xdr:grpSpPr>
      <xdr:sp macro="" textlink="">
        <xdr:nvSpPr>
          <xdr:cNvPr id="4103428" name="Line 7259">
            <a:extLst>
              <a:ext uri="{FF2B5EF4-FFF2-40B4-BE49-F238E27FC236}">
                <a16:creationId xmlns:a16="http://schemas.microsoft.com/office/drawing/2014/main" id="{00000000-0008-0000-0F00-00000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29" name="Line 7260">
            <a:extLst>
              <a:ext uri="{FF2B5EF4-FFF2-40B4-BE49-F238E27FC236}">
                <a16:creationId xmlns:a16="http://schemas.microsoft.com/office/drawing/2014/main" id="{00000000-0008-0000-0F00-00000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54" name="Group 7261">
          <a:extLst>
            <a:ext uri="{FF2B5EF4-FFF2-40B4-BE49-F238E27FC236}">
              <a16:creationId xmlns:a16="http://schemas.microsoft.com/office/drawing/2014/main" id="{00000000-0008-0000-0F00-0000569C3E00}"/>
            </a:ext>
          </a:extLst>
        </xdr:cNvPr>
        <xdr:cNvGrpSpPr>
          <a:grpSpLocks/>
        </xdr:cNvGrpSpPr>
      </xdr:nvGrpSpPr>
      <xdr:grpSpPr bwMode="auto">
        <a:xfrm>
          <a:off x="4700588" y="10096500"/>
          <a:ext cx="266700" cy="0"/>
          <a:chOff x="466" y="3952"/>
          <a:chExt cx="28" cy="16"/>
        </a:xfrm>
      </xdr:grpSpPr>
      <xdr:sp macro="" textlink="">
        <xdr:nvSpPr>
          <xdr:cNvPr id="4103426" name="Line 7262">
            <a:extLst>
              <a:ext uri="{FF2B5EF4-FFF2-40B4-BE49-F238E27FC236}">
                <a16:creationId xmlns:a16="http://schemas.microsoft.com/office/drawing/2014/main" id="{00000000-0008-0000-0F00-00000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27" name="Line 7263">
            <a:extLst>
              <a:ext uri="{FF2B5EF4-FFF2-40B4-BE49-F238E27FC236}">
                <a16:creationId xmlns:a16="http://schemas.microsoft.com/office/drawing/2014/main" id="{00000000-0008-0000-0F00-00000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55" name="Group 7264">
          <a:extLst>
            <a:ext uri="{FF2B5EF4-FFF2-40B4-BE49-F238E27FC236}">
              <a16:creationId xmlns:a16="http://schemas.microsoft.com/office/drawing/2014/main" id="{00000000-0008-0000-0F00-0000579C3E00}"/>
            </a:ext>
          </a:extLst>
        </xdr:cNvPr>
        <xdr:cNvGrpSpPr>
          <a:grpSpLocks/>
        </xdr:cNvGrpSpPr>
      </xdr:nvGrpSpPr>
      <xdr:grpSpPr bwMode="auto">
        <a:xfrm>
          <a:off x="4700588" y="10096500"/>
          <a:ext cx="266700" cy="0"/>
          <a:chOff x="466" y="3952"/>
          <a:chExt cx="28" cy="16"/>
        </a:xfrm>
      </xdr:grpSpPr>
      <xdr:sp macro="" textlink="">
        <xdr:nvSpPr>
          <xdr:cNvPr id="4103424" name="Line 7265">
            <a:extLst>
              <a:ext uri="{FF2B5EF4-FFF2-40B4-BE49-F238E27FC236}">
                <a16:creationId xmlns:a16="http://schemas.microsoft.com/office/drawing/2014/main" id="{00000000-0008-0000-0F00-00000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25" name="Line 7266">
            <a:extLst>
              <a:ext uri="{FF2B5EF4-FFF2-40B4-BE49-F238E27FC236}">
                <a16:creationId xmlns:a16="http://schemas.microsoft.com/office/drawing/2014/main" id="{00000000-0008-0000-0F00-00000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56" name="Group 7267">
          <a:extLst>
            <a:ext uri="{FF2B5EF4-FFF2-40B4-BE49-F238E27FC236}">
              <a16:creationId xmlns:a16="http://schemas.microsoft.com/office/drawing/2014/main" id="{00000000-0008-0000-0F00-0000589C3E00}"/>
            </a:ext>
          </a:extLst>
        </xdr:cNvPr>
        <xdr:cNvGrpSpPr>
          <a:grpSpLocks/>
        </xdr:cNvGrpSpPr>
      </xdr:nvGrpSpPr>
      <xdr:grpSpPr bwMode="auto">
        <a:xfrm>
          <a:off x="4117181" y="10096500"/>
          <a:ext cx="240507" cy="0"/>
          <a:chOff x="466" y="3952"/>
          <a:chExt cx="28" cy="16"/>
        </a:xfrm>
      </xdr:grpSpPr>
      <xdr:sp macro="" textlink="">
        <xdr:nvSpPr>
          <xdr:cNvPr id="4103422" name="Line 7268">
            <a:extLst>
              <a:ext uri="{FF2B5EF4-FFF2-40B4-BE49-F238E27FC236}">
                <a16:creationId xmlns:a16="http://schemas.microsoft.com/office/drawing/2014/main" id="{00000000-0008-0000-0F00-0000FE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23" name="Line 7269">
            <a:extLst>
              <a:ext uri="{FF2B5EF4-FFF2-40B4-BE49-F238E27FC236}">
                <a16:creationId xmlns:a16="http://schemas.microsoft.com/office/drawing/2014/main" id="{00000000-0008-0000-0F00-0000FF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03257" name="Group 7270">
          <a:extLst>
            <a:ext uri="{FF2B5EF4-FFF2-40B4-BE49-F238E27FC236}">
              <a16:creationId xmlns:a16="http://schemas.microsoft.com/office/drawing/2014/main" id="{00000000-0008-0000-0F00-0000599C3E00}"/>
            </a:ext>
          </a:extLst>
        </xdr:cNvPr>
        <xdr:cNvGrpSpPr>
          <a:grpSpLocks/>
        </xdr:cNvGrpSpPr>
      </xdr:nvGrpSpPr>
      <xdr:grpSpPr bwMode="auto">
        <a:xfrm>
          <a:off x="5486400" y="10096500"/>
          <a:ext cx="228600" cy="0"/>
          <a:chOff x="466" y="3952"/>
          <a:chExt cx="28" cy="16"/>
        </a:xfrm>
      </xdr:grpSpPr>
      <xdr:sp macro="" textlink="">
        <xdr:nvSpPr>
          <xdr:cNvPr id="4103420" name="Line 7271">
            <a:extLst>
              <a:ext uri="{FF2B5EF4-FFF2-40B4-BE49-F238E27FC236}">
                <a16:creationId xmlns:a16="http://schemas.microsoft.com/office/drawing/2014/main" id="{00000000-0008-0000-0F00-0000FC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21" name="Line 7272">
            <a:extLst>
              <a:ext uri="{FF2B5EF4-FFF2-40B4-BE49-F238E27FC236}">
                <a16:creationId xmlns:a16="http://schemas.microsoft.com/office/drawing/2014/main" id="{00000000-0008-0000-0F00-0000FD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58" name="Group 7273">
          <a:extLst>
            <a:ext uri="{FF2B5EF4-FFF2-40B4-BE49-F238E27FC236}">
              <a16:creationId xmlns:a16="http://schemas.microsoft.com/office/drawing/2014/main" id="{00000000-0008-0000-0F00-00005A9C3E00}"/>
            </a:ext>
          </a:extLst>
        </xdr:cNvPr>
        <xdr:cNvGrpSpPr>
          <a:grpSpLocks/>
        </xdr:cNvGrpSpPr>
      </xdr:nvGrpSpPr>
      <xdr:grpSpPr bwMode="auto">
        <a:xfrm>
          <a:off x="4700588" y="10096500"/>
          <a:ext cx="266700" cy="0"/>
          <a:chOff x="466" y="3952"/>
          <a:chExt cx="28" cy="16"/>
        </a:xfrm>
      </xdr:grpSpPr>
      <xdr:sp macro="" textlink="">
        <xdr:nvSpPr>
          <xdr:cNvPr id="4103418" name="Line 7274">
            <a:extLst>
              <a:ext uri="{FF2B5EF4-FFF2-40B4-BE49-F238E27FC236}">
                <a16:creationId xmlns:a16="http://schemas.microsoft.com/office/drawing/2014/main" id="{00000000-0008-0000-0F00-0000FA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19" name="Line 7275">
            <a:extLst>
              <a:ext uri="{FF2B5EF4-FFF2-40B4-BE49-F238E27FC236}">
                <a16:creationId xmlns:a16="http://schemas.microsoft.com/office/drawing/2014/main" id="{00000000-0008-0000-0F00-0000FB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59" name="Group 7276">
          <a:extLst>
            <a:ext uri="{FF2B5EF4-FFF2-40B4-BE49-F238E27FC236}">
              <a16:creationId xmlns:a16="http://schemas.microsoft.com/office/drawing/2014/main" id="{00000000-0008-0000-0F00-00005B9C3E00}"/>
            </a:ext>
          </a:extLst>
        </xdr:cNvPr>
        <xdr:cNvGrpSpPr>
          <a:grpSpLocks/>
        </xdr:cNvGrpSpPr>
      </xdr:nvGrpSpPr>
      <xdr:grpSpPr bwMode="auto">
        <a:xfrm>
          <a:off x="4700588" y="10096500"/>
          <a:ext cx="266700" cy="0"/>
          <a:chOff x="466" y="3952"/>
          <a:chExt cx="28" cy="16"/>
        </a:xfrm>
      </xdr:grpSpPr>
      <xdr:sp macro="" textlink="">
        <xdr:nvSpPr>
          <xdr:cNvPr id="4103416" name="Line 7277">
            <a:extLst>
              <a:ext uri="{FF2B5EF4-FFF2-40B4-BE49-F238E27FC236}">
                <a16:creationId xmlns:a16="http://schemas.microsoft.com/office/drawing/2014/main" id="{00000000-0008-0000-0F00-0000F8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17" name="Line 7278">
            <a:extLst>
              <a:ext uri="{FF2B5EF4-FFF2-40B4-BE49-F238E27FC236}">
                <a16:creationId xmlns:a16="http://schemas.microsoft.com/office/drawing/2014/main" id="{00000000-0008-0000-0F00-0000F9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60" name="Group 7279">
          <a:extLst>
            <a:ext uri="{FF2B5EF4-FFF2-40B4-BE49-F238E27FC236}">
              <a16:creationId xmlns:a16="http://schemas.microsoft.com/office/drawing/2014/main" id="{00000000-0008-0000-0F00-00005C9C3E00}"/>
            </a:ext>
          </a:extLst>
        </xdr:cNvPr>
        <xdr:cNvGrpSpPr>
          <a:grpSpLocks/>
        </xdr:cNvGrpSpPr>
      </xdr:nvGrpSpPr>
      <xdr:grpSpPr bwMode="auto">
        <a:xfrm>
          <a:off x="4700588" y="10096500"/>
          <a:ext cx="266700" cy="0"/>
          <a:chOff x="466" y="3952"/>
          <a:chExt cx="28" cy="16"/>
        </a:xfrm>
      </xdr:grpSpPr>
      <xdr:sp macro="" textlink="">
        <xdr:nvSpPr>
          <xdr:cNvPr id="4103414" name="Line 7280">
            <a:extLst>
              <a:ext uri="{FF2B5EF4-FFF2-40B4-BE49-F238E27FC236}">
                <a16:creationId xmlns:a16="http://schemas.microsoft.com/office/drawing/2014/main" id="{00000000-0008-0000-0F00-0000F6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15" name="Line 7281">
            <a:extLst>
              <a:ext uri="{FF2B5EF4-FFF2-40B4-BE49-F238E27FC236}">
                <a16:creationId xmlns:a16="http://schemas.microsoft.com/office/drawing/2014/main" id="{00000000-0008-0000-0F00-0000F7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61" name="Group 7282">
          <a:extLst>
            <a:ext uri="{FF2B5EF4-FFF2-40B4-BE49-F238E27FC236}">
              <a16:creationId xmlns:a16="http://schemas.microsoft.com/office/drawing/2014/main" id="{00000000-0008-0000-0F00-00005D9C3E00}"/>
            </a:ext>
          </a:extLst>
        </xdr:cNvPr>
        <xdr:cNvGrpSpPr>
          <a:grpSpLocks/>
        </xdr:cNvGrpSpPr>
      </xdr:nvGrpSpPr>
      <xdr:grpSpPr bwMode="auto">
        <a:xfrm>
          <a:off x="4700588" y="10096500"/>
          <a:ext cx="266700" cy="0"/>
          <a:chOff x="466" y="3952"/>
          <a:chExt cx="28" cy="16"/>
        </a:xfrm>
      </xdr:grpSpPr>
      <xdr:sp macro="" textlink="">
        <xdr:nvSpPr>
          <xdr:cNvPr id="4103412" name="Line 7283">
            <a:extLst>
              <a:ext uri="{FF2B5EF4-FFF2-40B4-BE49-F238E27FC236}">
                <a16:creationId xmlns:a16="http://schemas.microsoft.com/office/drawing/2014/main" id="{00000000-0008-0000-0F00-0000F4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13" name="Line 7284">
            <a:extLst>
              <a:ext uri="{FF2B5EF4-FFF2-40B4-BE49-F238E27FC236}">
                <a16:creationId xmlns:a16="http://schemas.microsoft.com/office/drawing/2014/main" id="{00000000-0008-0000-0F00-0000F5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62" name="Group 7285">
          <a:extLst>
            <a:ext uri="{FF2B5EF4-FFF2-40B4-BE49-F238E27FC236}">
              <a16:creationId xmlns:a16="http://schemas.microsoft.com/office/drawing/2014/main" id="{00000000-0008-0000-0F00-00005E9C3E00}"/>
            </a:ext>
          </a:extLst>
        </xdr:cNvPr>
        <xdr:cNvGrpSpPr>
          <a:grpSpLocks/>
        </xdr:cNvGrpSpPr>
      </xdr:nvGrpSpPr>
      <xdr:grpSpPr bwMode="auto">
        <a:xfrm>
          <a:off x="4700588" y="10096500"/>
          <a:ext cx="266700" cy="0"/>
          <a:chOff x="466" y="3952"/>
          <a:chExt cx="28" cy="16"/>
        </a:xfrm>
      </xdr:grpSpPr>
      <xdr:sp macro="" textlink="">
        <xdr:nvSpPr>
          <xdr:cNvPr id="4103410" name="Line 7286">
            <a:extLst>
              <a:ext uri="{FF2B5EF4-FFF2-40B4-BE49-F238E27FC236}">
                <a16:creationId xmlns:a16="http://schemas.microsoft.com/office/drawing/2014/main" id="{00000000-0008-0000-0F00-0000F2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11" name="Line 7287">
            <a:extLst>
              <a:ext uri="{FF2B5EF4-FFF2-40B4-BE49-F238E27FC236}">
                <a16:creationId xmlns:a16="http://schemas.microsoft.com/office/drawing/2014/main" id="{00000000-0008-0000-0F00-0000F3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03263" name="Group 7288">
          <a:extLst>
            <a:ext uri="{FF2B5EF4-FFF2-40B4-BE49-F238E27FC236}">
              <a16:creationId xmlns:a16="http://schemas.microsoft.com/office/drawing/2014/main" id="{00000000-0008-0000-0F00-00005F9C3E00}"/>
            </a:ext>
          </a:extLst>
        </xdr:cNvPr>
        <xdr:cNvGrpSpPr>
          <a:grpSpLocks/>
        </xdr:cNvGrpSpPr>
      </xdr:nvGrpSpPr>
      <xdr:grpSpPr bwMode="auto">
        <a:xfrm>
          <a:off x="4576763" y="10096500"/>
          <a:ext cx="228600" cy="0"/>
          <a:chOff x="466" y="3952"/>
          <a:chExt cx="28" cy="16"/>
        </a:xfrm>
      </xdr:grpSpPr>
      <xdr:sp macro="" textlink="">
        <xdr:nvSpPr>
          <xdr:cNvPr id="4103408" name="Line 7289">
            <a:extLst>
              <a:ext uri="{FF2B5EF4-FFF2-40B4-BE49-F238E27FC236}">
                <a16:creationId xmlns:a16="http://schemas.microsoft.com/office/drawing/2014/main" id="{00000000-0008-0000-0F00-0000F0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09" name="Line 7290">
            <a:extLst>
              <a:ext uri="{FF2B5EF4-FFF2-40B4-BE49-F238E27FC236}">
                <a16:creationId xmlns:a16="http://schemas.microsoft.com/office/drawing/2014/main" id="{00000000-0008-0000-0F00-0000F1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64" name="Group 7291">
          <a:extLst>
            <a:ext uri="{FF2B5EF4-FFF2-40B4-BE49-F238E27FC236}">
              <a16:creationId xmlns:a16="http://schemas.microsoft.com/office/drawing/2014/main" id="{00000000-0008-0000-0F00-0000609C3E00}"/>
            </a:ext>
          </a:extLst>
        </xdr:cNvPr>
        <xdr:cNvGrpSpPr>
          <a:grpSpLocks/>
        </xdr:cNvGrpSpPr>
      </xdr:nvGrpSpPr>
      <xdr:grpSpPr bwMode="auto">
        <a:xfrm>
          <a:off x="4117181" y="10096500"/>
          <a:ext cx="240507" cy="0"/>
          <a:chOff x="466" y="3952"/>
          <a:chExt cx="28" cy="16"/>
        </a:xfrm>
      </xdr:grpSpPr>
      <xdr:sp macro="" textlink="">
        <xdr:nvSpPr>
          <xdr:cNvPr id="4103406" name="Line 7292">
            <a:extLst>
              <a:ext uri="{FF2B5EF4-FFF2-40B4-BE49-F238E27FC236}">
                <a16:creationId xmlns:a16="http://schemas.microsoft.com/office/drawing/2014/main" id="{00000000-0008-0000-0F00-0000EE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07" name="Line 7293">
            <a:extLst>
              <a:ext uri="{FF2B5EF4-FFF2-40B4-BE49-F238E27FC236}">
                <a16:creationId xmlns:a16="http://schemas.microsoft.com/office/drawing/2014/main" id="{00000000-0008-0000-0F00-0000EF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65" name="Group 7294">
          <a:extLst>
            <a:ext uri="{FF2B5EF4-FFF2-40B4-BE49-F238E27FC236}">
              <a16:creationId xmlns:a16="http://schemas.microsoft.com/office/drawing/2014/main" id="{00000000-0008-0000-0F00-0000619C3E00}"/>
            </a:ext>
          </a:extLst>
        </xdr:cNvPr>
        <xdr:cNvGrpSpPr>
          <a:grpSpLocks/>
        </xdr:cNvGrpSpPr>
      </xdr:nvGrpSpPr>
      <xdr:grpSpPr bwMode="auto">
        <a:xfrm>
          <a:off x="4117181" y="10096500"/>
          <a:ext cx="240507" cy="0"/>
          <a:chOff x="466" y="3952"/>
          <a:chExt cx="28" cy="16"/>
        </a:xfrm>
      </xdr:grpSpPr>
      <xdr:sp macro="" textlink="">
        <xdr:nvSpPr>
          <xdr:cNvPr id="4103404" name="Line 7295">
            <a:extLst>
              <a:ext uri="{FF2B5EF4-FFF2-40B4-BE49-F238E27FC236}">
                <a16:creationId xmlns:a16="http://schemas.microsoft.com/office/drawing/2014/main" id="{00000000-0008-0000-0F00-0000EC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05" name="Line 7296">
            <a:extLst>
              <a:ext uri="{FF2B5EF4-FFF2-40B4-BE49-F238E27FC236}">
                <a16:creationId xmlns:a16="http://schemas.microsoft.com/office/drawing/2014/main" id="{00000000-0008-0000-0F00-0000ED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66" name="Group 7297">
          <a:extLst>
            <a:ext uri="{FF2B5EF4-FFF2-40B4-BE49-F238E27FC236}">
              <a16:creationId xmlns:a16="http://schemas.microsoft.com/office/drawing/2014/main" id="{00000000-0008-0000-0F00-0000629C3E00}"/>
            </a:ext>
          </a:extLst>
        </xdr:cNvPr>
        <xdr:cNvGrpSpPr>
          <a:grpSpLocks/>
        </xdr:cNvGrpSpPr>
      </xdr:nvGrpSpPr>
      <xdr:grpSpPr bwMode="auto">
        <a:xfrm>
          <a:off x="4117181" y="10096500"/>
          <a:ext cx="240507" cy="0"/>
          <a:chOff x="466" y="3952"/>
          <a:chExt cx="28" cy="16"/>
        </a:xfrm>
      </xdr:grpSpPr>
      <xdr:sp macro="" textlink="">
        <xdr:nvSpPr>
          <xdr:cNvPr id="4103402" name="Line 7298">
            <a:extLst>
              <a:ext uri="{FF2B5EF4-FFF2-40B4-BE49-F238E27FC236}">
                <a16:creationId xmlns:a16="http://schemas.microsoft.com/office/drawing/2014/main" id="{00000000-0008-0000-0F00-0000EA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03" name="Line 7299">
            <a:extLst>
              <a:ext uri="{FF2B5EF4-FFF2-40B4-BE49-F238E27FC236}">
                <a16:creationId xmlns:a16="http://schemas.microsoft.com/office/drawing/2014/main" id="{00000000-0008-0000-0F00-0000EB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67" name="Group 7300">
          <a:extLst>
            <a:ext uri="{FF2B5EF4-FFF2-40B4-BE49-F238E27FC236}">
              <a16:creationId xmlns:a16="http://schemas.microsoft.com/office/drawing/2014/main" id="{00000000-0008-0000-0F00-0000639C3E00}"/>
            </a:ext>
          </a:extLst>
        </xdr:cNvPr>
        <xdr:cNvGrpSpPr>
          <a:grpSpLocks/>
        </xdr:cNvGrpSpPr>
      </xdr:nvGrpSpPr>
      <xdr:grpSpPr bwMode="auto">
        <a:xfrm>
          <a:off x="4117181" y="10096500"/>
          <a:ext cx="240507" cy="0"/>
          <a:chOff x="466" y="3952"/>
          <a:chExt cx="28" cy="16"/>
        </a:xfrm>
      </xdr:grpSpPr>
      <xdr:sp macro="" textlink="">
        <xdr:nvSpPr>
          <xdr:cNvPr id="4103400" name="Line 7301">
            <a:extLst>
              <a:ext uri="{FF2B5EF4-FFF2-40B4-BE49-F238E27FC236}">
                <a16:creationId xmlns:a16="http://schemas.microsoft.com/office/drawing/2014/main" id="{00000000-0008-0000-0F00-0000E8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01" name="Line 7302">
            <a:extLst>
              <a:ext uri="{FF2B5EF4-FFF2-40B4-BE49-F238E27FC236}">
                <a16:creationId xmlns:a16="http://schemas.microsoft.com/office/drawing/2014/main" id="{00000000-0008-0000-0F00-0000E9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68" name="Group 7303">
          <a:extLst>
            <a:ext uri="{FF2B5EF4-FFF2-40B4-BE49-F238E27FC236}">
              <a16:creationId xmlns:a16="http://schemas.microsoft.com/office/drawing/2014/main" id="{00000000-0008-0000-0F00-0000649C3E00}"/>
            </a:ext>
          </a:extLst>
        </xdr:cNvPr>
        <xdr:cNvGrpSpPr>
          <a:grpSpLocks/>
        </xdr:cNvGrpSpPr>
      </xdr:nvGrpSpPr>
      <xdr:grpSpPr bwMode="auto">
        <a:xfrm>
          <a:off x="4117181" y="10096500"/>
          <a:ext cx="240507" cy="0"/>
          <a:chOff x="466" y="3952"/>
          <a:chExt cx="28" cy="16"/>
        </a:xfrm>
      </xdr:grpSpPr>
      <xdr:sp macro="" textlink="">
        <xdr:nvSpPr>
          <xdr:cNvPr id="4103398" name="Line 7304">
            <a:extLst>
              <a:ext uri="{FF2B5EF4-FFF2-40B4-BE49-F238E27FC236}">
                <a16:creationId xmlns:a16="http://schemas.microsoft.com/office/drawing/2014/main" id="{00000000-0008-0000-0F00-0000E6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99" name="Line 7305">
            <a:extLst>
              <a:ext uri="{FF2B5EF4-FFF2-40B4-BE49-F238E27FC236}">
                <a16:creationId xmlns:a16="http://schemas.microsoft.com/office/drawing/2014/main" id="{00000000-0008-0000-0F00-0000E7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69" name="Group 7306">
          <a:extLst>
            <a:ext uri="{FF2B5EF4-FFF2-40B4-BE49-F238E27FC236}">
              <a16:creationId xmlns:a16="http://schemas.microsoft.com/office/drawing/2014/main" id="{00000000-0008-0000-0F00-0000659C3E00}"/>
            </a:ext>
          </a:extLst>
        </xdr:cNvPr>
        <xdr:cNvGrpSpPr>
          <a:grpSpLocks/>
        </xdr:cNvGrpSpPr>
      </xdr:nvGrpSpPr>
      <xdr:grpSpPr bwMode="auto">
        <a:xfrm>
          <a:off x="4117181" y="10096500"/>
          <a:ext cx="240507" cy="0"/>
          <a:chOff x="466" y="3952"/>
          <a:chExt cx="28" cy="16"/>
        </a:xfrm>
      </xdr:grpSpPr>
      <xdr:sp macro="" textlink="">
        <xdr:nvSpPr>
          <xdr:cNvPr id="4103396" name="Line 7307">
            <a:extLst>
              <a:ext uri="{FF2B5EF4-FFF2-40B4-BE49-F238E27FC236}">
                <a16:creationId xmlns:a16="http://schemas.microsoft.com/office/drawing/2014/main" id="{00000000-0008-0000-0F00-0000E4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97" name="Line 7308">
            <a:extLst>
              <a:ext uri="{FF2B5EF4-FFF2-40B4-BE49-F238E27FC236}">
                <a16:creationId xmlns:a16="http://schemas.microsoft.com/office/drawing/2014/main" id="{00000000-0008-0000-0F00-0000E5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03270" name="Group 7309">
          <a:extLst>
            <a:ext uri="{FF2B5EF4-FFF2-40B4-BE49-F238E27FC236}">
              <a16:creationId xmlns:a16="http://schemas.microsoft.com/office/drawing/2014/main" id="{00000000-0008-0000-0F00-0000669C3E00}"/>
            </a:ext>
          </a:extLst>
        </xdr:cNvPr>
        <xdr:cNvGrpSpPr>
          <a:grpSpLocks/>
        </xdr:cNvGrpSpPr>
      </xdr:nvGrpSpPr>
      <xdr:grpSpPr bwMode="auto">
        <a:xfrm>
          <a:off x="3993356" y="10096500"/>
          <a:ext cx="228600" cy="0"/>
          <a:chOff x="466" y="3952"/>
          <a:chExt cx="28" cy="16"/>
        </a:xfrm>
      </xdr:grpSpPr>
      <xdr:sp macro="" textlink="">
        <xdr:nvSpPr>
          <xdr:cNvPr id="4103394" name="Line 7310">
            <a:extLst>
              <a:ext uri="{FF2B5EF4-FFF2-40B4-BE49-F238E27FC236}">
                <a16:creationId xmlns:a16="http://schemas.microsoft.com/office/drawing/2014/main" id="{00000000-0008-0000-0F00-0000E2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95" name="Line 7311">
            <a:extLst>
              <a:ext uri="{FF2B5EF4-FFF2-40B4-BE49-F238E27FC236}">
                <a16:creationId xmlns:a16="http://schemas.microsoft.com/office/drawing/2014/main" id="{00000000-0008-0000-0F00-0000E3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71" name="Group 7312">
          <a:extLst>
            <a:ext uri="{FF2B5EF4-FFF2-40B4-BE49-F238E27FC236}">
              <a16:creationId xmlns:a16="http://schemas.microsoft.com/office/drawing/2014/main" id="{00000000-0008-0000-0F00-0000679C3E00}"/>
            </a:ext>
          </a:extLst>
        </xdr:cNvPr>
        <xdr:cNvGrpSpPr>
          <a:grpSpLocks/>
        </xdr:cNvGrpSpPr>
      </xdr:nvGrpSpPr>
      <xdr:grpSpPr bwMode="auto">
        <a:xfrm>
          <a:off x="4117181" y="10096500"/>
          <a:ext cx="228600" cy="0"/>
          <a:chOff x="466" y="3952"/>
          <a:chExt cx="28" cy="16"/>
        </a:xfrm>
      </xdr:grpSpPr>
      <xdr:sp macro="" textlink="">
        <xdr:nvSpPr>
          <xdr:cNvPr id="4103392" name="Line 7313">
            <a:extLst>
              <a:ext uri="{FF2B5EF4-FFF2-40B4-BE49-F238E27FC236}">
                <a16:creationId xmlns:a16="http://schemas.microsoft.com/office/drawing/2014/main" id="{00000000-0008-0000-0F00-0000E0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93" name="Line 7314">
            <a:extLst>
              <a:ext uri="{FF2B5EF4-FFF2-40B4-BE49-F238E27FC236}">
                <a16:creationId xmlns:a16="http://schemas.microsoft.com/office/drawing/2014/main" id="{00000000-0008-0000-0F00-0000E1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72" name="Group 7315">
          <a:extLst>
            <a:ext uri="{FF2B5EF4-FFF2-40B4-BE49-F238E27FC236}">
              <a16:creationId xmlns:a16="http://schemas.microsoft.com/office/drawing/2014/main" id="{00000000-0008-0000-0F00-0000689C3E00}"/>
            </a:ext>
          </a:extLst>
        </xdr:cNvPr>
        <xdr:cNvGrpSpPr>
          <a:grpSpLocks/>
        </xdr:cNvGrpSpPr>
      </xdr:nvGrpSpPr>
      <xdr:grpSpPr bwMode="auto">
        <a:xfrm>
          <a:off x="4117181" y="10096500"/>
          <a:ext cx="228600" cy="0"/>
          <a:chOff x="466" y="3952"/>
          <a:chExt cx="28" cy="16"/>
        </a:xfrm>
      </xdr:grpSpPr>
      <xdr:sp macro="" textlink="">
        <xdr:nvSpPr>
          <xdr:cNvPr id="4103390" name="Line 7316">
            <a:extLst>
              <a:ext uri="{FF2B5EF4-FFF2-40B4-BE49-F238E27FC236}">
                <a16:creationId xmlns:a16="http://schemas.microsoft.com/office/drawing/2014/main" id="{00000000-0008-0000-0F00-0000DE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91" name="Line 7317">
            <a:extLst>
              <a:ext uri="{FF2B5EF4-FFF2-40B4-BE49-F238E27FC236}">
                <a16:creationId xmlns:a16="http://schemas.microsoft.com/office/drawing/2014/main" id="{00000000-0008-0000-0F00-0000DF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73" name="Group 7318">
          <a:extLst>
            <a:ext uri="{FF2B5EF4-FFF2-40B4-BE49-F238E27FC236}">
              <a16:creationId xmlns:a16="http://schemas.microsoft.com/office/drawing/2014/main" id="{00000000-0008-0000-0F00-0000699C3E00}"/>
            </a:ext>
          </a:extLst>
        </xdr:cNvPr>
        <xdr:cNvGrpSpPr>
          <a:grpSpLocks/>
        </xdr:cNvGrpSpPr>
      </xdr:nvGrpSpPr>
      <xdr:grpSpPr bwMode="auto">
        <a:xfrm>
          <a:off x="4117181" y="10096500"/>
          <a:ext cx="240507" cy="0"/>
          <a:chOff x="466" y="3952"/>
          <a:chExt cx="28" cy="16"/>
        </a:xfrm>
      </xdr:grpSpPr>
      <xdr:sp macro="" textlink="">
        <xdr:nvSpPr>
          <xdr:cNvPr id="4103388" name="Line 7319">
            <a:extLst>
              <a:ext uri="{FF2B5EF4-FFF2-40B4-BE49-F238E27FC236}">
                <a16:creationId xmlns:a16="http://schemas.microsoft.com/office/drawing/2014/main" id="{00000000-0008-0000-0F00-0000DC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89" name="Line 7320">
            <a:extLst>
              <a:ext uri="{FF2B5EF4-FFF2-40B4-BE49-F238E27FC236}">
                <a16:creationId xmlns:a16="http://schemas.microsoft.com/office/drawing/2014/main" id="{00000000-0008-0000-0F00-0000DD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74" name="Group 7321">
          <a:extLst>
            <a:ext uri="{FF2B5EF4-FFF2-40B4-BE49-F238E27FC236}">
              <a16:creationId xmlns:a16="http://schemas.microsoft.com/office/drawing/2014/main" id="{00000000-0008-0000-0F00-00006A9C3E00}"/>
            </a:ext>
          </a:extLst>
        </xdr:cNvPr>
        <xdr:cNvGrpSpPr>
          <a:grpSpLocks/>
        </xdr:cNvGrpSpPr>
      </xdr:nvGrpSpPr>
      <xdr:grpSpPr bwMode="auto">
        <a:xfrm>
          <a:off x="4117181" y="10096500"/>
          <a:ext cx="228600" cy="0"/>
          <a:chOff x="466" y="3952"/>
          <a:chExt cx="28" cy="16"/>
        </a:xfrm>
      </xdr:grpSpPr>
      <xdr:sp macro="" textlink="">
        <xdr:nvSpPr>
          <xdr:cNvPr id="4103386" name="Line 7322">
            <a:extLst>
              <a:ext uri="{FF2B5EF4-FFF2-40B4-BE49-F238E27FC236}">
                <a16:creationId xmlns:a16="http://schemas.microsoft.com/office/drawing/2014/main" id="{00000000-0008-0000-0F00-0000DA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87" name="Line 7323">
            <a:extLst>
              <a:ext uri="{FF2B5EF4-FFF2-40B4-BE49-F238E27FC236}">
                <a16:creationId xmlns:a16="http://schemas.microsoft.com/office/drawing/2014/main" id="{00000000-0008-0000-0F00-0000DB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75" name="Group 7324">
          <a:extLst>
            <a:ext uri="{FF2B5EF4-FFF2-40B4-BE49-F238E27FC236}">
              <a16:creationId xmlns:a16="http://schemas.microsoft.com/office/drawing/2014/main" id="{00000000-0008-0000-0F00-00006B9C3E00}"/>
            </a:ext>
          </a:extLst>
        </xdr:cNvPr>
        <xdr:cNvGrpSpPr>
          <a:grpSpLocks/>
        </xdr:cNvGrpSpPr>
      </xdr:nvGrpSpPr>
      <xdr:grpSpPr bwMode="auto">
        <a:xfrm>
          <a:off x="4117181" y="10096500"/>
          <a:ext cx="228600" cy="0"/>
          <a:chOff x="466" y="3952"/>
          <a:chExt cx="28" cy="16"/>
        </a:xfrm>
      </xdr:grpSpPr>
      <xdr:sp macro="" textlink="">
        <xdr:nvSpPr>
          <xdr:cNvPr id="4103384" name="Line 7325">
            <a:extLst>
              <a:ext uri="{FF2B5EF4-FFF2-40B4-BE49-F238E27FC236}">
                <a16:creationId xmlns:a16="http://schemas.microsoft.com/office/drawing/2014/main" id="{00000000-0008-0000-0F00-0000D8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85" name="Line 7326">
            <a:extLst>
              <a:ext uri="{FF2B5EF4-FFF2-40B4-BE49-F238E27FC236}">
                <a16:creationId xmlns:a16="http://schemas.microsoft.com/office/drawing/2014/main" id="{00000000-0008-0000-0F00-0000D9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76" name="Group 7327">
          <a:extLst>
            <a:ext uri="{FF2B5EF4-FFF2-40B4-BE49-F238E27FC236}">
              <a16:creationId xmlns:a16="http://schemas.microsoft.com/office/drawing/2014/main" id="{00000000-0008-0000-0F00-00006C9C3E00}"/>
            </a:ext>
          </a:extLst>
        </xdr:cNvPr>
        <xdr:cNvGrpSpPr>
          <a:grpSpLocks/>
        </xdr:cNvGrpSpPr>
      </xdr:nvGrpSpPr>
      <xdr:grpSpPr bwMode="auto">
        <a:xfrm>
          <a:off x="4117181" y="10096500"/>
          <a:ext cx="240507" cy="0"/>
          <a:chOff x="466" y="3952"/>
          <a:chExt cx="28" cy="16"/>
        </a:xfrm>
      </xdr:grpSpPr>
      <xdr:sp macro="" textlink="">
        <xdr:nvSpPr>
          <xdr:cNvPr id="4103382" name="Line 7328">
            <a:extLst>
              <a:ext uri="{FF2B5EF4-FFF2-40B4-BE49-F238E27FC236}">
                <a16:creationId xmlns:a16="http://schemas.microsoft.com/office/drawing/2014/main" id="{00000000-0008-0000-0F00-0000D6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83" name="Line 7329">
            <a:extLst>
              <a:ext uri="{FF2B5EF4-FFF2-40B4-BE49-F238E27FC236}">
                <a16:creationId xmlns:a16="http://schemas.microsoft.com/office/drawing/2014/main" id="{00000000-0008-0000-0F00-0000D7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77" name="Group 7330">
          <a:extLst>
            <a:ext uri="{FF2B5EF4-FFF2-40B4-BE49-F238E27FC236}">
              <a16:creationId xmlns:a16="http://schemas.microsoft.com/office/drawing/2014/main" id="{00000000-0008-0000-0F00-00006D9C3E00}"/>
            </a:ext>
          </a:extLst>
        </xdr:cNvPr>
        <xdr:cNvGrpSpPr>
          <a:grpSpLocks/>
        </xdr:cNvGrpSpPr>
      </xdr:nvGrpSpPr>
      <xdr:grpSpPr bwMode="auto">
        <a:xfrm>
          <a:off x="4700588" y="10096500"/>
          <a:ext cx="266700" cy="0"/>
          <a:chOff x="466" y="3952"/>
          <a:chExt cx="28" cy="16"/>
        </a:xfrm>
      </xdr:grpSpPr>
      <xdr:sp macro="" textlink="">
        <xdr:nvSpPr>
          <xdr:cNvPr id="4103380" name="Line 7331">
            <a:extLst>
              <a:ext uri="{FF2B5EF4-FFF2-40B4-BE49-F238E27FC236}">
                <a16:creationId xmlns:a16="http://schemas.microsoft.com/office/drawing/2014/main" id="{00000000-0008-0000-0F00-0000D4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81" name="Line 7332">
            <a:extLst>
              <a:ext uri="{FF2B5EF4-FFF2-40B4-BE49-F238E27FC236}">
                <a16:creationId xmlns:a16="http://schemas.microsoft.com/office/drawing/2014/main" id="{00000000-0008-0000-0F00-0000D5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78" name="Group 7333">
          <a:extLst>
            <a:ext uri="{FF2B5EF4-FFF2-40B4-BE49-F238E27FC236}">
              <a16:creationId xmlns:a16="http://schemas.microsoft.com/office/drawing/2014/main" id="{00000000-0008-0000-0F00-00006E9C3E00}"/>
            </a:ext>
          </a:extLst>
        </xdr:cNvPr>
        <xdr:cNvGrpSpPr>
          <a:grpSpLocks/>
        </xdr:cNvGrpSpPr>
      </xdr:nvGrpSpPr>
      <xdr:grpSpPr bwMode="auto">
        <a:xfrm>
          <a:off x="4700588" y="10096500"/>
          <a:ext cx="266700" cy="0"/>
          <a:chOff x="466" y="3952"/>
          <a:chExt cx="28" cy="16"/>
        </a:xfrm>
      </xdr:grpSpPr>
      <xdr:sp macro="" textlink="">
        <xdr:nvSpPr>
          <xdr:cNvPr id="4103378" name="Line 7334">
            <a:extLst>
              <a:ext uri="{FF2B5EF4-FFF2-40B4-BE49-F238E27FC236}">
                <a16:creationId xmlns:a16="http://schemas.microsoft.com/office/drawing/2014/main" id="{00000000-0008-0000-0F00-0000D2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79" name="Line 7335">
            <a:extLst>
              <a:ext uri="{FF2B5EF4-FFF2-40B4-BE49-F238E27FC236}">
                <a16:creationId xmlns:a16="http://schemas.microsoft.com/office/drawing/2014/main" id="{00000000-0008-0000-0F00-0000D3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79" name="Group 7336">
          <a:extLst>
            <a:ext uri="{FF2B5EF4-FFF2-40B4-BE49-F238E27FC236}">
              <a16:creationId xmlns:a16="http://schemas.microsoft.com/office/drawing/2014/main" id="{00000000-0008-0000-0F00-00006F9C3E00}"/>
            </a:ext>
          </a:extLst>
        </xdr:cNvPr>
        <xdr:cNvGrpSpPr>
          <a:grpSpLocks/>
        </xdr:cNvGrpSpPr>
      </xdr:nvGrpSpPr>
      <xdr:grpSpPr bwMode="auto">
        <a:xfrm>
          <a:off x="4700588" y="10096500"/>
          <a:ext cx="266700" cy="0"/>
          <a:chOff x="466" y="3952"/>
          <a:chExt cx="28" cy="16"/>
        </a:xfrm>
      </xdr:grpSpPr>
      <xdr:sp macro="" textlink="">
        <xdr:nvSpPr>
          <xdr:cNvPr id="4103376" name="Line 7337">
            <a:extLst>
              <a:ext uri="{FF2B5EF4-FFF2-40B4-BE49-F238E27FC236}">
                <a16:creationId xmlns:a16="http://schemas.microsoft.com/office/drawing/2014/main" id="{00000000-0008-0000-0F00-0000D0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77" name="Line 7338">
            <a:extLst>
              <a:ext uri="{FF2B5EF4-FFF2-40B4-BE49-F238E27FC236}">
                <a16:creationId xmlns:a16="http://schemas.microsoft.com/office/drawing/2014/main" id="{00000000-0008-0000-0F00-0000D1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80" name="Group 7339">
          <a:extLst>
            <a:ext uri="{FF2B5EF4-FFF2-40B4-BE49-F238E27FC236}">
              <a16:creationId xmlns:a16="http://schemas.microsoft.com/office/drawing/2014/main" id="{00000000-0008-0000-0F00-0000709C3E00}"/>
            </a:ext>
          </a:extLst>
        </xdr:cNvPr>
        <xdr:cNvGrpSpPr>
          <a:grpSpLocks/>
        </xdr:cNvGrpSpPr>
      </xdr:nvGrpSpPr>
      <xdr:grpSpPr bwMode="auto">
        <a:xfrm>
          <a:off x="5486400" y="10096500"/>
          <a:ext cx="266700" cy="0"/>
          <a:chOff x="466" y="3952"/>
          <a:chExt cx="28" cy="16"/>
        </a:xfrm>
      </xdr:grpSpPr>
      <xdr:sp macro="" textlink="">
        <xdr:nvSpPr>
          <xdr:cNvPr id="4103374" name="Line 7340">
            <a:extLst>
              <a:ext uri="{FF2B5EF4-FFF2-40B4-BE49-F238E27FC236}">
                <a16:creationId xmlns:a16="http://schemas.microsoft.com/office/drawing/2014/main" id="{00000000-0008-0000-0F00-0000CE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75" name="Line 7341">
            <a:extLst>
              <a:ext uri="{FF2B5EF4-FFF2-40B4-BE49-F238E27FC236}">
                <a16:creationId xmlns:a16="http://schemas.microsoft.com/office/drawing/2014/main" id="{00000000-0008-0000-0F00-0000CF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81" name="Group 7342">
          <a:extLst>
            <a:ext uri="{FF2B5EF4-FFF2-40B4-BE49-F238E27FC236}">
              <a16:creationId xmlns:a16="http://schemas.microsoft.com/office/drawing/2014/main" id="{00000000-0008-0000-0F00-0000719C3E00}"/>
            </a:ext>
          </a:extLst>
        </xdr:cNvPr>
        <xdr:cNvGrpSpPr>
          <a:grpSpLocks/>
        </xdr:cNvGrpSpPr>
      </xdr:nvGrpSpPr>
      <xdr:grpSpPr bwMode="auto">
        <a:xfrm>
          <a:off x="5486400" y="10096500"/>
          <a:ext cx="266700" cy="0"/>
          <a:chOff x="466" y="3952"/>
          <a:chExt cx="28" cy="16"/>
        </a:xfrm>
      </xdr:grpSpPr>
      <xdr:sp macro="" textlink="">
        <xdr:nvSpPr>
          <xdr:cNvPr id="4103372" name="Line 7343">
            <a:extLst>
              <a:ext uri="{FF2B5EF4-FFF2-40B4-BE49-F238E27FC236}">
                <a16:creationId xmlns:a16="http://schemas.microsoft.com/office/drawing/2014/main" id="{00000000-0008-0000-0F00-0000CC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73" name="Line 7344">
            <a:extLst>
              <a:ext uri="{FF2B5EF4-FFF2-40B4-BE49-F238E27FC236}">
                <a16:creationId xmlns:a16="http://schemas.microsoft.com/office/drawing/2014/main" id="{00000000-0008-0000-0F00-0000CD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82" name="Group 7345">
          <a:extLst>
            <a:ext uri="{FF2B5EF4-FFF2-40B4-BE49-F238E27FC236}">
              <a16:creationId xmlns:a16="http://schemas.microsoft.com/office/drawing/2014/main" id="{00000000-0008-0000-0F00-0000729C3E00}"/>
            </a:ext>
          </a:extLst>
        </xdr:cNvPr>
        <xdr:cNvGrpSpPr>
          <a:grpSpLocks/>
        </xdr:cNvGrpSpPr>
      </xdr:nvGrpSpPr>
      <xdr:grpSpPr bwMode="auto">
        <a:xfrm>
          <a:off x="5486400" y="10096500"/>
          <a:ext cx="266700" cy="0"/>
          <a:chOff x="466" y="3952"/>
          <a:chExt cx="28" cy="16"/>
        </a:xfrm>
      </xdr:grpSpPr>
      <xdr:sp macro="" textlink="">
        <xdr:nvSpPr>
          <xdr:cNvPr id="4103370" name="Line 7346">
            <a:extLst>
              <a:ext uri="{FF2B5EF4-FFF2-40B4-BE49-F238E27FC236}">
                <a16:creationId xmlns:a16="http://schemas.microsoft.com/office/drawing/2014/main" id="{00000000-0008-0000-0F00-0000CA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71" name="Line 7347">
            <a:extLst>
              <a:ext uri="{FF2B5EF4-FFF2-40B4-BE49-F238E27FC236}">
                <a16:creationId xmlns:a16="http://schemas.microsoft.com/office/drawing/2014/main" id="{00000000-0008-0000-0F00-0000CB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83" name="Group 7348">
          <a:extLst>
            <a:ext uri="{FF2B5EF4-FFF2-40B4-BE49-F238E27FC236}">
              <a16:creationId xmlns:a16="http://schemas.microsoft.com/office/drawing/2014/main" id="{00000000-0008-0000-0F00-0000739C3E00}"/>
            </a:ext>
          </a:extLst>
        </xdr:cNvPr>
        <xdr:cNvGrpSpPr>
          <a:grpSpLocks/>
        </xdr:cNvGrpSpPr>
      </xdr:nvGrpSpPr>
      <xdr:grpSpPr bwMode="auto">
        <a:xfrm>
          <a:off x="5486400" y="10096500"/>
          <a:ext cx="266700" cy="0"/>
          <a:chOff x="466" y="3952"/>
          <a:chExt cx="28" cy="16"/>
        </a:xfrm>
      </xdr:grpSpPr>
      <xdr:sp macro="" textlink="">
        <xdr:nvSpPr>
          <xdr:cNvPr id="4103368" name="Line 7349">
            <a:extLst>
              <a:ext uri="{FF2B5EF4-FFF2-40B4-BE49-F238E27FC236}">
                <a16:creationId xmlns:a16="http://schemas.microsoft.com/office/drawing/2014/main" id="{00000000-0008-0000-0F00-0000C8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69" name="Line 7350">
            <a:extLst>
              <a:ext uri="{FF2B5EF4-FFF2-40B4-BE49-F238E27FC236}">
                <a16:creationId xmlns:a16="http://schemas.microsoft.com/office/drawing/2014/main" id="{00000000-0008-0000-0F00-0000C9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84" name="Group 7351">
          <a:extLst>
            <a:ext uri="{FF2B5EF4-FFF2-40B4-BE49-F238E27FC236}">
              <a16:creationId xmlns:a16="http://schemas.microsoft.com/office/drawing/2014/main" id="{00000000-0008-0000-0F00-0000749C3E00}"/>
            </a:ext>
          </a:extLst>
        </xdr:cNvPr>
        <xdr:cNvGrpSpPr>
          <a:grpSpLocks/>
        </xdr:cNvGrpSpPr>
      </xdr:nvGrpSpPr>
      <xdr:grpSpPr bwMode="auto">
        <a:xfrm>
          <a:off x="5486400" y="10096500"/>
          <a:ext cx="266700" cy="0"/>
          <a:chOff x="466" y="3952"/>
          <a:chExt cx="28" cy="16"/>
        </a:xfrm>
      </xdr:grpSpPr>
      <xdr:sp macro="" textlink="">
        <xdr:nvSpPr>
          <xdr:cNvPr id="4103366" name="Line 7352">
            <a:extLst>
              <a:ext uri="{FF2B5EF4-FFF2-40B4-BE49-F238E27FC236}">
                <a16:creationId xmlns:a16="http://schemas.microsoft.com/office/drawing/2014/main" id="{00000000-0008-0000-0F00-0000C6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67" name="Line 7353">
            <a:extLst>
              <a:ext uri="{FF2B5EF4-FFF2-40B4-BE49-F238E27FC236}">
                <a16:creationId xmlns:a16="http://schemas.microsoft.com/office/drawing/2014/main" id="{00000000-0008-0000-0F00-0000C7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85" name="Group 7354">
          <a:extLst>
            <a:ext uri="{FF2B5EF4-FFF2-40B4-BE49-F238E27FC236}">
              <a16:creationId xmlns:a16="http://schemas.microsoft.com/office/drawing/2014/main" id="{00000000-0008-0000-0F00-0000759C3E00}"/>
            </a:ext>
          </a:extLst>
        </xdr:cNvPr>
        <xdr:cNvGrpSpPr>
          <a:grpSpLocks/>
        </xdr:cNvGrpSpPr>
      </xdr:nvGrpSpPr>
      <xdr:grpSpPr bwMode="auto">
        <a:xfrm>
          <a:off x="4117181" y="10096500"/>
          <a:ext cx="228600" cy="0"/>
          <a:chOff x="466" y="3952"/>
          <a:chExt cx="28" cy="16"/>
        </a:xfrm>
      </xdr:grpSpPr>
      <xdr:sp macro="" textlink="">
        <xdr:nvSpPr>
          <xdr:cNvPr id="4103364" name="Line 7355">
            <a:extLst>
              <a:ext uri="{FF2B5EF4-FFF2-40B4-BE49-F238E27FC236}">
                <a16:creationId xmlns:a16="http://schemas.microsoft.com/office/drawing/2014/main" id="{00000000-0008-0000-0F00-0000C4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65" name="Line 7356">
            <a:extLst>
              <a:ext uri="{FF2B5EF4-FFF2-40B4-BE49-F238E27FC236}">
                <a16:creationId xmlns:a16="http://schemas.microsoft.com/office/drawing/2014/main" id="{00000000-0008-0000-0F00-0000C5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86" name="Group 7357">
          <a:extLst>
            <a:ext uri="{FF2B5EF4-FFF2-40B4-BE49-F238E27FC236}">
              <a16:creationId xmlns:a16="http://schemas.microsoft.com/office/drawing/2014/main" id="{00000000-0008-0000-0F00-0000769C3E00}"/>
            </a:ext>
          </a:extLst>
        </xdr:cNvPr>
        <xdr:cNvGrpSpPr>
          <a:grpSpLocks/>
        </xdr:cNvGrpSpPr>
      </xdr:nvGrpSpPr>
      <xdr:grpSpPr bwMode="auto">
        <a:xfrm>
          <a:off x="4700588" y="10096500"/>
          <a:ext cx="266700" cy="0"/>
          <a:chOff x="466" y="3952"/>
          <a:chExt cx="28" cy="16"/>
        </a:xfrm>
      </xdr:grpSpPr>
      <xdr:sp macro="" textlink="">
        <xdr:nvSpPr>
          <xdr:cNvPr id="4103362" name="Line 7358">
            <a:extLst>
              <a:ext uri="{FF2B5EF4-FFF2-40B4-BE49-F238E27FC236}">
                <a16:creationId xmlns:a16="http://schemas.microsoft.com/office/drawing/2014/main" id="{00000000-0008-0000-0F00-0000C2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63" name="Line 7359">
            <a:extLst>
              <a:ext uri="{FF2B5EF4-FFF2-40B4-BE49-F238E27FC236}">
                <a16:creationId xmlns:a16="http://schemas.microsoft.com/office/drawing/2014/main" id="{00000000-0008-0000-0F00-0000C3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87" name="Group 7360">
          <a:extLst>
            <a:ext uri="{FF2B5EF4-FFF2-40B4-BE49-F238E27FC236}">
              <a16:creationId xmlns:a16="http://schemas.microsoft.com/office/drawing/2014/main" id="{00000000-0008-0000-0F00-0000779C3E00}"/>
            </a:ext>
          </a:extLst>
        </xdr:cNvPr>
        <xdr:cNvGrpSpPr>
          <a:grpSpLocks/>
        </xdr:cNvGrpSpPr>
      </xdr:nvGrpSpPr>
      <xdr:grpSpPr bwMode="auto">
        <a:xfrm>
          <a:off x="4117181" y="10096500"/>
          <a:ext cx="228600" cy="0"/>
          <a:chOff x="466" y="3952"/>
          <a:chExt cx="28" cy="16"/>
        </a:xfrm>
      </xdr:grpSpPr>
      <xdr:sp macro="" textlink="">
        <xdr:nvSpPr>
          <xdr:cNvPr id="4103360" name="Line 7361">
            <a:extLst>
              <a:ext uri="{FF2B5EF4-FFF2-40B4-BE49-F238E27FC236}">
                <a16:creationId xmlns:a16="http://schemas.microsoft.com/office/drawing/2014/main" id="{00000000-0008-0000-0F00-0000C0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61" name="Line 7362">
            <a:extLst>
              <a:ext uri="{FF2B5EF4-FFF2-40B4-BE49-F238E27FC236}">
                <a16:creationId xmlns:a16="http://schemas.microsoft.com/office/drawing/2014/main" id="{00000000-0008-0000-0F00-0000C1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88" name="Group 7363">
          <a:extLst>
            <a:ext uri="{FF2B5EF4-FFF2-40B4-BE49-F238E27FC236}">
              <a16:creationId xmlns:a16="http://schemas.microsoft.com/office/drawing/2014/main" id="{00000000-0008-0000-0F00-0000789C3E00}"/>
            </a:ext>
          </a:extLst>
        </xdr:cNvPr>
        <xdr:cNvGrpSpPr>
          <a:grpSpLocks/>
        </xdr:cNvGrpSpPr>
      </xdr:nvGrpSpPr>
      <xdr:grpSpPr bwMode="auto">
        <a:xfrm>
          <a:off x="4700588" y="10096500"/>
          <a:ext cx="266700" cy="0"/>
          <a:chOff x="466" y="3952"/>
          <a:chExt cx="28" cy="16"/>
        </a:xfrm>
      </xdr:grpSpPr>
      <xdr:sp macro="" textlink="">
        <xdr:nvSpPr>
          <xdr:cNvPr id="4103358" name="Line 7364">
            <a:extLst>
              <a:ext uri="{FF2B5EF4-FFF2-40B4-BE49-F238E27FC236}">
                <a16:creationId xmlns:a16="http://schemas.microsoft.com/office/drawing/2014/main" id="{00000000-0008-0000-0F00-0000BE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59" name="Line 7365">
            <a:extLst>
              <a:ext uri="{FF2B5EF4-FFF2-40B4-BE49-F238E27FC236}">
                <a16:creationId xmlns:a16="http://schemas.microsoft.com/office/drawing/2014/main" id="{00000000-0008-0000-0F00-0000BF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89" name="Group 7366">
          <a:extLst>
            <a:ext uri="{FF2B5EF4-FFF2-40B4-BE49-F238E27FC236}">
              <a16:creationId xmlns:a16="http://schemas.microsoft.com/office/drawing/2014/main" id="{00000000-0008-0000-0F00-0000799C3E00}"/>
            </a:ext>
          </a:extLst>
        </xdr:cNvPr>
        <xdr:cNvGrpSpPr>
          <a:grpSpLocks/>
        </xdr:cNvGrpSpPr>
      </xdr:nvGrpSpPr>
      <xdr:grpSpPr bwMode="auto">
        <a:xfrm>
          <a:off x="4117181" y="10096500"/>
          <a:ext cx="228600" cy="0"/>
          <a:chOff x="466" y="3952"/>
          <a:chExt cx="28" cy="16"/>
        </a:xfrm>
      </xdr:grpSpPr>
      <xdr:sp macro="" textlink="">
        <xdr:nvSpPr>
          <xdr:cNvPr id="4103356" name="Line 7367">
            <a:extLst>
              <a:ext uri="{FF2B5EF4-FFF2-40B4-BE49-F238E27FC236}">
                <a16:creationId xmlns:a16="http://schemas.microsoft.com/office/drawing/2014/main" id="{00000000-0008-0000-0F00-0000BC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57" name="Line 7368">
            <a:extLst>
              <a:ext uri="{FF2B5EF4-FFF2-40B4-BE49-F238E27FC236}">
                <a16:creationId xmlns:a16="http://schemas.microsoft.com/office/drawing/2014/main" id="{00000000-0008-0000-0F00-0000BD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90" name="Group 7369">
          <a:extLst>
            <a:ext uri="{FF2B5EF4-FFF2-40B4-BE49-F238E27FC236}">
              <a16:creationId xmlns:a16="http://schemas.microsoft.com/office/drawing/2014/main" id="{00000000-0008-0000-0F00-00007A9C3E00}"/>
            </a:ext>
          </a:extLst>
        </xdr:cNvPr>
        <xdr:cNvGrpSpPr>
          <a:grpSpLocks/>
        </xdr:cNvGrpSpPr>
      </xdr:nvGrpSpPr>
      <xdr:grpSpPr bwMode="auto">
        <a:xfrm>
          <a:off x="4700588" y="10096500"/>
          <a:ext cx="266700" cy="0"/>
          <a:chOff x="466" y="3952"/>
          <a:chExt cx="28" cy="16"/>
        </a:xfrm>
      </xdr:grpSpPr>
      <xdr:sp macro="" textlink="">
        <xdr:nvSpPr>
          <xdr:cNvPr id="4103354" name="Line 7370">
            <a:extLst>
              <a:ext uri="{FF2B5EF4-FFF2-40B4-BE49-F238E27FC236}">
                <a16:creationId xmlns:a16="http://schemas.microsoft.com/office/drawing/2014/main" id="{00000000-0008-0000-0F00-0000BA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55" name="Line 7371">
            <a:extLst>
              <a:ext uri="{FF2B5EF4-FFF2-40B4-BE49-F238E27FC236}">
                <a16:creationId xmlns:a16="http://schemas.microsoft.com/office/drawing/2014/main" id="{00000000-0008-0000-0F00-0000BB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91" name="Group 7372">
          <a:extLst>
            <a:ext uri="{FF2B5EF4-FFF2-40B4-BE49-F238E27FC236}">
              <a16:creationId xmlns:a16="http://schemas.microsoft.com/office/drawing/2014/main" id="{00000000-0008-0000-0F00-00007B9C3E00}"/>
            </a:ext>
          </a:extLst>
        </xdr:cNvPr>
        <xdr:cNvGrpSpPr>
          <a:grpSpLocks/>
        </xdr:cNvGrpSpPr>
      </xdr:nvGrpSpPr>
      <xdr:grpSpPr bwMode="auto">
        <a:xfrm>
          <a:off x="4117181" y="10096500"/>
          <a:ext cx="228600" cy="0"/>
          <a:chOff x="466" y="3952"/>
          <a:chExt cx="28" cy="16"/>
        </a:xfrm>
      </xdr:grpSpPr>
      <xdr:sp macro="" textlink="">
        <xdr:nvSpPr>
          <xdr:cNvPr id="4103352" name="Line 7373">
            <a:extLst>
              <a:ext uri="{FF2B5EF4-FFF2-40B4-BE49-F238E27FC236}">
                <a16:creationId xmlns:a16="http://schemas.microsoft.com/office/drawing/2014/main" id="{00000000-0008-0000-0F00-0000B8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53" name="Line 7374">
            <a:extLst>
              <a:ext uri="{FF2B5EF4-FFF2-40B4-BE49-F238E27FC236}">
                <a16:creationId xmlns:a16="http://schemas.microsoft.com/office/drawing/2014/main" id="{00000000-0008-0000-0F00-0000B9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92" name="Group 7375">
          <a:extLst>
            <a:ext uri="{FF2B5EF4-FFF2-40B4-BE49-F238E27FC236}">
              <a16:creationId xmlns:a16="http://schemas.microsoft.com/office/drawing/2014/main" id="{00000000-0008-0000-0F00-00007C9C3E00}"/>
            </a:ext>
          </a:extLst>
        </xdr:cNvPr>
        <xdr:cNvGrpSpPr>
          <a:grpSpLocks/>
        </xdr:cNvGrpSpPr>
      </xdr:nvGrpSpPr>
      <xdr:grpSpPr bwMode="auto">
        <a:xfrm>
          <a:off x="4700588" y="10096500"/>
          <a:ext cx="266700" cy="0"/>
          <a:chOff x="466" y="3952"/>
          <a:chExt cx="28" cy="16"/>
        </a:xfrm>
      </xdr:grpSpPr>
      <xdr:sp macro="" textlink="">
        <xdr:nvSpPr>
          <xdr:cNvPr id="4103350" name="Line 7376">
            <a:extLst>
              <a:ext uri="{FF2B5EF4-FFF2-40B4-BE49-F238E27FC236}">
                <a16:creationId xmlns:a16="http://schemas.microsoft.com/office/drawing/2014/main" id="{00000000-0008-0000-0F00-0000B6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51" name="Line 7377">
            <a:extLst>
              <a:ext uri="{FF2B5EF4-FFF2-40B4-BE49-F238E27FC236}">
                <a16:creationId xmlns:a16="http://schemas.microsoft.com/office/drawing/2014/main" id="{00000000-0008-0000-0F00-0000B7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93" name="Group 7378">
          <a:extLst>
            <a:ext uri="{FF2B5EF4-FFF2-40B4-BE49-F238E27FC236}">
              <a16:creationId xmlns:a16="http://schemas.microsoft.com/office/drawing/2014/main" id="{00000000-0008-0000-0F00-00007D9C3E00}"/>
            </a:ext>
          </a:extLst>
        </xdr:cNvPr>
        <xdr:cNvGrpSpPr>
          <a:grpSpLocks/>
        </xdr:cNvGrpSpPr>
      </xdr:nvGrpSpPr>
      <xdr:grpSpPr bwMode="auto">
        <a:xfrm>
          <a:off x="4117181" y="10096500"/>
          <a:ext cx="228600" cy="0"/>
          <a:chOff x="466" y="3952"/>
          <a:chExt cx="28" cy="16"/>
        </a:xfrm>
      </xdr:grpSpPr>
      <xdr:sp macro="" textlink="">
        <xdr:nvSpPr>
          <xdr:cNvPr id="4103348" name="Line 7379">
            <a:extLst>
              <a:ext uri="{FF2B5EF4-FFF2-40B4-BE49-F238E27FC236}">
                <a16:creationId xmlns:a16="http://schemas.microsoft.com/office/drawing/2014/main" id="{00000000-0008-0000-0F00-0000B4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49" name="Line 7380">
            <a:extLst>
              <a:ext uri="{FF2B5EF4-FFF2-40B4-BE49-F238E27FC236}">
                <a16:creationId xmlns:a16="http://schemas.microsoft.com/office/drawing/2014/main" id="{00000000-0008-0000-0F00-0000B5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94" name="Group 7381">
          <a:extLst>
            <a:ext uri="{FF2B5EF4-FFF2-40B4-BE49-F238E27FC236}">
              <a16:creationId xmlns:a16="http://schemas.microsoft.com/office/drawing/2014/main" id="{00000000-0008-0000-0F00-00007E9C3E00}"/>
            </a:ext>
          </a:extLst>
        </xdr:cNvPr>
        <xdr:cNvGrpSpPr>
          <a:grpSpLocks/>
        </xdr:cNvGrpSpPr>
      </xdr:nvGrpSpPr>
      <xdr:grpSpPr bwMode="auto">
        <a:xfrm>
          <a:off x="4117181" y="10096500"/>
          <a:ext cx="228600" cy="0"/>
          <a:chOff x="466" y="3952"/>
          <a:chExt cx="28" cy="16"/>
        </a:xfrm>
      </xdr:grpSpPr>
      <xdr:sp macro="" textlink="">
        <xdr:nvSpPr>
          <xdr:cNvPr id="4103346" name="Line 7382">
            <a:extLst>
              <a:ext uri="{FF2B5EF4-FFF2-40B4-BE49-F238E27FC236}">
                <a16:creationId xmlns:a16="http://schemas.microsoft.com/office/drawing/2014/main" id="{00000000-0008-0000-0F00-0000B2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47" name="Line 7383">
            <a:extLst>
              <a:ext uri="{FF2B5EF4-FFF2-40B4-BE49-F238E27FC236}">
                <a16:creationId xmlns:a16="http://schemas.microsoft.com/office/drawing/2014/main" id="{00000000-0008-0000-0F00-0000B3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95" name="Group 7384">
          <a:extLst>
            <a:ext uri="{FF2B5EF4-FFF2-40B4-BE49-F238E27FC236}">
              <a16:creationId xmlns:a16="http://schemas.microsoft.com/office/drawing/2014/main" id="{00000000-0008-0000-0F00-00007F9C3E00}"/>
            </a:ext>
          </a:extLst>
        </xdr:cNvPr>
        <xdr:cNvGrpSpPr>
          <a:grpSpLocks/>
        </xdr:cNvGrpSpPr>
      </xdr:nvGrpSpPr>
      <xdr:grpSpPr bwMode="auto">
        <a:xfrm>
          <a:off x="4117181" y="10096500"/>
          <a:ext cx="228600" cy="0"/>
          <a:chOff x="466" y="3952"/>
          <a:chExt cx="28" cy="16"/>
        </a:xfrm>
      </xdr:grpSpPr>
      <xdr:sp macro="" textlink="">
        <xdr:nvSpPr>
          <xdr:cNvPr id="4103344" name="Line 7385">
            <a:extLst>
              <a:ext uri="{FF2B5EF4-FFF2-40B4-BE49-F238E27FC236}">
                <a16:creationId xmlns:a16="http://schemas.microsoft.com/office/drawing/2014/main" id="{00000000-0008-0000-0F00-0000B0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45" name="Line 7386">
            <a:extLst>
              <a:ext uri="{FF2B5EF4-FFF2-40B4-BE49-F238E27FC236}">
                <a16:creationId xmlns:a16="http://schemas.microsoft.com/office/drawing/2014/main" id="{00000000-0008-0000-0F00-0000B1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96" name="Group 7387">
          <a:extLst>
            <a:ext uri="{FF2B5EF4-FFF2-40B4-BE49-F238E27FC236}">
              <a16:creationId xmlns:a16="http://schemas.microsoft.com/office/drawing/2014/main" id="{00000000-0008-0000-0F00-0000809C3E00}"/>
            </a:ext>
          </a:extLst>
        </xdr:cNvPr>
        <xdr:cNvGrpSpPr>
          <a:grpSpLocks/>
        </xdr:cNvGrpSpPr>
      </xdr:nvGrpSpPr>
      <xdr:grpSpPr bwMode="auto">
        <a:xfrm>
          <a:off x="4117181" y="10096500"/>
          <a:ext cx="228600" cy="0"/>
          <a:chOff x="466" y="3952"/>
          <a:chExt cx="28" cy="16"/>
        </a:xfrm>
      </xdr:grpSpPr>
      <xdr:sp macro="" textlink="">
        <xdr:nvSpPr>
          <xdr:cNvPr id="4103342" name="Line 7388">
            <a:extLst>
              <a:ext uri="{FF2B5EF4-FFF2-40B4-BE49-F238E27FC236}">
                <a16:creationId xmlns:a16="http://schemas.microsoft.com/office/drawing/2014/main" id="{00000000-0008-0000-0F00-0000AE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43" name="Line 7389">
            <a:extLst>
              <a:ext uri="{FF2B5EF4-FFF2-40B4-BE49-F238E27FC236}">
                <a16:creationId xmlns:a16="http://schemas.microsoft.com/office/drawing/2014/main" id="{00000000-0008-0000-0F00-0000AF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97" name="Group 7390">
          <a:extLst>
            <a:ext uri="{FF2B5EF4-FFF2-40B4-BE49-F238E27FC236}">
              <a16:creationId xmlns:a16="http://schemas.microsoft.com/office/drawing/2014/main" id="{00000000-0008-0000-0F00-0000819C3E00}"/>
            </a:ext>
          </a:extLst>
        </xdr:cNvPr>
        <xdr:cNvGrpSpPr>
          <a:grpSpLocks/>
        </xdr:cNvGrpSpPr>
      </xdr:nvGrpSpPr>
      <xdr:grpSpPr bwMode="auto">
        <a:xfrm>
          <a:off x="4117181" y="10096500"/>
          <a:ext cx="228600" cy="0"/>
          <a:chOff x="466" y="3952"/>
          <a:chExt cx="28" cy="16"/>
        </a:xfrm>
      </xdr:grpSpPr>
      <xdr:sp macro="" textlink="">
        <xdr:nvSpPr>
          <xdr:cNvPr id="4103340" name="Line 7391">
            <a:extLst>
              <a:ext uri="{FF2B5EF4-FFF2-40B4-BE49-F238E27FC236}">
                <a16:creationId xmlns:a16="http://schemas.microsoft.com/office/drawing/2014/main" id="{00000000-0008-0000-0F00-0000AC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41" name="Line 7392">
            <a:extLst>
              <a:ext uri="{FF2B5EF4-FFF2-40B4-BE49-F238E27FC236}">
                <a16:creationId xmlns:a16="http://schemas.microsoft.com/office/drawing/2014/main" id="{00000000-0008-0000-0F00-0000AD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98" name="Group 7393">
          <a:extLst>
            <a:ext uri="{FF2B5EF4-FFF2-40B4-BE49-F238E27FC236}">
              <a16:creationId xmlns:a16="http://schemas.microsoft.com/office/drawing/2014/main" id="{00000000-0008-0000-0F00-0000829C3E00}"/>
            </a:ext>
          </a:extLst>
        </xdr:cNvPr>
        <xdr:cNvGrpSpPr>
          <a:grpSpLocks/>
        </xdr:cNvGrpSpPr>
      </xdr:nvGrpSpPr>
      <xdr:grpSpPr bwMode="auto">
        <a:xfrm>
          <a:off x="4700588" y="10096500"/>
          <a:ext cx="266700" cy="0"/>
          <a:chOff x="466" y="3952"/>
          <a:chExt cx="28" cy="16"/>
        </a:xfrm>
      </xdr:grpSpPr>
      <xdr:sp macro="" textlink="">
        <xdr:nvSpPr>
          <xdr:cNvPr id="4103338" name="Line 7394">
            <a:extLst>
              <a:ext uri="{FF2B5EF4-FFF2-40B4-BE49-F238E27FC236}">
                <a16:creationId xmlns:a16="http://schemas.microsoft.com/office/drawing/2014/main" id="{00000000-0008-0000-0F00-0000AA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39" name="Line 7395">
            <a:extLst>
              <a:ext uri="{FF2B5EF4-FFF2-40B4-BE49-F238E27FC236}">
                <a16:creationId xmlns:a16="http://schemas.microsoft.com/office/drawing/2014/main" id="{00000000-0008-0000-0F00-0000AB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99" name="Group 7396">
          <a:extLst>
            <a:ext uri="{FF2B5EF4-FFF2-40B4-BE49-F238E27FC236}">
              <a16:creationId xmlns:a16="http://schemas.microsoft.com/office/drawing/2014/main" id="{00000000-0008-0000-0F00-0000839C3E00}"/>
            </a:ext>
          </a:extLst>
        </xdr:cNvPr>
        <xdr:cNvGrpSpPr>
          <a:grpSpLocks/>
        </xdr:cNvGrpSpPr>
      </xdr:nvGrpSpPr>
      <xdr:grpSpPr bwMode="auto">
        <a:xfrm>
          <a:off x="4700588" y="10096500"/>
          <a:ext cx="266700" cy="0"/>
          <a:chOff x="466" y="3952"/>
          <a:chExt cx="28" cy="16"/>
        </a:xfrm>
      </xdr:grpSpPr>
      <xdr:sp macro="" textlink="">
        <xdr:nvSpPr>
          <xdr:cNvPr id="4103336" name="Line 7397">
            <a:extLst>
              <a:ext uri="{FF2B5EF4-FFF2-40B4-BE49-F238E27FC236}">
                <a16:creationId xmlns:a16="http://schemas.microsoft.com/office/drawing/2014/main" id="{00000000-0008-0000-0F00-0000A8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37" name="Line 7398">
            <a:extLst>
              <a:ext uri="{FF2B5EF4-FFF2-40B4-BE49-F238E27FC236}">
                <a16:creationId xmlns:a16="http://schemas.microsoft.com/office/drawing/2014/main" id="{00000000-0008-0000-0F00-0000A9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300" name="Group 7399">
          <a:extLst>
            <a:ext uri="{FF2B5EF4-FFF2-40B4-BE49-F238E27FC236}">
              <a16:creationId xmlns:a16="http://schemas.microsoft.com/office/drawing/2014/main" id="{00000000-0008-0000-0F00-0000849C3E00}"/>
            </a:ext>
          </a:extLst>
        </xdr:cNvPr>
        <xdr:cNvGrpSpPr>
          <a:grpSpLocks/>
        </xdr:cNvGrpSpPr>
      </xdr:nvGrpSpPr>
      <xdr:grpSpPr bwMode="auto">
        <a:xfrm>
          <a:off x="4700588" y="10096500"/>
          <a:ext cx="266700" cy="0"/>
          <a:chOff x="466" y="3952"/>
          <a:chExt cx="28" cy="16"/>
        </a:xfrm>
      </xdr:grpSpPr>
      <xdr:sp macro="" textlink="">
        <xdr:nvSpPr>
          <xdr:cNvPr id="4103334" name="Line 7400">
            <a:extLst>
              <a:ext uri="{FF2B5EF4-FFF2-40B4-BE49-F238E27FC236}">
                <a16:creationId xmlns:a16="http://schemas.microsoft.com/office/drawing/2014/main" id="{00000000-0008-0000-0F00-0000A6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35" name="Line 7401">
            <a:extLst>
              <a:ext uri="{FF2B5EF4-FFF2-40B4-BE49-F238E27FC236}">
                <a16:creationId xmlns:a16="http://schemas.microsoft.com/office/drawing/2014/main" id="{00000000-0008-0000-0F00-0000A7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301" name="Group 7402">
          <a:extLst>
            <a:ext uri="{FF2B5EF4-FFF2-40B4-BE49-F238E27FC236}">
              <a16:creationId xmlns:a16="http://schemas.microsoft.com/office/drawing/2014/main" id="{00000000-0008-0000-0F00-0000859C3E00}"/>
            </a:ext>
          </a:extLst>
        </xdr:cNvPr>
        <xdr:cNvGrpSpPr>
          <a:grpSpLocks/>
        </xdr:cNvGrpSpPr>
      </xdr:nvGrpSpPr>
      <xdr:grpSpPr bwMode="auto">
        <a:xfrm>
          <a:off x="4700588" y="10096500"/>
          <a:ext cx="266700" cy="0"/>
          <a:chOff x="466" y="3952"/>
          <a:chExt cx="28" cy="16"/>
        </a:xfrm>
      </xdr:grpSpPr>
      <xdr:sp macro="" textlink="">
        <xdr:nvSpPr>
          <xdr:cNvPr id="4103332" name="Line 7403">
            <a:extLst>
              <a:ext uri="{FF2B5EF4-FFF2-40B4-BE49-F238E27FC236}">
                <a16:creationId xmlns:a16="http://schemas.microsoft.com/office/drawing/2014/main" id="{00000000-0008-0000-0F00-0000A4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33" name="Line 7404">
            <a:extLst>
              <a:ext uri="{FF2B5EF4-FFF2-40B4-BE49-F238E27FC236}">
                <a16:creationId xmlns:a16="http://schemas.microsoft.com/office/drawing/2014/main" id="{00000000-0008-0000-0F00-0000A5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302" name="Group 7405">
          <a:extLst>
            <a:ext uri="{FF2B5EF4-FFF2-40B4-BE49-F238E27FC236}">
              <a16:creationId xmlns:a16="http://schemas.microsoft.com/office/drawing/2014/main" id="{00000000-0008-0000-0F00-0000869C3E00}"/>
            </a:ext>
          </a:extLst>
        </xdr:cNvPr>
        <xdr:cNvGrpSpPr>
          <a:grpSpLocks/>
        </xdr:cNvGrpSpPr>
      </xdr:nvGrpSpPr>
      <xdr:grpSpPr bwMode="auto">
        <a:xfrm>
          <a:off x="4700588" y="10096500"/>
          <a:ext cx="266700" cy="0"/>
          <a:chOff x="466" y="3952"/>
          <a:chExt cx="28" cy="16"/>
        </a:xfrm>
      </xdr:grpSpPr>
      <xdr:sp macro="" textlink="">
        <xdr:nvSpPr>
          <xdr:cNvPr id="4103330" name="Line 7406">
            <a:extLst>
              <a:ext uri="{FF2B5EF4-FFF2-40B4-BE49-F238E27FC236}">
                <a16:creationId xmlns:a16="http://schemas.microsoft.com/office/drawing/2014/main" id="{00000000-0008-0000-0F00-0000A2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31" name="Line 7407">
            <a:extLst>
              <a:ext uri="{FF2B5EF4-FFF2-40B4-BE49-F238E27FC236}">
                <a16:creationId xmlns:a16="http://schemas.microsoft.com/office/drawing/2014/main" id="{00000000-0008-0000-0F00-0000A3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303" name="Group 7408">
          <a:extLst>
            <a:ext uri="{FF2B5EF4-FFF2-40B4-BE49-F238E27FC236}">
              <a16:creationId xmlns:a16="http://schemas.microsoft.com/office/drawing/2014/main" id="{00000000-0008-0000-0F00-0000879C3E00}"/>
            </a:ext>
          </a:extLst>
        </xdr:cNvPr>
        <xdr:cNvGrpSpPr>
          <a:grpSpLocks/>
        </xdr:cNvGrpSpPr>
      </xdr:nvGrpSpPr>
      <xdr:grpSpPr bwMode="auto">
        <a:xfrm>
          <a:off x="4117181" y="10096500"/>
          <a:ext cx="228600" cy="0"/>
          <a:chOff x="466" y="3952"/>
          <a:chExt cx="28" cy="16"/>
        </a:xfrm>
      </xdr:grpSpPr>
      <xdr:sp macro="" textlink="">
        <xdr:nvSpPr>
          <xdr:cNvPr id="4103328" name="Line 7409">
            <a:extLst>
              <a:ext uri="{FF2B5EF4-FFF2-40B4-BE49-F238E27FC236}">
                <a16:creationId xmlns:a16="http://schemas.microsoft.com/office/drawing/2014/main" id="{00000000-0008-0000-0F00-0000A0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29" name="Line 7410">
            <a:extLst>
              <a:ext uri="{FF2B5EF4-FFF2-40B4-BE49-F238E27FC236}">
                <a16:creationId xmlns:a16="http://schemas.microsoft.com/office/drawing/2014/main" id="{00000000-0008-0000-0F00-0000A1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304" name="Group 7414">
          <a:extLst>
            <a:ext uri="{FF2B5EF4-FFF2-40B4-BE49-F238E27FC236}">
              <a16:creationId xmlns:a16="http://schemas.microsoft.com/office/drawing/2014/main" id="{00000000-0008-0000-0F00-0000889C3E00}"/>
            </a:ext>
          </a:extLst>
        </xdr:cNvPr>
        <xdr:cNvGrpSpPr>
          <a:grpSpLocks/>
        </xdr:cNvGrpSpPr>
      </xdr:nvGrpSpPr>
      <xdr:grpSpPr bwMode="auto">
        <a:xfrm>
          <a:off x="4700588" y="10096500"/>
          <a:ext cx="266700" cy="0"/>
          <a:chOff x="466" y="3952"/>
          <a:chExt cx="28" cy="16"/>
        </a:xfrm>
      </xdr:grpSpPr>
      <xdr:sp macro="" textlink="">
        <xdr:nvSpPr>
          <xdr:cNvPr id="4103326" name="Line 7415">
            <a:extLst>
              <a:ext uri="{FF2B5EF4-FFF2-40B4-BE49-F238E27FC236}">
                <a16:creationId xmlns:a16="http://schemas.microsoft.com/office/drawing/2014/main" id="{00000000-0008-0000-0F00-00009E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27" name="Line 7416">
            <a:extLst>
              <a:ext uri="{FF2B5EF4-FFF2-40B4-BE49-F238E27FC236}">
                <a16:creationId xmlns:a16="http://schemas.microsoft.com/office/drawing/2014/main" id="{00000000-0008-0000-0F00-00009F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305" name="Group 7417">
          <a:extLst>
            <a:ext uri="{FF2B5EF4-FFF2-40B4-BE49-F238E27FC236}">
              <a16:creationId xmlns:a16="http://schemas.microsoft.com/office/drawing/2014/main" id="{00000000-0008-0000-0F00-0000899C3E00}"/>
            </a:ext>
          </a:extLst>
        </xdr:cNvPr>
        <xdr:cNvGrpSpPr>
          <a:grpSpLocks/>
        </xdr:cNvGrpSpPr>
      </xdr:nvGrpSpPr>
      <xdr:grpSpPr bwMode="auto">
        <a:xfrm>
          <a:off x="4700588" y="10096500"/>
          <a:ext cx="266700" cy="0"/>
          <a:chOff x="466" y="3952"/>
          <a:chExt cx="28" cy="16"/>
        </a:xfrm>
      </xdr:grpSpPr>
      <xdr:sp macro="" textlink="">
        <xdr:nvSpPr>
          <xdr:cNvPr id="4103324" name="Line 7418">
            <a:extLst>
              <a:ext uri="{FF2B5EF4-FFF2-40B4-BE49-F238E27FC236}">
                <a16:creationId xmlns:a16="http://schemas.microsoft.com/office/drawing/2014/main" id="{00000000-0008-0000-0F00-00009C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25" name="Line 7419">
            <a:extLst>
              <a:ext uri="{FF2B5EF4-FFF2-40B4-BE49-F238E27FC236}">
                <a16:creationId xmlns:a16="http://schemas.microsoft.com/office/drawing/2014/main" id="{00000000-0008-0000-0F00-00009D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03306" name="Group 7420">
          <a:extLst>
            <a:ext uri="{FF2B5EF4-FFF2-40B4-BE49-F238E27FC236}">
              <a16:creationId xmlns:a16="http://schemas.microsoft.com/office/drawing/2014/main" id="{00000000-0008-0000-0F00-00008A9C3E00}"/>
            </a:ext>
          </a:extLst>
        </xdr:cNvPr>
        <xdr:cNvGrpSpPr>
          <a:grpSpLocks/>
        </xdr:cNvGrpSpPr>
      </xdr:nvGrpSpPr>
      <xdr:grpSpPr bwMode="auto">
        <a:xfrm>
          <a:off x="5486400" y="10096500"/>
          <a:ext cx="228600" cy="0"/>
          <a:chOff x="466" y="3952"/>
          <a:chExt cx="28" cy="16"/>
        </a:xfrm>
      </xdr:grpSpPr>
      <xdr:sp macro="" textlink="">
        <xdr:nvSpPr>
          <xdr:cNvPr id="4103322" name="Line 7421">
            <a:extLst>
              <a:ext uri="{FF2B5EF4-FFF2-40B4-BE49-F238E27FC236}">
                <a16:creationId xmlns:a16="http://schemas.microsoft.com/office/drawing/2014/main" id="{00000000-0008-0000-0F00-00009A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23" name="Line 7422">
            <a:extLst>
              <a:ext uri="{FF2B5EF4-FFF2-40B4-BE49-F238E27FC236}">
                <a16:creationId xmlns:a16="http://schemas.microsoft.com/office/drawing/2014/main" id="{00000000-0008-0000-0F00-00009B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307" name="Group 7423">
          <a:extLst>
            <a:ext uri="{FF2B5EF4-FFF2-40B4-BE49-F238E27FC236}">
              <a16:creationId xmlns:a16="http://schemas.microsoft.com/office/drawing/2014/main" id="{00000000-0008-0000-0F00-00008B9C3E00}"/>
            </a:ext>
          </a:extLst>
        </xdr:cNvPr>
        <xdr:cNvGrpSpPr>
          <a:grpSpLocks/>
        </xdr:cNvGrpSpPr>
      </xdr:nvGrpSpPr>
      <xdr:grpSpPr bwMode="auto">
        <a:xfrm>
          <a:off x="4700588" y="10096500"/>
          <a:ext cx="266700" cy="0"/>
          <a:chOff x="466" y="3952"/>
          <a:chExt cx="28" cy="16"/>
        </a:xfrm>
      </xdr:grpSpPr>
      <xdr:sp macro="" textlink="">
        <xdr:nvSpPr>
          <xdr:cNvPr id="4103320" name="Line 7424">
            <a:extLst>
              <a:ext uri="{FF2B5EF4-FFF2-40B4-BE49-F238E27FC236}">
                <a16:creationId xmlns:a16="http://schemas.microsoft.com/office/drawing/2014/main" id="{00000000-0008-0000-0F00-000098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21" name="Line 7425">
            <a:extLst>
              <a:ext uri="{FF2B5EF4-FFF2-40B4-BE49-F238E27FC236}">
                <a16:creationId xmlns:a16="http://schemas.microsoft.com/office/drawing/2014/main" id="{00000000-0008-0000-0F00-000099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308" name="Group 7426">
          <a:extLst>
            <a:ext uri="{FF2B5EF4-FFF2-40B4-BE49-F238E27FC236}">
              <a16:creationId xmlns:a16="http://schemas.microsoft.com/office/drawing/2014/main" id="{00000000-0008-0000-0F00-00008C9C3E00}"/>
            </a:ext>
          </a:extLst>
        </xdr:cNvPr>
        <xdr:cNvGrpSpPr>
          <a:grpSpLocks/>
        </xdr:cNvGrpSpPr>
      </xdr:nvGrpSpPr>
      <xdr:grpSpPr bwMode="auto">
        <a:xfrm>
          <a:off x="4700588" y="10096500"/>
          <a:ext cx="266700" cy="0"/>
          <a:chOff x="466" y="3952"/>
          <a:chExt cx="28" cy="16"/>
        </a:xfrm>
      </xdr:grpSpPr>
      <xdr:sp macro="" textlink="">
        <xdr:nvSpPr>
          <xdr:cNvPr id="4103318" name="Line 7427">
            <a:extLst>
              <a:ext uri="{FF2B5EF4-FFF2-40B4-BE49-F238E27FC236}">
                <a16:creationId xmlns:a16="http://schemas.microsoft.com/office/drawing/2014/main" id="{00000000-0008-0000-0F00-000096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19" name="Line 7428">
            <a:extLst>
              <a:ext uri="{FF2B5EF4-FFF2-40B4-BE49-F238E27FC236}">
                <a16:creationId xmlns:a16="http://schemas.microsoft.com/office/drawing/2014/main" id="{00000000-0008-0000-0F00-000097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309" name="Group 7429">
          <a:extLst>
            <a:ext uri="{FF2B5EF4-FFF2-40B4-BE49-F238E27FC236}">
              <a16:creationId xmlns:a16="http://schemas.microsoft.com/office/drawing/2014/main" id="{00000000-0008-0000-0F00-00008D9C3E00}"/>
            </a:ext>
          </a:extLst>
        </xdr:cNvPr>
        <xdr:cNvGrpSpPr>
          <a:grpSpLocks/>
        </xdr:cNvGrpSpPr>
      </xdr:nvGrpSpPr>
      <xdr:grpSpPr bwMode="auto">
        <a:xfrm>
          <a:off x="4700588" y="10096500"/>
          <a:ext cx="266700" cy="0"/>
          <a:chOff x="466" y="3952"/>
          <a:chExt cx="28" cy="16"/>
        </a:xfrm>
      </xdr:grpSpPr>
      <xdr:sp macro="" textlink="">
        <xdr:nvSpPr>
          <xdr:cNvPr id="4103316" name="Line 7430">
            <a:extLst>
              <a:ext uri="{FF2B5EF4-FFF2-40B4-BE49-F238E27FC236}">
                <a16:creationId xmlns:a16="http://schemas.microsoft.com/office/drawing/2014/main" id="{00000000-0008-0000-0F00-000094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17" name="Line 7431">
            <a:extLst>
              <a:ext uri="{FF2B5EF4-FFF2-40B4-BE49-F238E27FC236}">
                <a16:creationId xmlns:a16="http://schemas.microsoft.com/office/drawing/2014/main" id="{00000000-0008-0000-0F00-000095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310" name="Group 7432">
          <a:extLst>
            <a:ext uri="{FF2B5EF4-FFF2-40B4-BE49-F238E27FC236}">
              <a16:creationId xmlns:a16="http://schemas.microsoft.com/office/drawing/2014/main" id="{00000000-0008-0000-0F00-00008E9C3E00}"/>
            </a:ext>
          </a:extLst>
        </xdr:cNvPr>
        <xdr:cNvGrpSpPr>
          <a:grpSpLocks/>
        </xdr:cNvGrpSpPr>
      </xdr:nvGrpSpPr>
      <xdr:grpSpPr bwMode="auto">
        <a:xfrm>
          <a:off x="4700588" y="10096500"/>
          <a:ext cx="266700" cy="0"/>
          <a:chOff x="466" y="3952"/>
          <a:chExt cx="28" cy="16"/>
        </a:xfrm>
      </xdr:grpSpPr>
      <xdr:sp macro="" textlink="">
        <xdr:nvSpPr>
          <xdr:cNvPr id="4103314" name="Line 7433">
            <a:extLst>
              <a:ext uri="{FF2B5EF4-FFF2-40B4-BE49-F238E27FC236}">
                <a16:creationId xmlns:a16="http://schemas.microsoft.com/office/drawing/2014/main" id="{00000000-0008-0000-0F00-000092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15" name="Line 7434">
            <a:extLst>
              <a:ext uri="{FF2B5EF4-FFF2-40B4-BE49-F238E27FC236}">
                <a16:creationId xmlns:a16="http://schemas.microsoft.com/office/drawing/2014/main" id="{00000000-0008-0000-0F00-000093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03311" name="Group 7435">
          <a:extLst>
            <a:ext uri="{FF2B5EF4-FFF2-40B4-BE49-F238E27FC236}">
              <a16:creationId xmlns:a16="http://schemas.microsoft.com/office/drawing/2014/main" id="{00000000-0008-0000-0F00-00008F9C3E00}"/>
            </a:ext>
          </a:extLst>
        </xdr:cNvPr>
        <xdr:cNvGrpSpPr>
          <a:grpSpLocks/>
        </xdr:cNvGrpSpPr>
      </xdr:nvGrpSpPr>
      <xdr:grpSpPr bwMode="auto">
        <a:xfrm>
          <a:off x="4576763" y="10096500"/>
          <a:ext cx="228600" cy="0"/>
          <a:chOff x="466" y="3952"/>
          <a:chExt cx="28" cy="16"/>
        </a:xfrm>
      </xdr:grpSpPr>
      <xdr:sp macro="" textlink="">
        <xdr:nvSpPr>
          <xdr:cNvPr id="4103312" name="Line 7436">
            <a:extLst>
              <a:ext uri="{FF2B5EF4-FFF2-40B4-BE49-F238E27FC236}">
                <a16:creationId xmlns:a16="http://schemas.microsoft.com/office/drawing/2014/main" id="{00000000-0008-0000-0F00-000090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13" name="Line 7437">
            <a:extLst>
              <a:ext uri="{FF2B5EF4-FFF2-40B4-BE49-F238E27FC236}">
                <a16:creationId xmlns:a16="http://schemas.microsoft.com/office/drawing/2014/main" id="{00000000-0008-0000-0F00-000091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16.xml><?xml version="1.0" encoding="utf-8"?>
<xdr:wsDr xmlns:xdr="http://schemas.openxmlformats.org/drawingml/2006/spreadsheetDrawing" xmlns:a="http://schemas.openxmlformats.org/drawingml/2006/main">
  <xdr:twoCellAnchor>
    <xdr:from>
      <xdr:col>4</xdr:col>
      <xdr:colOff>0</xdr:colOff>
      <xdr:row>1</xdr:row>
      <xdr:rowOff>0</xdr:rowOff>
    </xdr:from>
    <xdr:to>
      <xdr:col>5</xdr:col>
      <xdr:colOff>0</xdr:colOff>
      <xdr:row>2</xdr:row>
      <xdr:rowOff>0</xdr:rowOff>
    </xdr:to>
    <xdr:sp macro="" textlink="">
      <xdr:nvSpPr>
        <xdr:cNvPr id="2" name="Text Box 2">
          <a:hlinkClick xmlns:r="http://schemas.openxmlformats.org/officeDocument/2006/relationships" r:id="rId1" tooltip="Click Here to go back to Sch 5"/>
          <a:extLst>
            <a:ext uri="{FF2B5EF4-FFF2-40B4-BE49-F238E27FC236}">
              <a16:creationId xmlns:a16="http://schemas.microsoft.com/office/drawing/2014/main" id="{00000000-0008-0000-1000-000002000000}"/>
            </a:ext>
          </a:extLst>
        </xdr:cNvPr>
        <xdr:cNvSpPr txBox="1">
          <a:spLocks noChangeArrowheads="1"/>
        </xdr:cNvSpPr>
      </xdr:nvSpPr>
      <xdr:spPr bwMode="auto">
        <a:xfrm>
          <a:off x="5667375" y="209550"/>
          <a:ext cx="1190625"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402166</xdr:colOff>
      <xdr:row>1</xdr:row>
      <xdr:rowOff>105833</xdr:rowOff>
    </xdr:from>
    <xdr:to>
      <xdr:col>7</xdr:col>
      <xdr:colOff>222250</xdr:colOff>
      <xdr:row>2</xdr:row>
      <xdr:rowOff>105833</xdr:rowOff>
    </xdr:to>
    <xdr:sp macro="" textlink="">
      <xdr:nvSpPr>
        <xdr:cNvPr id="2" name="Text Box 4">
          <a:hlinkClick xmlns:r="http://schemas.openxmlformats.org/officeDocument/2006/relationships" r:id="rId1" tooltip="Click Here to go back to Sch 5"/>
          <a:extLst>
            <a:ext uri="{FF2B5EF4-FFF2-40B4-BE49-F238E27FC236}">
              <a16:creationId xmlns:a16="http://schemas.microsoft.com/office/drawing/2014/main" id="{00000000-0008-0000-1100-000002000000}"/>
            </a:ext>
          </a:extLst>
        </xdr:cNvPr>
        <xdr:cNvSpPr txBox="1">
          <a:spLocks noChangeArrowheads="1"/>
        </xdr:cNvSpPr>
      </xdr:nvSpPr>
      <xdr:spPr bwMode="auto">
        <a:xfrm>
          <a:off x="7260166" y="315383"/>
          <a:ext cx="1191684"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6</xdr:col>
      <xdr:colOff>104775</xdr:colOff>
      <xdr:row>1</xdr:row>
      <xdr:rowOff>19050</xdr:rowOff>
    </xdr:from>
    <xdr:to>
      <xdr:col>7</xdr:col>
      <xdr:colOff>371475</xdr:colOff>
      <xdr:row>2</xdr:row>
      <xdr:rowOff>19050</xdr:rowOff>
    </xdr:to>
    <xdr:sp macro="" textlink="">
      <xdr:nvSpPr>
        <xdr:cNvPr id="2" name="Text Box 1">
          <a:hlinkClick xmlns:r="http://schemas.openxmlformats.org/officeDocument/2006/relationships" r:id="rId1" tooltip="Click Here to go back to Sch 5"/>
          <a:extLst>
            <a:ext uri="{FF2B5EF4-FFF2-40B4-BE49-F238E27FC236}">
              <a16:creationId xmlns:a16="http://schemas.microsoft.com/office/drawing/2014/main" id="{00000000-0008-0000-1200-000002000000}"/>
            </a:ext>
          </a:extLst>
        </xdr:cNvPr>
        <xdr:cNvSpPr txBox="1">
          <a:spLocks noChangeArrowheads="1"/>
        </xdr:cNvSpPr>
      </xdr:nvSpPr>
      <xdr:spPr bwMode="auto">
        <a:xfrm>
          <a:off x="7096125" y="228600"/>
          <a:ext cx="952500"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6</xdr:col>
      <xdr:colOff>171450</xdr:colOff>
      <xdr:row>0</xdr:row>
      <xdr:rowOff>104775</xdr:rowOff>
    </xdr:from>
    <xdr:to>
      <xdr:col>8</xdr:col>
      <xdr:colOff>76200</xdr:colOff>
      <xdr:row>4</xdr:row>
      <xdr:rowOff>0</xdr:rowOff>
    </xdr:to>
    <xdr:grpSp>
      <xdr:nvGrpSpPr>
        <xdr:cNvPr id="4036743" name="Group 10">
          <a:hlinkClick xmlns:r="http://schemas.openxmlformats.org/officeDocument/2006/relationships" r:id="rId1" tooltip="Back to Cover Page"/>
          <a:extLst>
            <a:ext uri="{FF2B5EF4-FFF2-40B4-BE49-F238E27FC236}">
              <a16:creationId xmlns:a16="http://schemas.microsoft.com/office/drawing/2014/main" id="{00000000-0008-0000-1300-000087983D00}"/>
            </a:ext>
          </a:extLst>
        </xdr:cNvPr>
        <xdr:cNvGrpSpPr>
          <a:grpSpLocks/>
        </xdr:cNvGrpSpPr>
      </xdr:nvGrpSpPr>
      <xdr:grpSpPr bwMode="auto">
        <a:xfrm>
          <a:off x="7079146" y="104775"/>
          <a:ext cx="1130576" cy="723486"/>
          <a:chOff x="744" y="11"/>
          <a:chExt cx="113" cy="74"/>
        </a:xfrm>
      </xdr:grpSpPr>
      <xdr:sp macro="" textlink="">
        <xdr:nvSpPr>
          <xdr:cNvPr id="4036744" name="AutoShape 7">
            <a:extLst>
              <a:ext uri="{FF2B5EF4-FFF2-40B4-BE49-F238E27FC236}">
                <a16:creationId xmlns:a16="http://schemas.microsoft.com/office/drawing/2014/main" id="{00000000-0008-0000-1300-000088983D00}"/>
              </a:ext>
            </a:extLst>
          </xdr:cNvPr>
          <xdr:cNvSpPr>
            <a:spLocks noChangeArrowheads="1"/>
          </xdr:cNvSpPr>
        </xdr:nvSpPr>
        <xdr:spPr bwMode="auto">
          <a:xfrm flipH="1">
            <a:off x="744" y="11"/>
            <a:ext cx="113" cy="74"/>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41 w 21600"/>
              <a:gd name="T13" fmla="*/ 5546 h 21600"/>
              <a:gd name="T14" fmla="*/ 18924 w 21600"/>
              <a:gd name="T15" fmla="*/ 16346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6392" name="Text Box 8">
            <a:extLst>
              <a:ext uri="{FF2B5EF4-FFF2-40B4-BE49-F238E27FC236}">
                <a16:creationId xmlns:a16="http://schemas.microsoft.com/office/drawing/2014/main" id="{00000000-0008-0000-1300-000008400000}"/>
              </a:ext>
            </a:extLst>
          </xdr:cNvPr>
          <xdr:cNvSpPr txBox="1">
            <a:spLocks noChangeArrowheads="1"/>
          </xdr:cNvSpPr>
        </xdr:nvSpPr>
        <xdr:spPr bwMode="auto">
          <a:xfrm>
            <a:off x="6915150" y="14245218605942"/>
            <a:ext cx="0" cy="41"/>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1000" b="1" i="0" u="none" strike="noStrike" baseline="0">
                <a:solidFill>
                  <a:srgbClr val="000000"/>
                </a:solidFill>
                <a:latin typeface="Book Antiqua"/>
              </a:rPr>
              <a:t>Back to Cover Page</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200025</xdr:colOff>
      <xdr:row>0</xdr:row>
      <xdr:rowOff>57150</xdr:rowOff>
    </xdr:from>
    <xdr:to>
      <xdr:col>3</xdr:col>
      <xdr:colOff>1409700</xdr:colOff>
      <xdr:row>2</xdr:row>
      <xdr:rowOff>28575</xdr:rowOff>
    </xdr:to>
    <xdr:grpSp>
      <xdr:nvGrpSpPr>
        <xdr:cNvPr id="4019380" name="Group 1">
          <a:hlinkClick xmlns:r="http://schemas.openxmlformats.org/officeDocument/2006/relationships" r:id="rId1" tooltip="Click to Proceed"/>
          <a:extLst>
            <a:ext uri="{FF2B5EF4-FFF2-40B4-BE49-F238E27FC236}">
              <a16:creationId xmlns:a16="http://schemas.microsoft.com/office/drawing/2014/main" id="{00000000-0008-0000-0200-0000B4543D00}"/>
            </a:ext>
          </a:extLst>
        </xdr:cNvPr>
        <xdr:cNvGrpSpPr>
          <a:grpSpLocks/>
        </xdr:cNvGrpSpPr>
      </xdr:nvGrpSpPr>
      <xdr:grpSpPr bwMode="auto">
        <a:xfrm>
          <a:off x="7105650" y="57150"/>
          <a:ext cx="1209675" cy="771525"/>
          <a:chOff x="804" y="5"/>
          <a:chExt cx="116" cy="73"/>
        </a:xfrm>
      </xdr:grpSpPr>
      <xdr:sp macro="" textlink="">
        <xdr:nvSpPr>
          <xdr:cNvPr id="4019382" name="AutoShape 2">
            <a:extLst>
              <a:ext uri="{FF2B5EF4-FFF2-40B4-BE49-F238E27FC236}">
                <a16:creationId xmlns:a16="http://schemas.microsoft.com/office/drawing/2014/main" id="{00000000-0008-0000-0200-0000B654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8435" name="Text Box 3">
            <a:extLst>
              <a:ext uri="{FF2B5EF4-FFF2-40B4-BE49-F238E27FC236}">
                <a16:creationId xmlns:a16="http://schemas.microsoft.com/office/drawing/2014/main" id="{00000000-0008-0000-0200-00000348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to Proceed</a:t>
            </a:r>
          </a:p>
        </xdr:txBody>
      </xdr:sp>
    </xdr:grpSp>
    <xdr:clientData/>
  </xdr:twoCellAnchor>
  <xdr:twoCellAnchor>
    <xdr:from>
      <xdr:col>2</xdr:col>
      <xdr:colOff>4457700</xdr:colOff>
      <xdr:row>52</xdr:row>
      <xdr:rowOff>0</xdr:rowOff>
    </xdr:from>
    <xdr:to>
      <xdr:col>2</xdr:col>
      <xdr:colOff>4981575</xdr:colOff>
      <xdr:row>52</xdr:row>
      <xdr:rowOff>0</xdr:rowOff>
    </xdr:to>
    <xdr:pic>
      <xdr:nvPicPr>
        <xdr:cNvPr id="4019381" name="Picture 4">
          <a:extLst>
            <a:ext uri="{FF2B5EF4-FFF2-40B4-BE49-F238E27FC236}">
              <a16:creationId xmlns:a16="http://schemas.microsoft.com/office/drawing/2014/main" id="{00000000-0008-0000-0200-0000B5543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29300" y="16640175"/>
          <a:ext cx="523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3575547" name="Group 6">
          <a:hlinkClick xmlns:r="http://schemas.openxmlformats.org/officeDocument/2006/relationships" r:id="rId1" tooltip="Click for Sch-1"/>
          <a:extLst>
            <a:ext uri="{FF2B5EF4-FFF2-40B4-BE49-F238E27FC236}">
              <a16:creationId xmlns:a16="http://schemas.microsoft.com/office/drawing/2014/main" id="{00000000-0008-0000-0300-0000FB8E3600}"/>
            </a:ext>
          </a:extLst>
        </xdr:cNvPr>
        <xdr:cNvGrpSpPr>
          <a:grpSpLocks/>
        </xdr:cNvGrpSpPr>
      </xdr:nvGrpSpPr>
      <xdr:grpSpPr bwMode="auto">
        <a:xfrm>
          <a:off x="7572375" y="47625"/>
          <a:ext cx="1266825" cy="1247775"/>
          <a:chOff x="804" y="5"/>
          <a:chExt cx="116" cy="73"/>
        </a:xfrm>
      </xdr:grpSpPr>
      <xdr:sp macro="" textlink="">
        <xdr:nvSpPr>
          <xdr:cNvPr id="3575548" name="AutoShape 2">
            <a:extLst>
              <a:ext uri="{FF2B5EF4-FFF2-40B4-BE49-F238E27FC236}">
                <a16:creationId xmlns:a16="http://schemas.microsoft.com/office/drawing/2014/main" id="{00000000-0008-0000-0300-0000FC8E36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300-000003240000}"/>
              </a:ext>
            </a:extLst>
          </xdr:cNvPr>
          <xdr:cNvSpPr txBox="1">
            <a:spLocks noChangeArrowheads="1"/>
          </xdr:cNvSpPr>
        </xdr:nvSpPr>
        <xdr:spPr bwMode="auto">
          <a:xfrm>
            <a:off x="819" y="23"/>
            <a:ext cx="99"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247650</xdr:colOff>
      <xdr:row>0</xdr:row>
      <xdr:rowOff>28575</xdr:rowOff>
    </xdr:from>
    <xdr:to>
      <xdr:col>15</xdr:col>
      <xdr:colOff>1362075</xdr:colOff>
      <xdr:row>2</xdr:row>
      <xdr:rowOff>266700</xdr:rowOff>
    </xdr:to>
    <xdr:grpSp>
      <xdr:nvGrpSpPr>
        <xdr:cNvPr id="3911001" name="Group 38">
          <a:hlinkClick xmlns:r="http://schemas.openxmlformats.org/officeDocument/2006/relationships" r:id="rId1" tooltip="Click for Sch-2"/>
          <a:extLst>
            <a:ext uri="{FF2B5EF4-FFF2-40B4-BE49-F238E27FC236}">
              <a16:creationId xmlns:a16="http://schemas.microsoft.com/office/drawing/2014/main" id="{00000000-0008-0000-0400-000059AD3B00}"/>
            </a:ext>
          </a:extLst>
        </xdr:cNvPr>
        <xdr:cNvGrpSpPr>
          <a:grpSpLocks/>
        </xdr:cNvGrpSpPr>
      </xdr:nvGrpSpPr>
      <xdr:grpSpPr bwMode="auto">
        <a:xfrm>
          <a:off x="17093293" y="28575"/>
          <a:ext cx="1114425" cy="646339"/>
          <a:chOff x="804" y="5"/>
          <a:chExt cx="116" cy="73"/>
        </a:xfrm>
      </xdr:grpSpPr>
      <xdr:sp macro="" textlink="">
        <xdr:nvSpPr>
          <xdr:cNvPr id="3911002" name="AutoShape 39">
            <a:extLst>
              <a:ext uri="{FF2B5EF4-FFF2-40B4-BE49-F238E27FC236}">
                <a16:creationId xmlns:a16="http://schemas.microsoft.com/office/drawing/2014/main" id="{00000000-0008-0000-0400-00005AAD3B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3112" name="Text Box 40">
            <a:extLst>
              <a:ext uri="{FF2B5EF4-FFF2-40B4-BE49-F238E27FC236}">
                <a16:creationId xmlns:a16="http://schemas.microsoft.com/office/drawing/2014/main" id="{00000000-0008-0000-0400-0000280C0000}"/>
              </a:ext>
            </a:extLst>
          </xdr:cNvPr>
          <xdr:cNvSpPr txBox="1">
            <a:spLocks noChangeArrowheads="1"/>
          </xdr:cNvSpPr>
        </xdr:nvSpPr>
        <xdr:spPr bwMode="auto">
          <a:xfrm>
            <a:off x="14030325" y="-1975770129"/>
            <a:ext cx="0" cy="37"/>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247650</xdr:colOff>
      <xdr:row>0</xdr:row>
      <xdr:rowOff>28575</xdr:rowOff>
    </xdr:from>
    <xdr:to>
      <xdr:col>7</xdr:col>
      <xdr:colOff>1362075</xdr:colOff>
      <xdr:row>2</xdr:row>
      <xdr:rowOff>266700</xdr:rowOff>
    </xdr:to>
    <xdr:grpSp>
      <xdr:nvGrpSpPr>
        <xdr:cNvPr id="4020359" name="Group 38">
          <a:hlinkClick xmlns:r="http://schemas.openxmlformats.org/officeDocument/2006/relationships" r:id="rId1" tooltip="Click for Sch-2"/>
          <a:extLst>
            <a:ext uri="{FF2B5EF4-FFF2-40B4-BE49-F238E27FC236}">
              <a16:creationId xmlns:a16="http://schemas.microsoft.com/office/drawing/2014/main" id="{00000000-0008-0000-0500-000087583D00}"/>
            </a:ext>
          </a:extLst>
        </xdr:cNvPr>
        <xdr:cNvGrpSpPr>
          <a:grpSpLocks/>
        </xdr:cNvGrpSpPr>
      </xdr:nvGrpSpPr>
      <xdr:grpSpPr bwMode="auto">
        <a:xfrm>
          <a:off x="8220075" y="28575"/>
          <a:ext cx="1114425" cy="638175"/>
          <a:chOff x="804" y="5"/>
          <a:chExt cx="116" cy="73"/>
        </a:xfrm>
      </xdr:grpSpPr>
      <xdr:sp macro="" textlink="">
        <xdr:nvSpPr>
          <xdr:cNvPr id="4020360" name="AutoShape 39">
            <a:extLst>
              <a:ext uri="{FF2B5EF4-FFF2-40B4-BE49-F238E27FC236}">
                <a16:creationId xmlns:a16="http://schemas.microsoft.com/office/drawing/2014/main" id="{00000000-0008-0000-0500-00008858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40">
            <a:extLst>
              <a:ext uri="{FF2B5EF4-FFF2-40B4-BE49-F238E27FC236}">
                <a16:creationId xmlns:a16="http://schemas.microsoft.com/office/drawing/2014/main" id="{00000000-0008-0000-05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266700</xdr:colOff>
      <xdr:row>0</xdr:row>
      <xdr:rowOff>19050</xdr:rowOff>
    </xdr:from>
    <xdr:to>
      <xdr:col>12</xdr:col>
      <xdr:colOff>0</xdr:colOff>
      <xdr:row>3</xdr:row>
      <xdr:rowOff>257175</xdr:rowOff>
    </xdr:to>
    <xdr:grpSp>
      <xdr:nvGrpSpPr>
        <xdr:cNvPr id="4021384" name="Group 1">
          <a:hlinkClick xmlns:r="http://schemas.openxmlformats.org/officeDocument/2006/relationships" r:id="rId1" tooltip="Click for Sch-3"/>
          <a:extLst>
            <a:ext uri="{FF2B5EF4-FFF2-40B4-BE49-F238E27FC236}">
              <a16:creationId xmlns:a16="http://schemas.microsoft.com/office/drawing/2014/main" id="{00000000-0008-0000-0600-0000885C3D00}"/>
            </a:ext>
          </a:extLst>
        </xdr:cNvPr>
        <xdr:cNvGrpSpPr>
          <a:grpSpLocks/>
        </xdr:cNvGrpSpPr>
      </xdr:nvGrpSpPr>
      <xdr:grpSpPr bwMode="auto">
        <a:xfrm>
          <a:off x="10088033" y="19050"/>
          <a:ext cx="1109134" cy="851958"/>
          <a:chOff x="804" y="5"/>
          <a:chExt cx="116" cy="73"/>
        </a:xfrm>
      </xdr:grpSpPr>
      <xdr:sp macro="" textlink="">
        <xdr:nvSpPr>
          <xdr:cNvPr id="4021385" name="AutoShape 2">
            <a:extLst>
              <a:ext uri="{FF2B5EF4-FFF2-40B4-BE49-F238E27FC236}">
                <a16:creationId xmlns:a16="http://schemas.microsoft.com/office/drawing/2014/main" id="{00000000-0008-0000-0600-0000895C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600-000003280000}"/>
              </a:ext>
            </a:extLst>
          </xdr:cNvPr>
          <xdr:cNvSpPr txBox="1">
            <a:spLocks noChangeArrowheads="1"/>
          </xdr:cNvSpPr>
        </xdr:nvSpPr>
        <xdr:spPr bwMode="auto">
          <a:xfrm>
            <a:off x="11106150" y="-1748919093"/>
            <a:ext cx="0" cy="41"/>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11</xdr:col>
      <xdr:colOff>257175</xdr:colOff>
      <xdr:row>0</xdr:row>
      <xdr:rowOff>19050</xdr:rowOff>
    </xdr:from>
    <xdr:to>
      <xdr:col>15</xdr:col>
      <xdr:colOff>676275</xdr:colOff>
      <xdr:row>2</xdr:row>
      <xdr:rowOff>257175</xdr:rowOff>
    </xdr:to>
    <xdr:grpSp>
      <xdr:nvGrpSpPr>
        <xdr:cNvPr id="2" name="Group 1">
          <a:hlinkClick xmlns:r="http://schemas.openxmlformats.org/officeDocument/2006/relationships" r:id="rId1" tooltip="Click for Sch-4"/>
          <a:extLst>
            <a:ext uri="{FF2B5EF4-FFF2-40B4-BE49-F238E27FC236}">
              <a16:creationId xmlns:a16="http://schemas.microsoft.com/office/drawing/2014/main" id="{00000000-0008-0000-0800-0000FF4C3D00}"/>
            </a:ext>
          </a:extLst>
        </xdr:cNvPr>
        <xdr:cNvGrpSpPr>
          <a:grpSpLocks/>
        </xdr:cNvGrpSpPr>
      </xdr:nvGrpSpPr>
      <xdr:grpSpPr bwMode="auto">
        <a:xfrm>
          <a:off x="15830550" y="19050"/>
          <a:ext cx="2752725" cy="650875"/>
          <a:chOff x="804" y="5"/>
          <a:chExt cx="116" cy="73"/>
        </a:xfrm>
      </xdr:grpSpPr>
      <xdr:sp macro="" textlink="">
        <xdr:nvSpPr>
          <xdr:cNvPr id="3" name="AutoShape 2">
            <a:extLst>
              <a:ext uri="{FF2B5EF4-FFF2-40B4-BE49-F238E27FC236}">
                <a16:creationId xmlns:a16="http://schemas.microsoft.com/office/drawing/2014/main" id="{00000000-0008-0000-0800-0000004D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800-0000032C0000}"/>
              </a:ext>
            </a:extLst>
          </xdr:cNvPr>
          <xdr:cNvSpPr txBox="1">
            <a:spLocks noChangeArrowheads="1"/>
          </xdr:cNvSpPr>
        </xdr:nvSpPr>
        <xdr:spPr bwMode="auto">
          <a:xfrm>
            <a:off x="818" y="23"/>
            <a:ext cx="99"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266700</xdr:colOff>
      <xdr:row>0</xdr:row>
      <xdr:rowOff>19050</xdr:rowOff>
    </xdr:from>
    <xdr:to>
      <xdr:col>8</xdr:col>
      <xdr:colOff>0</xdr:colOff>
      <xdr:row>2</xdr:row>
      <xdr:rowOff>257175</xdr:rowOff>
    </xdr:to>
    <xdr:grpSp>
      <xdr:nvGrpSpPr>
        <xdr:cNvPr id="4022407" name="Group 1">
          <a:hlinkClick xmlns:r="http://schemas.openxmlformats.org/officeDocument/2006/relationships" r:id="rId1" tooltip="Click for Sch-3"/>
          <a:extLst>
            <a:ext uri="{FF2B5EF4-FFF2-40B4-BE49-F238E27FC236}">
              <a16:creationId xmlns:a16="http://schemas.microsoft.com/office/drawing/2014/main" id="{00000000-0008-0000-0800-000087603D00}"/>
            </a:ext>
          </a:extLst>
        </xdr:cNvPr>
        <xdr:cNvGrpSpPr>
          <a:grpSpLocks/>
        </xdr:cNvGrpSpPr>
      </xdr:nvGrpSpPr>
      <xdr:grpSpPr bwMode="auto">
        <a:xfrm>
          <a:off x="7636669" y="19050"/>
          <a:ext cx="1114425" cy="654844"/>
          <a:chOff x="804" y="5"/>
          <a:chExt cx="116" cy="73"/>
        </a:xfrm>
      </xdr:grpSpPr>
      <xdr:sp macro="" textlink="">
        <xdr:nvSpPr>
          <xdr:cNvPr id="4022408" name="AutoShape 2">
            <a:extLst>
              <a:ext uri="{FF2B5EF4-FFF2-40B4-BE49-F238E27FC236}">
                <a16:creationId xmlns:a16="http://schemas.microsoft.com/office/drawing/2014/main" id="{00000000-0008-0000-0800-00008860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8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257175</xdr:colOff>
      <xdr:row>0</xdr:row>
      <xdr:rowOff>19050</xdr:rowOff>
    </xdr:from>
    <xdr:to>
      <xdr:col>7</xdr:col>
      <xdr:colOff>676275</xdr:colOff>
      <xdr:row>2</xdr:row>
      <xdr:rowOff>257175</xdr:rowOff>
    </xdr:to>
    <xdr:grpSp>
      <xdr:nvGrpSpPr>
        <xdr:cNvPr id="4023431" name="Group 1">
          <a:hlinkClick xmlns:r="http://schemas.openxmlformats.org/officeDocument/2006/relationships" r:id="rId1" tooltip="Click for Sch-4"/>
          <a:extLst>
            <a:ext uri="{FF2B5EF4-FFF2-40B4-BE49-F238E27FC236}">
              <a16:creationId xmlns:a16="http://schemas.microsoft.com/office/drawing/2014/main" id="{00000000-0008-0000-0900-000087643D00}"/>
            </a:ext>
          </a:extLst>
        </xdr:cNvPr>
        <xdr:cNvGrpSpPr>
          <a:grpSpLocks/>
        </xdr:cNvGrpSpPr>
      </xdr:nvGrpSpPr>
      <xdr:grpSpPr bwMode="auto">
        <a:xfrm>
          <a:off x="7650956" y="19050"/>
          <a:ext cx="1109663" cy="666750"/>
          <a:chOff x="804" y="5"/>
          <a:chExt cx="116" cy="73"/>
        </a:xfrm>
      </xdr:grpSpPr>
      <xdr:sp macro="" textlink="">
        <xdr:nvSpPr>
          <xdr:cNvPr id="4023432" name="AutoShape 2">
            <a:extLst>
              <a:ext uri="{FF2B5EF4-FFF2-40B4-BE49-F238E27FC236}">
                <a16:creationId xmlns:a16="http://schemas.microsoft.com/office/drawing/2014/main" id="{00000000-0008-0000-0900-00008864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9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119.0.12\l\Shiv%20Kumar\SSK\C&amp;M\open%20tender\S&amp;I\WC-2131-Biometric&amp;%20access%20control\Bid%20documents-WC-2131\Vol-III\Second%20envelope-wc-21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Instructions"/>
      <sheetName val="Names of Bidder"/>
      <sheetName val="Sch-1"/>
      <sheetName val="Sch-1 dis"/>
      <sheetName val="Sch-2"/>
      <sheetName val="Sch-2 Dis"/>
      <sheetName val="Sch-3 "/>
      <sheetName val="Sch-3 Dis"/>
      <sheetName val="Sch-4"/>
      <sheetName val="Sch-5"/>
      <sheetName val="Sch-5 Dis"/>
      <sheetName val="Sch-6"/>
      <sheetName val="Sch-6 After Discount"/>
      <sheetName val="Sch-7"/>
      <sheetName val="Sch-7 Dis"/>
      <sheetName val="Discount"/>
      <sheetName val="Octroi"/>
      <sheetName val="Entry Tax"/>
      <sheetName val="Other Taxes &amp; Duties"/>
      <sheetName val="Bid Form 2nd Envelope"/>
      <sheetName val="Q &amp; C (2)"/>
      <sheetName val="Q &amp; C"/>
      <sheetName val="N to W"/>
      <sheetName val="Sheet1"/>
      <sheetName val="Sheet3"/>
    </sheetNames>
    <sheetDataSet>
      <sheetData sheetId="0"/>
      <sheetData sheetId="1"/>
      <sheetData sheetId="2"/>
      <sheetData sheetId="3"/>
      <sheetData sheetId="4">
        <row r="7">
          <cell r="A7" t="str">
            <v>Bidder’s Name and Address (Sole Bidder) :</v>
          </cell>
        </row>
        <row r="8">
          <cell r="A8" t="str">
            <v/>
          </cell>
        </row>
        <row r="9">
          <cell r="C9" t="str">
            <v/>
          </cell>
        </row>
        <row r="10">
          <cell r="C10" t="str">
            <v/>
          </cell>
        </row>
        <row r="11">
          <cell r="C11" t="str">
            <v/>
          </cell>
        </row>
        <row r="12">
          <cell r="C12" t="str">
            <v/>
          </cell>
        </row>
      </sheetData>
      <sheetData sheetId="5"/>
      <sheetData sheetId="6"/>
      <sheetData sheetId="7"/>
      <sheetData sheetId="8"/>
      <sheetData sheetId="9"/>
      <sheetData sheetId="10"/>
      <sheetData sheetId="11"/>
      <sheetData sheetId="12"/>
      <sheetData sheetId="13">
        <row r="14">
          <cell r="D14">
            <v>0</v>
          </cell>
        </row>
        <row r="16">
          <cell r="D16">
            <v>0</v>
          </cell>
        </row>
        <row r="18">
          <cell r="D18">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92.bin"/><Relationship Id="rId13" Type="http://schemas.openxmlformats.org/officeDocument/2006/relationships/printerSettings" Target="../printerSettings/printerSettings197.bin"/><Relationship Id="rId18" Type="http://schemas.openxmlformats.org/officeDocument/2006/relationships/printerSettings" Target="../printerSettings/printerSettings202.bin"/><Relationship Id="rId3" Type="http://schemas.openxmlformats.org/officeDocument/2006/relationships/printerSettings" Target="../printerSettings/printerSettings187.bin"/><Relationship Id="rId21" Type="http://schemas.openxmlformats.org/officeDocument/2006/relationships/printerSettings" Target="../printerSettings/printerSettings205.bin"/><Relationship Id="rId7" Type="http://schemas.openxmlformats.org/officeDocument/2006/relationships/printerSettings" Target="../printerSettings/printerSettings191.bin"/><Relationship Id="rId12" Type="http://schemas.openxmlformats.org/officeDocument/2006/relationships/printerSettings" Target="../printerSettings/printerSettings196.bin"/><Relationship Id="rId17" Type="http://schemas.openxmlformats.org/officeDocument/2006/relationships/printerSettings" Target="../printerSettings/printerSettings201.bin"/><Relationship Id="rId2" Type="http://schemas.openxmlformats.org/officeDocument/2006/relationships/printerSettings" Target="../printerSettings/printerSettings186.bin"/><Relationship Id="rId16" Type="http://schemas.openxmlformats.org/officeDocument/2006/relationships/printerSettings" Target="../printerSettings/printerSettings200.bin"/><Relationship Id="rId20" Type="http://schemas.openxmlformats.org/officeDocument/2006/relationships/printerSettings" Target="../printerSettings/printerSettings204.bin"/><Relationship Id="rId1" Type="http://schemas.openxmlformats.org/officeDocument/2006/relationships/printerSettings" Target="../printerSettings/printerSettings185.bin"/><Relationship Id="rId6" Type="http://schemas.openxmlformats.org/officeDocument/2006/relationships/printerSettings" Target="../printerSettings/printerSettings190.bin"/><Relationship Id="rId11" Type="http://schemas.openxmlformats.org/officeDocument/2006/relationships/printerSettings" Target="../printerSettings/printerSettings195.bin"/><Relationship Id="rId5" Type="http://schemas.openxmlformats.org/officeDocument/2006/relationships/printerSettings" Target="../printerSettings/printerSettings189.bin"/><Relationship Id="rId15" Type="http://schemas.openxmlformats.org/officeDocument/2006/relationships/printerSettings" Target="../printerSettings/printerSettings199.bin"/><Relationship Id="rId10" Type="http://schemas.openxmlformats.org/officeDocument/2006/relationships/printerSettings" Target="../printerSettings/printerSettings194.bin"/><Relationship Id="rId19" Type="http://schemas.openxmlformats.org/officeDocument/2006/relationships/printerSettings" Target="../printerSettings/printerSettings203.bin"/><Relationship Id="rId4" Type="http://schemas.openxmlformats.org/officeDocument/2006/relationships/printerSettings" Target="../printerSettings/printerSettings188.bin"/><Relationship Id="rId9" Type="http://schemas.openxmlformats.org/officeDocument/2006/relationships/printerSettings" Target="../printerSettings/printerSettings193.bin"/><Relationship Id="rId14" Type="http://schemas.openxmlformats.org/officeDocument/2006/relationships/printerSettings" Target="../printerSettings/printerSettings198.bin"/><Relationship Id="rId22"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13.bin"/><Relationship Id="rId13" Type="http://schemas.openxmlformats.org/officeDocument/2006/relationships/printerSettings" Target="../printerSettings/printerSettings218.bin"/><Relationship Id="rId18" Type="http://schemas.openxmlformats.org/officeDocument/2006/relationships/printerSettings" Target="../printerSettings/printerSettings223.bin"/><Relationship Id="rId3" Type="http://schemas.openxmlformats.org/officeDocument/2006/relationships/printerSettings" Target="../printerSettings/printerSettings208.bin"/><Relationship Id="rId21" Type="http://schemas.openxmlformats.org/officeDocument/2006/relationships/printerSettings" Target="../printerSettings/printerSettings226.bin"/><Relationship Id="rId7" Type="http://schemas.openxmlformats.org/officeDocument/2006/relationships/printerSettings" Target="../printerSettings/printerSettings212.bin"/><Relationship Id="rId12" Type="http://schemas.openxmlformats.org/officeDocument/2006/relationships/printerSettings" Target="../printerSettings/printerSettings217.bin"/><Relationship Id="rId17" Type="http://schemas.openxmlformats.org/officeDocument/2006/relationships/printerSettings" Target="../printerSettings/printerSettings222.bin"/><Relationship Id="rId25" Type="http://schemas.openxmlformats.org/officeDocument/2006/relationships/drawing" Target="../drawings/drawing10.xml"/><Relationship Id="rId2" Type="http://schemas.openxmlformats.org/officeDocument/2006/relationships/printerSettings" Target="../printerSettings/printerSettings207.bin"/><Relationship Id="rId16" Type="http://schemas.openxmlformats.org/officeDocument/2006/relationships/printerSettings" Target="../printerSettings/printerSettings221.bin"/><Relationship Id="rId20" Type="http://schemas.openxmlformats.org/officeDocument/2006/relationships/printerSettings" Target="../printerSettings/printerSettings225.bin"/><Relationship Id="rId1" Type="http://schemas.openxmlformats.org/officeDocument/2006/relationships/printerSettings" Target="../printerSettings/printerSettings206.bin"/><Relationship Id="rId6" Type="http://schemas.openxmlformats.org/officeDocument/2006/relationships/printerSettings" Target="../printerSettings/printerSettings211.bin"/><Relationship Id="rId11" Type="http://schemas.openxmlformats.org/officeDocument/2006/relationships/printerSettings" Target="../printerSettings/printerSettings216.bin"/><Relationship Id="rId24" Type="http://schemas.openxmlformats.org/officeDocument/2006/relationships/printerSettings" Target="../printerSettings/printerSettings229.bin"/><Relationship Id="rId5" Type="http://schemas.openxmlformats.org/officeDocument/2006/relationships/printerSettings" Target="../printerSettings/printerSettings210.bin"/><Relationship Id="rId15" Type="http://schemas.openxmlformats.org/officeDocument/2006/relationships/printerSettings" Target="../printerSettings/printerSettings220.bin"/><Relationship Id="rId23" Type="http://schemas.openxmlformats.org/officeDocument/2006/relationships/printerSettings" Target="../printerSettings/printerSettings228.bin"/><Relationship Id="rId10" Type="http://schemas.openxmlformats.org/officeDocument/2006/relationships/printerSettings" Target="../printerSettings/printerSettings215.bin"/><Relationship Id="rId19" Type="http://schemas.openxmlformats.org/officeDocument/2006/relationships/printerSettings" Target="../printerSettings/printerSettings224.bin"/><Relationship Id="rId4" Type="http://schemas.openxmlformats.org/officeDocument/2006/relationships/printerSettings" Target="../printerSettings/printerSettings209.bin"/><Relationship Id="rId9" Type="http://schemas.openxmlformats.org/officeDocument/2006/relationships/printerSettings" Target="../printerSettings/printerSettings214.bin"/><Relationship Id="rId14" Type="http://schemas.openxmlformats.org/officeDocument/2006/relationships/printerSettings" Target="../printerSettings/printerSettings219.bin"/><Relationship Id="rId22" Type="http://schemas.openxmlformats.org/officeDocument/2006/relationships/printerSettings" Target="../printerSettings/printerSettings227.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237.bin"/><Relationship Id="rId13" Type="http://schemas.openxmlformats.org/officeDocument/2006/relationships/printerSettings" Target="../printerSettings/printerSettings242.bin"/><Relationship Id="rId18" Type="http://schemas.openxmlformats.org/officeDocument/2006/relationships/printerSettings" Target="../printerSettings/printerSettings247.bin"/><Relationship Id="rId3" Type="http://schemas.openxmlformats.org/officeDocument/2006/relationships/printerSettings" Target="../printerSettings/printerSettings232.bin"/><Relationship Id="rId21" Type="http://schemas.openxmlformats.org/officeDocument/2006/relationships/printerSettings" Target="../printerSettings/printerSettings250.bin"/><Relationship Id="rId7" Type="http://schemas.openxmlformats.org/officeDocument/2006/relationships/printerSettings" Target="../printerSettings/printerSettings236.bin"/><Relationship Id="rId12" Type="http://schemas.openxmlformats.org/officeDocument/2006/relationships/printerSettings" Target="../printerSettings/printerSettings241.bin"/><Relationship Id="rId17" Type="http://schemas.openxmlformats.org/officeDocument/2006/relationships/printerSettings" Target="../printerSettings/printerSettings246.bin"/><Relationship Id="rId25" Type="http://schemas.openxmlformats.org/officeDocument/2006/relationships/drawing" Target="../drawings/drawing11.xml"/><Relationship Id="rId2" Type="http://schemas.openxmlformats.org/officeDocument/2006/relationships/printerSettings" Target="../printerSettings/printerSettings231.bin"/><Relationship Id="rId16" Type="http://schemas.openxmlformats.org/officeDocument/2006/relationships/printerSettings" Target="../printerSettings/printerSettings245.bin"/><Relationship Id="rId20" Type="http://schemas.openxmlformats.org/officeDocument/2006/relationships/printerSettings" Target="../printerSettings/printerSettings249.bin"/><Relationship Id="rId1" Type="http://schemas.openxmlformats.org/officeDocument/2006/relationships/printerSettings" Target="../printerSettings/printerSettings230.bin"/><Relationship Id="rId6" Type="http://schemas.openxmlformats.org/officeDocument/2006/relationships/printerSettings" Target="../printerSettings/printerSettings235.bin"/><Relationship Id="rId11" Type="http://schemas.openxmlformats.org/officeDocument/2006/relationships/printerSettings" Target="../printerSettings/printerSettings240.bin"/><Relationship Id="rId24" Type="http://schemas.openxmlformats.org/officeDocument/2006/relationships/printerSettings" Target="../printerSettings/printerSettings253.bin"/><Relationship Id="rId5" Type="http://schemas.openxmlformats.org/officeDocument/2006/relationships/printerSettings" Target="../printerSettings/printerSettings234.bin"/><Relationship Id="rId15" Type="http://schemas.openxmlformats.org/officeDocument/2006/relationships/printerSettings" Target="../printerSettings/printerSettings244.bin"/><Relationship Id="rId23" Type="http://schemas.openxmlformats.org/officeDocument/2006/relationships/printerSettings" Target="../printerSettings/printerSettings252.bin"/><Relationship Id="rId10" Type="http://schemas.openxmlformats.org/officeDocument/2006/relationships/printerSettings" Target="../printerSettings/printerSettings239.bin"/><Relationship Id="rId19" Type="http://schemas.openxmlformats.org/officeDocument/2006/relationships/printerSettings" Target="../printerSettings/printerSettings248.bin"/><Relationship Id="rId4" Type="http://schemas.openxmlformats.org/officeDocument/2006/relationships/printerSettings" Target="../printerSettings/printerSettings233.bin"/><Relationship Id="rId9" Type="http://schemas.openxmlformats.org/officeDocument/2006/relationships/printerSettings" Target="../printerSettings/printerSettings238.bin"/><Relationship Id="rId14" Type="http://schemas.openxmlformats.org/officeDocument/2006/relationships/printerSettings" Target="../printerSettings/printerSettings243.bin"/><Relationship Id="rId22" Type="http://schemas.openxmlformats.org/officeDocument/2006/relationships/printerSettings" Target="../printerSettings/printerSettings251.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261.bin"/><Relationship Id="rId13" Type="http://schemas.openxmlformats.org/officeDocument/2006/relationships/printerSettings" Target="../printerSettings/printerSettings266.bin"/><Relationship Id="rId18" Type="http://schemas.openxmlformats.org/officeDocument/2006/relationships/printerSettings" Target="../printerSettings/printerSettings271.bin"/><Relationship Id="rId3" Type="http://schemas.openxmlformats.org/officeDocument/2006/relationships/printerSettings" Target="../printerSettings/printerSettings256.bin"/><Relationship Id="rId21" Type="http://schemas.openxmlformats.org/officeDocument/2006/relationships/printerSettings" Target="../printerSettings/printerSettings274.bin"/><Relationship Id="rId7" Type="http://schemas.openxmlformats.org/officeDocument/2006/relationships/printerSettings" Target="../printerSettings/printerSettings260.bin"/><Relationship Id="rId12" Type="http://schemas.openxmlformats.org/officeDocument/2006/relationships/printerSettings" Target="../printerSettings/printerSettings265.bin"/><Relationship Id="rId17" Type="http://schemas.openxmlformats.org/officeDocument/2006/relationships/printerSettings" Target="../printerSettings/printerSettings270.bin"/><Relationship Id="rId2" Type="http://schemas.openxmlformats.org/officeDocument/2006/relationships/printerSettings" Target="../printerSettings/printerSettings255.bin"/><Relationship Id="rId16" Type="http://schemas.openxmlformats.org/officeDocument/2006/relationships/printerSettings" Target="../printerSettings/printerSettings269.bin"/><Relationship Id="rId20" Type="http://schemas.openxmlformats.org/officeDocument/2006/relationships/printerSettings" Target="../printerSettings/printerSettings273.bin"/><Relationship Id="rId1" Type="http://schemas.openxmlformats.org/officeDocument/2006/relationships/printerSettings" Target="../printerSettings/printerSettings254.bin"/><Relationship Id="rId6" Type="http://schemas.openxmlformats.org/officeDocument/2006/relationships/printerSettings" Target="../printerSettings/printerSettings259.bin"/><Relationship Id="rId11" Type="http://schemas.openxmlformats.org/officeDocument/2006/relationships/printerSettings" Target="../printerSettings/printerSettings264.bin"/><Relationship Id="rId5" Type="http://schemas.openxmlformats.org/officeDocument/2006/relationships/printerSettings" Target="../printerSettings/printerSettings258.bin"/><Relationship Id="rId15" Type="http://schemas.openxmlformats.org/officeDocument/2006/relationships/printerSettings" Target="../printerSettings/printerSettings268.bin"/><Relationship Id="rId10" Type="http://schemas.openxmlformats.org/officeDocument/2006/relationships/printerSettings" Target="../printerSettings/printerSettings263.bin"/><Relationship Id="rId19" Type="http://schemas.openxmlformats.org/officeDocument/2006/relationships/printerSettings" Target="../printerSettings/printerSettings272.bin"/><Relationship Id="rId4" Type="http://schemas.openxmlformats.org/officeDocument/2006/relationships/printerSettings" Target="../printerSettings/printerSettings257.bin"/><Relationship Id="rId9" Type="http://schemas.openxmlformats.org/officeDocument/2006/relationships/printerSettings" Target="../printerSettings/printerSettings262.bin"/><Relationship Id="rId14" Type="http://schemas.openxmlformats.org/officeDocument/2006/relationships/printerSettings" Target="../printerSettings/printerSettings267.bin"/><Relationship Id="rId22"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282.bin"/><Relationship Id="rId13" Type="http://schemas.openxmlformats.org/officeDocument/2006/relationships/printerSettings" Target="../printerSettings/printerSettings287.bin"/><Relationship Id="rId18" Type="http://schemas.openxmlformats.org/officeDocument/2006/relationships/printerSettings" Target="../printerSettings/printerSettings292.bin"/><Relationship Id="rId3" Type="http://schemas.openxmlformats.org/officeDocument/2006/relationships/printerSettings" Target="../printerSettings/printerSettings277.bin"/><Relationship Id="rId21" Type="http://schemas.openxmlformats.org/officeDocument/2006/relationships/printerSettings" Target="../printerSettings/printerSettings295.bin"/><Relationship Id="rId7" Type="http://schemas.openxmlformats.org/officeDocument/2006/relationships/printerSettings" Target="../printerSettings/printerSettings281.bin"/><Relationship Id="rId12" Type="http://schemas.openxmlformats.org/officeDocument/2006/relationships/printerSettings" Target="../printerSettings/printerSettings286.bin"/><Relationship Id="rId17" Type="http://schemas.openxmlformats.org/officeDocument/2006/relationships/printerSettings" Target="../printerSettings/printerSettings291.bin"/><Relationship Id="rId25" Type="http://schemas.openxmlformats.org/officeDocument/2006/relationships/drawing" Target="../drawings/drawing13.xml"/><Relationship Id="rId2" Type="http://schemas.openxmlformats.org/officeDocument/2006/relationships/printerSettings" Target="../printerSettings/printerSettings276.bin"/><Relationship Id="rId16" Type="http://schemas.openxmlformats.org/officeDocument/2006/relationships/printerSettings" Target="../printerSettings/printerSettings290.bin"/><Relationship Id="rId20" Type="http://schemas.openxmlformats.org/officeDocument/2006/relationships/printerSettings" Target="../printerSettings/printerSettings294.bin"/><Relationship Id="rId1" Type="http://schemas.openxmlformats.org/officeDocument/2006/relationships/printerSettings" Target="../printerSettings/printerSettings275.bin"/><Relationship Id="rId6" Type="http://schemas.openxmlformats.org/officeDocument/2006/relationships/printerSettings" Target="../printerSettings/printerSettings280.bin"/><Relationship Id="rId11" Type="http://schemas.openxmlformats.org/officeDocument/2006/relationships/printerSettings" Target="../printerSettings/printerSettings285.bin"/><Relationship Id="rId24" Type="http://schemas.openxmlformats.org/officeDocument/2006/relationships/printerSettings" Target="../printerSettings/printerSettings298.bin"/><Relationship Id="rId5" Type="http://schemas.openxmlformats.org/officeDocument/2006/relationships/printerSettings" Target="../printerSettings/printerSettings279.bin"/><Relationship Id="rId15" Type="http://schemas.openxmlformats.org/officeDocument/2006/relationships/printerSettings" Target="../printerSettings/printerSettings289.bin"/><Relationship Id="rId23" Type="http://schemas.openxmlformats.org/officeDocument/2006/relationships/printerSettings" Target="../printerSettings/printerSettings297.bin"/><Relationship Id="rId10" Type="http://schemas.openxmlformats.org/officeDocument/2006/relationships/printerSettings" Target="../printerSettings/printerSettings284.bin"/><Relationship Id="rId19" Type="http://schemas.openxmlformats.org/officeDocument/2006/relationships/printerSettings" Target="../printerSettings/printerSettings293.bin"/><Relationship Id="rId4" Type="http://schemas.openxmlformats.org/officeDocument/2006/relationships/printerSettings" Target="../printerSettings/printerSettings278.bin"/><Relationship Id="rId9" Type="http://schemas.openxmlformats.org/officeDocument/2006/relationships/printerSettings" Target="../printerSettings/printerSettings283.bin"/><Relationship Id="rId14" Type="http://schemas.openxmlformats.org/officeDocument/2006/relationships/printerSettings" Target="../printerSettings/printerSettings288.bin"/><Relationship Id="rId22" Type="http://schemas.openxmlformats.org/officeDocument/2006/relationships/printerSettings" Target="../printerSettings/printerSettings296.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06.bin"/><Relationship Id="rId13" Type="http://schemas.openxmlformats.org/officeDocument/2006/relationships/printerSettings" Target="../printerSettings/printerSettings311.bin"/><Relationship Id="rId18" Type="http://schemas.openxmlformats.org/officeDocument/2006/relationships/printerSettings" Target="../printerSettings/printerSettings316.bin"/><Relationship Id="rId3" Type="http://schemas.openxmlformats.org/officeDocument/2006/relationships/printerSettings" Target="../printerSettings/printerSettings301.bin"/><Relationship Id="rId21" Type="http://schemas.openxmlformats.org/officeDocument/2006/relationships/printerSettings" Target="../printerSettings/printerSettings319.bin"/><Relationship Id="rId7" Type="http://schemas.openxmlformats.org/officeDocument/2006/relationships/printerSettings" Target="../printerSettings/printerSettings305.bin"/><Relationship Id="rId12" Type="http://schemas.openxmlformats.org/officeDocument/2006/relationships/printerSettings" Target="../printerSettings/printerSettings310.bin"/><Relationship Id="rId17" Type="http://schemas.openxmlformats.org/officeDocument/2006/relationships/printerSettings" Target="../printerSettings/printerSettings315.bin"/><Relationship Id="rId25" Type="http://schemas.openxmlformats.org/officeDocument/2006/relationships/drawing" Target="../drawings/drawing14.xml"/><Relationship Id="rId2" Type="http://schemas.openxmlformats.org/officeDocument/2006/relationships/printerSettings" Target="../printerSettings/printerSettings300.bin"/><Relationship Id="rId16" Type="http://schemas.openxmlformats.org/officeDocument/2006/relationships/printerSettings" Target="../printerSettings/printerSettings314.bin"/><Relationship Id="rId20" Type="http://schemas.openxmlformats.org/officeDocument/2006/relationships/printerSettings" Target="../printerSettings/printerSettings318.bin"/><Relationship Id="rId1" Type="http://schemas.openxmlformats.org/officeDocument/2006/relationships/printerSettings" Target="../printerSettings/printerSettings299.bin"/><Relationship Id="rId6" Type="http://schemas.openxmlformats.org/officeDocument/2006/relationships/printerSettings" Target="../printerSettings/printerSettings304.bin"/><Relationship Id="rId11" Type="http://schemas.openxmlformats.org/officeDocument/2006/relationships/printerSettings" Target="../printerSettings/printerSettings309.bin"/><Relationship Id="rId24" Type="http://schemas.openxmlformats.org/officeDocument/2006/relationships/printerSettings" Target="../printerSettings/printerSettings322.bin"/><Relationship Id="rId5" Type="http://schemas.openxmlformats.org/officeDocument/2006/relationships/printerSettings" Target="../printerSettings/printerSettings303.bin"/><Relationship Id="rId15" Type="http://schemas.openxmlformats.org/officeDocument/2006/relationships/printerSettings" Target="../printerSettings/printerSettings313.bin"/><Relationship Id="rId23" Type="http://schemas.openxmlformats.org/officeDocument/2006/relationships/printerSettings" Target="../printerSettings/printerSettings321.bin"/><Relationship Id="rId10" Type="http://schemas.openxmlformats.org/officeDocument/2006/relationships/printerSettings" Target="../printerSettings/printerSettings308.bin"/><Relationship Id="rId19" Type="http://schemas.openxmlformats.org/officeDocument/2006/relationships/printerSettings" Target="../printerSettings/printerSettings317.bin"/><Relationship Id="rId4" Type="http://schemas.openxmlformats.org/officeDocument/2006/relationships/printerSettings" Target="../printerSettings/printerSettings302.bin"/><Relationship Id="rId9" Type="http://schemas.openxmlformats.org/officeDocument/2006/relationships/printerSettings" Target="../printerSettings/printerSettings307.bin"/><Relationship Id="rId14" Type="http://schemas.openxmlformats.org/officeDocument/2006/relationships/printerSettings" Target="../printerSettings/printerSettings312.bin"/><Relationship Id="rId22" Type="http://schemas.openxmlformats.org/officeDocument/2006/relationships/printerSettings" Target="../printerSettings/printerSettings320.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330.bin"/><Relationship Id="rId13" Type="http://schemas.openxmlformats.org/officeDocument/2006/relationships/printerSettings" Target="../printerSettings/printerSettings335.bin"/><Relationship Id="rId18" Type="http://schemas.openxmlformats.org/officeDocument/2006/relationships/printerSettings" Target="../printerSettings/printerSettings340.bin"/><Relationship Id="rId3" Type="http://schemas.openxmlformats.org/officeDocument/2006/relationships/printerSettings" Target="../printerSettings/printerSettings325.bin"/><Relationship Id="rId21" Type="http://schemas.openxmlformats.org/officeDocument/2006/relationships/printerSettings" Target="../printerSettings/printerSettings343.bin"/><Relationship Id="rId7" Type="http://schemas.openxmlformats.org/officeDocument/2006/relationships/printerSettings" Target="../printerSettings/printerSettings329.bin"/><Relationship Id="rId12" Type="http://schemas.openxmlformats.org/officeDocument/2006/relationships/printerSettings" Target="../printerSettings/printerSettings334.bin"/><Relationship Id="rId17" Type="http://schemas.openxmlformats.org/officeDocument/2006/relationships/printerSettings" Target="../printerSettings/printerSettings339.bin"/><Relationship Id="rId2" Type="http://schemas.openxmlformats.org/officeDocument/2006/relationships/printerSettings" Target="../printerSettings/printerSettings324.bin"/><Relationship Id="rId16" Type="http://schemas.openxmlformats.org/officeDocument/2006/relationships/printerSettings" Target="../printerSettings/printerSettings338.bin"/><Relationship Id="rId20" Type="http://schemas.openxmlformats.org/officeDocument/2006/relationships/printerSettings" Target="../printerSettings/printerSettings342.bin"/><Relationship Id="rId1" Type="http://schemas.openxmlformats.org/officeDocument/2006/relationships/printerSettings" Target="../printerSettings/printerSettings323.bin"/><Relationship Id="rId6" Type="http://schemas.openxmlformats.org/officeDocument/2006/relationships/printerSettings" Target="../printerSettings/printerSettings328.bin"/><Relationship Id="rId11" Type="http://schemas.openxmlformats.org/officeDocument/2006/relationships/printerSettings" Target="../printerSettings/printerSettings333.bin"/><Relationship Id="rId5" Type="http://schemas.openxmlformats.org/officeDocument/2006/relationships/printerSettings" Target="../printerSettings/printerSettings327.bin"/><Relationship Id="rId15" Type="http://schemas.openxmlformats.org/officeDocument/2006/relationships/printerSettings" Target="../printerSettings/printerSettings337.bin"/><Relationship Id="rId10" Type="http://schemas.openxmlformats.org/officeDocument/2006/relationships/printerSettings" Target="../printerSettings/printerSettings332.bin"/><Relationship Id="rId19" Type="http://schemas.openxmlformats.org/officeDocument/2006/relationships/printerSettings" Target="../printerSettings/printerSettings341.bin"/><Relationship Id="rId4" Type="http://schemas.openxmlformats.org/officeDocument/2006/relationships/printerSettings" Target="../printerSettings/printerSettings326.bin"/><Relationship Id="rId9" Type="http://schemas.openxmlformats.org/officeDocument/2006/relationships/printerSettings" Target="../printerSettings/printerSettings331.bin"/><Relationship Id="rId14" Type="http://schemas.openxmlformats.org/officeDocument/2006/relationships/printerSettings" Target="../printerSettings/printerSettings336.bin"/><Relationship Id="rId22"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351.bin"/><Relationship Id="rId13" Type="http://schemas.openxmlformats.org/officeDocument/2006/relationships/printerSettings" Target="../printerSettings/printerSettings356.bin"/><Relationship Id="rId18" Type="http://schemas.openxmlformats.org/officeDocument/2006/relationships/printerSettings" Target="../printerSettings/printerSettings361.bin"/><Relationship Id="rId3" Type="http://schemas.openxmlformats.org/officeDocument/2006/relationships/printerSettings" Target="../printerSettings/printerSettings346.bin"/><Relationship Id="rId21" Type="http://schemas.openxmlformats.org/officeDocument/2006/relationships/printerSettings" Target="../printerSettings/printerSettings364.bin"/><Relationship Id="rId7" Type="http://schemas.openxmlformats.org/officeDocument/2006/relationships/printerSettings" Target="../printerSettings/printerSettings350.bin"/><Relationship Id="rId12" Type="http://schemas.openxmlformats.org/officeDocument/2006/relationships/printerSettings" Target="../printerSettings/printerSettings355.bin"/><Relationship Id="rId17" Type="http://schemas.openxmlformats.org/officeDocument/2006/relationships/printerSettings" Target="../printerSettings/printerSettings360.bin"/><Relationship Id="rId2" Type="http://schemas.openxmlformats.org/officeDocument/2006/relationships/printerSettings" Target="../printerSettings/printerSettings345.bin"/><Relationship Id="rId16" Type="http://schemas.openxmlformats.org/officeDocument/2006/relationships/printerSettings" Target="../printerSettings/printerSettings359.bin"/><Relationship Id="rId20" Type="http://schemas.openxmlformats.org/officeDocument/2006/relationships/printerSettings" Target="../printerSettings/printerSettings363.bin"/><Relationship Id="rId1" Type="http://schemas.openxmlformats.org/officeDocument/2006/relationships/printerSettings" Target="../printerSettings/printerSettings344.bin"/><Relationship Id="rId6" Type="http://schemas.openxmlformats.org/officeDocument/2006/relationships/printerSettings" Target="../printerSettings/printerSettings349.bin"/><Relationship Id="rId11" Type="http://schemas.openxmlformats.org/officeDocument/2006/relationships/printerSettings" Target="../printerSettings/printerSettings354.bin"/><Relationship Id="rId5" Type="http://schemas.openxmlformats.org/officeDocument/2006/relationships/printerSettings" Target="../printerSettings/printerSettings348.bin"/><Relationship Id="rId15" Type="http://schemas.openxmlformats.org/officeDocument/2006/relationships/printerSettings" Target="../printerSettings/printerSettings358.bin"/><Relationship Id="rId10" Type="http://schemas.openxmlformats.org/officeDocument/2006/relationships/printerSettings" Target="../printerSettings/printerSettings353.bin"/><Relationship Id="rId19" Type="http://schemas.openxmlformats.org/officeDocument/2006/relationships/printerSettings" Target="../printerSettings/printerSettings362.bin"/><Relationship Id="rId4" Type="http://schemas.openxmlformats.org/officeDocument/2006/relationships/printerSettings" Target="../printerSettings/printerSettings347.bin"/><Relationship Id="rId9" Type="http://schemas.openxmlformats.org/officeDocument/2006/relationships/printerSettings" Target="../printerSettings/printerSettings352.bin"/><Relationship Id="rId14" Type="http://schemas.openxmlformats.org/officeDocument/2006/relationships/printerSettings" Target="../printerSettings/printerSettings357.bin"/><Relationship Id="rId22"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372.bin"/><Relationship Id="rId13" Type="http://schemas.openxmlformats.org/officeDocument/2006/relationships/printerSettings" Target="../printerSettings/printerSettings377.bin"/><Relationship Id="rId18" Type="http://schemas.openxmlformats.org/officeDocument/2006/relationships/printerSettings" Target="../printerSettings/printerSettings382.bin"/><Relationship Id="rId3" Type="http://schemas.openxmlformats.org/officeDocument/2006/relationships/printerSettings" Target="../printerSettings/printerSettings367.bin"/><Relationship Id="rId21" Type="http://schemas.openxmlformats.org/officeDocument/2006/relationships/printerSettings" Target="../printerSettings/printerSettings385.bin"/><Relationship Id="rId7" Type="http://schemas.openxmlformats.org/officeDocument/2006/relationships/printerSettings" Target="../printerSettings/printerSettings371.bin"/><Relationship Id="rId12" Type="http://schemas.openxmlformats.org/officeDocument/2006/relationships/printerSettings" Target="../printerSettings/printerSettings376.bin"/><Relationship Id="rId17" Type="http://schemas.openxmlformats.org/officeDocument/2006/relationships/printerSettings" Target="../printerSettings/printerSettings381.bin"/><Relationship Id="rId2" Type="http://schemas.openxmlformats.org/officeDocument/2006/relationships/printerSettings" Target="../printerSettings/printerSettings366.bin"/><Relationship Id="rId16" Type="http://schemas.openxmlformats.org/officeDocument/2006/relationships/printerSettings" Target="../printerSettings/printerSettings380.bin"/><Relationship Id="rId20" Type="http://schemas.openxmlformats.org/officeDocument/2006/relationships/printerSettings" Target="../printerSettings/printerSettings384.bin"/><Relationship Id="rId1" Type="http://schemas.openxmlformats.org/officeDocument/2006/relationships/printerSettings" Target="../printerSettings/printerSettings365.bin"/><Relationship Id="rId6" Type="http://schemas.openxmlformats.org/officeDocument/2006/relationships/printerSettings" Target="../printerSettings/printerSettings370.bin"/><Relationship Id="rId11" Type="http://schemas.openxmlformats.org/officeDocument/2006/relationships/printerSettings" Target="../printerSettings/printerSettings375.bin"/><Relationship Id="rId5" Type="http://schemas.openxmlformats.org/officeDocument/2006/relationships/printerSettings" Target="../printerSettings/printerSettings369.bin"/><Relationship Id="rId15" Type="http://schemas.openxmlformats.org/officeDocument/2006/relationships/printerSettings" Target="../printerSettings/printerSettings379.bin"/><Relationship Id="rId10" Type="http://schemas.openxmlformats.org/officeDocument/2006/relationships/printerSettings" Target="../printerSettings/printerSettings374.bin"/><Relationship Id="rId19" Type="http://schemas.openxmlformats.org/officeDocument/2006/relationships/printerSettings" Target="../printerSettings/printerSettings383.bin"/><Relationship Id="rId4" Type="http://schemas.openxmlformats.org/officeDocument/2006/relationships/printerSettings" Target="../printerSettings/printerSettings368.bin"/><Relationship Id="rId9" Type="http://schemas.openxmlformats.org/officeDocument/2006/relationships/printerSettings" Target="../printerSettings/printerSettings373.bin"/><Relationship Id="rId14" Type="http://schemas.openxmlformats.org/officeDocument/2006/relationships/printerSettings" Target="../printerSettings/printerSettings378.bin"/><Relationship Id="rId22"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393.bin"/><Relationship Id="rId13" Type="http://schemas.openxmlformats.org/officeDocument/2006/relationships/printerSettings" Target="../printerSettings/printerSettings398.bin"/><Relationship Id="rId18" Type="http://schemas.openxmlformats.org/officeDocument/2006/relationships/printerSettings" Target="../printerSettings/printerSettings403.bin"/><Relationship Id="rId3" Type="http://schemas.openxmlformats.org/officeDocument/2006/relationships/printerSettings" Target="../printerSettings/printerSettings388.bin"/><Relationship Id="rId21" Type="http://schemas.openxmlformats.org/officeDocument/2006/relationships/printerSettings" Target="../printerSettings/printerSettings406.bin"/><Relationship Id="rId7" Type="http://schemas.openxmlformats.org/officeDocument/2006/relationships/printerSettings" Target="../printerSettings/printerSettings392.bin"/><Relationship Id="rId12" Type="http://schemas.openxmlformats.org/officeDocument/2006/relationships/printerSettings" Target="../printerSettings/printerSettings397.bin"/><Relationship Id="rId17" Type="http://schemas.openxmlformats.org/officeDocument/2006/relationships/printerSettings" Target="../printerSettings/printerSettings402.bin"/><Relationship Id="rId2" Type="http://schemas.openxmlformats.org/officeDocument/2006/relationships/printerSettings" Target="../printerSettings/printerSettings387.bin"/><Relationship Id="rId16" Type="http://schemas.openxmlformats.org/officeDocument/2006/relationships/printerSettings" Target="../printerSettings/printerSettings401.bin"/><Relationship Id="rId20" Type="http://schemas.openxmlformats.org/officeDocument/2006/relationships/printerSettings" Target="../printerSettings/printerSettings405.bin"/><Relationship Id="rId1" Type="http://schemas.openxmlformats.org/officeDocument/2006/relationships/printerSettings" Target="../printerSettings/printerSettings386.bin"/><Relationship Id="rId6" Type="http://schemas.openxmlformats.org/officeDocument/2006/relationships/printerSettings" Target="../printerSettings/printerSettings391.bin"/><Relationship Id="rId11" Type="http://schemas.openxmlformats.org/officeDocument/2006/relationships/printerSettings" Target="../printerSettings/printerSettings396.bin"/><Relationship Id="rId5" Type="http://schemas.openxmlformats.org/officeDocument/2006/relationships/printerSettings" Target="../printerSettings/printerSettings390.bin"/><Relationship Id="rId15" Type="http://schemas.openxmlformats.org/officeDocument/2006/relationships/printerSettings" Target="../printerSettings/printerSettings400.bin"/><Relationship Id="rId10" Type="http://schemas.openxmlformats.org/officeDocument/2006/relationships/printerSettings" Target="../printerSettings/printerSettings395.bin"/><Relationship Id="rId19" Type="http://schemas.openxmlformats.org/officeDocument/2006/relationships/printerSettings" Target="../printerSettings/printerSettings404.bin"/><Relationship Id="rId4" Type="http://schemas.openxmlformats.org/officeDocument/2006/relationships/printerSettings" Target="../printerSettings/printerSettings389.bin"/><Relationship Id="rId9" Type="http://schemas.openxmlformats.org/officeDocument/2006/relationships/printerSettings" Target="../printerSettings/printerSettings394.bin"/><Relationship Id="rId14" Type="http://schemas.openxmlformats.org/officeDocument/2006/relationships/printerSettings" Target="../printerSettings/printerSettings399.bin"/><Relationship Id="rId22"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8.bin"/><Relationship Id="rId13" Type="http://schemas.openxmlformats.org/officeDocument/2006/relationships/printerSettings" Target="../printerSettings/printerSettings33.bin"/><Relationship Id="rId18" Type="http://schemas.openxmlformats.org/officeDocument/2006/relationships/printerSettings" Target="../printerSettings/printerSettings38.bin"/><Relationship Id="rId3" Type="http://schemas.openxmlformats.org/officeDocument/2006/relationships/printerSettings" Target="../printerSettings/printerSettings23.bin"/><Relationship Id="rId21" Type="http://schemas.openxmlformats.org/officeDocument/2006/relationships/printerSettings" Target="../printerSettings/printerSettings41.bin"/><Relationship Id="rId7" Type="http://schemas.openxmlformats.org/officeDocument/2006/relationships/printerSettings" Target="../printerSettings/printerSettings27.bin"/><Relationship Id="rId12" Type="http://schemas.openxmlformats.org/officeDocument/2006/relationships/printerSettings" Target="../printerSettings/printerSettings32.bin"/><Relationship Id="rId17" Type="http://schemas.openxmlformats.org/officeDocument/2006/relationships/printerSettings" Target="../printerSettings/printerSettings37.bin"/><Relationship Id="rId25" Type="http://schemas.openxmlformats.org/officeDocument/2006/relationships/drawing" Target="../drawings/drawing1.xml"/><Relationship Id="rId2" Type="http://schemas.openxmlformats.org/officeDocument/2006/relationships/printerSettings" Target="../printerSettings/printerSettings22.bin"/><Relationship Id="rId16" Type="http://schemas.openxmlformats.org/officeDocument/2006/relationships/printerSettings" Target="../printerSettings/printerSettings36.bin"/><Relationship Id="rId20" Type="http://schemas.openxmlformats.org/officeDocument/2006/relationships/printerSettings" Target="../printerSettings/printerSettings40.bin"/><Relationship Id="rId1" Type="http://schemas.openxmlformats.org/officeDocument/2006/relationships/printerSettings" Target="../printerSettings/printerSettings21.bin"/><Relationship Id="rId6" Type="http://schemas.openxmlformats.org/officeDocument/2006/relationships/printerSettings" Target="../printerSettings/printerSettings26.bin"/><Relationship Id="rId11" Type="http://schemas.openxmlformats.org/officeDocument/2006/relationships/printerSettings" Target="../printerSettings/printerSettings31.bin"/><Relationship Id="rId24" Type="http://schemas.openxmlformats.org/officeDocument/2006/relationships/printerSettings" Target="../printerSettings/printerSettings44.bin"/><Relationship Id="rId5" Type="http://schemas.openxmlformats.org/officeDocument/2006/relationships/printerSettings" Target="../printerSettings/printerSettings25.bin"/><Relationship Id="rId15" Type="http://schemas.openxmlformats.org/officeDocument/2006/relationships/printerSettings" Target="../printerSettings/printerSettings35.bin"/><Relationship Id="rId23" Type="http://schemas.openxmlformats.org/officeDocument/2006/relationships/printerSettings" Target="../printerSettings/printerSettings43.bin"/><Relationship Id="rId10" Type="http://schemas.openxmlformats.org/officeDocument/2006/relationships/printerSettings" Target="../printerSettings/printerSettings30.bin"/><Relationship Id="rId19" Type="http://schemas.openxmlformats.org/officeDocument/2006/relationships/printerSettings" Target="../printerSettings/printerSettings39.bin"/><Relationship Id="rId4" Type="http://schemas.openxmlformats.org/officeDocument/2006/relationships/printerSettings" Target="../printerSettings/printerSettings24.bin"/><Relationship Id="rId9" Type="http://schemas.openxmlformats.org/officeDocument/2006/relationships/printerSettings" Target="../printerSettings/printerSettings29.bin"/><Relationship Id="rId14" Type="http://schemas.openxmlformats.org/officeDocument/2006/relationships/printerSettings" Target="../printerSettings/printerSettings34.bin"/><Relationship Id="rId22" Type="http://schemas.openxmlformats.org/officeDocument/2006/relationships/printerSettings" Target="../printerSettings/printerSettings42.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414.bin"/><Relationship Id="rId13" Type="http://schemas.openxmlformats.org/officeDocument/2006/relationships/printerSettings" Target="../printerSettings/printerSettings419.bin"/><Relationship Id="rId18" Type="http://schemas.openxmlformats.org/officeDocument/2006/relationships/printerSettings" Target="../printerSettings/printerSettings424.bin"/><Relationship Id="rId3" Type="http://schemas.openxmlformats.org/officeDocument/2006/relationships/printerSettings" Target="../printerSettings/printerSettings409.bin"/><Relationship Id="rId21" Type="http://schemas.openxmlformats.org/officeDocument/2006/relationships/printerSettings" Target="../printerSettings/printerSettings427.bin"/><Relationship Id="rId7" Type="http://schemas.openxmlformats.org/officeDocument/2006/relationships/printerSettings" Target="../printerSettings/printerSettings413.bin"/><Relationship Id="rId12" Type="http://schemas.openxmlformats.org/officeDocument/2006/relationships/printerSettings" Target="../printerSettings/printerSettings418.bin"/><Relationship Id="rId17" Type="http://schemas.openxmlformats.org/officeDocument/2006/relationships/printerSettings" Target="../printerSettings/printerSettings423.bin"/><Relationship Id="rId25" Type="http://schemas.openxmlformats.org/officeDocument/2006/relationships/drawing" Target="../drawings/drawing19.xml"/><Relationship Id="rId2" Type="http://schemas.openxmlformats.org/officeDocument/2006/relationships/printerSettings" Target="../printerSettings/printerSettings408.bin"/><Relationship Id="rId16" Type="http://schemas.openxmlformats.org/officeDocument/2006/relationships/printerSettings" Target="../printerSettings/printerSettings422.bin"/><Relationship Id="rId20" Type="http://schemas.openxmlformats.org/officeDocument/2006/relationships/printerSettings" Target="../printerSettings/printerSettings426.bin"/><Relationship Id="rId1" Type="http://schemas.openxmlformats.org/officeDocument/2006/relationships/printerSettings" Target="../printerSettings/printerSettings407.bin"/><Relationship Id="rId6" Type="http://schemas.openxmlformats.org/officeDocument/2006/relationships/printerSettings" Target="../printerSettings/printerSettings412.bin"/><Relationship Id="rId11" Type="http://schemas.openxmlformats.org/officeDocument/2006/relationships/printerSettings" Target="../printerSettings/printerSettings417.bin"/><Relationship Id="rId24" Type="http://schemas.openxmlformats.org/officeDocument/2006/relationships/printerSettings" Target="../printerSettings/printerSettings430.bin"/><Relationship Id="rId5" Type="http://schemas.openxmlformats.org/officeDocument/2006/relationships/printerSettings" Target="../printerSettings/printerSettings411.bin"/><Relationship Id="rId15" Type="http://schemas.openxmlformats.org/officeDocument/2006/relationships/printerSettings" Target="../printerSettings/printerSettings421.bin"/><Relationship Id="rId23" Type="http://schemas.openxmlformats.org/officeDocument/2006/relationships/printerSettings" Target="../printerSettings/printerSettings429.bin"/><Relationship Id="rId10" Type="http://schemas.openxmlformats.org/officeDocument/2006/relationships/printerSettings" Target="../printerSettings/printerSettings416.bin"/><Relationship Id="rId19" Type="http://schemas.openxmlformats.org/officeDocument/2006/relationships/printerSettings" Target="../printerSettings/printerSettings425.bin"/><Relationship Id="rId4" Type="http://schemas.openxmlformats.org/officeDocument/2006/relationships/printerSettings" Target="../printerSettings/printerSettings410.bin"/><Relationship Id="rId9" Type="http://schemas.openxmlformats.org/officeDocument/2006/relationships/printerSettings" Target="../printerSettings/printerSettings415.bin"/><Relationship Id="rId14" Type="http://schemas.openxmlformats.org/officeDocument/2006/relationships/printerSettings" Target="../printerSettings/printerSettings420.bin"/><Relationship Id="rId22" Type="http://schemas.openxmlformats.org/officeDocument/2006/relationships/printerSettings" Target="../printerSettings/printerSettings428.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438.bin"/><Relationship Id="rId13" Type="http://schemas.openxmlformats.org/officeDocument/2006/relationships/printerSettings" Target="../printerSettings/printerSettings443.bin"/><Relationship Id="rId18" Type="http://schemas.openxmlformats.org/officeDocument/2006/relationships/printerSettings" Target="../printerSettings/printerSettings448.bin"/><Relationship Id="rId3" Type="http://schemas.openxmlformats.org/officeDocument/2006/relationships/printerSettings" Target="../printerSettings/printerSettings433.bin"/><Relationship Id="rId7" Type="http://schemas.openxmlformats.org/officeDocument/2006/relationships/printerSettings" Target="../printerSettings/printerSettings437.bin"/><Relationship Id="rId12" Type="http://schemas.openxmlformats.org/officeDocument/2006/relationships/printerSettings" Target="../printerSettings/printerSettings442.bin"/><Relationship Id="rId17" Type="http://schemas.openxmlformats.org/officeDocument/2006/relationships/printerSettings" Target="../printerSettings/printerSettings447.bin"/><Relationship Id="rId2" Type="http://schemas.openxmlformats.org/officeDocument/2006/relationships/printerSettings" Target="../printerSettings/printerSettings432.bin"/><Relationship Id="rId16" Type="http://schemas.openxmlformats.org/officeDocument/2006/relationships/printerSettings" Target="../printerSettings/printerSettings446.bin"/><Relationship Id="rId20" Type="http://schemas.openxmlformats.org/officeDocument/2006/relationships/printerSettings" Target="../printerSettings/printerSettings450.bin"/><Relationship Id="rId1" Type="http://schemas.openxmlformats.org/officeDocument/2006/relationships/printerSettings" Target="../printerSettings/printerSettings431.bin"/><Relationship Id="rId6" Type="http://schemas.openxmlformats.org/officeDocument/2006/relationships/printerSettings" Target="../printerSettings/printerSettings436.bin"/><Relationship Id="rId11" Type="http://schemas.openxmlformats.org/officeDocument/2006/relationships/printerSettings" Target="../printerSettings/printerSettings441.bin"/><Relationship Id="rId5" Type="http://schemas.openxmlformats.org/officeDocument/2006/relationships/printerSettings" Target="../printerSettings/printerSettings435.bin"/><Relationship Id="rId15" Type="http://schemas.openxmlformats.org/officeDocument/2006/relationships/printerSettings" Target="../printerSettings/printerSettings445.bin"/><Relationship Id="rId10" Type="http://schemas.openxmlformats.org/officeDocument/2006/relationships/printerSettings" Target="../printerSettings/printerSettings440.bin"/><Relationship Id="rId19" Type="http://schemas.openxmlformats.org/officeDocument/2006/relationships/printerSettings" Target="../printerSettings/printerSettings449.bin"/><Relationship Id="rId4" Type="http://schemas.openxmlformats.org/officeDocument/2006/relationships/printerSettings" Target="../printerSettings/printerSettings434.bin"/><Relationship Id="rId9" Type="http://schemas.openxmlformats.org/officeDocument/2006/relationships/printerSettings" Target="../printerSettings/printerSettings439.bin"/><Relationship Id="rId14" Type="http://schemas.openxmlformats.org/officeDocument/2006/relationships/printerSettings" Target="../printerSettings/printerSettings444.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458.bin"/><Relationship Id="rId13" Type="http://schemas.openxmlformats.org/officeDocument/2006/relationships/printerSettings" Target="../printerSettings/printerSettings463.bin"/><Relationship Id="rId18" Type="http://schemas.openxmlformats.org/officeDocument/2006/relationships/printerSettings" Target="../printerSettings/printerSettings468.bin"/><Relationship Id="rId3" Type="http://schemas.openxmlformats.org/officeDocument/2006/relationships/printerSettings" Target="../printerSettings/printerSettings453.bin"/><Relationship Id="rId21" Type="http://schemas.openxmlformats.org/officeDocument/2006/relationships/printerSettings" Target="../printerSettings/printerSettings471.bin"/><Relationship Id="rId7" Type="http://schemas.openxmlformats.org/officeDocument/2006/relationships/printerSettings" Target="../printerSettings/printerSettings457.bin"/><Relationship Id="rId12" Type="http://schemas.openxmlformats.org/officeDocument/2006/relationships/printerSettings" Target="../printerSettings/printerSettings462.bin"/><Relationship Id="rId17" Type="http://schemas.openxmlformats.org/officeDocument/2006/relationships/printerSettings" Target="../printerSettings/printerSettings467.bin"/><Relationship Id="rId2" Type="http://schemas.openxmlformats.org/officeDocument/2006/relationships/printerSettings" Target="../printerSettings/printerSettings452.bin"/><Relationship Id="rId16" Type="http://schemas.openxmlformats.org/officeDocument/2006/relationships/printerSettings" Target="../printerSettings/printerSettings466.bin"/><Relationship Id="rId20" Type="http://schemas.openxmlformats.org/officeDocument/2006/relationships/printerSettings" Target="../printerSettings/printerSettings470.bin"/><Relationship Id="rId1" Type="http://schemas.openxmlformats.org/officeDocument/2006/relationships/printerSettings" Target="../printerSettings/printerSettings451.bin"/><Relationship Id="rId6" Type="http://schemas.openxmlformats.org/officeDocument/2006/relationships/printerSettings" Target="../printerSettings/printerSettings456.bin"/><Relationship Id="rId11" Type="http://schemas.openxmlformats.org/officeDocument/2006/relationships/printerSettings" Target="../printerSettings/printerSettings461.bin"/><Relationship Id="rId24" Type="http://schemas.openxmlformats.org/officeDocument/2006/relationships/printerSettings" Target="../printerSettings/printerSettings474.bin"/><Relationship Id="rId5" Type="http://schemas.openxmlformats.org/officeDocument/2006/relationships/printerSettings" Target="../printerSettings/printerSettings455.bin"/><Relationship Id="rId15" Type="http://schemas.openxmlformats.org/officeDocument/2006/relationships/printerSettings" Target="../printerSettings/printerSettings465.bin"/><Relationship Id="rId23" Type="http://schemas.openxmlformats.org/officeDocument/2006/relationships/printerSettings" Target="../printerSettings/printerSettings473.bin"/><Relationship Id="rId10" Type="http://schemas.openxmlformats.org/officeDocument/2006/relationships/printerSettings" Target="../printerSettings/printerSettings460.bin"/><Relationship Id="rId19" Type="http://schemas.openxmlformats.org/officeDocument/2006/relationships/printerSettings" Target="../printerSettings/printerSettings469.bin"/><Relationship Id="rId4" Type="http://schemas.openxmlformats.org/officeDocument/2006/relationships/printerSettings" Target="../printerSettings/printerSettings454.bin"/><Relationship Id="rId9" Type="http://schemas.openxmlformats.org/officeDocument/2006/relationships/printerSettings" Target="../printerSettings/printerSettings459.bin"/><Relationship Id="rId14" Type="http://schemas.openxmlformats.org/officeDocument/2006/relationships/printerSettings" Target="../printerSettings/printerSettings464.bin"/><Relationship Id="rId22" Type="http://schemas.openxmlformats.org/officeDocument/2006/relationships/printerSettings" Target="../printerSettings/printerSettings472.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482.bin"/><Relationship Id="rId13" Type="http://schemas.openxmlformats.org/officeDocument/2006/relationships/printerSettings" Target="../printerSettings/printerSettings487.bin"/><Relationship Id="rId18" Type="http://schemas.openxmlformats.org/officeDocument/2006/relationships/printerSettings" Target="../printerSettings/printerSettings492.bin"/><Relationship Id="rId3" Type="http://schemas.openxmlformats.org/officeDocument/2006/relationships/printerSettings" Target="../printerSettings/printerSettings477.bin"/><Relationship Id="rId21" Type="http://schemas.openxmlformats.org/officeDocument/2006/relationships/printerSettings" Target="../printerSettings/printerSettings495.bin"/><Relationship Id="rId7" Type="http://schemas.openxmlformats.org/officeDocument/2006/relationships/printerSettings" Target="../printerSettings/printerSettings481.bin"/><Relationship Id="rId12" Type="http://schemas.openxmlformats.org/officeDocument/2006/relationships/printerSettings" Target="../printerSettings/printerSettings486.bin"/><Relationship Id="rId17" Type="http://schemas.openxmlformats.org/officeDocument/2006/relationships/printerSettings" Target="../printerSettings/printerSettings491.bin"/><Relationship Id="rId2" Type="http://schemas.openxmlformats.org/officeDocument/2006/relationships/printerSettings" Target="../printerSettings/printerSettings476.bin"/><Relationship Id="rId16" Type="http://schemas.openxmlformats.org/officeDocument/2006/relationships/printerSettings" Target="../printerSettings/printerSettings490.bin"/><Relationship Id="rId20" Type="http://schemas.openxmlformats.org/officeDocument/2006/relationships/printerSettings" Target="../printerSettings/printerSettings494.bin"/><Relationship Id="rId1" Type="http://schemas.openxmlformats.org/officeDocument/2006/relationships/printerSettings" Target="../printerSettings/printerSettings475.bin"/><Relationship Id="rId6" Type="http://schemas.openxmlformats.org/officeDocument/2006/relationships/printerSettings" Target="../printerSettings/printerSettings480.bin"/><Relationship Id="rId11" Type="http://schemas.openxmlformats.org/officeDocument/2006/relationships/printerSettings" Target="../printerSettings/printerSettings485.bin"/><Relationship Id="rId24" Type="http://schemas.openxmlformats.org/officeDocument/2006/relationships/printerSettings" Target="../printerSettings/printerSettings498.bin"/><Relationship Id="rId5" Type="http://schemas.openxmlformats.org/officeDocument/2006/relationships/printerSettings" Target="../printerSettings/printerSettings479.bin"/><Relationship Id="rId15" Type="http://schemas.openxmlformats.org/officeDocument/2006/relationships/printerSettings" Target="../printerSettings/printerSettings489.bin"/><Relationship Id="rId23" Type="http://schemas.openxmlformats.org/officeDocument/2006/relationships/printerSettings" Target="../printerSettings/printerSettings497.bin"/><Relationship Id="rId10" Type="http://schemas.openxmlformats.org/officeDocument/2006/relationships/printerSettings" Target="../printerSettings/printerSettings484.bin"/><Relationship Id="rId19" Type="http://schemas.openxmlformats.org/officeDocument/2006/relationships/printerSettings" Target="../printerSettings/printerSettings493.bin"/><Relationship Id="rId4" Type="http://schemas.openxmlformats.org/officeDocument/2006/relationships/printerSettings" Target="../printerSettings/printerSettings478.bin"/><Relationship Id="rId9" Type="http://schemas.openxmlformats.org/officeDocument/2006/relationships/printerSettings" Target="../printerSettings/printerSettings483.bin"/><Relationship Id="rId14" Type="http://schemas.openxmlformats.org/officeDocument/2006/relationships/printerSettings" Target="../printerSettings/printerSettings488.bin"/><Relationship Id="rId22" Type="http://schemas.openxmlformats.org/officeDocument/2006/relationships/printerSettings" Target="../printerSettings/printerSettings496.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2.bin"/><Relationship Id="rId13" Type="http://schemas.openxmlformats.org/officeDocument/2006/relationships/printerSettings" Target="../printerSettings/printerSettings57.bin"/><Relationship Id="rId18" Type="http://schemas.openxmlformats.org/officeDocument/2006/relationships/printerSettings" Target="../printerSettings/printerSettings62.bin"/><Relationship Id="rId3" Type="http://schemas.openxmlformats.org/officeDocument/2006/relationships/printerSettings" Target="../printerSettings/printerSettings47.bin"/><Relationship Id="rId21" Type="http://schemas.openxmlformats.org/officeDocument/2006/relationships/printerSettings" Target="../printerSettings/printerSettings65.bin"/><Relationship Id="rId7" Type="http://schemas.openxmlformats.org/officeDocument/2006/relationships/printerSettings" Target="../printerSettings/printerSettings51.bin"/><Relationship Id="rId12" Type="http://schemas.openxmlformats.org/officeDocument/2006/relationships/printerSettings" Target="../printerSettings/printerSettings56.bin"/><Relationship Id="rId17" Type="http://schemas.openxmlformats.org/officeDocument/2006/relationships/printerSettings" Target="../printerSettings/printerSettings61.bin"/><Relationship Id="rId2" Type="http://schemas.openxmlformats.org/officeDocument/2006/relationships/printerSettings" Target="../printerSettings/printerSettings46.bin"/><Relationship Id="rId16" Type="http://schemas.openxmlformats.org/officeDocument/2006/relationships/printerSettings" Target="../printerSettings/printerSettings60.bin"/><Relationship Id="rId20" Type="http://schemas.openxmlformats.org/officeDocument/2006/relationships/printerSettings" Target="../printerSettings/printerSettings64.bin"/><Relationship Id="rId1" Type="http://schemas.openxmlformats.org/officeDocument/2006/relationships/printerSettings" Target="../printerSettings/printerSettings45.bin"/><Relationship Id="rId6" Type="http://schemas.openxmlformats.org/officeDocument/2006/relationships/printerSettings" Target="../printerSettings/printerSettings50.bin"/><Relationship Id="rId11" Type="http://schemas.openxmlformats.org/officeDocument/2006/relationships/printerSettings" Target="../printerSettings/printerSettings55.bin"/><Relationship Id="rId24" Type="http://schemas.openxmlformats.org/officeDocument/2006/relationships/drawing" Target="../drawings/drawing2.xml"/><Relationship Id="rId5" Type="http://schemas.openxmlformats.org/officeDocument/2006/relationships/printerSettings" Target="../printerSettings/printerSettings49.bin"/><Relationship Id="rId15" Type="http://schemas.openxmlformats.org/officeDocument/2006/relationships/printerSettings" Target="../printerSettings/printerSettings59.bin"/><Relationship Id="rId23" Type="http://schemas.openxmlformats.org/officeDocument/2006/relationships/printerSettings" Target="../printerSettings/printerSettings67.bin"/><Relationship Id="rId10" Type="http://schemas.openxmlformats.org/officeDocument/2006/relationships/printerSettings" Target="../printerSettings/printerSettings54.bin"/><Relationship Id="rId19" Type="http://schemas.openxmlformats.org/officeDocument/2006/relationships/printerSettings" Target="../printerSettings/printerSettings63.bin"/><Relationship Id="rId4" Type="http://schemas.openxmlformats.org/officeDocument/2006/relationships/printerSettings" Target="../printerSettings/printerSettings48.bin"/><Relationship Id="rId9" Type="http://schemas.openxmlformats.org/officeDocument/2006/relationships/printerSettings" Target="../printerSettings/printerSettings53.bin"/><Relationship Id="rId14" Type="http://schemas.openxmlformats.org/officeDocument/2006/relationships/printerSettings" Target="../printerSettings/printerSettings58.bin"/><Relationship Id="rId22" Type="http://schemas.openxmlformats.org/officeDocument/2006/relationships/printerSettings" Target="../printerSettings/printerSettings66.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75.bin"/><Relationship Id="rId13" Type="http://schemas.openxmlformats.org/officeDocument/2006/relationships/printerSettings" Target="../printerSettings/printerSettings80.bin"/><Relationship Id="rId18" Type="http://schemas.openxmlformats.org/officeDocument/2006/relationships/printerSettings" Target="../printerSettings/printerSettings85.bin"/><Relationship Id="rId3" Type="http://schemas.openxmlformats.org/officeDocument/2006/relationships/printerSettings" Target="../printerSettings/printerSettings70.bin"/><Relationship Id="rId21" Type="http://schemas.openxmlformats.org/officeDocument/2006/relationships/printerSettings" Target="../printerSettings/printerSettings88.bin"/><Relationship Id="rId7" Type="http://schemas.openxmlformats.org/officeDocument/2006/relationships/printerSettings" Target="../printerSettings/printerSettings74.bin"/><Relationship Id="rId12" Type="http://schemas.openxmlformats.org/officeDocument/2006/relationships/printerSettings" Target="../printerSettings/printerSettings79.bin"/><Relationship Id="rId17" Type="http://schemas.openxmlformats.org/officeDocument/2006/relationships/printerSettings" Target="../printerSettings/printerSettings84.bin"/><Relationship Id="rId25" Type="http://schemas.openxmlformats.org/officeDocument/2006/relationships/drawing" Target="../drawings/drawing3.xml"/><Relationship Id="rId2" Type="http://schemas.openxmlformats.org/officeDocument/2006/relationships/printerSettings" Target="../printerSettings/printerSettings69.bin"/><Relationship Id="rId16" Type="http://schemas.openxmlformats.org/officeDocument/2006/relationships/printerSettings" Target="../printerSettings/printerSettings83.bin"/><Relationship Id="rId20" Type="http://schemas.openxmlformats.org/officeDocument/2006/relationships/printerSettings" Target="../printerSettings/printerSettings87.bin"/><Relationship Id="rId1" Type="http://schemas.openxmlformats.org/officeDocument/2006/relationships/printerSettings" Target="../printerSettings/printerSettings68.bin"/><Relationship Id="rId6" Type="http://schemas.openxmlformats.org/officeDocument/2006/relationships/printerSettings" Target="../printerSettings/printerSettings73.bin"/><Relationship Id="rId11" Type="http://schemas.openxmlformats.org/officeDocument/2006/relationships/printerSettings" Target="../printerSettings/printerSettings78.bin"/><Relationship Id="rId24" Type="http://schemas.openxmlformats.org/officeDocument/2006/relationships/printerSettings" Target="../printerSettings/printerSettings91.bin"/><Relationship Id="rId5" Type="http://schemas.openxmlformats.org/officeDocument/2006/relationships/printerSettings" Target="../printerSettings/printerSettings72.bin"/><Relationship Id="rId15" Type="http://schemas.openxmlformats.org/officeDocument/2006/relationships/printerSettings" Target="../printerSettings/printerSettings82.bin"/><Relationship Id="rId23" Type="http://schemas.openxmlformats.org/officeDocument/2006/relationships/printerSettings" Target="../printerSettings/printerSettings90.bin"/><Relationship Id="rId10" Type="http://schemas.openxmlformats.org/officeDocument/2006/relationships/printerSettings" Target="../printerSettings/printerSettings77.bin"/><Relationship Id="rId19" Type="http://schemas.openxmlformats.org/officeDocument/2006/relationships/printerSettings" Target="../printerSettings/printerSettings86.bin"/><Relationship Id="rId4" Type="http://schemas.openxmlformats.org/officeDocument/2006/relationships/printerSettings" Target="../printerSettings/printerSettings71.bin"/><Relationship Id="rId9" Type="http://schemas.openxmlformats.org/officeDocument/2006/relationships/printerSettings" Target="../printerSettings/printerSettings76.bin"/><Relationship Id="rId14" Type="http://schemas.openxmlformats.org/officeDocument/2006/relationships/printerSettings" Target="../printerSettings/printerSettings81.bin"/><Relationship Id="rId22" Type="http://schemas.openxmlformats.org/officeDocument/2006/relationships/printerSettings" Target="../printerSettings/printerSettings89.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99.bin"/><Relationship Id="rId13" Type="http://schemas.openxmlformats.org/officeDocument/2006/relationships/printerSettings" Target="../printerSettings/printerSettings104.bin"/><Relationship Id="rId18" Type="http://schemas.openxmlformats.org/officeDocument/2006/relationships/printerSettings" Target="../printerSettings/printerSettings109.bin"/><Relationship Id="rId3" Type="http://schemas.openxmlformats.org/officeDocument/2006/relationships/printerSettings" Target="../printerSettings/printerSettings94.bin"/><Relationship Id="rId21" Type="http://schemas.openxmlformats.org/officeDocument/2006/relationships/printerSettings" Target="../printerSettings/printerSettings112.bin"/><Relationship Id="rId7" Type="http://schemas.openxmlformats.org/officeDocument/2006/relationships/printerSettings" Target="../printerSettings/printerSettings98.bin"/><Relationship Id="rId12" Type="http://schemas.openxmlformats.org/officeDocument/2006/relationships/printerSettings" Target="../printerSettings/printerSettings103.bin"/><Relationship Id="rId17" Type="http://schemas.openxmlformats.org/officeDocument/2006/relationships/printerSettings" Target="../printerSettings/printerSettings108.bin"/><Relationship Id="rId25" Type="http://schemas.openxmlformats.org/officeDocument/2006/relationships/drawing" Target="../drawings/drawing4.xml"/><Relationship Id="rId2" Type="http://schemas.openxmlformats.org/officeDocument/2006/relationships/printerSettings" Target="../printerSettings/printerSettings93.bin"/><Relationship Id="rId16" Type="http://schemas.openxmlformats.org/officeDocument/2006/relationships/printerSettings" Target="../printerSettings/printerSettings107.bin"/><Relationship Id="rId20" Type="http://schemas.openxmlformats.org/officeDocument/2006/relationships/printerSettings" Target="../printerSettings/printerSettings111.bin"/><Relationship Id="rId1" Type="http://schemas.openxmlformats.org/officeDocument/2006/relationships/printerSettings" Target="../printerSettings/printerSettings92.bin"/><Relationship Id="rId6" Type="http://schemas.openxmlformats.org/officeDocument/2006/relationships/printerSettings" Target="../printerSettings/printerSettings97.bin"/><Relationship Id="rId11" Type="http://schemas.openxmlformats.org/officeDocument/2006/relationships/printerSettings" Target="../printerSettings/printerSettings102.bin"/><Relationship Id="rId24" Type="http://schemas.openxmlformats.org/officeDocument/2006/relationships/printerSettings" Target="../printerSettings/printerSettings115.bin"/><Relationship Id="rId5" Type="http://schemas.openxmlformats.org/officeDocument/2006/relationships/printerSettings" Target="../printerSettings/printerSettings96.bin"/><Relationship Id="rId15" Type="http://schemas.openxmlformats.org/officeDocument/2006/relationships/printerSettings" Target="../printerSettings/printerSettings106.bin"/><Relationship Id="rId23" Type="http://schemas.openxmlformats.org/officeDocument/2006/relationships/printerSettings" Target="../printerSettings/printerSettings114.bin"/><Relationship Id="rId10" Type="http://schemas.openxmlformats.org/officeDocument/2006/relationships/printerSettings" Target="../printerSettings/printerSettings101.bin"/><Relationship Id="rId19" Type="http://schemas.openxmlformats.org/officeDocument/2006/relationships/printerSettings" Target="../printerSettings/printerSettings110.bin"/><Relationship Id="rId4" Type="http://schemas.openxmlformats.org/officeDocument/2006/relationships/printerSettings" Target="../printerSettings/printerSettings95.bin"/><Relationship Id="rId9" Type="http://schemas.openxmlformats.org/officeDocument/2006/relationships/printerSettings" Target="../printerSettings/printerSettings100.bin"/><Relationship Id="rId14" Type="http://schemas.openxmlformats.org/officeDocument/2006/relationships/printerSettings" Target="../printerSettings/printerSettings105.bin"/><Relationship Id="rId22" Type="http://schemas.openxmlformats.org/officeDocument/2006/relationships/printerSettings" Target="../printerSettings/printerSettings113.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23.bin"/><Relationship Id="rId13" Type="http://schemas.openxmlformats.org/officeDocument/2006/relationships/printerSettings" Target="../printerSettings/printerSettings128.bin"/><Relationship Id="rId18" Type="http://schemas.openxmlformats.org/officeDocument/2006/relationships/printerSettings" Target="../printerSettings/printerSettings133.bin"/><Relationship Id="rId3" Type="http://schemas.openxmlformats.org/officeDocument/2006/relationships/printerSettings" Target="../printerSettings/printerSettings118.bin"/><Relationship Id="rId21" Type="http://schemas.openxmlformats.org/officeDocument/2006/relationships/printerSettings" Target="../printerSettings/printerSettings136.bin"/><Relationship Id="rId7" Type="http://schemas.openxmlformats.org/officeDocument/2006/relationships/printerSettings" Target="../printerSettings/printerSettings122.bin"/><Relationship Id="rId12" Type="http://schemas.openxmlformats.org/officeDocument/2006/relationships/printerSettings" Target="../printerSettings/printerSettings127.bin"/><Relationship Id="rId17" Type="http://schemas.openxmlformats.org/officeDocument/2006/relationships/printerSettings" Target="../printerSettings/printerSettings132.bin"/><Relationship Id="rId2" Type="http://schemas.openxmlformats.org/officeDocument/2006/relationships/printerSettings" Target="../printerSettings/printerSettings117.bin"/><Relationship Id="rId16" Type="http://schemas.openxmlformats.org/officeDocument/2006/relationships/printerSettings" Target="../printerSettings/printerSettings131.bin"/><Relationship Id="rId20" Type="http://schemas.openxmlformats.org/officeDocument/2006/relationships/printerSettings" Target="../printerSettings/printerSettings135.bin"/><Relationship Id="rId1" Type="http://schemas.openxmlformats.org/officeDocument/2006/relationships/printerSettings" Target="../printerSettings/printerSettings116.bin"/><Relationship Id="rId6" Type="http://schemas.openxmlformats.org/officeDocument/2006/relationships/printerSettings" Target="../printerSettings/printerSettings121.bin"/><Relationship Id="rId11" Type="http://schemas.openxmlformats.org/officeDocument/2006/relationships/printerSettings" Target="../printerSettings/printerSettings126.bin"/><Relationship Id="rId5" Type="http://schemas.openxmlformats.org/officeDocument/2006/relationships/printerSettings" Target="../printerSettings/printerSettings120.bin"/><Relationship Id="rId15" Type="http://schemas.openxmlformats.org/officeDocument/2006/relationships/printerSettings" Target="../printerSettings/printerSettings130.bin"/><Relationship Id="rId10" Type="http://schemas.openxmlformats.org/officeDocument/2006/relationships/printerSettings" Target="../printerSettings/printerSettings125.bin"/><Relationship Id="rId19" Type="http://schemas.openxmlformats.org/officeDocument/2006/relationships/printerSettings" Target="../printerSettings/printerSettings134.bin"/><Relationship Id="rId4" Type="http://schemas.openxmlformats.org/officeDocument/2006/relationships/printerSettings" Target="../printerSettings/printerSettings119.bin"/><Relationship Id="rId9" Type="http://schemas.openxmlformats.org/officeDocument/2006/relationships/printerSettings" Target="../printerSettings/printerSettings124.bin"/><Relationship Id="rId14" Type="http://schemas.openxmlformats.org/officeDocument/2006/relationships/printerSettings" Target="../printerSettings/printerSettings129.bin"/><Relationship Id="rId22"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44.bin"/><Relationship Id="rId13" Type="http://schemas.openxmlformats.org/officeDocument/2006/relationships/printerSettings" Target="../printerSettings/printerSettings149.bin"/><Relationship Id="rId18" Type="http://schemas.openxmlformats.org/officeDocument/2006/relationships/printerSettings" Target="../printerSettings/printerSettings154.bin"/><Relationship Id="rId3" Type="http://schemas.openxmlformats.org/officeDocument/2006/relationships/printerSettings" Target="../printerSettings/printerSettings139.bin"/><Relationship Id="rId21" Type="http://schemas.openxmlformats.org/officeDocument/2006/relationships/printerSettings" Target="../printerSettings/printerSettings157.bin"/><Relationship Id="rId7" Type="http://schemas.openxmlformats.org/officeDocument/2006/relationships/printerSettings" Target="../printerSettings/printerSettings143.bin"/><Relationship Id="rId12" Type="http://schemas.openxmlformats.org/officeDocument/2006/relationships/printerSettings" Target="../printerSettings/printerSettings148.bin"/><Relationship Id="rId17" Type="http://schemas.openxmlformats.org/officeDocument/2006/relationships/printerSettings" Target="../printerSettings/printerSettings153.bin"/><Relationship Id="rId25" Type="http://schemas.openxmlformats.org/officeDocument/2006/relationships/drawing" Target="../drawings/drawing6.xml"/><Relationship Id="rId2" Type="http://schemas.openxmlformats.org/officeDocument/2006/relationships/printerSettings" Target="../printerSettings/printerSettings138.bin"/><Relationship Id="rId16" Type="http://schemas.openxmlformats.org/officeDocument/2006/relationships/printerSettings" Target="../printerSettings/printerSettings152.bin"/><Relationship Id="rId20" Type="http://schemas.openxmlformats.org/officeDocument/2006/relationships/printerSettings" Target="../printerSettings/printerSettings156.bin"/><Relationship Id="rId1" Type="http://schemas.openxmlformats.org/officeDocument/2006/relationships/printerSettings" Target="../printerSettings/printerSettings137.bin"/><Relationship Id="rId6" Type="http://schemas.openxmlformats.org/officeDocument/2006/relationships/printerSettings" Target="../printerSettings/printerSettings142.bin"/><Relationship Id="rId11" Type="http://schemas.openxmlformats.org/officeDocument/2006/relationships/printerSettings" Target="../printerSettings/printerSettings147.bin"/><Relationship Id="rId24" Type="http://schemas.openxmlformats.org/officeDocument/2006/relationships/printerSettings" Target="../printerSettings/printerSettings160.bin"/><Relationship Id="rId5" Type="http://schemas.openxmlformats.org/officeDocument/2006/relationships/printerSettings" Target="../printerSettings/printerSettings141.bin"/><Relationship Id="rId15" Type="http://schemas.openxmlformats.org/officeDocument/2006/relationships/printerSettings" Target="../printerSettings/printerSettings151.bin"/><Relationship Id="rId23" Type="http://schemas.openxmlformats.org/officeDocument/2006/relationships/printerSettings" Target="../printerSettings/printerSettings159.bin"/><Relationship Id="rId10" Type="http://schemas.openxmlformats.org/officeDocument/2006/relationships/printerSettings" Target="../printerSettings/printerSettings146.bin"/><Relationship Id="rId19" Type="http://schemas.openxmlformats.org/officeDocument/2006/relationships/printerSettings" Target="../printerSettings/printerSettings155.bin"/><Relationship Id="rId4" Type="http://schemas.openxmlformats.org/officeDocument/2006/relationships/printerSettings" Target="../printerSettings/printerSettings140.bin"/><Relationship Id="rId9" Type="http://schemas.openxmlformats.org/officeDocument/2006/relationships/printerSettings" Target="../printerSettings/printerSettings145.bin"/><Relationship Id="rId14" Type="http://schemas.openxmlformats.org/officeDocument/2006/relationships/printerSettings" Target="../printerSettings/printerSettings150.bin"/><Relationship Id="rId22" Type="http://schemas.openxmlformats.org/officeDocument/2006/relationships/printerSettings" Target="../printerSettings/printerSettings158.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63.bin"/><Relationship Id="rId2" Type="http://schemas.openxmlformats.org/officeDocument/2006/relationships/printerSettings" Target="../printerSettings/printerSettings162.bin"/><Relationship Id="rId1" Type="http://schemas.openxmlformats.org/officeDocument/2006/relationships/printerSettings" Target="../printerSettings/printerSettings161.bin"/><Relationship Id="rId4"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71.bin"/><Relationship Id="rId13" Type="http://schemas.openxmlformats.org/officeDocument/2006/relationships/printerSettings" Target="../printerSettings/printerSettings176.bin"/><Relationship Id="rId18" Type="http://schemas.openxmlformats.org/officeDocument/2006/relationships/printerSettings" Target="../printerSettings/printerSettings181.bin"/><Relationship Id="rId3" Type="http://schemas.openxmlformats.org/officeDocument/2006/relationships/printerSettings" Target="../printerSettings/printerSettings166.bin"/><Relationship Id="rId21" Type="http://schemas.openxmlformats.org/officeDocument/2006/relationships/printerSettings" Target="../printerSettings/printerSettings184.bin"/><Relationship Id="rId7" Type="http://schemas.openxmlformats.org/officeDocument/2006/relationships/printerSettings" Target="../printerSettings/printerSettings170.bin"/><Relationship Id="rId12" Type="http://schemas.openxmlformats.org/officeDocument/2006/relationships/printerSettings" Target="../printerSettings/printerSettings175.bin"/><Relationship Id="rId17" Type="http://schemas.openxmlformats.org/officeDocument/2006/relationships/printerSettings" Target="../printerSettings/printerSettings180.bin"/><Relationship Id="rId2" Type="http://schemas.openxmlformats.org/officeDocument/2006/relationships/printerSettings" Target="../printerSettings/printerSettings165.bin"/><Relationship Id="rId16" Type="http://schemas.openxmlformats.org/officeDocument/2006/relationships/printerSettings" Target="../printerSettings/printerSettings179.bin"/><Relationship Id="rId20" Type="http://schemas.openxmlformats.org/officeDocument/2006/relationships/printerSettings" Target="../printerSettings/printerSettings183.bin"/><Relationship Id="rId1" Type="http://schemas.openxmlformats.org/officeDocument/2006/relationships/printerSettings" Target="../printerSettings/printerSettings164.bin"/><Relationship Id="rId6" Type="http://schemas.openxmlformats.org/officeDocument/2006/relationships/printerSettings" Target="../printerSettings/printerSettings169.bin"/><Relationship Id="rId11" Type="http://schemas.openxmlformats.org/officeDocument/2006/relationships/printerSettings" Target="../printerSettings/printerSettings174.bin"/><Relationship Id="rId5" Type="http://schemas.openxmlformats.org/officeDocument/2006/relationships/printerSettings" Target="../printerSettings/printerSettings168.bin"/><Relationship Id="rId15" Type="http://schemas.openxmlformats.org/officeDocument/2006/relationships/printerSettings" Target="../printerSettings/printerSettings178.bin"/><Relationship Id="rId10" Type="http://schemas.openxmlformats.org/officeDocument/2006/relationships/printerSettings" Target="../printerSettings/printerSettings173.bin"/><Relationship Id="rId19" Type="http://schemas.openxmlformats.org/officeDocument/2006/relationships/printerSettings" Target="../printerSettings/printerSettings182.bin"/><Relationship Id="rId4" Type="http://schemas.openxmlformats.org/officeDocument/2006/relationships/printerSettings" Target="../printerSettings/printerSettings167.bin"/><Relationship Id="rId9" Type="http://schemas.openxmlformats.org/officeDocument/2006/relationships/printerSettings" Target="../printerSettings/printerSettings172.bin"/><Relationship Id="rId14" Type="http://schemas.openxmlformats.org/officeDocument/2006/relationships/printerSettings" Target="../printerSettings/printerSettings177.bin"/><Relationship Id="rId22"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3"/>
  <dimension ref="A1:H6"/>
  <sheetViews>
    <sheetView zoomScaleNormal="100" workbookViewId="0">
      <selection activeCell="B5" sqref="B5:H5"/>
    </sheetView>
  </sheetViews>
  <sheetFormatPr defaultRowHeight="16.5"/>
  <cols>
    <col min="1" max="1" width="18" customWidth="1"/>
    <col min="2" max="2" width="71.875" customWidth="1"/>
  </cols>
  <sheetData>
    <row r="1" spans="1:8" ht="108" customHeight="1">
      <c r="A1" s="263" t="s">
        <v>0</v>
      </c>
      <c r="B1" s="912" t="s">
        <v>744</v>
      </c>
      <c r="C1" s="912"/>
      <c r="D1" s="912"/>
      <c r="E1" s="912"/>
      <c r="F1" s="912"/>
      <c r="G1" s="912"/>
      <c r="H1" s="912"/>
    </row>
    <row r="2" spans="1:8" ht="19.5">
      <c r="B2" s="686"/>
      <c r="C2" s="687"/>
      <c r="D2" s="687"/>
      <c r="E2" s="869"/>
      <c r="F2" s="687"/>
      <c r="G2" s="687"/>
      <c r="H2" s="687"/>
    </row>
    <row r="3" spans="1:8" ht="19.5">
      <c r="A3" t="s">
        <v>1</v>
      </c>
      <c r="B3" s="687" t="s">
        <v>2</v>
      </c>
      <c r="C3" s="687"/>
      <c r="D3" s="687"/>
      <c r="E3" s="687"/>
      <c r="F3" s="687"/>
      <c r="G3" s="687"/>
      <c r="H3" s="687"/>
    </row>
    <row r="4" spans="1:8" ht="19.5">
      <c r="B4" s="687"/>
      <c r="C4" s="687"/>
      <c r="D4" s="687"/>
      <c r="E4" s="687"/>
      <c r="F4" s="687"/>
      <c r="G4" s="687"/>
      <c r="H4" s="687"/>
    </row>
    <row r="5" spans="1:8" ht="19.5">
      <c r="A5" t="s">
        <v>3</v>
      </c>
      <c r="B5" s="913" t="s">
        <v>762</v>
      </c>
      <c r="C5" s="914"/>
      <c r="D5" s="914"/>
      <c r="E5" s="914"/>
      <c r="F5" s="914"/>
      <c r="G5" s="914"/>
      <c r="H5" s="914"/>
    </row>
    <row r="6" spans="1:8" ht="19.5">
      <c r="B6" s="687"/>
      <c r="C6" s="687"/>
      <c r="D6" s="687"/>
      <c r="E6" s="687"/>
      <c r="F6" s="687"/>
      <c r="G6" s="687"/>
      <c r="H6" s="687"/>
    </row>
  </sheetData>
  <sheetProtection algorithmName="SHA-512" hashValue="SOdRd+Gt0m2+uOPrmXThoANZl4Q9JqekJs4jckbpQ3sq23UkByIZCmcvszrC9RjBcqpi1IR8iUNnW92F3JcJ/A==" saltValue="ToS+rvJQlbj6asdelimkVA==" spinCount="100000" sheet="1" formatColumns="0" formatRows="0" selectLockedCells="1" selectUnlockedCells="1"/>
  <customSheetViews>
    <customSheetView guid="{B48B8B4C-A880-453D-8729-90D004BEF0DB}" state="hidden">
      <selection activeCell="B9" sqref="B9"/>
      <pageMargins left="0" right="0" top="0" bottom="0" header="0" footer="0"/>
      <pageSetup orientation="portrait" r:id="rId1"/>
      <headerFooter alignWithMargins="0"/>
    </customSheetView>
    <customSheetView guid="{7043F04C-1FA3-449D-BEB8-4AC08DF68A5A}" state="hidden">
      <selection activeCell="B10" sqref="B10"/>
      <pageMargins left="0" right="0" top="0" bottom="0" header="0" footer="0"/>
      <pageSetup orientation="portrait" r:id="rId2"/>
      <headerFooter alignWithMargins="0"/>
    </customSheetView>
    <customSheetView guid="{D0757F9E-DF41-4B40-A5E5-F4F8FDD8D61D}" state="hidden">
      <selection activeCell="B5" sqref="B5:H5"/>
      <pageMargins left="0" right="0" top="0" bottom="0" header="0" footer="0"/>
      <pageSetup orientation="portrait" r:id="rId3"/>
      <headerFooter alignWithMargins="0"/>
    </customSheetView>
    <customSheetView guid="{E81F0721-C35D-4189-B675-E46A21339863}" state="hidden">
      <selection activeCell="B11" sqref="B11"/>
      <pageMargins left="0" right="0" top="0" bottom="0" header="0" footer="0"/>
      <pageSetup orientation="portrait" r:id="rId4"/>
      <headerFooter alignWithMargins="0"/>
    </customSheetView>
    <customSheetView guid="{223BC0FC-814D-40F0-9795-CE82A16FF3A5}" state="hidden">
      <selection activeCell="B10" sqref="B10"/>
      <pageMargins left="0" right="0" top="0" bottom="0" header="0" footer="0"/>
      <pageSetup orientation="portrait" r:id="rId5"/>
      <headerFooter alignWithMargins="0"/>
    </customSheetView>
    <customSheetView guid="{D53177B2-31EC-4222-B97A-A37DCFD9E45B}" state="hidden">
      <selection activeCell="B1" sqref="B1:H1"/>
      <pageMargins left="0" right="0" top="0" bottom="0" header="0" footer="0"/>
      <pageSetup orientation="portrait" r:id="rId6"/>
      <headerFooter alignWithMargins="0"/>
    </customSheetView>
    <customSheetView guid="{B3CE7B10-A914-4559-A6DA-AED8C22AFD6D}" state="hidden">
      <selection activeCell="B7" sqref="B7"/>
      <pageMargins left="0" right="0" top="0" bottom="0" header="0" footer="0"/>
      <pageSetup orientation="portrait" r:id="rId7"/>
      <headerFooter alignWithMargins="0"/>
    </customSheetView>
    <customSheetView guid="{7487ED9F-BBED-4B2A-9631-22F1A430946B}" state="hidden">
      <selection activeCell="B2" sqref="B2"/>
      <pageMargins left="0" right="0" top="0" bottom="0" header="0" footer="0"/>
      <pageSetup orientation="portrait" r:id="rId8"/>
      <headerFooter alignWithMargins="0"/>
    </customSheetView>
    <customSheetView guid="{A7DBDDEF-9245-44C6-9EBF-032DB6E1C0A2}" state="hidden">
      <selection activeCell="B8" sqref="B8"/>
      <pageMargins left="0" right="0" top="0" bottom="0" header="0" footer="0"/>
      <pageSetup orientation="portrait" r:id="rId9"/>
      <headerFooter alignWithMargins="0"/>
    </customSheetView>
    <customSheetView guid="{E9F4E142-7D26-464D-BECA-4F3806DB1FE1}" state="hidden">
      <selection activeCell="B10" sqref="B10"/>
      <pageMargins left="0" right="0" top="0" bottom="0" header="0" footer="0"/>
      <pageSetup orientation="portrait" r:id="rId10"/>
      <headerFooter alignWithMargins="0"/>
    </customSheetView>
    <customSheetView guid="{27A45B7A-04F2-4516-B80B-5ED0825D4ED3}" state="hidden">
      <selection activeCell="B1" sqref="B1"/>
      <pageMargins left="0" right="0" top="0" bottom="0" header="0" footer="0"/>
      <headerFooter alignWithMargins="0"/>
    </customSheetView>
    <customSheetView guid="{14D7F02E-BCCA-4517-ABC7-537FF4AEB67A}" state="hidden">
      <selection activeCell="B5" sqref="B5"/>
      <pageMargins left="0" right="0" top="0" bottom="0" header="0" footer="0"/>
      <headerFooter alignWithMargins="0"/>
    </customSheetView>
    <customSheetView guid="{4F65FF32-EC61-4022-A399-2986D7B6B8B3}" state="hidden" showRuler="0">
      <selection activeCell="B2" sqref="B2"/>
      <pageMargins left="0" right="0" top="0" bottom="0" header="0" footer="0"/>
      <headerFooter alignWithMargins="0"/>
    </customSheetView>
    <customSheetView guid="{ECE9294F-C910-4036-88BC-B1F2176FB06B}" state="hidden">
      <selection activeCell="B8" sqref="B8"/>
      <pageMargins left="0" right="0" top="0" bottom="0" header="0" footer="0"/>
      <pageSetup orientation="portrait" r:id="rId11"/>
      <headerFooter alignWithMargins="0"/>
    </customSheetView>
    <customSheetView guid="{B23AD343-29DA-4CE0-BD10-47BF44F3782F}" state="hidden">
      <selection activeCell="B10" sqref="B10"/>
      <pageMargins left="0" right="0" top="0" bottom="0" header="0" footer="0"/>
      <pageSetup orientation="portrait" r:id="rId12"/>
      <headerFooter alignWithMargins="0"/>
    </customSheetView>
    <customSheetView guid="{4AA1107B-A795-4744-B566-827168772C7A}" state="hidden">
      <selection activeCell="B2" sqref="B2"/>
      <pageMargins left="0" right="0" top="0" bottom="0" header="0" footer="0"/>
      <pageSetup orientation="portrait" r:id="rId13"/>
      <headerFooter alignWithMargins="0"/>
    </customSheetView>
    <customSheetView guid="{EE46BCD1-F715-4FA9-A5FC-1B125AD601E0}" state="hidden">
      <selection activeCell="B5" sqref="B5:H5"/>
      <pageMargins left="0" right="0" top="0" bottom="0" header="0" footer="0"/>
      <pageSetup orientation="portrait" r:id="rId14"/>
      <headerFooter alignWithMargins="0"/>
    </customSheetView>
    <customSheetView guid="{E97134B6-5E8D-4951-8DA0-73D065532361}" state="hidden">
      <selection activeCell="B1" sqref="B1:H1"/>
      <pageMargins left="0" right="0" top="0" bottom="0" header="0" footer="0"/>
      <pageSetup orientation="portrait" r:id="rId15"/>
      <headerFooter alignWithMargins="0"/>
    </customSheetView>
    <customSheetView guid="{B835C05C-B615-4DCB-982D-4519616B3CD8}" state="hidden">
      <selection activeCell="B11" sqref="B11"/>
      <pageMargins left="0" right="0" top="0" bottom="0" header="0" footer="0"/>
      <pageSetup orientation="portrait" r:id="rId16"/>
      <headerFooter alignWithMargins="0"/>
    </customSheetView>
    <customSheetView guid="{17F5C48B-526E-48D2-9F97-823D578F9893}" state="hidden">
      <selection activeCell="B15" sqref="B15:B16"/>
      <pageMargins left="0" right="0" top="0" bottom="0" header="0" footer="0"/>
      <pageSetup orientation="portrait" r:id="rId17"/>
      <headerFooter alignWithMargins="0"/>
    </customSheetView>
    <customSheetView guid="{7F1A5DE7-1043-4C11-AB2C-CC6BC6A0F482}" state="hidden">
      <selection activeCell="B4" sqref="B4"/>
      <pageMargins left="0" right="0" top="0" bottom="0" header="0" footer="0"/>
      <pageSetup orientation="portrait" r:id="rId18"/>
      <headerFooter alignWithMargins="0"/>
    </customSheetView>
    <customSheetView guid="{75D87FDD-0292-4E5A-8E8F-63018B009393}" state="hidden">
      <selection activeCell="B9" sqref="B9"/>
      <pageMargins left="0" right="0" top="0" bottom="0" header="0" footer="0"/>
      <pageSetup orientation="portrait" r:id="rId19"/>
      <headerFooter alignWithMargins="0"/>
    </customSheetView>
  </customSheetViews>
  <mergeCells count="2">
    <mergeCell ref="B1:H1"/>
    <mergeCell ref="B5:H5"/>
  </mergeCells>
  <phoneticPr fontId="30" type="noConversion"/>
  <pageMargins left="0.75" right="0.75" top="1" bottom="1" header="0.5" footer="0.5"/>
  <pageSetup orientation="portrait" r:id="rId20"/>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9">
    <tabColor indexed="10"/>
  </sheetPr>
  <dimension ref="A1:AR109"/>
  <sheetViews>
    <sheetView topLeftCell="A24" zoomScale="80" zoomScaleNormal="80" zoomScaleSheetLayoutView="100" workbookViewId="0">
      <selection activeCell="F74" sqref="F74"/>
    </sheetView>
  </sheetViews>
  <sheetFormatPr defaultRowHeight="16.5"/>
  <cols>
    <col min="1" max="1" width="10.625" style="343" customWidth="1"/>
    <col min="2" max="2" width="42.25" style="344" customWidth="1"/>
    <col min="3" max="3" width="7.625" style="343" customWidth="1"/>
    <col min="4" max="4" width="9.125" style="343" customWidth="1"/>
    <col min="5" max="5" width="12.75" style="343" customWidth="1"/>
    <col min="6" max="6" width="14.625" style="343" customWidth="1"/>
    <col min="7" max="26" width="9" style="172"/>
    <col min="27" max="27" width="9" style="172" hidden="1" customWidth="1"/>
    <col min="28" max="29" width="17.625" style="172" hidden="1" customWidth="1"/>
    <col min="30" max="30" width="9" style="172" hidden="1" customWidth="1"/>
    <col min="31" max="31" width="15.5" style="172" hidden="1" customWidth="1"/>
    <col min="32" max="32" width="15.375" style="172" hidden="1" customWidth="1"/>
    <col min="33" max="44" width="9" style="172"/>
    <col min="45" max="16384" width="9" style="306"/>
  </cols>
  <sheetData>
    <row r="1" spans="1:32">
      <c r="A1" s="56" t="str">
        <f>Cover!B3</f>
        <v>SRTS-II/C&amp;M/ WC-4480/2025</v>
      </c>
      <c r="B1" s="57"/>
      <c r="C1" s="58"/>
      <c r="D1" s="58"/>
      <c r="E1" s="7"/>
      <c r="F1" s="8" t="s">
        <v>156</v>
      </c>
    </row>
    <row r="2" spans="1:32">
      <c r="A2" s="4"/>
      <c r="B2" s="13"/>
      <c r="C2" s="6"/>
      <c r="D2" s="6"/>
      <c r="E2" s="1"/>
      <c r="F2" s="1"/>
    </row>
    <row r="3" spans="1:32" ht="51.75" customHeight="1">
      <c r="A3" s="1009" t="str">
        <f>Cover!$B$2</f>
        <v>Construction of Substation store at 765 kV Koppal, under TBCB Project.</v>
      </c>
      <c r="B3" s="1009"/>
      <c r="C3" s="1009"/>
      <c r="D3" s="1009"/>
      <c r="E3" s="1009"/>
      <c r="F3" s="1009"/>
      <c r="AA3" s="176" t="s">
        <v>157</v>
      </c>
      <c r="AC3" s="177">
        <f>IF(ISERROR(#REF!/('Sch-6'!D14+'Sch-6'!D16+'Sch-6'!#REF!)),0,#REF!/( 'Sch-6'!D14+'Sch-6'!D16+'Sch-6'!#REF!))</f>
        <v>0</v>
      </c>
    </row>
    <row r="4" spans="1:32">
      <c r="A4" s="1010" t="s">
        <v>409</v>
      </c>
      <c r="B4" s="1010"/>
      <c r="C4" s="1010"/>
      <c r="D4" s="1010"/>
      <c r="E4" s="1010"/>
      <c r="F4" s="1010"/>
      <c r="AA4" s="176" t="s">
        <v>159</v>
      </c>
      <c r="AC4" s="177" t="e">
        <f>#REF!</f>
        <v>#REF!</v>
      </c>
    </row>
    <row r="5" spans="1:32">
      <c r="A5" s="3"/>
      <c r="B5" s="430"/>
      <c r="C5" s="3"/>
      <c r="D5" s="3"/>
      <c r="E5" s="3"/>
      <c r="F5" s="3"/>
      <c r="AA5" s="176" t="s">
        <v>160</v>
      </c>
      <c r="AC5" s="177">
        <f>IF(ISERROR(#REF!/#REF!),0,#REF! /#REF!)</f>
        <v>0</v>
      </c>
    </row>
    <row r="6" spans="1:32">
      <c r="A6" s="29" t="str">
        <f>'Sch-1'!A7</f>
        <v>Bidder’s Name and Address (Bidder) :</v>
      </c>
      <c r="B6" s="30"/>
      <c r="C6" s="30"/>
      <c r="D6" s="30"/>
      <c r="E6" s="64" t="s">
        <v>81</v>
      </c>
      <c r="F6" s="1"/>
      <c r="AA6" s="176" t="s">
        <v>161</v>
      </c>
      <c r="AC6" s="177" t="e">
        <f>#REF!</f>
        <v>#REF!</v>
      </c>
    </row>
    <row r="7" spans="1:32">
      <c r="A7" s="1027" t="str">
        <f>'Sch-1'!A8</f>
        <v/>
      </c>
      <c r="B7" s="1027"/>
      <c r="C7" s="1027"/>
      <c r="D7" s="1027"/>
      <c r="E7" s="286" t="str">
        <f>'Sch-1'!M8</f>
        <v>Sr.GM , Contracts &amp; Materials Department,</v>
      </c>
      <c r="F7" s="1"/>
      <c r="AA7" s="176" t="s">
        <v>163</v>
      </c>
      <c r="AC7" s="177" t="e">
        <f>SUM(AC3:AC6)</f>
        <v>#REF!</v>
      </c>
    </row>
    <row r="8" spans="1:32">
      <c r="A8" s="29" t="s">
        <v>83</v>
      </c>
      <c r="B8" s="1028" t="str">
        <f>IF('Sch-1'!G9=0, "", 'Sch-1'!G9)</f>
        <v/>
      </c>
      <c r="C8" s="1028"/>
      <c r="D8" s="1028"/>
      <c r="E8" s="286" t="str">
        <f>'Sch-1'!M9</f>
        <v>Power Grid Corporation of India Ltd.,</v>
      </c>
      <c r="F8" s="1"/>
    </row>
    <row r="9" spans="1:32">
      <c r="A9" s="29" t="s">
        <v>85</v>
      </c>
      <c r="B9" s="1028" t="str">
        <f>IF('Sch-1'!G10=0, "", 'Sch-1'!G10)</f>
        <v/>
      </c>
      <c r="C9" s="1028"/>
      <c r="D9" s="1028"/>
      <c r="E9" s="286" t="str">
        <f>'Sch-1'!M10</f>
        <v>SRTS-II, RHQ</v>
      </c>
      <c r="F9" s="1"/>
    </row>
    <row r="10" spans="1:32">
      <c r="A10" s="30"/>
      <c r="B10" s="1028" t="str">
        <f>IF('Sch-1'!G11=0, "", 'Sch-1'!G11)</f>
        <v/>
      </c>
      <c r="C10" s="1028"/>
      <c r="D10" s="1028"/>
      <c r="E10" s="286" t="str">
        <f>'Sch-1'!M11</f>
        <v>Singanayakanahalli</v>
      </c>
      <c r="F10" s="1"/>
      <c r="AA10" s="176" t="s">
        <v>167</v>
      </c>
      <c r="AC10" s="177" t="e">
        <f>'Sch-1'!#REF!</f>
        <v>#REF!</v>
      </c>
    </row>
    <row r="11" spans="1:32">
      <c r="A11" s="30"/>
      <c r="B11" s="1028" t="str">
        <f>IF('Sch-1'!G12=0, "", 'Sch-1'!G12)</f>
        <v/>
      </c>
      <c r="C11" s="1028"/>
      <c r="D11" s="1028"/>
      <c r="E11" s="286" t="str">
        <f>'Sch-1'!M12</f>
        <v>Bengaluru-560064</v>
      </c>
      <c r="F11" s="1"/>
      <c r="AA11" s="176"/>
      <c r="AC11" s="177"/>
    </row>
    <row r="12" spans="1:32">
      <c r="A12" s="30"/>
      <c r="B12" s="789"/>
      <c r="C12" s="789"/>
      <c r="D12" s="789"/>
      <c r="E12" s="286"/>
      <c r="F12" s="1"/>
      <c r="AA12" s="176"/>
      <c r="AC12" s="177"/>
    </row>
    <row r="13" spans="1:32">
      <c r="A13" s="30"/>
      <c r="B13" s="29"/>
      <c r="C13" s="29"/>
      <c r="D13" s="29"/>
      <c r="E13" s="29"/>
      <c r="F13" s="8" t="s">
        <v>90</v>
      </c>
      <c r="AB13" s="997" t="s">
        <v>169</v>
      </c>
      <c r="AC13" s="997"/>
      <c r="AD13" s="238" t="s">
        <v>144</v>
      </c>
      <c r="AE13" s="997" t="s">
        <v>170</v>
      </c>
      <c r="AF13" s="997"/>
    </row>
    <row r="14" spans="1:32" ht="30">
      <c r="A14" s="14" t="s">
        <v>91</v>
      </c>
      <c r="B14" s="14" t="s">
        <v>149</v>
      </c>
      <c r="C14" s="66" t="s">
        <v>101</v>
      </c>
      <c r="D14" s="66" t="s">
        <v>150</v>
      </c>
      <c r="E14" s="67" t="s">
        <v>178</v>
      </c>
      <c r="F14" s="67" t="s">
        <v>179</v>
      </c>
      <c r="AB14" s="181" t="s">
        <v>178</v>
      </c>
      <c r="AC14" s="181" t="s">
        <v>179</v>
      </c>
      <c r="AD14" s="238"/>
      <c r="AE14" s="181" t="s">
        <v>178</v>
      </c>
      <c r="AF14" s="181" t="s">
        <v>179</v>
      </c>
    </row>
    <row r="15" spans="1:32">
      <c r="A15" s="9">
        <v>1</v>
      </c>
      <c r="B15" s="9">
        <v>2</v>
      </c>
      <c r="C15" s="9">
        <v>3</v>
      </c>
      <c r="D15" s="9">
        <v>4</v>
      </c>
      <c r="E15" s="9">
        <v>5</v>
      </c>
      <c r="F15" s="9" t="s">
        <v>138</v>
      </c>
      <c r="AB15" s="183">
        <v>5</v>
      </c>
      <c r="AC15" s="183" t="s">
        <v>138</v>
      </c>
      <c r="AD15" s="238"/>
      <c r="AE15" s="183">
        <v>5</v>
      </c>
      <c r="AF15" s="183" t="s">
        <v>138</v>
      </c>
    </row>
    <row r="16" spans="1:32" s="409" customFormat="1">
      <c r="A16" s="431" t="e">
        <f>#REF!</f>
        <v>#REF!</v>
      </c>
      <c r="B16" s="431" t="e">
        <f>#REF!</f>
        <v>#REF!</v>
      </c>
      <c r="C16" s="431"/>
      <c r="D16" s="431"/>
      <c r="E16" s="359"/>
      <c r="F16" s="359"/>
      <c r="G16" s="422"/>
      <c r="H16" s="423"/>
      <c r="I16" s="423"/>
      <c r="J16" s="423"/>
      <c r="K16" s="423"/>
      <c r="L16" s="423"/>
    </row>
    <row r="17" spans="1:20" s="419" customFormat="1">
      <c r="A17" s="431" t="e">
        <f>#REF!</f>
        <v>#REF!</v>
      </c>
      <c r="B17" s="431" t="e">
        <f>#REF!</f>
        <v>#REF!</v>
      </c>
      <c r="C17" s="431"/>
      <c r="D17" s="431"/>
      <c r="E17" s="359"/>
      <c r="F17" s="359"/>
    </row>
    <row r="18" spans="1:20" s="419" customFormat="1">
      <c r="A18" s="431"/>
      <c r="B18" s="431" t="e">
        <f>#REF!</f>
        <v>#REF!</v>
      </c>
      <c r="C18" s="431" t="e">
        <f>#REF!</f>
        <v>#REF!</v>
      </c>
      <c r="D18" s="431" t="e">
        <f>#REF!</f>
        <v>#REF!</v>
      </c>
      <c r="E18" s="359" t="e">
        <f>#REF!</f>
        <v>#REF!</v>
      </c>
      <c r="F18" s="359" t="e">
        <f t="shared" ref="F18:F60" si="0">IF(E18=0, "Included", IF(ISERROR(D18*E18), E18, D18*E18))</f>
        <v>#REF!</v>
      </c>
    </row>
    <row r="19" spans="1:20" s="419" customFormat="1">
      <c r="A19" s="431"/>
      <c r="B19" s="431" t="e">
        <f>#REF!</f>
        <v>#REF!</v>
      </c>
      <c r="C19" s="431" t="e">
        <f>#REF!</f>
        <v>#REF!</v>
      </c>
      <c r="D19" s="431" t="e">
        <f>#REF!</f>
        <v>#REF!</v>
      </c>
      <c r="E19" s="359" t="e">
        <f>#REF!</f>
        <v>#REF!</v>
      </c>
      <c r="F19" s="359" t="e">
        <f t="shared" si="0"/>
        <v>#REF!</v>
      </c>
    </row>
    <row r="20" spans="1:20" s="419" customFormat="1">
      <c r="A20" s="431"/>
      <c r="B20" s="431"/>
      <c r="C20" s="431"/>
      <c r="D20" s="431"/>
      <c r="E20" s="359"/>
      <c r="F20" s="359"/>
    </row>
    <row r="21" spans="1:20" s="419" customFormat="1" ht="18.75" customHeight="1">
      <c r="A21" s="431" t="e">
        <f>#REF!</f>
        <v>#REF!</v>
      </c>
      <c r="B21" s="431" t="e">
        <f>#REF!</f>
        <v>#REF!</v>
      </c>
      <c r="C21" s="431"/>
      <c r="D21" s="431"/>
      <c r="E21" s="359"/>
      <c r="F21" s="359"/>
      <c r="S21" s="419" t="s">
        <v>410</v>
      </c>
      <c r="T21" s="424" t="s">
        <v>411</v>
      </c>
    </row>
    <row r="22" spans="1:20" s="419" customFormat="1" ht="18.75" customHeight="1">
      <c r="A22" s="431"/>
      <c r="B22" s="431" t="e">
        <f>#REF!</f>
        <v>#REF!</v>
      </c>
      <c r="C22" s="431" t="e">
        <f>#REF!</f>
        <v>#REF!</v>
      </c>
      <c r="D22" s="431" t="e">
        <f>#REF!</f>
        <v>#REF!</v>
      </c>
      <c r="E22" s="359" t="e">
        <f>#REF!</f>
        <v>#REF!</v>
      </c>
      <c r="F22" s="359" t="e">
        <f t="shared" si="0"/>
        <v>#REF!</v>
      </c>
      <c r="S22" s="419" t="s">
        <v>412</v>
      </c>
      <c r="T22" s="424" t="s">
        <v>413</v>
      </c>
    </row>
    <row r="23" spans="1:20" s="419" customFormat="1" ht="16.5" customHeight="1">
      <c r="A23" s="431"/>
      <c r="B23" s="431" t="e">
        <f>#REF!</f>
        <v>#REF!</v>
      </c>
      <c r="C23" s="431" t="e">
        <f>#REF!</f>
        <v>#REF!</v>
      </c>
      <c r="D23" s="431" t="e">
        <f>#REF!</f>
        <v>#REF!</v>
      </c>
      <c r="E23" s="359" t="e">
        <f>#REF!</f>
        <v>#REF!</v>
      </c>
      <c r="F23" s="359" t="e">
        <f t="shared" si="0"/>
        <v>#REF!</v>
      </c>
      <c r="S23" s="419" t="s">
        <v>414</v>
      </c>
      <c r="T23" s="424" t="s">
        <v>415</v>
      </c>
    </row>
    <row r="24" spans="1:20" s="419" customFormat="1">
      <c r="A24" s="431"/>
      <c r="B24" s="431" t="e">
        <f>#REF!</f>
        <v>#REF!</v>
      </c>
      <c r="C24" s="431" t="e">
        <f>#REF!</f>
        <v>#REF!</v>
      </c>
      <c r="D24" s="431" t="e">
        <f>#REF!</f>
        <v>#REF!</v>
      </c>
      <c r="E24" s="359" t="e">
        <f>#REF!</f>
        <v>#REF!</v>
      </c>
      <c r="F24" s="359" t="e">
        <f t="shared" si="0"/>
        <v>#REF!</v>
      </c>
      <c r="S24" s="419" t="s">
        <v>416</v>
      </c>
    </row>
    <row r="25" spans="1:20" s="419" customFormat="1">
      <c r="A25" s="431"/>
      <c r="B25" s="431"/>
      <c r="C25" s="431"/>
      <c r="D25" s="431"/>
      <c r="E25" s="359"/>
      <c r="F25" s="359"/>
    </row>
    <row r="26" spans="1:20" s="419" customFormat="1" ht="16.5" customHeight="1">
      <c r="A26" s="431"/>
      <c r="B26" s="431"/>
      <c r="C26" s="431"/>
      <c r="D26" s="431"/>
      <c r="E26" s="359"/>
      <c r="F26" s="359"/>
    </row>
    <row r="27" spans="1:20" s="419" customFormat="1">
      <c r="A27" s="431" t="e">
        <f>#REF!</f>
        <v>#REF!</v>
      </c>
      <c r="B27" s="431" t="e">
        <f>#REF!</f>
        <v>#REF!</v>
      </c>
      <c r="C27" s="431"/>
      <c r="D27" s="431"/>
      <c r="E27" s="359"/>
      <c r="F27" s="359"/>
    </row>
    <row r="28" spans="1:20" s="419" customFormat="1">
      <c r="A28" s="431"/>
      <c r="B28" s="431" t="e">
        <f>#REF!</f>
        <v>#REF!</v>
      </c>
      <c r="C28" s="431" t="e">
        <f>#REF!</f>
        <v>#REF!</v>
      </c>
      <c r="D28" s="431" t="e">
        <f>#REF!</f>
        <v>#REF!</v>
      </c>
      <c r="E28" s="359" t="e">
        <f>#REF!</f>
        <v>#REF!</v>
      </c>
      <c r="F28" s="359" t="e">
        <f>IF(E28=0, "Included", IF(ISERROR(D28*E28), E28, D28*E28))</f>
        <v>#REF!</v>
      </c>
    </row>
    <row r="29" spans="1:20" s="419" customFormat="1">
      <c r="A29" s="431"/>
      <c r="B29" s="431" t="e">
        <f>#REF!</f>
        <v>#REF!</v>
      </c>
      <c r="C29" s="431" t="e">
        <f>#REF!</f>
        <v>#REF!</v>
      </c>
      <c r="D29" s="431" t="e">
        <f>#REF!</f>
        <v>#REF!</v>
      </c>
      <c r="E29" s="359" t="e">
        <f>#REF!</f>
        <v>#REF!</v>
      </c>
      <c r="F29" s="359" t="e">
        <f t="shared" si="0"/>
        <v>#REF!</v>
      </c>
    </row>
    <row r="30" spans="1:20" s="419" customFormat="1">
      <c r="A30" s="431"/>
      <c r="B30" s="431" t="e">
        <f>#REF!</f>
        <v>#REF!</v>
      </c>
      <c r="C30" s="431" t="e">
        <f>#REF!</f>
        <v>#REF!</v>
      </c>
      <c r="D30" s="431" t="e">
        <f>#REF!</f>
        <v>#REF!</v>
      </c>
      <c r="E30" s="359" t="e">
        <f>#REF!</f>
        <v>#REF!</v>
      </c>
      <c r="F30" s="359" t="e">
        <f t="shared" si="0"/>
        <v>#REF!</v>
      </c>
      <c r="S30" s="411"/>
      <c r="T30" s="425"/>
    </row>
    <row r="31" spans="1:20" s="419" customFormat="1">
      <c r="A31" s="431"/>
      <c r="B31" s="431"/>
      <c r="C31" s="431"/>
      <c r="D31" s="431"/>
      <c r="E31" s="359"/>
      <c r="F31" s="359"/>
    </row>
    <row r="32" spans="1:20" s="419" customFormat="1">
      <c r="A32" s="431" t="e">
        <f>#REF!</f>
        <v>#REF!</v>
      </c>
      <c r="B32" s="431" t="e">
        <f>#REF!</f>
        <v>#REF!</v>
      </c>
      <c r="C32" s="431"/>
      <c r="D32" s="431"/>
      <c r="E32" s="359"/>
      <c r="F32" s="359"/>
    </row>
    <row r="33" spans="1:6" s="419" customFormat="1">
      <c r="A33" s="431" t="e">
        <f>#REF!</f>
        <v>#REF!</v>
      </c>
      <c r="B33" s="431" t="e">
        <f>#REF!</f>
        <v>#REF!</v>
      </c>
      <c r="C33" s="431"/>
      <c r="D33" s="431"/>
      <c r="E33" s="359"/>
      <c r="F33" s="359"/>
    </row>
    <row r="34" spans="1:6" s="419" customFormat="1">
      <c r="A34" s="431"/>
      <c r="B34" s="431" t="e">
        <f>#REF!</f>
        <v>#REF!</v>
      </c>
      <c r="C34" s="431" t="e">
        <f>#REF!</f>
        <v>#REF!</v>
      </c>
      <c r="D34" s="431" t="e">
        <f>#REF!</f>
        <v>#REF!</v>
      </c>
      <c r="E34" s="359" t="e">
        <f>#REF!</f>
        <v>#REF!</v>
      </c>
      <c r="F34" s="359" t="e">
        <f t="shared" si="0"/>
        <v>#REF!</v>
      </c>
    </row>
    <row r="35" spans="1:6" s="419" customFormat="1">
      <c r="A35" s="431"/>
      <c r="B35" s="431" t="e">
        <f>#REF!</f>
        <v>#REF!</v>
      </c>
      <c r="C35" s="431" t="e">
        <f>#REF!</f>
        <v>#REF!</v>
      </c>
      <c r="D35" s="431" t="e">
        <f>#REF!</f>
        <v>#REF!</v>
      </c>
      <c r="E35" s="359" t="e">
        <f>#REF!</f>
        <v>#REF!</v>
      </c>
      <c r="F35" s="359" t="e">
        <f t="shared" si="0"/>
        <v>#REF!</v>
      </c>
    </row>
    <row r="36" spans="1:6" s="419" customFormat="1">
      <c r="A36" s="431"/>
      <c r="B36" s="431" t="e">
        <f>#REF!</f>
        <v>#REF!</v>
      </c>
      <c r="C36" s="431" t="e">
        <f>#REF!</f>
        <v>#REF!</v>
      </c>
      <c r="D36" s="431" t="e">
        <f>#REF!</f>
        <v>#REF!</v>
      </c>
      <c r="E36" s="359" t="e">
        <f>#REF!</f>
        <v>#REF!</v>
      </c>
      <c r="F36" s="359" t="e">
        <f t="shared" si="0"/>
        <v>#REF!</v>
      </c>
    </row>
    <row r="37" spans="1:6" s="419" customFormat="1">
      <c r="A37" s="431"/>
      <c r="B37" s="431" t="e">
        <f>#REF!</f>
        <v>#REF!</v>
      </c>
      <c r="C37" s="431" t="e">
        <f>#REF!</f>
        <v>#REF!</v>
      </c>
      <c r="D37" s="431" t="e">
        <f>#REF!</f>
        <v>#REF!</v>
      </c>
      <c r="E37" s="359" t="e">
        <f>#REF!</f>
        <v>#REF!</v>
      </c>
      <c r="F37" s="359" t="e">
        <f t="shared" si="0"/>
        <v>#REF!</v>
      </c>
    </row>
    <row r="38" spans="1:6" s="419" customFormat="1" ht="20.25" customHeight="1">
      <c r="A38" s="431"/>
      <c r="B38" s="431" t="e">
        <f>#REF!</f>
        <v>#REF!</v>
      </c>
      <c r="C38" s="431" t="e">
        <f>#REF!</f>
        <v>#REF!</v>
      </c>
      <c r="D38" s="431" t="e">
        <f>#REF!</f>
        <v>#REF!</v>
      </c>
      <c r="E38" s="359" t="e">
        <f>#REF!</f>
        <v>#REF!</v>
      </c>
      <c r="F38" s="359" t="e">
        <f>IF(E38=0, "Included", IF(ISERROR(D38*E38), E38, D38*E38))</f>
        <v>#REF!</v>
      </c>
    </row>
    <row r="39" spans="1:6" s="419" customFormat="1">
      <c r="A39" s="431" t="e">
        <f>#REF!</f>
        <v>#REF!</v>
      </c>
      <c r="B39" s="431" t="e">
        <f>#REF!</f>
        <v>#REF!</v>
      </c>
      <c r="C39" s="431"/>
      <c r="D39" s="431"/>
      <c r="E39" s="359"/>
      <c r="F39" s="359"/>
    </row>
    <row r="40" spans="1:6" s="419" customFormat="1">
      <c r="A40" s="431"/>
      <c r="B40" s="431" t="e">
        <f>#REF!</f>
        <v>#REF!</v>
      </c>
      <c r="C40" s="431" t="e">
        <f>#REF!</f>
        <v>#REF!</v>
      </c>
      <c r="D40" s="431" t="e">
        <f>#REF!</f>
        <v>#REF!</v>
      </c>
      <c r="E40" s="359" t="e">
        <f>#REF!</f>
        <v>#REF!</v>
      </c>
      <c r="F40" s="359" t="e">
        <f t="shared" si="0"/>
        <v>#REF!</v>
      </c>
    </row>
    <row r="41" spans="1:6" s="419" customFormat="1">
      <c r="A41" s="431"/>
      <c r="B41" s="431" t="e">
        <f>#REF!</f>
        <v>#REF!</v>
      </c>
      <c r="C41" s="431" t="e">
        <f>#REF!</f>
        <v>#REF!</v>
      </c>
      <c r="D41" s="431" t="e">
        <f>#REF!</f>
        <v>#REF!</v>
      </c>
      <c r="E41" s="359" t="e">
        <f>#REF!</f>
        <v>#REF!</v>
      </c>
      <c r="F41" s="359" t="e">
        <f t="shared" si="0"/>
        <v>#REF!</v>
      </c>
    </row>
    <row r="42" spans="1:6" s="419" customFormat="1">
      <c r="A42" s="431"/>
      <c r="B42" s="431"/>
      <c r="C42" s="431"/>
      <c r="D42" s="431"/>
      <c r="E42" s="359"/>
      <c r="F42" s="359"/>
    </row>
    <row r="43" spans="1:6" s="419" customFormat="1">
      <c r="A43" s="431" t="e">
        <f>#REF!</f>
        <v>#REF!</v>
      </c>
      <c r="B43" s="431" t="e">
        <f>#REF!</f>
        <v>#REF!</v>
      </c>
      <c r="C43" s="431" t="e">
        <f>#REF!</f>
        <v>#REF!</v>
      </c>
      <c r="D43" s="431" t="e">
        <f>#REF!</f>
        <v>#REF!</v>
      </c>
      <c r="E43" s="359" t="e">
        <f>#REF!</f>
        <v>#REF!</v>
      </c>
      <c r="F43" s="359" t="e">
        <f t="shared" si="0"/>
        <v>#REF!</v>
      </c>
    </row>
    <row r="44" spans="1:6" s="419" customFormat="1">
      <c r="A44" s="431"/>
      <c r="B44" s="431"/>
      <c r="C44" s="431"/>
      <c r="D44" s="431"/>
      <c r="E44" s="359"/>
      <c r="F44" s="359"/>
    </row>
    <row r="45" spans="1:6" s="419" customFormat="1">
      <c r="A45" s="431" t="e">
        <f>#REF!</f>
        <v>#REF!</v>
      </c>
      <c r="B45" s="431" t="e">
        <f>#REF!</f>
        <v>#REF!</v>
      </c>
      <c r="C45" s="431" t="e">
        <f>#REF!</f>
        <v>#REF!</v>
      </c>
      <c r="D45" s="431" t="e">
        <f>#REF!</f>
        <v>#REF!</v>
      </c>
      <c r="E45" s="359" t="e">
        <f>#REF!</f>
        <v>#REF!</v>
      </c>
      <c r="F45" s="359" t="e">
        <f t="shared" si="0"/>
        <v>#REF!</v>
      </c>
    </row>
    <row r="46" spans="1:6" s="419" customFormat="1">
      <c r="A46" s="431"/>
      <c r="B46" s="431"/>
      <c r="C46" s="431"/>
      <c r="D46" s="431"/>
      <c r="E46" s="359"/>
      <c r="F46" s="359"/>
    </row>
    <row r="47" spans="1:6" s="419" customFormat="1">
      <c r="A47" s="431" t="e">
        <f>#REF!</f>
        <v>#REF!</v>
      </c>
      <c r="B47" s="431" t="e">
        <f>#REF!</f>
        <v>#REF!</v>
      </c>
      <c r="C47" s="431"/>
      <c r="D47" s="431"/>
      <c r="E47" s="359"/>
      <c r="F47" s="359"/>
    </row>
    <row r="48" spans="1:6" s="419" customFormat="1">
      <c r="A48" s="431"/>
      <c r="B48" s="431" t="e">
        <f>#REF!</f>
        <v>#REF!</v>
      </c>
      <c r="C48" s="431" t="e">
        <f>#REF!</f>
        <v>#REF!</v>
      </c>
      <c r="D48" s="431" t="e">
        <f>#REF!</f>
        <v>#REF!</v>
      </c>
      <c r="E48" s="359" t="e">
        <f>#REF!</f>
        <v>#REF!</v>
      </c>
      <c r="F48" s="359" t="e">
        <f t="shared" si="0"/>
        <v>#REF!</v>
      </c>
    </row>
    <row r="49" spans="1:6" s="419" customFormat="1">
      <c r="A49" s="431"/>
      <c r="B49" s="431"/>
      <c r="C49" s="431"/>
      <c r="D49" s="431"/>
      <c r="E49" s="359"/>
      <c r="F49" s="359"/>
    </row>
    <row r="50" spans="1:6" s="419" customFormat="1">
      <c r="A50" s="431" t="e">
        <f>#REF!</f>
        <v>#REF!</v>
      </c>
      <c r="B50" s="431" t="e">
        <f>#REF!</f>
        <v>#REF!</v>
      </c>
      <c r="C50" s="431"/>
      <c r="D50" s="431"/>
      <c r="E50" s="359"/>
      <c r="F50" s="359"/>
    </row>
    <row r="51" spans="1:6" s="419" customFormat="1">
      <c r="A51" s="431"/>
      <c r="B51" s="431" t="e">
        <f>#REF!</f>
        <v>#REF!</v>
      </c>
      <c r="C51" s="431" t="e">
        <f>#REF!</f>
        <v>#REF!</v>
      </c>
      <c r="D51" s="431" t="e">
        <f>#REF!</f>
        <v>#REF!</v>
      </c>
      <c r="E51" s="359" t="e">
        <f>#REF!</f>
        <v>#REF!</v>
      </c>
      <c r="F51" s="359" t="e">
        <f t="shared" si="0"/>
        <v>#REF!</v>
      </c>
    </row>
    <row r="52" spans="1:6" s="419" customFormat="1">
      <c r="A52" s="431"/>
      <c r="B52" s="431" t="e">
        <f>#REF!</f>
        <v>#REF!</v>
      </c>
      <c r="C52" s="431" t="e">
        <f>#REF!</f>
        <v>#REF!</v>
      </c>
      <c r="D52" s="431" t="e">
        <f>#REF!</f>
        <v>#REF!</v>
      </c>
      <c r="E52" s="359" t="e">
        <f>#REF!</f>
        <v>#REF!</v>
      </c>
      <c r="F52" s="359" t="e">
        <f t="shared" si="0"/>
        <v>#REF!</v>
      </c>
    </row>
    <row r="53" spans="1:6" s="419" customFormat="1">
      <c r="A53" s="431"/>
      <c r="B53" s="431"/>
      <c r="C53" s="431"/>
      <c r="D53" s="431"/>
      <c r="E53" s="359"/>
      <c r="F53" s="359"/>
    </row>
    <row r="54" spans="1:6" s="419" customFormat="1">
      <c r="A54" s="431" t="e">
        <f>#REF!</f>
        <v>#REF!</v>
      </c>
      <c r="B54" s="431" t="e">
        <f>#REF!</f>
        <v>#REF!</v>
      </c>
      <c r="C54" s="431"/>
      <c r="D54" s="431"/>
      <c r="E54" s="359"/>
      <c r="F54" s="359"/>
    </row>
    <row r="55" spans="1:6" s="419" customFormat="1">
      <c r="A55" s="431"/>
      <c r="B55" s="431" t="e">
        <f>#REF!</f>
        <v>#REF!</v>
      </c>
      <c r="C55" s="431" t="e">
        <f>#REF!</f>
        <v>#REF!</v>
      </c>
      <c r="D55" s="431" t="e">
        <f>#REF!</f>
        <v>#REF!</v>
      </c>
      <c r="E55" s="359" t="e">
        <f>#REF!</f>
        <v>#REF!</v>
      </c>
      <c r="F55" s="359" t="e">
        <f t="shared" si="0"/>
        <v>#REF!</v>
      </c>
    </row>
    <row r="56" spans="1:6" s="419" customFormat="1">
      <c r="A56" s="431"/>
      <c r="B56" s="431" t="e">
        <f>#REF!</f>
        <v>#REF!</v>
      </c>
      <c r="C56" s="431" t="e">
        <f>#REF!</f>
        <v>#REF!</v>
      </c>
      <c r="D56" s="431" t="e">
        <f>#REF!</f>
        <v>#REF!</v>
      </c>
      <c r="E56" s="359" t="e">
        <f>#REF!</f>
        <v>#REF!</v>
      </c>
      <c r="F56" s="359" t="e">
        <f t="shared" si="0"/>
        <v>#REF!</v>
      </c>
    </row>
    <row r="57" spans="1:6" s="419" customFormat="1">
      <c r="A57" s="431"/>
      <c r="B57" s="431" t="e">
        <f>#REF!</f>
        <v>#REF!</v>
      </c>
      <c r="C57" s="431" t="e">
        <f>#REF!</f>
        <v>#REF!</v>
      </c>
      <c r="D57" s="431" t="e">
        <f>#REF!</f>
        <v>#REF!</v>
      </c>
      <c r="E57" s="359" t="e">
        <f>#REF!</f>
        <v>#REF!</v>
      </c>
      <c r="F57" s="359" t="e">
        <f t="shared" si="0"/>
        <v>#REF!</v>
      </c>
    </row>
    <row r="58" spans="1:6" s="419" customFormat="1">
      <c r="A58" s="431"/>
      <c r="B58" s="431" t="e">
        <f>#REF!</f>
        <v>#REF!</v>
      </c>
      <c r="C58" s="431" t="e">
        <f>#REF!</f>
        <v>#REF!</v>
      </c>
      <c r="D58" s="431" t="e">
        <f>#REF!</f>
        <v>#REF!</v>
      </c>
      <c r="E58" s="359" t="e">
        <f>#REF!</f>
        <v>#REF!</v>
      </c>
      <c r="F58" s="359" t="e">
        <f t="shared" si="0"/>
        <v>#REF!</v>
      </c>
    </row>
    <row r="59" spans="1:6" s="419" customFormat="1">
      <c r="A59" s="431"/>
      <c r="B59" s="431" t="e">
        <f>#REF!</f>
        <v>#REF!</v>
      </c>
      <c r="C59" s="431" t="e">
        <f>#REF!</f>
        <v>#REF!</v>
      </c>
      <c r="D59" s="431" t="e">
        <f>#REF!</f>
        <v>#REF!</v>
      </c>
      <c r="E59" s="359" t="e">
        <f>#REF!</f>
        <v>#REF!</v>
      </c>
      <c r="F59" s="359" t="e">
        <f t="shared" si="0"/>
        <v>#REF!</v>
      </c>
    </row>
    <row r="60" spans="1:6" s="419" customFormat="1">
      <c r="A60" s="431"/>
      <c r="B60" s="431" t="e">
        <f>#REF!</f>
        <v>#REF!</v>
      </c>
      <c r="C60" s="431" t="e">
        <f>#REF!</f>
        <v>#REF!</v>
      </c>
      <c r="D60" s="431" t="e">
        <f>#REF!</f>
        <v>#REF!</v>
      </c>
      <c r="E60" s="359" t="e">
        <f>#REF!</f>
        <v>#REF!</v>
      </c>
      <c r="F60" s="359" t="e">
        <f t="shared" si="0"/>
        <v>#REF!</v>
      </c>
    </row>
    <row r="61" spans="1:6" s="419" customFormat="1">
      <c r="A61" s="431"/>
      <c r="B61" s="431"/>
      <c r="C61" s="431"/>
      <c r="D61" s="431"/>
      <c r="E61" s="359"/>
      <c r="F61" s="359"/>
    </row>
    <row r="62" spans="1:6" s="419" customFormat="1">
      <c r="A62" s="431"/>
      <c r="B62" s="431"/>
      <c r="C62" s="431"/>
      <c r="D62" s="431"/>
      <c r="E62" s="359"/>
      <c r="F62" s="359"/>
    </row>
    <row r="63" spans="1:6" s="419" customFormat="1">
      <c r="A63" s="431"/>
      <c r="B63" s="431" t="e">
        <f>#REF!</f>
        <v>#REF!</v>
      </c>
      <c r="C63" s="431"/>
      <c r="D63" s="431"/>
      <c r="E63" s="359"/>
      <c r="F63" s="359"/>
    </row>
    <row r="64" spans="1:6" s="419" customFormat="1">
      <c r="A64" s="431"/>
      <c r="B64" s="431" t="e">
        <f>#REF!</f>
        <v>#REF!</v>
      </c>
      <c r="C64" s="431" t="e">
        <f>#REF!</f>
        <v>#REF!</v>
      </c>
      <c r="D64" s="431" t="e">
        <f>#REF!</f>
        <v>#REF!</v>
      </c>
      <c r="E64" s="359" t="e">
        <f>#REF!</f>
        <v>#REF!</v>
      </c>
      <c r="F64" s="359" t="e">
        <f>IF(E64=0, "Included", IF(ISERROR(D64*E64), E64, D64*E64))</f>
        <v>#REF!</v>
      </c>
    </row>
    <row r="65" spans="1:6" s="419" customFormat="1">
      <c r="A65" s="431"/>
      <c r="B65" s="431" t="e">
        <f>#REF!</f>
        <v>#REF!</v>
      </c>
      <c r="C65" s="431" t="e">
        <f>#REF!</f>
        <v>#REF!</v>
      </c>
      <c r="D65" s="431" t="e">
        <f>#REF!</f>
        <v>#REF!</v>
      </c>
      <c r="E65" s="359" t="e">
        <f>#REF!</f>
        <v>#REF!</v>
      </c>
      <c r="F65" s="359" t="e">
        <f>IF(E65=0, "Included", IF(ISERROR(D65*E65), E65, D65*E65))</f>
        <v>#REF!</v>
      </c>
    </row>
    <row r="66" spans="1:6" s="419" customFormat="1">
      <c r="A66" s="431"/>
      <c r="B66" s="431" t="e">
        <f>#REF!</f>
        <v>#REF!</v>
      </c>
      <c r="C66" s="431" t="e">
        <f>#REF!</f>
        <v>#REF!</v>
      </c>
      <c r="D66" s="431" t="e">
        <f>#REF!</f>
        <v>#REF!</v>
      </c>
      <c r="E66" s="359" t="e">
        <f>#REF!</f>
        <v>#REF!</v>
      </c>
      <c r="F66" s="359" t="e">
        <f>IF(E66=0, "Included", IF(ISERROR(D66*E66), E66, D66*E66))</f>
        <v>#REF!</v>
      </c>
    </row>
    <row r="67" spans="1:6" s="419" customFormat="1">
      <c r="A67" s="431"/>
      <c r="B67" s="431" t="e">
        <f>#REF!</f>
        <v>#REF!</v>
      </c>
      <c r="C67" s="431" t="e">
        <f>#REF!</f>
        <v>#REF!</v>
      </c>
      <c r="D67" s="431" t="e">
        <f>#REF!</f>
        <v>#REF!</v>
      </c>
      <c r="E67" s="359" t="e">
        <f>#REF!</f>
        <v>#REF!</v>
      </c>
      <c r="F67" s="359" t="e">
        <f>IF(E67=0, "Included", IF(ISERROR(D67*E67), E67, D67*E67))</f>
        <v>#REF!</v>
      </c>
    </row>
    <row r="68" spans="1:6" s="419" customFormat="1">
      <c r="A68" s="431"/>
      <c r="B68" s="431"/>
      <c r="C68" s="431"/>
      <c r="D68" s="431"/>
      <c r="E68" s="359"/>
      <c r="F68" s="359"/>
    </row>
    <row r="69" spans="1:6" s="419" customFormat="1">
      <c r="A69" s="431" t="e">
        <f>#REF!</f>
        <v>#REF!</v>
      </c>
      <c r="B69" s="431" t="e">
        <f>#REF!</f>
        <v>#REF!</v>
      </c>
      <c r="C69" s="431"/>
      <c r="D69" s="431"/>
      <c r="E69" s="359"/>
      <c r="F69" s="359"/>
    </row>
    <row r="70" spans="1:6" s="419" customFormat="1">
      <c r="A70" s="431"/>
      <c r="B70" s="431" t="e">
        <f>#REF!</f>
        <v>#REF!</v>
      </c>
      <c r="C70" s="431"/>
      <c r="D70" s="431"/>
      <c r="E70" s="359"/>
      <c r="F70" s="359"/>
    </row>
    <row r="71" spans="1:6" s="419" customFormat="1">
      <c r="A71" s="431"/>
      <c r="B71" s="431" t="e">
        <f>#REF!</f>
        <v>#REF!</v>
      </c>
      <c r="C71" s="431" t="e">
        <f>#REF!</f>
        <v>#REF!</v>
      </c>
      <c r="D71" s="431" t="e">
        <f>#REF!</f>
        <v>#REF!</v>
      </c>
      <c r="E71" s="359" t="e">
        <f>#REF!</f>
        <v>#REF!</v>
      </c>
      <c r="F71" s="359" t="e">
        <f>IF(E71=0, "Included", IF(ISERROR(D71*E71), E71, D71*E71))</f>
        <v>#REF!</v>
      </c>
    </row>
    <row r="72" spans="1:6" s="419" customFormat="1">
      <c r="A72" s="431"/>
      <c r="B72" s="431"/>
      <c r="C72" s="431"/>
      <c r="D72" s="431"/>
      <c r="E72" s="359"/>
      <c r="F72" s="359"/>
    </row>
    <row r="73" spans="1:6" s="419" customFormat="1">
      <c r="A73" s="431" t="e">
        <f>#REF!</f>
        <v>#REF!</v>
      </c>
      <c r="B73" s="431" t="e">
        <f>#REF!</f>
        <v>#REF!</v>
      </c>
      <c r="C73" s="431"/>
      <c r="D73" s="431"/>
      <c r="E73" s="359"/>
      <c r="F73" s="359"/>
    </row>
    <row r="74" spans="1:6" s="419" customFormat="1">
      <c r="A74" s="431" t="e">
        <f>#REF!</f>
        <v>#REF!</v>
      </c>
      <c r="B74" s="431" t="e">
        <f>#REF!</f>
        <v>#REF!</v>
      </c>
      <c r="C74" s="431" t="e">
        <f>#REF!</f>
        <v>#REF!</v>
      </c>
      <c r="D74" s="431" t="e">
        <f>#REF!</f>
        <v>#REF!</v>
      </c>
      <c r="E74" s="359" t="e">
        <f>#REF!</f>
        <v>#REF!</v>
      </c>
      <c r="F74" s="359" t="e">
        <f>IF(E74=0, "Included", IF(ISERROR(D74*E74), E74, D74*E74))</f>
        <v>#REF!</v>
      </c>
    </row>
    <row r="75" spans="1:6" s="419" customFormat="1">
      <c r="A75" s="431" t="e">
        <f>#REF!</f>
        <v>#REF!</v>
      </c>
      <c r="B75" s="431" t="e">
        <f>#REF!</f>
        <v>#REF!</v>
      </c>
      <c r="C75" s="431"/>
      <c r="D75" s="431"/>
      <c r="E75" s="359"/>
      <c r="F75" s="359"/>
    </row>
    <row r="76" spans="1:6" s="419" customFormat="1">
      <c r="A76" s="431" t="e">
        <f>#REF!</f>
        <v>#REF!</v>
      </c>
      <c r="B76" s="431" t="e">
        <f>#REF!</f>
        <v>#REF!</v>
      </c>
      <c r="C76" s="431" t="e">
        <f>#REF!</f>
        <v>#REF!</v>
      </c>
      <c r="D76" s="431" t="e">
        <f>#REF!</f>
        <v>#REF!</v>
      </c>
      <c r="E76" s="359" t="e">
        <f>#REF!</f>
        <v>#REF!</v>
      </c>
      <c r="F76" s="359" t="e">
        <f>IF(E76=0, "Included", IF(ISERROR(D76*E76), E76, D76*E76))</f>
        <v>#REF!</v>
      </c>
    </row>
    <row r="77" spans="1:6" s="419" customFormat="1">
      <c r="A77" s="431" t="e">
        <f>#REF!</f>
        <v>#REF!</v>
      </c>
      <c r="B77" s="431" t="e">
        <f>#REF!</f>
        <v>#REF!</v>
      </c>
      <c r="C77" s="431" t="e">
        <f>#REF!</f>
        <v>#REF!</v>
      </c>
      <c r="D77" s="431" t="e">
        <f>#REF!</f>
        <v>#REF!</v>
      </c>
      <c r="E77" s="359" t="e">
        <f>#REF!</f>
        <v>#REF!</v>
      </c>
      <c r="F77" s="359" t="e">
        <f>IF(E77=0, "Included", IF(ISERROR(D77*E77), E77, D77*E77))</f>
        <v>#REF!</v>
      </c>
    </row>
    <row r="78" spans="1:6" s="419" customFormat="1">
      <c r="A78" s="431"/>
      <c r="B78" s="431"/>
      <c r="C78" s="431"/>
      <c r="D78" s="431"/>
      <c r="E78" s="359"/>
      <c r="F78" s="359"/>
    </row>
    <row r="79" spans="1:6" s="419" customFormat="1">
      <c r="A79" s="431" t="e">
        <f>#REF!</f>
        <v>#REF!</v>
      </c>
      <c r="B79" s="431" t="e">
        <f>#REF!</f>
        <v>#REF!</v>
      </c>
      <c r="C79" s="431"/>
      <c r="D79" s="431"/>
      <c r="E79" s="359"/>
      <c r="F79" s="359"/>
    </row>
    <row r="80" spans="1:6" s="419" customFormat="1">
      <c r="A80" s="431"/>
      <c r="B80" s="431" t="e">
        <f>#REF!</f>
        <v>#REF!</v>
      </c>
      <c r="C80" s="431" t="e">
        <f>#REF!</f>
        <v>#REF!</v>
      </c>
      <c r="D80" s="431" t="e">
        <f>#REF!</f>
        <v>#REF!</v>
      </c>
      <c r="E80" s="359" t="e">
        <f>#REF!</f>
        <v>#REF!</v>
      </c>
      <c r="F80" s="359" t="e">
        <f>IF(E80=0, "Included", IF(ISERROR(D80*E80), E80, D80*E80))</f>
        <v>#REF!</v>
      </c>
    </row>
    <row r="81" spans="1:6">
      <c r="A81" s="426"/>
      <c r="B81" s="381" t="s">
        <v>417</v>
      </c>
      <c r="C81" s="381"/>
      <c r="D81" s="381"/>
      <c r="E81" s="367"/>
      <c r="F81" s="367" t="e">
        <f>SUM(F17:F80)</f>
        <v>#REF!</v>
      </c>
    </row>
    <row r="82" spans="1:6">
      <c r="A82" s="427"/>
      <c r="B82" s="370"/>
      <c r="C82" s="370"/>
      <c r="D82" s="370"/>
      <c r="E82" s="371"/>
      <c r="F82" s="371"/>
    </row>
    <row r="83" spans="1:6">
      <c r="A83" s="428"/>
      <c r="B83" s="429"/>
      <c r="C83" s="428"/>
      <c r="D83" s="428"/>
      <c r="E83" s="428"/>
      <c r="F83" s="428"/>
    </row>
    <row r="84" spans="1:6" ht="30">
      <c r="A84" s="372" t="s">
        <v>120</v>
      </c>
      <c r="B84" s="373" t="str">
        <f>'Sch-1'!F28</f>
        <v>--2025</v>
      </c>
      <c r="C84" s="374"/>
      <c r="D84" s="375"/>
      <c r="E84" s="376"/>
      <c r="F84" s="376"/>
    </row>
    <row r="85" spans="1:6">
      <c r="A85" s="372" t="s">
        <v>121</v>
      </c>
      <c r="B85" s="373" t="str">
        <f>'Sch-1'!F29</f>
        <v/>
      </c>
      <c r="C85" s="376"/>
      <c r="D85" s="375" t="s">
        <v>122</v>
      </c>
      <c r="E85" s="377" t="str">
        <f>'Sch-1'!M29</f>
        <v/>
      </c>
      <c r="F85" s="376"/>
    </row>
    <row r="86" spans="1:6">
      <c r="A86" s="378"/>
      <c r="B86" s="379"/>
      <c r="C86" s="380"/>
      <c r="D86" s="375" t="s">
        <v>123</v>
      </c>
      <c r="E86" s="377" t="str">
        <f>'Sch-1'!M30</f>
        <v/>
      </c>
      <c r="F86" s="380"/>
    </row>
    <row r="87" spans="1:6">
      <c r="A87" s="372"/>
      <c r="B87" s="373"/>
      <c r="C87" s="374"/>
      <c r="D87" s="375"/>
      <c r="E87" s="376"/>
      <c r="F87" s="376"/>
    </row>
    <row r="88" spans="1:6">
      <c r="A88" s="3"/>
      <c r="B88" s="430"/>
      <c r="C88" s="3"/>
      <c r="D88" s="3"/>
      <c r="E88" s="3"/>
      <c r="F88" s="3"/>
    </row>
    <row r="100" spans="1:29" s="180" customFormat="1">
      <c r="A100" s="345"/>
      <c r="B100" s="346"/>
      <c r="C100" s="347"/>
      <c r="D100" s="348"/>
      <c r="E100" s="287"/>
      <c r="F100" s="287"/>
      <c r="AB100" s="350"/>
      <c r="AC100" s="350"/>
    </row>
    <row r="101" spans="1:29" s="180" customFormat="1">
      <c r="A101" s="345"/>
      <c r="B101" s="346"/>
      <c r="C101" s="347"/>
      <c r="D101" s="348"/>
      <c r="E101" s="287"/>
      <c r="F101" s="287"/>
      <c r="AB101" s="207"/>
      <c r="AC101" s="351"/>
    </row>
    <row r="102" spans="1:29" s="180" customFormat="1">
      <c r="A102" s="345"/>
      <c r="B102" s="346"/>
      <c r="C102" s="347"/>
      <c r="D102" s="348"/>
      <c r="E102" s="287"/>
      <c r="F102" s="287"/>
      <c r="AC102" s="227"/>
    </row>
    <row r="103" spans="1:29" s="180" customFormat="1">
      <c r="A103" s="188"/>
      <c r="B103" s="208"/>
      <c r="C103" s="188"/>
      <c r="D103" s="184"/>
      <c r="E103" s="207"/>
      <c r="F103" s="207"/>
    </row>
    <row r="104" spans="1:29">
      <c r="A104" s="188"/>
      <c r="B104" s="196"/>
      <c r="C104" s="188"/>
      <c r="D104" s="184"/>
      <c r="E104" s="207"/>
      <c r="F104" s="207"/>
    </row>
    <row r="105" spans="1:29">
      <c r="A105" s="84"/>
      <c r="B105" s="85"/>
      <c r="C105" s="84"/>
      <c r="D105" s="84"/>
      <c r="E105" s="84"/>
      <c r="F105" s="84"/>
    </row>
    <row r="106" spans="1:29">
      <c r="A106" s="84"/>
      <c r="B106" s="85"/>
      <c r="C106" s="84"/>
      <c r="D106" s="84"/>
      <c r="E106" s="84"/>
      <c r="F106" s="84"/>
    </row>
    <row r="107" spans="1:29">
      <c r="A107" s="173"/>
      <c r="B107" s="89"/>
      <c r="C107" s="175"/>
      <c r="D107" s="175"/>
      <c r="E107" s="174"/>
      <c r="F107" s="90"/>
    </row>
    <row r="108" spans="1:29">
      <c r="A108" s="84"/>
      <c r="B108" s="85"/>
      <c r="C108" s="84"/>
      <c r="D108" s="84"/>
      <c r="E108" s="84"/>
      <c r="F108" s="84"/>
    </row>
    <row r="109" spans="1:29">
      <c r="A109" s="84"/>
      <c r="B109" s="85"/>
      <c r="C109" s="84"/>
      <c r="D109" s="84"/>
      <c r="E109" s="84"/>
      <c r="F109" s="84"/>
    </row>
  </sheetData>
  <sheetProtection sheet="1" objects="1" scenarios="1" formatColumns="0" formatRows="0" selectLockedCells="1"/>
  <customSheetViews>
    <customSheetView guid="{B48B8B4C-A880-453D-8729-90D004BEF0DB}"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
      <headerFooter alignWithMargins="0">
        <oddFooter>&amp;R&amp;"Book Antiqua,Bold"&amp;10Schedule-3/ Page &amp;P of &amp;N</oddFooter>
      </headerFooter>
    </customSheetView>
    <customSheetView guid="{7043F04C-1FA3-449D-BEB8-4AC08DF68A5A}"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
      <headerFooter alignWithMargins="0">
        <oddFooter>&amp;R&amp;"Book Antiqua,Bold"&amp;10Schedule-3/ Page &amp;P of &amp;N</oddFooter>
      </headerFooter>
    </customSheetView>
    <customSheetView guid="{D0757F9E-DF41-4B40-A5E5-F4F8FDD8D61D}"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3"/>
      <headerFooter alignWithMargins="0">
        <oddFooter>&amp;R&amp;"Book Antiqua,Bold"&amp;10Schedule-3/ Page &amp;P of &amp;N</oddFooter>
      </headerFooter>
    </customSheetView>
    <customSheetView guid="{E81F0721-C35D-4189-B675-E46A21339863}"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4"/>
      <headerFooter alignWithMargins="0">
        <oddFooter>&amp;R&amp;"Book Antiqua,Bold"&amp;10Schedule-3/ Page &amp;P of &amp;N</oddFooter>
      </headerFooter>
    </customSheetView>
    <customSheetView guid="{223BC0FC-814D-40F0-9795-CE82A16FF3A5}"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5"/>
      <headerFooter alignWithMargins="0">
        <oddFooter>&amp;R&amp;"Book Antiqua,Bold"&amp;10Schedule-3/ Page &amp;P of &amp;N</oddFooter>
      </headerFooter>
    </customSheetView>
    <customSheetView guid="{D53177B2-31EC-4222-B97A-A37DCFD9E45B}"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6"/>
      <headerFooter alignWithMargins="0">
        <oddFooter>&amp;R&amp;"Book Antiqua,Bold"&amp;10Schedule-3/ Page &amp;P of &amp;N</oddFooter>
      </headerFooter>
    </customSheetView>
    <customSheetView guid="{B3CE7B10-A914-4559-A6DA-AED8C22AFD6D}"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7"/>
      <headerFooter alignWithMargins="0">
        <oddFooter>&amp;R&amp;"Book Antiqua,Bold"&amp;10Schedule-3/ Page &amp;P of &amp;N</oddFooter>
      </headerFooter>
    </customSheetView>
    <customSheetView guid="{7487ED9F-BBED-4B2A-9631-22F1A430946B}"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8"/>
      <headerFooter alignWithMargins="0">
        <oddFooter>&amp;R&amp;"Book Antiqua,Bold"&amp;10Schedule-3/ Page &amp;P of &amp;N</oddFooter>
      </headerFooter>
    </customSheetView>
    <customSheetView guid="{A7DBDDEF-9245-44C6-9EBF-032DB6E1C0A2}"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9"/>
      <headerFooter alignWithMargins="0">
        <oddFooter>&amp;R&amp;"Book Antiqua,Bold"&amp;10Schedule-3/ Page &amp;P of &amp;N</oddFooter>
      </headerFooter>
    </customSheetView>
    <customSheetView guid="{E9F4E142-7D26-464D-BECA-4F3806DB1FE1}"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0"/>
      <headerFooter alignWithMargins="0">
        <oddFooter>&amp;R&amp;"Book Antiqua,Bold"&amp;10Schedule-3/ Page &amp;P of &amp;N</oddFooter>
      </headerFooter>
    </customSheetView>
    <customSheetView guid="{27A45B7A-04F2-4516-B80B-5ED0825D4ED3}" scale="80" hiddenColumns="1" state="hidden" topLeftCell="A49">
      <selection activeCell="A4" sqref="A4:F4"/>
      <colBreaks count="1" manualBreakCount="1">
        <brk id="6" max="1048575" man="1"/>
      </colBreaks>
      <pageMargins left="0" right="0" top="0" bottom="0" header="0" footer="0"/>
      <printOptions horizontalCentered="1"/>
      <pageSetup paperSize="9" orientation="portrait" horizontalDpi="300" verticalDpi="300" r:id="rId11"/>
      <headerFooter alignWithMargins="0">
        <oddFooter>&amp;R&amp;"Book Antiqua,Bold"&amp;10Schedule-3/ Page &amp;P of &amp;N</oddFooter>
      </headerFooter>
    </customSheetView>
    <customSheetView guid="{ECE9294F-C910-4036-88BC-B1F2176FB06B}"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2"/>
      <headerFooter alignWithMargins="0">
        <oddFooter>&amp;R&amp;"Book Antiqua,Bold"&amp;10Schedule-3/ Page &amp;P of &amp;N</oddFooter>
      </headerFooter>
    </customSheetView>
    <customSheetView guid="{B23AD343-29DA-4CE0-BD10-47BF44F3782F}"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3"/>
      <headerFooter alignWithMargins="0">
        <oddFooter>&amp;R&amp;"Book Antiqua,Bold"&amp;10Schedule-3/ Page &amp;P of &amp;N</oddFooter>
      </headerFooter>
    </customSheetView>
    <customSheetView guid="{4AA1107B-A795-4744-B566-827168772C7A}"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4"/>
      <headerFooter alignWithMargins="0">
        <oddFooter>&amp;R&amp;"Book Antiqua,Bold"&amp;10Schedule-3/ Page &amp;P of &amp;N</oddFooter>
      </headerFooter>
    </customSheetView>
    <customSheetView guid="{EE46BCD1-F715-4FA9-A5FC-1B125AD601E0}"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5"/>
      <headerFooter alignWithMargins="0">
        <oddFooter>&amp;R&amp;"Book Antiqua,Bold"&amp;10Schedule-3/ Page &amp;P of &amp;N</oddFooter>
      </headerFooter>
    </customSheetView>
    <customSheetView guid="{E97134B6-5E8D-4951-8DA0-73D065532361}"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6"/>
      <headerFooter alignWithMargins="0">
        <oddFooter>&amp;R&amp;"Book Antiqua,Bold"&amp;10Schedule-3/ Page &amp;P of &amp;N</oddFooter>
      </headerFooter>
    </customSheetView>
    <customSheetView guid="{B835C05C-B615-4DCB-982D-4519616B3CD8}"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7"/>
      <headerFooter alignWithMargins="0">
        <oddFooter>&amp;R&amp;"Book Antiqua,Bold"&amp;10Schedule-3/ Page &amp;P of &amp;N</oddFooter>
      </headerFooter>
    </customSheetView>
    <customSheetView guid="{17F5C48B-526E-48D2-9F97-823D578F9893}"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8"/>
      <headerFooter alignWithMargins="0">
        <oddFooter>&amp;R&amp;"Book Antiqua,Bold"&amp;10Schedule-3/ Page &amp;P of &amp;N</oddFooter>
      </headerFooter>
    </customSheetView>
    <customSheetView guid="{7F1A5DE7-1043-4C11-AB2C-CC6BC6A0F482}"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9"/>
      <headerFooter alignWithMargins="0">
        <oddFooter>&amp;R&amp;"Book Antiqua,Bold"&amp;10Schedule-3/ Page &amp;P of &amp;N</oddFooter>
      </headerFooter>
    </customSheetView>
    <customSheetView guid="{75D87FDD-0292-4E5A-8E8F-63018B009393}"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0"/>
      <headerFooter alignWithMargins="0">
        <oddFooter>&amp;R&amp;"Book Antiqua,Bold"&amp;10Schedule-3/ Page &amp;P of &amp;N</oddFooter>
      </headerFooter>
    </customSheetView>
  </customSheetViews>
  <mergeCells count="9">
    <mergeCell ref="B11:D11"/>
    <mergeCell ref="AB13:AC13"/>
    <mergeCell ref="AE13:AF13"/>
    <mergeCell ref="A3:F3"/>
    <mergeCell ref="A4:F4"/>
    <mergeCell ref="A7:D7"/>
    <mergeCell ref="B8:D8"/>
    <mergeCell ref="B9:D9"/>
    <mergeCell ref="B10:D10"/>
  </mergeCells>
  <phoneticPr fontId="30" type="noConversion"/>
  <conditionalFormatting sqref="E16:E80">
    <cfRule type="expression" dxfId="8" priority="1" stopIfTrue="1">
      <formula>D16&gt;0</formula>
    </cfRule>
  </conditionalFormatting>
  <printOptions horizontalCentered="1"/>
  <pageMargins left="0.51181102362204722" right="0.26" top="0.43" bottom="0.46" header="0.27" footer="0.28000000000000003"/>
  <pageSetup paperSize="9" orientation="portrait" horizontalDpi="300" verticalDpi="300" r:id="rId21"/>
  <headerFooter alignWithMargins="0">
    <oddFooter>&amp;R&amp;"Book Antiqua,Bold"&amp;10Schedule-3/ Page &amp;P of &amp;N</oddFooter>
  </headerFooter>
  <colBreaks count="1" manualBreakCount="1">
    <brk id="6" max="1048575" man="1"/>
  </colBreaks>
  <drawing r:id="rId2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tabColor indexed="11"/>
  </sheetPr>
  <dimension ref="A1:H21"/>
  <sheetViews>
    <sheetView view="pageBreakPreview" topLeftCell="A10" zoomScaleNormal="100" zoomScaleSheetLayoutView="100" workbookViewId="0">
      <selection activeCell="L13" sqref="L13"/>
    </sheetView>
  </sheetViews>
  <sheetFormatPr defaultRowHeight="13.5"/>
  <cols>
    <col min="1" max="1" width="11.375" style="92" customWidth="1"/>
    <col min="2" max="2" width="49.5" style="92" customWidth="1"/>
    <col min="3" max="3" width="7.625" style="92" customWidth="1"/>
    <col min="4" max="4" width="7.875" style="92" customWidth="1"/>
    <col min="5" max="5" width="17.625" style="92" customWidth="1"/>
    <col min="6" max="6" width="17" style="92" customWidth="1"/>
    <col min="7" max="8" width="9" style="80"/>
    <col min="9" max="16384" width="9" style="81"/>
  </cols>
  <sheetData>
    <row r="1" spans="1:6" ht="18" customHeight="1">
      <c r="A1" s="75" t="str">
        <f>Cover!B3</f>
        <v>SRTS-II/C&amp;M/ WC-4480/2025</v>
      </c>
      <c r="B1" s="76"/>
      <c r="C1" s="77"/>
      <c r="D1" s="77"/>
      <c r="E1" s="78"/>
      <c r="F1" s="79" t="s">
        <v>418</v>
      </c>
    </row>
    <row r="2" spans="1:6" ht="18" customHeight="1">
      <c r="A2" s="64"/>
      <c r="B2" s="82"/>
      <c r="C2" s="83"/>
      <c r="D2" s="83"/>
      <c r="E2" s="32"/>
      <c r="F2" s="32"/>
    </row>
    <row r="3" spans="1:6" ht="93.75" customHeight="1">
      <c r="A3" s="1030" t="str">
        <f>Cover!$B$2</f>
        <v>Construction of Substation store at 765 kV Koppal, under TBCB Project.</v>
      </c>
      <c r="B3" s="1030"/>
      <c r="C3" s="1030"/>
      <c r="D3" s="1030"/>
      <c r="E3" s="1030"/>
      <c r="F3" s="1030"/>
    </row>
    <row r="4" spans="1:6" ht="21.95" customHeight="1">
      <c r="A4" s="1031" t="s">
        <v>158</v>
      </c>
      <c r="B4" s="1031"/>
      <c r="C4" s="1031"/>
      <c r="D4" s="1031"/>
      <c r="E4" s="1031"/>
      <c r="F4" s="1031"/>
    </row>
    <row r="5" spans="1:6" ht="18" customHeight="1">
      <c r="A5" s="84"/>
      <c r="B5" s="85"/>
      <c r="C5" s="84"/>
      <c r="D5" s="84"/>
      <c r="E5" s="84"/>
      <c r="F5" s="84"/>
    </row>
    <row r="6" spans="1:6" ht="18" customHeight="1">
      <c r="A6" s="29" t="str">
        <f>'Sch-1'!A7</f>
        <v>Bidder’s Name and Address (Bidder) :</v>
      </c>
      <c r="B6" s="30"/>
      <c r="C6" s="30"/>
      <c r="D6" s="30"/>
      <c r="E6" s="60" t="s">
        <v>81</v>
      </c>
      <c r="F6" s="32"/>
    </row>
    <row r="7" spans="1:6" ht="36" customHeight="1">
      <c r="A7" s="1027" t="str">
        <f>'Sch-1'!A8</f>
        <v/>
      </c>
      <c r="B7" s="1027"/>
      <c r="C7" s="1027"/>
      <c r="D7" s="1027"/>
      <c r="E7" s="59" t="str">
        <f>'Sch-1'!M8</f>
        <v>Sr.GM , Contracts &amp; Materials Department,</v>
      </c>
      <c r="F7" s="32"/>
    </row>
    <row r="8" spans="1:6" ht="18" customHeight="1">
      <c r="A8" s="29" t="s">
        <v>83</v>
      </c>
      <c r="B8" s="1028" t="str">
        <f>IF('Sch-1'!G9=0, "", 'Sch-1'!G9)</f>
        <v/>
      </c>
      <c r="C8" s="1028"/>
      <c r="D8" s="1028"/>
      <c r="E8" s="59" t="str">
        <f>'Sch-1'!M9</f>
        <v>Power Grid Corporation of India Ltd.,</v>
      </c>
      <c r="F8" s="32"/>
    </row>
    <row r="9" spans="1:6" ht="18" customHeight="1">
      <c r="A9" s="29" t="s">
        <v>85</v>
      </c>
      <c r="B9" s="1028" t="str">
        <f>IF('Sch-1'!G10=0, "", 'Sch-1'!G10)</f>
        <v/>
      </c>
      <c r="C9" s="1028"/>
      <c r="D9" s="1028"/>
      <c r="E9" s="59" t="str">
        <f>'Sch-1'!M10</f>
        <v>SRTS-II, RHQ</v>
      </c>
      <c r="F9" s="32"/>
    </row>
    <row r="10" spans="1:6" ht="18" customHeight="1">
      <c r="A10" s="30"/>
      <c r="B10" s="1028" t="str">
        <f>IF('Sch-1'!G11=0, "", 'Sch-1'!G11)</f>
        <v/>
      </c>
      <c r="C10" s="1028"/>
      <c r="D10" s="1028"/>
      <c r="E10" s="59" t="str">
        <f>'Sch-1'!M11</f>
        <v>Singanayakanahalli</v>
      </c>
      <c r="F10" s="32"/>
    </row>
    <row r="11" spans="1:6" ht="18" customHeight="1">
      <c r="A11" s="30"/>
      <c r="B11" s="1028" t="str">
        <f>IF('Sch-1'!G12=0, "", 'Sch-1'!G12)</f>
        <v/>
      </c>
      <c r="C11" s="1028"/>
      <c r="D11" s="1028"/>
      <c r="E11" s="59" t="str">
        <f>'Sch-1'!M12</f>
        <v>Bengaluru-560064</v>
      </c>
      <c r="F11" s="32"/>
    </row>
    <row r="12" spans="1:6" ht="18" customHeight="1">
      <c r="A12" s="31"/>
      <c r="B12" s="168"/>
      <c r="C12" s="168"/>
      <c r="D12" s="168"/>
      <c r="E12" s="30"/>
      <c r="F12" s="32"/>
    </row>
    <row r="13" spans="1:6" ht="26.25" customHeight="1">
      <c r="A13" s="86"/>
      <c r="B13" s="87"/>
      <c r="C13" s="86"/>
      <c r="D13" s="86"/>
      <c r="E13" s="86"/>
      <c r="F13" s="86"/>
    </row>
    <row r="14" spans="1:6" ht="27.75" customHeight="1">
      <c r="A14" s="88" t="s">
        <v>419</v>
      </c>
      <c r="B14" s="87"/>
      <c r="C14" s="86"/>
      <c r="D14" s="86"/>
      <c r="E14" s="86"/>
      <c r="F14" s="86"/>
    </row>
    <row r="15" spans="1:6" ht="19.5" customHeight="1">
      <c r="A15" s="583"/>
      <c r="B15" s="584"/>
      <c r="C15" s="458"/>
      <c r="D15" s="459"/>
      <c r="E15" s="453"/>
      <c r="F15" s="452"/>
    </row>
    <row r="16" spans="1:6" ht="16.5">
      <c r="A16" s="583"/>
      <c r="B16" s="585"/>
      <c r="C16" s="458"/>
      <c r="D16" s="459"/>
      <c r="E16" s="453"/>
      <c r="F16" s="452"/>
    </row>
    <row r="17" spans="1:6" ht="21" customHeight="1">
      <c r="A17" s="583"/>
      <c r="B17" s="585"/>
      <c r="C17" s="458"/>
      <c r="D17" s="459"/>
      <c r="E17" s="453"/>
      <c r="F17" s="452"/>
    </row>
    <row r="18" spans="1:6" ht="33.6" customHeight="1">
      <c r="A18" s="461"/>
      <c r="B18" s="462" t="s">
        <v>420</v>
      </c>
      <c r="C18" s="462"/>
      <c r="D18" s="462"/>
      <c r="E18" s="462"/>
      <c r="F18" s="464">
        <f>SUM(F16:F17)</f>
        <v>0</v>
      </c>
    </row>
    <row r="19" spans="1:6" ht="33.6" customHeight="1">
      <c r="A19" s="89" t="s">
        <v>120</v>
      </c>
      <c r="B19" s="102" t="s">
        <v>421</v>
      </c>
      <c r="C19" s="1029" t="s">
        <v>122</v>
      </c>
      <c r="D19" s="1029"/>
      <c r="E19" s="679" t="s">
        <v>7</v>
      </c>
      <c r="F19" s="679"/>
    </row>
    <row r="20" spans="1:6" ht="33.6" customHeight="1">
      <c r="A20" s="83" t="s">
        <v>121</v>
      </c>
      <c r="B20" s="82" t="s">
        <v>7</v>
      </c>
      <c r="C20" s="1029" t="s">
        <v>123</v>
      </c>
      <c r="D20" s="1029"/>
      <c r="E20" s="292" t="s">
        <v>7</v>
      </c>
      <c r="F20" s="292"/>
    </row>
    <row r="21" spans="1:6" ht="33.6" customHeight="1">
      <c r="A21" s="83"/>
      <c r="B21" s="82"/>
      <c r="C21" s="32"/>
      <c r="D21" s="83"/>
      <c r="E21" s="173"/>
      <c r="F21" s="91"/>
    </row>
  </sheetData>
  <sheetProtection formatColumns="0" formatRows="0" selectLockedCells="1" selectUnlockedCells="1"/>
  <customSheetViews>
    <customSheetView guid="{B48B8B4C-A880-453D-8729-90D004BEF0DB}" showPageBreaks="1" printArea="1" state="hidden" view="pageBreakPreview">
      <selection activeCell="L13" sqref="L13"/>
      <pageMargins left="0" right="0" top="0" bottom="0" header="0" footer="0"/>
      <pageSetup scale="95" orientation="landscape" r:id="rId1"/>
      <headerFooter alignWithMargins="0">
        <oddFooter>&amp;R&amp;"Book Antiqua,Bold"&amp;10Schedule-4/ Page &amp;P of &amp;N</oddFooter>
      </headerFooter>
    </customSheetView>
    <customSheetView guid="{7043F04C-1FA3-449D-BEB8-4AC08DF68A5A}" showPageBreaks="1" printArea="1" state="hidden" view="pageBreakPreview">
      <selection activeCell="B18" sqref="B18"/>
      <pageMargins left="0" right="0" top="0" bottom="0" header="0" footer="0"/>
      <pageSetup scale="95" orientation="landscape" r:id="rId2"/>
      <headerFooter alignWithMargins="0">
        <oddFooter>&amp;R&amp;"Book Antiqua,Bold"&amp;10Schedule-4/ Page &amp;P of &amp;N</oddFooter>
      </headerFooter>
    </customSheetView>
    <customSheetView guid="{D0757F9E-DF41-4B40-A5E5-F4F8FDD8D61D}" showPageBreaks="1" printArea="1" view="pageBreakPreview" topLeftCell="A7">
      <selection activeCell="B18" sqref="B18"/>
      <pageMargins left="0" right="0" top="0" bottom="0" header="0" footer="0"/>
      <pageSetup scale="95" orientation="landscape" r:id="rId3"/>
      <headerFooter alignWithMargins="0">
        <oddFooter>&amp;R&amp;"Book Antiqua,Bold"&amp;10Schedule-4/ Page &amp;P of &amp;N</oddFooter>
      </headerFooter>
    </customSheetView>
    <customSheetView guid="{E81F0721-C35D-4189-B675-E46A21339863}" topLeftCell="A4">
      <selection activeCell="G14" sqref="G14"/>
      <pageMargins left="0" right="0" top="0" bottom="0" header="0" footer="0"/>
      <pageSetup scale="95" orientation="portrait" r:id="rId4"/>
      <headerFooter alignWithMargins="0">
        <oddFooter>&amp;R&amp;"Book Antiqua,Bold"&amp;10Schedule-4/ Page &amp;P of &amp;N</oddFooter>
      </headerFooter>
    </customSheetView>
    <customSheetView guid="{223BC0FC-814D-40F0-9795-CE82A16FF3A5}" topLeftCell="A8">
      <selection activeCell="G14" sqref="G14"/>
      <pageMargins left="0" right="0" top="0" bottom="0" header="0" footer="0"/>
      <pageSetup scale="95" orientation="portrait" r:id="rId5"/>
      <headerFooter alignWithMargins="0">
        <oddFooter>&amp;R&amp;"Book Antiqua,Bold"&amp;10Schedule-4/ Page &amp;P of &amp;N</oddFooter>
      </headerFooter>
    </customSheetView>
    <customSheetView guid="{D53177B2-31EC-4222-B97A-A37DCFD9E45B}">
      <selection activeCell="G14" sqref="G14"/>
      <pageMargins left="0" right="0" top="0" bottom="0" header="0" footer="0"/>
      <pageSetup scale="95" orientation="portrait" r:id="rId6"/>
      <headerFooter alignWithMargins="0">
        <oddFooter>&amp;R&amp;"Book Antiqua,Bold"&amp;10Schedule-4/ Page &amp;P of &amp;N</oddFooter>
      </headerFooter>
    </customSheetView>
    <customSheetView guid="{B3CE7B10-A914-4559-A6DA-AED8C22AFD6D}" topLeftCell="A4">
      <selection activeCell="G14" sqref="G14"/>
      <pageMargins left="0" right="0" top="0" bottom="0" header="0" footer="0"/>
      <pageSetup scale="95" orientation="portrait" r:id="rId7"/>
      <headerFooter alignWithMargins="0">
        <oddFooter>&amp;R&amp;"Book Antiqua,Bold"&amp;10Schedule-4/ Page &amp;P of &amp;N</oddFooter>
      </headerFooter>
    </customSheetView>
    <customSheetView guid="{7487ED9F-BBED-4B2A-9631-22F1A430946B}" topLeftCell="A10">
      <selection activeCell="C24" sqref="C24"/>
      <pageMargins left="0" right="0" top="0" bottom="0" header="0" footer="0"/>
      <pageSetup scale="95" orientation="portrait" r:id="rId8"/>
      <headerFooter alignWithMargins="0">
        <oddFooter>&amp;R&amp;"Book Antiqua,Bold"&amp;10Schedule-4/ Page &amp;P of &amp;N</oddFooter>
      </headerFooter>
    </customSheetView>
    <customSheetView guid="{A7DBDDEF-9245-44C6-9EBF-032DB6E1C0A2}" topLeftCell="A10">
      <selection activeCell="D17" sqref="D17"/>
      <pageMargins left="0" right="0" top="0" bottom="0" header="0" footer="0"/>
      <pageSetup scale="95" orientation="portrait" r:id="rId9"/>
      <headerFooter alignWithMargins="0">
        <oddFooter>&amp;R&amp;"Book Antiqua,Bold"&amp;10Schedule-4/ Page &amp;P of &amp;N</oddFooter>
      </headerFooter>
    </customSheetView>
    <customSheetView guid="{E9F4E142-7D26-464D-BECA-4F3806DB1FE1}">
      <selection activeCell="G8" sqref="G8"/>
      <pageMargins left="0" right="0" top="0" bottom="0" header="0" footer="0"/>
      <pageSetup scale="95" orientation="portrait" r:id="rId10"/>
      <headerFooter alignWithMargins="0">
        <oddFooter>&amp;R&amp;"Book Antiqua,Bold"&amp;10Schedule-4/ Page &amp;P of &amp;N</oddFooter>
      </headerFooter>
    </customSheetView>
    <customSheetView guid="{27A45B7A-04F2-4516-B80B-5ED0825D4ED3}">
      <selection activeCell="E20" sqref="E20"/>
      <pageMargins left="0" right="0" top="0" bottom="0" header="0" footer="0"/>
      <pageSetup scale="95" orientation="portrait" r:id="rId11"/>
      <headerFooter alignWithMargins="0">
        <oddFooter>&amp;R&amp;"Book Antiqua,Bold"&amp;10Schedule-4/ Page &amp;P of &amp;N</oddFooter>
      </headerFooter>
    </customSheetView>
    <customSheetView guid="{14D7F02E-BCCA-4517-ABC7-537FF4AEB67A}">
      <selection activeCell="B18" sqref="B18:E18"/>
      <pageMargins left="0" right="0" top="0" bottom="0" header="0" footer="0"/>
      <pageSetup scale="95" orientation="portrait" r:id="rId12"/>
      <headerFooter alignWithMargins="0">
        <oddFooter>&amp;R&amp;"Book Antiqua,Bold"&amp;10Schedule-4/ Page &amp;P of &amp;N</oddFooter>
      </headerFooter>
    </customSheetView>
    <customSheetView guid="{01ACF2E1-8E61-4459-ABC1-B6C183DEED61}" showRuler="0">
      <pageMargins left="0" right="0" top="0" bottom="0" header="0" footer="0"/>
      <pageSetup scale="95" orientation="portrait" r:id="rId13"/>
      <headerFooter alignWithMargins="0">
        <oddFooter>&amp;R&amp;"Book Antiqua,Bold"&amp;10Schedule-4/ Page &amp;P of &amp;N</oddFooter>
      </headerFooter>
    </customSheetView>
    <customSheetView guid="{4F65FF32-EC61-4022-A399-2986D7B6B8B3}" showRuler="0">
      <pageMargins left="0" right="0" top="0" bottom="0" header="0" footer="0"/>
      <pageSetup scale="95" orientation="portrait" r:id="rId14"/>
      <headerFooter alignWithMargins="0">
        <oddFooter>&amp;R&amp;"Book Antiqua,Bold"&amp;10Schedule-4/ Page &amp;P of &amp;N</oddFooter>
      </headerFooter>
    </customSheetView>
    <customSheetView guid="{ECE9294F-C910-4036-88BC-B1F2176FB06B}">
      <selection activeCell="K7" sqref="K7"/>
      <pageMargins left="0" right="0" top="0" bottom="0" header="0" footer="0"/>
      <pageSetup scale="95" orientation="portrait" r:id="rId15"/>
      <headerFooter alignWithMargins="0">
        <oddFooter>&amp;R&amp;"Book Antiqua,Bold"&amp;10Schedule-4/ Page &amp;P of &amp;N</oddFooter>
      </headerFooter>
    </customSheetView>
    <customSheetView guid="{B23AD343-29DA-4CE0-BD10-47BF44F3782F}">
      <selection activeCell="G8" sqref="G8"/>
      <pageMargins left="0" right="0" top="0" bottom="0" header="0" footer="0"/>
      <pageSetup scale="95" orientation="portrait" r:id="rId16"/>
      <headerFooter alignWithMargins="0">
        <oddFooter>&amp;R&amp;"Book Antiqua,Bold"&amp;10Schedule-4/ Page &amp;P of &amp;N</oddFooter>
      </headerFooter>
    </customSheetView>
    <customSheetView guid="{4AA1107B-A795-4744-B566-827168772C7A}" topLeftCell="A7">
      <selection activeCell="C24" sqref="C24"/>
      <pageMargins left="0" right="0" top="0" bottom="0" header="0" footer="0"/>
      <pageSetup scale="95" orientation="portrait" r:id="rId17"/>
      <headerFooter alignWithMargins="0">
        <oddFooter>&amp;R&amp;"Book Antiqua,Bold"&amp;10Schedule-4/ Page &amp;P of &amp;N</oddFooter>
      </headerFooter>
    </customSheetView>
    <customSheetView guid="{EE46BCD1-F715-4FA9-A5FC-1B125AD601E0}" topLeftCell="A7">
      <selection activeCell="C24" sqref="C24"/>
      <pageMargins left="0" right="0" top="0" bottom="0" header="0" footer="0"/>
      <pageSetup scale="95" orientation="portrait" r:id="rId18"/>
      <headerFooter alignWithMargins="0">
        <oddFooter>&amp;R&amp;"Book Antiqua,Bold"&amp;10Schedule-4/ Page &amp;P of &amp;N</oddFooter>
      </headerFooter>
    </customSheetView>
    <customSheetView guid="{E97134B6-5E8D-4951-8DA0-73D065532361}">
      <selection activeCell="G14" sqref="G14"/>
      <pageMargins left="0" right="0" top="0" bottom="0" header="0" footer="0"/>
      <pageSetup scale="95" orientation="portrait" r:id="rId19"/>
      <headerFooter alignWithMargins="0">
        <oddFooter>&amp;R&amp;"Book Antiqua,Bold"&amp;10Schedule-4/ Page &amp;P of &amp;N</oddFooter>
      </headerFooter>
    </customSheetView>
    <customSheetView guid="{B835C05C-B615-4DCB-982D-4519616B3CD8}" topLeftCell="A4">
      <selection activeCell="G14" sqref="G14"/>
      <pageMargins left="0" right="0" top="0" bottom="0" header="0" footer="0"/>
      <pageSetup scale="95" orientation="portrait" r:id="rId20"/>
      <headerFooter alignWithMargins="0">
        <oddFooter>&amp;R&amp;"Book Antiqua,Bold"&amp;10Schedule-4/ Page &amp;P of &amp;N</oddFooter>
      </headerFooter>
    </customSheetView>
    <customSheetView guid="{17F5C48B-526E-48D2-9F97-823D578F9893}" showPageBreaks="1" printArea="1" view="pageBreakPreview" topLeftCell="A7">
      <selection activeCell="E26" sqref="E26"/>
      <pageMargins left="0" right="0" top="0" bottom="0" header="0" footer="0"/>
      <pageSetup scale="95" orientation="landscape" r:id="rId21"/>
      <headerFooter alignWithMargins="0">
        <oddFooter>&amp;R&amp;"Book Antiqua,Bold"&amp;10Schedule-4/ Page &amp;P of &amp;N</oddFooter>
      </headerFooter>
    </customSheetView>
    <customSheetView guid="{7F1A5DE7-1043-4C11-AB2C-CC6BC6A0F482}" showPageBreaks="1" printArea="1" view="pageBreakPreview" topLeftCell="A16">
      <selection activeCell="B18" sqref="B18"/>
      <pageMargins left="0" right="0" top="0" bottom="0" header="0" footer="0"/>
      <pageSetup scale="95" orientation="landscape" r:id="rId22"/>
      <headerFooter alignWithMargins="0">
        <oddFooter>&amp;R&amp;"Book Antiqua,Bold"&amp;10Schedule-4/ Page &amp;P of &amp;N</oddFooter>
      </headerFooter>
    </customSheetView>
    <customSheetView guid="{75D87FDD-0292-4E5A-8E8F-63018B009393}" showPageBreaks="1" printArea="1" state="hidden" view="pageBreakPreview">
      <selection activeCell="L13" sqref="L13"/>
      <pageMargins left="0" right="0" top="0" bottom="0" header="0" footer="0"/>
      <pageSetup scale="95" orientation="landscape" r:id="rId23"/>
      <headerFooter alignWithMargins="0">
        <oddFooter>&amp;R&amp;"Book Antiqua,Bold"&amp;10Schedule-4/ Page &amp;P of &amp;N</oddFooter>
      </headerFooter>
    </customSheetView>
  </customSheetViews>
  <mergeCells count="9">
    <mergeCell ref="C19:D19"/>
    <mergeCell ref="C20:D20"/>
    <mergeCell ref="A3:F3"/>
    <mergeCell ref="A4:F4"/>
    <mergeCell ref="B8:D8"/>
    <mergeCell ref="B9:D9"/>
    <mergeCell ref="B10:D10"/>
    <mergeCell ref="B11:D11"/>
    <mergeCell ref="A7:D7"/>
  </mergeCells>
  <phoneticPr fontId="6" type="noConversion"/>
  <conditionalFormatting sqref="E15:E17">
    <cfRule type="expression" dxfId="7" priority="1" stopIfTrue="1">
      <formula>D15&gt;0</formula>
    </cfRule>
  </conditionalFormatting>
  <dataValidations count="1">
    <dataValidation type="decimal" operator="greaterThan" allowBlank="1" showInputMessage="1" showErrorMessage="1" error="Enter only Numeric Value greater than zero or leave the cell blank !" sqref="E15:E17" xr:uid="{00000000-0002-0000-0A00-000000000000}">
      <formula1>0</formula1>
    </dataValidation>
  </dataValidations>
  <pageMargins left="0.72" right="0.51" top="0.52" bottom="1" header="0.33" footer="0.5"/>
  <pageSetup scale="95" orientation="landscape" r:id="rId24"/>
  <headerFooter alignWithMargins="0">
    <oddFooter>&amp;R&amp;"Book Antiqua,Bold"&amp;10Schedule-4/ Page &amp;P of &amp;N</oddFooter>
  </headerFooter>
  <drawing r:id="rId2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
    <tabColor indexed="33"/>
  </sheetPr>
  <dimension ref="A1:X69"/>
  <sheetViews>
    <sheetView view="pageBreakPreview" topLeftCell="A4" zoomScaleNormal="100" zoomScaleSheetLayoutView="100" workbookViewId="0">
      <selection activeCell="D18" sqref="D18"/>
    </sheetView>
  </sheetViews>
  <sheetFormatPr defaultColWidth="10" defaultRowHeight="16.5"/>
  <cols>
    <col min="1" max="1" width="10.375" style="39" customWidth="1"/>
    <col min="2" max="2" width="40.875" style="39" customWidth="1"/>
    <col min="3" max="3" width="17.5" style="39" customWidth="1"/>
    <col min="4" max="4" width="20.5" style="39" customWidth="1"/>
    <col min="5" max="5" width="20" style="39" customWidth="1"/>
    <col min="6" max="6" width="10" style="146" customWidth="1"/>
    <col min="7" max="7" width="29.875" style="146" customWidth="1"/>
    <col min="8" max="8" width="10" style="146" customWidth="1"/>
    <col min="9" max="9" width="12.25" style="146" hidden="1" customWidth="1"/>
    <col min="10" max="10" width="12.625" style="146" hidden="1" customWidth="1"/>
    <col min="11" max="11" width="15" style="146" hidden="1" customWidth="1"/>
    <col min="12" max="13" width="10" style="146" hidden="1" customWidth="1"/>
    <col min="14" max="14" width="18.625" style="146" hidden="1" customWidth="1"/>
    <col min="15" max="15" width="16" style="146" hidden="1" customWidth="1"/>
    <col min="16" max="16" width="10" style="146" hidden="1" customWidth="1"/>
    <col min="17" max="17" width="10" style="146" customWidth="1"/>
    <col min="18" max="18" width="10" style="36" customWidth="1"/>
    <col min="19" max="24" width="10" style="146" customWidth="1"/>
    <col min="25" max="16384" width="10" style="36"/>
  </cols>
  <sheetData>
    <row r="1" spans="1:15" ht="18" customHeight="1">
      <c r="A1" s="56" t="str">
        <f>Cover!B3</f>
        <v>SRTS-II/C&amp;M/ WC-4480/2025</v>
      </c>
      <c r="B1" s="57"/>
      <c r="C1" s="58"/>
      <c r="D1" s="58"/>
      <c r="E1" s="8" t="s">
        <v>422</v>
      </c>
    </row>
    <row r="2" spans="1:15" ht="8.1" customHeight="1">
      <c r="A2" s="4"/>
      <c r="B2" s="13"/>
      <c r="C2" s="6"/>
      <c r="D2" s="6"/>
      <c r="E2" s="1"/>
      <c r="F2" s="180"/>
    </row>
    <row r="3" spans="1:15" ht="15.75">
      <c r="A3" s="1043" t="str">
        <f>Cover!$B$2</f>
        <v>Construction of Substation store at 765 kV Koppal, under TBCB Project.</v>
      </c>
      <c r="B3" s="1043"/>
      <c r="C3" s="1043"/>
      <c r="D3" s="1043"/>
      <c r="E3" s="1043"/>
    </row>
    <row r="4" spans="1:15" ht="21.95" customHeight="1">
      <c r="A4" s="1047" t="s">
        <v>423</v>
      </c>
      <c r="B4" s="1047"/>
      <c r="C4" s="1047"/>
      <c r="D4" s="1047"/>
      <c r="E4" s="1047"/>
    </row>
    <row r="5" spans="1:15" ht="12" customHeight="1">
      <c r="A5" s="42"/>
      <c r="B5" s="37"/>
      <c r="C5" s="37"/>
      <c r="D5" s="37"/>
      <c r="E5" s="37"/>
    </row>
    <row r="6" spans="1:15" ht="18" customHeight="1">
      <c r="A6" s="29" t="str">
        <f>'Sch-1'!A7</f>
        <v>Bidder’s Name and Address (Bidder) :</v>
      </c>
      <c r="D6" s="61" t="s">
        <v>81</v>
      </c>
    </row>
    <row r="7" spans="1:15" ht="18" customHeight="1">
      <c r="A7" s="167" t="str">
        <f>'Sch-1'!A8</f>
        <v/>
      </c>
      <c r="D7" s="62" t="str">
        <f>'Sch-1'!M8</f>
        <v>Sr.GM , Contracts &amp; Materials Department,</v>
      </c>
    </row>
    <row r="8" spans="1:15" ht="18" customHeight="1">
      <c r="A8" s="40" t="s">
        <v>424</v>
      </c>
      <c r="B8" s="1046" t="str">
        <f>IF('Sch-1'!G9=0, "", 'Sch-1'!G9)</f>
        <v/>
      </c>
      <c r="C8" s="1046"/>
      <c r="D8" s="62" t="str">
        <f>'Sch-1'!M9</f>
        <v>Power Grid Corporation of India Ltd.,</v>
      </c>
    </row>
    <row r="9" spans="1:15" ht="18" customHeight="1">
      <c r="A9" s="40" t="s">
        <v>425</v>
      </c>
      <c r="B9" s="1046" t="str">
        <f>IF('Sch-1'!G10=0, "", 'Sch-1'!G10)</f>
        <v/>
      </c>
      <c r="C9" s="1046"/>
      <c r="D9" s="62" t="str">
        <f>'Sch-1'!M10</f>
        <v>SRTS-II, RHQ</v>
      </c>
    </row>
    <row r="10" spans="1:15" ht="18" customHeight="1">
      <c r="A10" s="41"/>
      <c r="B10" s="1046" t="str">
        <f>IF('Sch-1'!G11=0, "", 'Sch-1'!G11)</f>
        <v/>
      </c>
      <c r="C10" s="1046"/>
      <c r="D10" s="62" t="str">
        <f>'Sch-1'!M11</f>
        <v>Singanayakanahalli</v>
      </c>
    </row>
    <row r="11" spans="1:15" ht="18" customHeight="1">
      <c r="A11" s="41"/>
      <c r="B11" s="1046" t="str">
        <f>IF('Sch-1'!G12=0, "", 'Sch-1'!G12)</f>
        <v/>
      </c>
      <c r="C11" s="1046"/>
      <c r="D11" s="62" t="str">
        <f>'Sch-1'!M12</f>
        <v>Bengaluru-560064</v>
      </c>
    </row>
    <row r="12" spans="1:15" ht="8.1" customHeight="1"/>
    <row r="13" spans="1:15" ht="21.95" customHeight="1">
      <c r="A13" s="70" t="s">
        <v>426</v>
      </c>
      <c r="B13" s="1039" t="s">
        <v>427</v>
      </c>
      <c r="C13" s="1040"/>
      <c r="D13" s="1044" t="s">
        <v>428</v>
      </c>
      <c r="E13" s="1045"/>
      <c r="I13" s="1036" t="s">
        <v>429</v>
      </c>
      <c r="J13" s="1036"/>
      <c r="K13" s="1036"/>
      <c r="M13" s="1036" t="s">
        <v>430</v>
      </c>
      <c r="N13" s="1036"/>
      <c r="O13" s="1036"/>
    </row>
    <row r="14" spans="1:15" ht="18" customHeight="1">
      <c r="A14" s="752" t="s">
        <v>431</v>
      </c>
      <c r="B14" s="1032" t="s">
        <v>432</v>
      </c>
      <c r="C14" s="1032"/>
      <c r="D14" s="753"/>
      <c r="E14" s="754"/>
      <c r="I14" s="256" t="s">
        <v>433</v>
      </c>
      <c r="K14" s="256" t="e">
        <f>ROUND('Sch-1'!#REF!*#REF!,0)</f>
        <v>#REF!</v>
      </c>
      <c r="M14" s="256" t="s">
        <v>433</v>
      </c>
      <c r="O14" s="256" t="e">
        <f>ROUND('Sch-1'!#REF!*#REF!,0)</f>
        <v>#REF!</v>
      </c>
    </row>
    <row r="15" spans="1:15" ht="75.75" customHeight="1">
      <c r="A15" s="746"/>
      <c r="B15" s="1037" t="s">
        <v>434</v>
      </c>
      <c r="C15" s="1038"/>
      <c r="D15" s="1041">
        <f>'Sch-3 '!L149</f>
        <v>0</v>
      </c>
      <c r="E15" s="1042"/>
      <c r="G15" s="470"/>
    </row>
    <row r="16" spans="1:15" hidden="1">
      <c r="A16" s="746">
        <v>2</v>
      </c>
      <c r="B16" s="1032" t="s">
        <v>435</v>
      </c>
      <c r="C16" s="1032"/>
      <c r="D16" s="755"/>
      <c r="E16" s="755"/>
      <c r="G16" s="470"/>
    </row>
    <row r="17" spans="1:7" hidden="1">
      <c r="A17" s="746"/>
      <c r="B17" s="1033" t="s">
        <v>436</v>
      </c>
      <c r="C17" s="1033"/>
      <c r="D17" s="1034"/>
      <c r="E17" s="1035"/>
      <c r="G17" s="470"/>
    </row>
    <row r="18" spans="1:7" ht="18" customHeight="1">
      <c r="B18" s="46"/>
      <c r="C18" s="46"/>
      <c r="D18" s="47"/>
      <c r="E18" s="47"/>
    </row>
    <row r="19" spans="1:7" ht="30" customHeight="1">
      <c r="A19" s="33" t="s">
        <v>437</v>
      </c>
      <c r="B19" s="101" t="str">
        <f>IF('Sch-1'!F28=0,"", 'Sch-1'!F28)</f>
        <v>--2025</v>
      </c>
      <c r="C19" s="34" t="s">
        <v>122</v>
      </c>
      <c r="D19" s="95" t="str">
        <f>IF('Sch-1'!M29=0,"",'Sch-1'!M29)</f>
        <v/>
      </c>
      <c r="F19" s="257"/>
    </row>
    <row r="20" spans="1:7" ht="30" customHeight="1">
      <c r="A20" s="33" t="s">
        <v>438</v>
      </c>
      <c r="B20" s="94" t="str">
        <f>IF('Sch-1'!F29=0,"", 'Sch-1'!F29)</f>
        <v/>
      </c>
      <c r="C20" s="34" t="s">
        <v>123</v>
      </c>
      <c r="D20" s="95" t="str">
        <f>IF('Sch-1'!M30=0,"",'Sch-1'!M30)</f>
        <v/>
      </c>
      <c r="F20" s="257"/>
    </row>
    <row r="21" spans="1:7" ht="30" customHeight="1">
      <c r="A21" s="187"/>
      <c r="B21" s="186"/>
      <c r="C21" s="34"/>
      <c r="D21" s="146"/>
      <c r="E21" s="146"/>
      <c r="F21" s="257"/>
    </row>
    <row r="22" spans="1:7" ht="33" customHeight="1">
      <c r="A22" s="187"/>
      <c r="B22" s="186"/>
      <c r="C22" s="180"/>
      <c r="D22" s="195"/>
      <c r="E22" s="210"/>
      <c r="F22" s="257"/>
    </row>
    <row r="23" spans="1:7" ht="21.95" customHeight="1">
      <c r="A23" s="211"/>
      <c r="B23" s="211"/>
      <c r="C23" s="211"/>
      <c r="D23" s="211"/>
      <c r="E23" s="212"/>
    </row>
    <row r="24" spans="1:7" ht="21.95" customHeight="1">
      <c r="A24" s="211"/>
      <c r="B24" s="211"/>
      <c r="C24" s="211"/>
      <c r="D24" s="211"/>
      <c r="E24" s="212"/>
    </row>
    <row r="25" spans="1:7" ht="21.95" customHeight="1">
      <c r="A25" s="211"/>
      <c r="B25" s="211"/>
      <c r="C25" s="211"/>
      <c r="D25" s="211"/>
      <c r="E25" s="212"/>
    </row>
    <row r="26" spans="1:7" ht="21.95" customHeight="1">
      <c r="A26" s="211"/>
      <c r="B26" s="211"/>
      <c r="C26" s="211"/>
      <c r="D26" s="211"/>
      <c r="E26" s="212"/>
    </row>
    <row r="27" spans="1:7" ht="21.95" customHeight="1">
      <c r="A27" s="211"/>
      <c r="B27" s="211"/>
      <c r="C27" s="211"/>
      <c r="D27" s="211"/>
      <c r="E27" s="212"/>
    </row>
    <row r="28" spans="1:7" ht="21.95" customHeight="1">
      <c r="A28" s="211"/>
      <c r="B28" s="211"/>
      <c r="C28" s="211"/>
      <c r="D28" s="211"/>
      <c r="E28" s="212"/>
    </row>
    <row r="29" spans="1:7" ht="24.95" customHeight="1">
      <c r="A29" s="210"/>
      <c r="B29" s="210"/>
      <c r="C29" s="210"/>
      <c r="D29" s="210"/>
      <c r="E29" s="210"/>
    </row>
    <row r="30" spans="1:7" ht="24.95" customHeight="1">
      <c r="A30" s="210"/>
      <c r="B30" s="210"/>
      <c r="C30" s="210"/>
      <c r="D30" s="210"/>
      <c r="E30" s="210"/>
    </row>
    <row r="31" spans="1:7" ht="24.95" customHeight="1">
      <c r="A31" s="210"/>
      <c r="B31" s="210"/>
      <c r="C31" s="210"/>
      <c r="D31" s="210"/>
      <c r="E31" s="210"/>
    </row>
    <row r="32" spans="1:7" ht="24.95" customHeight="1">
      <c r="A32" s="210"/>
      <c r="B32" s="210"/>
      <c r="C32" s="210"/>
      <c r="D32" s="210"/>
      <c r="E32" s="210"/>
    </row>
    <row r="33" spans="1:5" ht="24.95" customHeight="1">
      <c r="A33" s="210"/>
      <c r="B33" s="210"/>
      <c r="C33" s="210"/>
      <c r="D33" s="210"/>
      <c r="E33" s="210"/>
    </row>
    <row r="34" spans="1:5" ht="24.95" customHeight="1">
      <c r="A34" s="210"/>
      <c r="B34" s="210"/>
      <c r="C34" s="210"/>
      <c r="D34" s="210"/>
      <c r="E34" s="210"/>
    </row>
    <row r="35" spans="1:5" ht="24.95" customHeight="1">
      <c r="A35" s="210"/>
      <c r="B35" s="210"/>
      <c r="C35" s="210"/>
      <c r="D35" s="210"/>
      <c r="E35" s="210"/>
    </row>
    <row r="36" spans="1:5" ht="24.95" customHeight="1">
      <c r="A36" s="210"/>
      <c r="B36" s="210"/>
      <c r="C36" s="210"/>
      <c r="D36" s="210"/>
      <c r="E36" s="210"/>
    </row>
    <row r="37" spans="1:5" ht="24.95" customHeight="1">
      <c r="A37" s="210"/>
      <c r="B37" s="210"/>
      <c r="C37" s="210"/>
      <c r="D37" s="210"/>
      <c r="E37" s="210"/>
    </row>
    <row r="38" spans="1:5" ht="24.95" customHeight="1">
      <c r="A38" s="210"/>
      <c r="B38" s="210"/>
      <c r="C38" s="210"/>
      <c r="D38" s="210"/>
      <c r="E38" s="210"/>
    </row>
    <row r="39" spans="1:5" ht="24.95" customHeight="1">
      <c r="A39" s="210"/>
      <c r="B39" s="210"/>
      <c r="C39" s="210"/>
      <c r="D39" s="210"/>
      <c r="E39" s="210"/>
    </row>
    <row r="40" spans="1:5" ht="24.95" customHeight="1">
      <c r="A40" s="210"/>
      <c r="B40" s="210"/>
      <c r="C40" s="210"/>
      <c r="D40" s="210"/>
      <c r="E40" s="210"/>
    </row>
    <row r="41" spans="1:5" ht="24.95" customHeight="1">
      <c r="A41" s="210"/>
      <c r="B41" s="210"/>
      <c r="C41" s="210"/>
      <c r="D41" s="210"/>
      <c r="E41" s="210"/>
    </row>
    <row r="42" spans="1:5" ht="24.95" customHeight="1">
      <c r="A42" s="210"/>
      <c r="B42" s="210"/>
      <c r="C42" s="210"/>
      <c r="D42" s="210"/>
      <c r="E42" s="210"/>
    </row>
    <row r="43" spans="1:5" ht="24.95" customHeight="1">
      <c r="A43" s="210"/>
      <c r="B43" s="210"/>
      <c r="C43" s="210"/>
      <c r="D43" s="210"/>
      <c r="E43" s="210"/>
    </row>
    <row r="44" spans="1:5" ht="24.95" customHeight="1">
      <c r="A44" s="210"/>
      <c r="B44" s="210"/>
      <c r="C44" s="210"/>
      <c r="D44" s="210"/>
      <c r="E44" s="210"/>
    </row>
    <row r="45" spans="1:5" ht="24.95" customHeight="1">
      <c r="A45" s="210"/>
      <c r="B45" s="210"/>
      <c r="C45" s="210"/>
      <c r="D45" s="210"/>
      <c r="E45" s="210"/>
    </row>
    <row r="46" spans="1:5" ht="24.95" customHeight="1">
      <c r="A46" s="210"/>
      <c r="B46" s="210"/>
      <c r="C46" s="210"/>
      <c r="D46" s="210"/>
      <c r="E46" s="210"/>
    </row>
    <row r="47" spans="1:5" ht="24.95" customHeight="1">
      <c r="A47" s="210"/>
      <c r="B47" s="210"/>
      <c r="C47" s="210"/>
      <c r="D47" s="210"/>
      <c r="E47" s="210"/>
    </row>
    <row r="48" spans="1:5" ht="24.95" customHeight="1">
      <c r="A48" s="210"/>
      <c r="B48" s="210"/>
      <c r="C48" s="210"/>
      <c r="D48" s="210"/>
      <c r="E48" s="210"/>
    </row>
    <row r="49" spans="1:5" ht="24.95" customHeight="1">
      <c r="A49" s="210"/>
      <c r="B49" s="210"/>
      <c r="C49" s="210"/>
      <c r="D49" s="210"/>
      <c r="E49" s="210"/>
    </row>
    <row r="50" spans="1:5" ht="24.95" customHeight="1">
      <c r="A50" s="210"/>
      <c r="B50" s="210"/>
      <c r="C50" s="210"/>
      <c r="D50" s="210"/>
      <c r="E50" s="210"/>
    </row>
    <row r="51" spans="1:5" ht="24.95" customHeight="1">
      <c r="A51" s="210"/>
      <c r="B51" s="210"/>
      <c r="C51" s="210"/>
      <c r="D51" s="210"/>
      <c r="E51" s="210"/>
    </row>
    <row r="52" spans="1:5">
      <c r="A52" s="210"/>
      <c r="B52" s="210"/>
      <c r="C52" s="210"/>
      <c r="D52" s="210"/>
      <c r="E52" s="210"/>
    </row>
    <row r="53" spans="1:5">
      <c r="A53" s="210"/>
      <c r="B53" s="210"/>
      <c r="C53" s="210"/>
      <c r="D53" s="210"/>
      <c r="E53" s="210"/>
    </row>
    <row r="54" spans="1:5">
      <c r="A54" s="210"/>
      <c r="B54" s="210"/>
      <c r="C54" s="210"/>
      <c r="D54" s="210"/>
      <c r="E54" s="210"/>
    </row>
    <row r="55" spans="1:5">
      <c r="A55" s="210"/>
      <c r="B55" s="210"/>
      <c r="C55" s="210"/>
      <c r="D55" s="210"/>
      <c r="E55" s="210"/>
    </row>
    <row r="56" spans="1:5">
      <c r="A56" s="210"/>
      <c r="B56" s="210"/>
      <c r="C56" s="210"/>
      <c r="D56" s="210"/>
      <c r="E56" s="210"/>
    </row>
    <row r="57" spans="1:5">
      <c r="A57" s="210"/>
      <c r="B57" s="210"/>
      <c r="C57" s="210"/>
      <c r="D57" s="210"/>
      <c r="E57" s="210"/>
    </row>
    <row r="58" spans="1:5">
      <c r="A58" s="210"/>
      <c r="B58" s="210"/>
      <c r="C58" s="210"/>
      <c r="D58" s="210"/>
      <c r="E58" s="210"/>
    </row>
    <row r="59" spans="1:5">
      <c r="A59" s="210"/>
      <c r="B59" s="210"/>
      <c r="C59" s="210"/>
      <c r="D59" s="210"/>
      <c r="E59" s="210"/>
    </row>
    <row r="60" spans="1:5">
      <c r="A60" s="210"/>
      <c r="B60" s="210"/>
      <c r="C60" s="210"/>
      <c r="D60" s="210"/>
      <c r="E60" s="210"/>
    </row>
    <row r="61" spans="1:5">
      <c r="A61" s="210"/>
      <c r="B61" s="210"/>
      <c r="C61" s="210"/>
      <c r="D61" s="210"/>
      <c r="E61" s="210"/>
    </row>
    <row r="62" spans="1:5">
      <c r="A62" s="210"/>
      <c r="B62" s="210"/>
      <c r="C62" s="210"/>
      <c r="D62" s="210"/>
      <c r="E62" s="210"/>
    </row>
    <row r="63" spans="1:5">
      <c r="A63" s="210"/>
      <c r="B63" s="210"/>
      <c r="C63" s="210"/>
      <c r="D63" s="210"/>
      <c r="E63" s="210"/>
    </row>
    <row r="64" spans="1:5">
      <c r="A64" s="210"/>
      <c r="B64" s="210"/>
      <c r="C64" s="210"/>
      <c r="D64" s="210"/>
      <c r="E64" s="210"/>
    </row>
    <row r="65" spans="1:5">
      <c r="A65" s="210"/>
      <c r="B65" s="210"/>
      <c r="C65" s="210"/>
      <c r="D65" s="210"/>
      <c r="E65" s="210"/>
    </row>
    <row r="66" spans="1:5">
      <c r="A66" s="210"/>
      <c r="B66" s="210"/>
      <c r="C66" s="210"/>
      <c r="D66" s="210"/>
      <c r="E66" s="210"/>
    </row>
    <row r="67" spans="1:5">
      <c r="A67" s="210"/>
      <c r="B67" s="210"/>
      <c r="C67" s="210"/>
      <c r="D67" s="210"/>
      <c r="E67" s="210"/>
    </row>
    <row r="68" spans="1:5">
      <c r="A68" s="210"/>
      <c r="B68" s="210"/>
      <c r="C68" s="210"/>
      <c r="D68" s="210"/>
      <c r="E68" s="210"/>
    </row>
    <row r="69" spans="1:5">
      <c r="A69" s="210"/>
      <c r="B69" s="210"/>
      <c r="C69" s="210"/>
      <c r="D69" s="210"/>
      <c r="E69" s="210"/>
    </row>
  </sheetData>
  <sheetProtection algorithmName="SHA-512" hashValue="NNT1V5t9fLXCmvD/tP5bprp9+Gageo1CAeXSc0VFYK3LrZRXRGc7GuDtCod/COtncMJVc3OxMk826K5wDY0snQ==" saltValue="RCBayiijQAOD4Z7qSHmYpA==" spinCount="100000" sheet="1" formatColumns="0" formatRows="0" selectLockedCells="1"/>
  <dataConsolidate/>
  <customSheetViews>
    <customSheetView guid="{B48B8B4C-A880-453D-8729-90D004BEF0DB}" showPageBreaks="1" printArea="1" hiddenRows="1" hiddenColumns="1" view="pageBreakPreview" topLeftCell="A4">
      <selection activeCell="D15" sqref="D15:E15"/>
      <pageMargins left="0" right="0" top="0" bottom="0" header="0" footer="0"/>
      <printOptions horizontalCentered="1"/>
      <pageSetup paperSize="9" scale="90" fitToHeight="0" orientation="portrait" r:id="rId1"/>
      <headerFooter alignWithMargins="0">
        <oddFooter>&amp;R&amp;"Book Antiqua,Bold"&amp;10Schedule-5/ Page &amp;P of &amp;N</oddFooter>
      </headerFooter>
    </customSheetView>
    <customSheetView guid="{7043F04C-1FA3-449D-BEB8-4AC08DF68A5A}" showPageBreaks="1" printArea="1" hiddenColumns="1" view="pageBreakPreview" topLeftCell="A7">
      <selection activeCell="D14" sqref="D14"/>
      <pageMargins left="0" right="0" top="0" bottom="0" header="0" footer="0"/>
      <printOptions horizontalCentered="1"/>
      <pageSetup paperSize="9" scale="90" fitToHeight="0" orientation="portrait" r:id="rId2"/>
      <headerFooter alignWithMargins="0">
        <oddFooter>&amp;R&amp;"Book Antiqua,Bold"&amp;10Schedule-5/ Page &amp;P of &amp;N</oddFooter>
      </headerFooter>
    </customSheetView>
    <customSheetView guid="{D0757F9E-DF41-4B40-A5E5-F4F8FDD8D61D}" showPageBreaks="1" printArea="1" hiddenColumns="1" view="pageBreakPreview" topLeftCell="A7">
      <selection activeCell="D18" sqref="D18:E18"/>
      <pageMargins left="0" right="0" top="0" bottom="0" header="0" footer="0"/>
      <printOptions horizontalCentered="1"/>
      <pageSetup paperSize="9" scale="90" fitToHeight="0" orientation="portrait" r:id="rId3"/>
      <headerFooter alignWithMargins="0">
        <oddFooter>&amp;R&amp;"Book Antiqua,Bold"&amp;10Schedule-5/ Page &amp;P of &amp;N</oddFooter>
      </headerFooter>
    </customSheetView>
    <customSheetView guid="{E81F0721-C35D-4189-B675-E46A21339863}" hiddenColumns="1" topLeftCell="A22">
      <selection activeCell="C26" sqref="C26"/>
      <pageMargins left="0" right="0" top="0" bottom="0" header="0" footer="0"/>
      <printOptions horizontalCentered="1"/>
      <pageSetup paperSize="9" scale="90" fitToHeight="0" orientation="portrait" r:id="rId4"/>
      <headerFooter alignWithMargins="0">
        <oddFooter>&amp;R&amp;"Book Antiqua,Bold"&amp;10Schedule-5/ Page &amp;P of &amp;N</oddFooter>
      </headerFooter>
    </customSheetView>
    <customSheetView guid="{223BC0FC-814D-40F0-9795-CE82A16FF3A5}" hiddenColumns="1" topLeftCell="A7">
      <selection activeCell="C21" sqref="C21"/>
      <pageMargins left="0" right="0" top="0" bottom="0" header="0" footer="0"/>
      <printOptions horizontalCentered="1"/>
      <pageSetup paperSize="9" scale="90" fitToHeight="0" orientation="portrait" r:id="rId5"/>
      <headerFooter alignWithMargins="0">
        <oddFooter>&amp;R&amp;"Book Antiqua,Bold"&amp;10Schedule-5/ Page &amp;P of &amp;N</oddFooter>
      </headerFooter>
    </customSheetView>
    <customSheetView guid="{D53177B2-31EC-4222-B97A-A37DCFD9E45B}" hiddenColumns="1">
      <selection activeCell="C21" sqref="C21"/>
      <pageMargins left="0" right="0" top="0" bottom="0" header="0" footer="0"/>
      <printOptions horizontalCentered="1"/>
      <pageSetup paperSize="9" scale="90" fitToHeight="0" orientation="portrait" r:id="rId6"/>
      <headerFooter alignWithMargins="0">
        <oddFooter>&amp;R&amp;"Book Antiqua,Bold"&amp;10Schedule-5/ Page &amp;P of &amp;N</oddFooter>
      </headerFooter>
    </customSheetView>
    <customSheetView guid="{B3CE7B10-A914-4559-A6DA-AED8C22AFD6D}" hiddenColumns="1" topLeftCell="A16">
      <selection activeCell="D23" sqref="D23:E26"/>
      <pageMargins left="0" right="0" top="0" bottom="0" header="0" footer="0"/>
      <printOptions horizontalCentered="1"/>
      <pageSetup paperSize="9" scale="90" fitToHeight="0" orientation="portrait" r:id="rId7"/>
      <headerFooter alignWithMargins="0">
        <oddFooter>&amp;R&amp;"Book Antiqua,Bold"&amp;10Schedule-5/ Page &amp;P of &amp;N</oddFooter>
      </headerFooter>
    </customSheetView>
    <customSheetView guid="{7487ED9F-BBED-4B2A-9631-22F1A430946B}" hiddenColumns="1">
      <selection activeCell="C26" sqref="C26"/>
      <pageMargins left="0" right="0" top="0" bottom="0" header="0" footer="0"/>
      <printOptions horizontalCentered="1"/>
      <pageSetup paperSize="9" scale="90" fitToHeight="0" orientation="portrait" r:id="rId8"/>
      <headerFooter alignWithMargins="0">
        <oddFooter>&amp;R&amp;"Book Antiqua,Bold"&amp;10Schedule-5/ Page &amp;P of &amp;N</oddFooter>
      </headerFooter>
    </customSheetView>
    <customSheetView guid="{A7DBDDEF-9245-44C6-9EBF-032DB6E1C0A2}" hiddenColumns="1" topLeftCell="A22">
      <selection activeCell="C26" sqref="C26"/>
      <pageMargins left="0" right="0" top="0" bottom="0" header="0" footer="0"/>
      <printOptions horizontalCentered="1"/>
      <pageSetup paperSize="9" scale="90" fitToHeight="0" orientation="portrait" r:id="rId9"/>
      <headerFooter alignWithMargins="0">
        <oddFooter>&amp;R&amp;"Book Antiqua,Bold"&amp;10Schedule-5/ Page &amp;P of &amp;N</oddFooter>
      </headerFooter>
    </customSheetView>
    <customSheetView guid="{E9F4E142-7D26-464D-BECA-4F3806DB1FE1}" hiddenColumns="1" topLeftCell="A22">
      <selection activeCell="D31" sqref="D31:E32"/>
      <pageMargins left="0" right="0" top="0" bottom="0" header="0" footer="0"/>
      <printOptions horizontalCentered="1"/>
      <pageSetup paperSize="9" scale="90" fitToHeight="0" orientation="portrait" r:id="rId10"/>
      <headerFooter alignWithMargins="0">
        <oddFooter>&amp;R&amp;"Book Antiqua,Bold"&amp;10Schedule-5/ Page &amp;P of &amp;N</oddFooter>
      </headerFooter>
    </customSheetView>
    <customSheetView guid="{27A45B7A-04F2-4516-B80B-5ED0825D4ED3}" hiddenColumns="1">
      <selection activeCell="C35" sqref="C35"/>
      <pageMargins left="0" right="0" top="0" bottom="0" header="0" footer="0"/>
      <printOptions horizontalCentered="1"/>
      <pageSetup paperSize="9" scale="90" fitToHeight="0" orientation="portrait" r:id="rId11"/>
      <headerFooter alignWithMargins="0">
        <oddFooter>&amp;R&amp;"Book Antiqua,Bold"&amp;10Schedule-5/ Page &amp;P of &amp;N</oddFooter>
      </headerFooter>
    </customSheetView>
    <customSheetView guid="{14D7F02E-BCCA-4517-ABC7-537FF4AEB67A}" scale="90" hiddenColumns="1">
      <selection activeCell="D36" sqref="D36:E38"/>
      <pageMargins left="0" right="0" top="0" bottom="0" header="0" footer="0"/>
      <printOptions horizontalCentered="1"/>
      <pageSetup paperSize="9" scale="90" fitToHeight="0" orientation="portrait" r:id="rId12"/>
      <headerFooter alignWithMargins="0">
        <oddFooter>&amp;R&amp;"Book Antiqua,Bold"&amp;10Schedule-5/ Page &amp;P of &amp;N</oddFooter>
      </headerFooter>
    </customSheetView>
    <customSheetView guid="{01ACF2E1-8E61-4459-ABC1-B6C183DEED61}" scale="90" showRuler="0">
      <selection activeCell="D34" sqref="D34:E34"/>
      <pageMargins left="0" right="0" top="0" bottom="0" header="0" footer="0"/>
      <printOptions horizontalCentered="1"/>
      <pageSetup paperSize="9" scale="77" fitToHeight="0" orientation="portrait" r:id="rId13"/>
      <headerFooter alignWithMargins="0">
        <oddFooter>&amp;R&amp;"Book Antiqua,Bold"&amp;10Schedule-5/ Page &amp;P of &amp;N</oddFooter>
      </headerFooter>
    </customSheetView>
    <customSheetView guid="{4F65FF32-EC61-4022-A399-2986D7B6B8B3}" scale="90" hiddenColumns="1" showRuler="0">
      <selection activeCell="D15" sqref="D15:E16"/>
      <pageMargins left="0" right="0" top="0" bottom="0" header="0" footer="0"/>
      <printOptions horizontalCentered="1"/>
      <pageSetup paperSize="9" scale="77" fitToHeight="0" orientation="portrait" r:id="rId14"/>
      <headerFooter alignWithMargins="0">
        <oddFooter>&amp;R&amp;"Book Antiqua,Bold"&amp;10Schedule-5/ Page &amp;P of &amp;N</oddFooter>
      </headerFooter>
    </customSheetView>
    <customSheetView guid="{ECE9294F-C910-4036-88BC-B1F2176FB06B}" hiddenColumns="1">
      <selection activeCell="D15" sqref="D15:E16"/>
      <pageMargins left="0" right="0" top="0" bottom="0" header="0" footer="0"/>
      <printOptions horizontalCentered="1"/>
      <pageSetup paperSize="9" scale="90" fitToHeight="0" orientation="portrait" r:id="rId15"/>
      <headerFooter alignWithMargins="0">
        <oddFooter>&amp;R&amp;"Book Antiqua,Bold"&amp;10Schedule-5/ Page &amp;P of &amp;N</oddFooter>
      </headerFooter>
    </customSheetView>
    <customSheetView guid="{B23AD343-29DA-4CE0-BD10-47BF44F3782F}" hiddenColumns="1" topLeftCell="A22">
      <selection activeCell="D31" sqref="D31:E32"/>
      <pageMargins left="0" right="0" top="0" bottom="0" header="0" footer="0"/>
      <printOptions horizontalCentered="1"/>
      <pageSetup paperSize="9" scale="90" fitToHeight="0" orientation="portrait" r:id="rId16"/>
      <headerFooter alignWithMargins="0">
        <oddFooter>&amp;R&amp;"Book Antiqua,Bold"&amp;10Schedule-5/ Page &amp;P of &amp;N</oddFooter>
      </headerFooter>
    </customSheetView>
    <customSheetView guid="{4AA1107B-A795-4744-B566-827168772C7A}" hiddenColumns="1" topLeftCell="A22">
      <selection activeCell="C26" sqref="C26"/>
      <pageMargins left="0" right="0" top="0" bottom="0" header="0" footer="0"/>
      <printOptions horizontalCentered="1"/>
      <pageSetup paperSize="9" scale="90" fitToHeight="0" orientation="portrait" r:id="rId17"/>
      <headerFooter alignWithMargins="0">
        <oddFooter>&amp;R&amp;"Book Antiqua,Bold"&amp;10Schedule-5/ Page &amp;P of &amp;N</oddFooter>
      </headerFooter>
    </customSheetView>
    <customSheetView guid="{EE46BCD1-F715-4FA9-A5FC-1B125AD601E0}" hiddenColumns="1" topLeftCell="A4">
      <selection activeCell="C16" sqref="C16"/>
      <pageMargins left="0" right="0" top="0" bottom="0" header="0" footer="0"/>
      <printOptions horizontalCentered="1"/>
      <pageSetup paperSize="9" scale="90" fitToHeight="0" orientation="portrait" r:id="rId18"/>
      <headerFooter alignWithMargins="0">
        <oddFooter>&amp;R&amp;"Book Antiqua,Bold"&amp;10Schedule-5/ Page &amp;P of &amp;N</oddFooter>
      </headerFooter>
    </customSheetView>
    <customSheetView guid="{E97134B6-5E8D-4951-8DA0-73D065532361}" hiddenColumns="1">
      <selection activeCell="C21" sqref="C21"/>
      <pageMargins left="0" right="0" top="0" bottom="0" header="0" footer="0"/>
      <printOptions horizontalCentered="1"/>
      <pageSetup paperSize="9" scale="90" fitToHeight="0" orientation="portrait" r:id="rId19"/>
      <headerFooter alignWithMargins="0">
        <oddFooter>&amp;R&amp;"Book Antiqua,Bold"&amp;10Schedule-5/ Page &amp;P of &amp;N</oddFooter>
      </headerFooter>
    </customSheetView>
    <customSheetView guid="{B835C05C-B615-4DCB-982D-4519616B3CD8}" hiddenColumns="1" topLeftCell="A22">
      <selection activeCell="C26" sqref="C26"/>
      <pageMargins left="0" right="0" top="0" bottom="0" header="0" footer="0"/>
      <printOptions horizontalCentered="1"/>
      <pageSetup paperSize="9" scale="90" fitToHeight="0" orientation="portrait" r:id="rId20"/>
      <headerFooter alignWithMargins="0">
        <oddFooter>&amp;R&amp;"Book Antiqua,Bold"&amp;10Schedule-5/ Page &amp;P of &amp;N</oddFooter>
      </headerFooter>
    </customSheetView>
    <customSheetView guid="{17F5C48B-526E-48D2-9F97-823D578F9893}" showPageBreaks="1" printArea="1" hiddenColumns="1" view="pageBreakPreview" topLeftCell="A4">
      <selection activeCell="B15" sqref="B15:C15"/>
      <pageMargins left="0" right="0" top="0" bottom="0" header="0" footer="0"/>
      <printOptions horizontalCentered="1"/>
      <pageSetup paperSize="9" scale="90" fitToHeight="0" orientation="portrait" r:id="rId21"/>
      <headerFooter alignWithMargins="0">
        <oddFooter>&amp;R&amp;"Book Antiqua,Bold"&amp;10Schedule-5/ Page &amp;P of &amp;N</oddFooter>
      </headerFooter>
    </customSheetView>
    <customSheetView guid="{7F1A5DE7-1043-4C11-AB2C-CC6BC6A0F482}" showPageBreaks="1" printArea="1" hiddenColumns="1" view="pageBreakPreview" topLeftCell="A10">
      <selection activeCell="D18" sqref="D18:E18"/>
      <pageMargins left="0" right="0" top="0" bottom="0" header="0" footer="0"/>
      <printOptions horizontalCentered="1"/>
      <pageSetup paperSize="9" scale="90" fitToHeight="0" orientation="portrait" r:id="rId22"/>
      <headerFooter alignWithMargins="0">
        <oddFooter>&amp;R&amp;"Book Antiqua,Bold"&amp;10Schedule-5/ Page &amp;P of &amp;N</oddFooter>
      </headerFooter>
    </customSheetView>
    <customSheetView guid="{75D87FDD-0292-4E5A-8E8F-63018B009393}" showPageBreaks="1" printArea="1" hiddenRows="1" hiddenColumns="1" view="pageBreakPreview" topLeftCell="A4">
      <selection activeCell="D15" sqref="D15:E15"/>
      <pageMargins left="0" right="0" top="0" bottom="0" header="0" footer="0"/>
      <printOptions horizontalCentered="1"/>
      <pageSetup paperSize="9" scale="90" fitToHeight="0" orientation="portrait" r:id="rId23"/>
      <headerFooter alignWithMargins="0">
        <oddFooter>&amp;R&amp;"Book Antiqua,Bold"&amp;10Schedule-5/ Page &amp;P of &amp;N</oddFooter>
      </headerFooter>
    </customSheetView>
  </customSheetViews>
  <mergeCells count="16">
    <mergeCell ref="A3:E3"/>
    <mergeCell ref="D13:E13"/>
    <mergeCell ref="B8:C8"/>
    <mergeCell ref="B10:C10"/>
    <mergeCell ref="A4:E4"/>
    <mergeCell ref="B11:C11"/>
    <mergeCell ref="B9:C9"/>
    <mergeCell ref="B16:C16"/>
    <mergeCell ref="B17:C17"/>
    <mergeCell ref="D17:E17"/>
    <mergeCell ref="M13:O13"/>
    <mergeCell ref="I13:K13"/>
    <mergeCell ref="B15:C15"/>
    <mergeCell ref="B14:C14"/>
    <mergeCell ref="B13:C13"/>
    <mergeCell ref="D15:E15"/>
  </mergeCells>
  <phoneticPr fontId="5" type="noConversion"/>
  <dataValidations xWindow="1008" yWindow="507" count="1">
    <dataValidation allowBlank="1" showInputMessage="1" showErrorMessage="1" prompt="You may write remarks regarding Excise Duty here." sqref="D15:D17" xr:uid="{00000000-0002-0000-0B00-000000000000}"/>
  </dataValidations>
  <printOptions horizontalCentered="1"/>
  <pageMargins left="0.31" right="0.25" top="0.52" bottom="0.67" header="0.23" footer="0.24"/>
  <pageSetup paperSize="9" scale="90" fitToHeight="0" orientation="portrait" r:id="rId24"/>
  <headerFooter alignWithMargins="0">
    <oddFooter>&amp;R&amp;"Book Antiqua,Bold"&amp;10Schedule-5/ Page &amp;P of &amp;N</oddFooter>
  </headerFooter>
  <drawing r:id="rId2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0">
    <tabColor indexed="33"/>
  </sheetPr>
  <dimension ref="A1:K71"/>
  <sheetViews>
    <sheetView view="pageBreakPreview" zoomScaleNormal="90" zoomScaleSheetLayoutView="100" workbookViewId="0">
      <selection activeCell="D15" sqref="D15:E15"/>
    </sheetView>
  </sheetViews>
  <sheetFormatPr defaultColWidth="10" defaultRowHeight="16.5"/>
  <cols>
    <col min="1" max="1" width="10.375" style="39" customWidth="1"/>
    <col min="2" max="2" width="40.875" style="39" customWidth="1"/>
    <col min="3" max="3" width="17.5" style="39" customWidth="1"/>
    <col min="4" max="4" width="20.5" style="39" customWidth="1"/>
    <col min="5" max="5" width="20" style="39" customWidth="1"/>
    <col min="6" max="11" width="10" style="146" customWidth="1"/>
    <col min="12" max="16384" width="10" style="36"/>
  </cols>
  <sheetData>
    <row r="1" spans="1:6" ht="18" customHeight="1">
      <c r="A1" s="56" t="str">
        <f>Cover!B3</f>
        <v>SRTS-II/C&amp;M/ WC-4480/2025</v>
      </c>
      <c r="B1" s="57"/>
      <c r="C1" s="58"/>
      <c r="D1" s="58"/>
      <c r="E1" s="8" t="s">
        <v>422</v>
      </c>
    </row>
    <row r="2" spans="1:6" ht="8.1" customHeight="1">
      <c r="A2" s="4"/>
      <c r="B2" s="13"/>
      <c r="C2" s="6"/>
      <c r="D2" s="6"/>
      <c r="E2" s="1"/>
      <c r="F2" s="180"/>
    </row>
    <row r="3" spans="1:6" ht="39.950000000000003" customHeight="1">
      <c r="A3" s="1063" t="str">
        <f>Cover!$B$2</f>
        <v>Construction of Substation store at 765 kV Koppal, under TBCB Project.</v>
      </c>
      <c r="B3" s="1063"/>
      <c r="C3" s="1063"/>
      <c r="D3" s="1063"/>
      <c r="E3" s="1063"/>
    </row>
    <row r="4" spans="1:6" ht="21.95" customHeight="1">
      <c r="A4" s="1047" t="s">
        <v>439</v>
      </c>
      <c r="B4" s="1047"/>
      <c r="C4" s="1047"/>
      <c r="D4" s="1047"/>
      <c r="E4" s="1047"/>
    </row>
    <row r="5" spans="1:6" ht="12" customHeight="1">
      <c r="A5" s="42"/>
      <c r="B5" s="37"/>
      <c r="C5" s="37"/>
      <c r="D5" s="37"/>
      <c r="E5" s="37"/>
    </row>
    <row r="6" spans="1:6" ht="18" customHeight="1">
      <c r="A6" s="29" t="str">
        <f>'Sch-1'!A7</f>
        <v>Bidder’s Name and Address (Bidder) :</v>
      </c>
      <c r="D6" s="61" t="s">
        <v>81</v>
      </c>
    </row>
    <row r="7" spans="1:6" ht="18" customHeight="1">
      <c r="A7" s="167" t="str">
        <f>'Sch-1'!A8</f>
        <v/>
      </c>
      <c r="D7" s="62" t="str">
        <f>'Sch-1'!M8</f>
        <v>Sr.GM , Contracts &amp; Materials Department,</v>
      </c>
    </row>
    <row r="8" spans="1:6" ht="18" customHeight="1">
      <c r="A8" s="40" t="s">
        <v>424</v>
      </c>
      <c r="B8" s="1046" t="str">
        <f>IF('Sch-1'!G9=0, "", 'Sch-1'!G9)</f>
        <v/>
      </c>
      <c r="C8" s="1046"/>
      <c r="D8" s="62" t="str">
        <f>'Sch-1'!M9</f>
        <v>Power Grid Corporation of India Ltd.,</v>
      </c>
    </row>
    <row r="9" spans="1:6" ht="18" customHeight="1">
      <c r="A9" s="40" t="s">
        <v>425</v>
      </c>
      <c r="B9" s="1046" t="str">
        <f>IF('Sch-1'!G10=0, "", 'Sch-1'!G10)</f>
        <v/>
      </c>
      <c r="C9" s="1046"/>
      <c r="D9" s="62" t="str">
        <f>'Sch-1'!M10</f>
        <v>SRTS-II, RHQ</v>
      </c>
    </row>
    <row r="10" spans="1:6" ht="18" customHeight="1">
      <c r="A10" s="41"/>
      <c r="B10" s="1046" t="str">
        <f>IF('Sch-1'!G11=0, "", 'Sch-1'!G11)</f>
        <v/>
      </c>
      <c r="C10" s="1046"/>
      <c r="D10" s="62" t="str">
        <f>'Sch-1'!M11</f>
        <v>Singanayakanahalli</v>
      </c>
    </row>
    <row r="11" spans="1:6" ht="18" customHeight="1">
      <c r="A11" s="41"/>
      <c r="B11" s="1046" t="str">
        <f>IF('Sch-1'!G12=0, "", 'Sch-1'!G12)</f>
        <v/>
      </c>
      <c r="C11" s="1046"/>
      <c r="D11" s="62" t="str">
        <f>'Sch-1'!M12</f>
        <v>Bengaluru-560064</v>
      </c>
    </row>
    <row r="12" spans="1:6" ht="8.1" customHeight="1"/>
    <row r="13" spans="1:6" ht="21.95" customHeight="1">
      <c r="A13" s="70" t="s">
        <v>426</v>
      </c>
      <c r="B13" s="1039" t="s">
        <v>427</v>
      </c>
      <c r="C13" s="1040"/>
      <c r="D13" s="1044" t="s">
        <v>428</v>
      </c>
      <c r="E13" s="1045"/>
    </row>
    <row r="14" spans="1:6" ht="18" customHeight="1">
      <c r="A14" s="43" t="s">
        <v>431</v>
      </c>
      <c r="B14" s="1057" t="s">
        <v>435</v>
      </c>
      <c r="C14" s="1064"/>
      <c r="D14" s="1050" t="e">
        <f>'Sch-1'!#REF!*(1-#REF!)</f>
        <v>#REF!</v>
      </c>
      <c r="E14" s="1051"/>
    </row>
    <row r="15" spans="1:6" ht="75.75" customHeight="1">
      <c r="A15" s="44"/>
      <c r="B15" s="1037" t="s">
        <v>440</v>
      </c>
      <c r="C15" s="1038"/>
      <c r="D15" s="1048"/>
      <c r="E15" s="1049"/>
    </row>
    <row r="16" spans="1:6" ht="18" customHeight="1">
      <c r="A16" s="43" t="s">
        <v>441</v>
      </c>
      <c r="B16" s="1057" t="s">
        <v>442</v>
      </c>
      <c r="C16" s="1058"/>
      <c r="D16" s="1050" t="e">
        <f>#REF!*(1-#REF!)</f>
        <v>#REF!</v>
      </c>
      <c r="E16" s="1051"/>
    </row>
    <row r="17" spans="1:6" ht="38.25" customHeight="1">
      <c r="A17" s="44"/>
      <c r="B17" s="1037" t="s">
        <v>443</v>
      </c>
      <c r="C17" s="1038"/>
      <c r="D17" s="1048"/>
      <c r="E17" s="1049"/>
    </row>
    <row r="18" spans="1:6" ht="18" customHeight="1">
      <c r="A18" s="1052"/>
      <c r="B18" s="1053" t="s">
        <v>444</v>
      </c>
      <c r="C18" s="1054"/>
      <c r="D18" s="1059" t="e">
        <f>D14+D16</f>
        <v>#REF!</v>
      </c>
      <c r="E18" s="1060"/>
    </row>
    <row r="19" spans="1:6" ht="23.25" customHeight="1">
      <c r="A19" s="1052"/>
      <c r="B19" s="1055"/>
      <c r="C19" s="1056"/>
      <c r="D19" s="1061"/>
      <c r="E19" s="1062"/>
    </row>
    <row r="20" spans="1:6" ht="18" customHeight="1">
      <c r="B20" s="46"/>
      <c r="C20" s="46"/>
      <c r="D20" s="47"/>
      <c r="E20" s="47"/>
    </row>
    <row r="21" spans="1:6" ht="30" customHeight="1">
      <c r="A21" s="33" t="s">
        <v>437</v>
      </c>
      <c r="B21" s="101" t="str">
        <f>IF('Sch-1'!F28=0,"", 'Sch-1'!F28)</f>
        <v>--2025</v>
      </c>
      <c r="C21" s="34" t="s">
        <v>122</v>
      </c>
      <c r="D21" s="95" t="str">
        <f>IF('Sch-1'!M29=0,"",'Sch-1'!M29)</f>
        <v/>
      </c>
      <c r="F21" s="257"/>
    </row>
    <row r="22" spans="1:6" ht="30" customHeight="1">
      <c r="A22" s="33" t="s">
        <v>438</v>
      </c>
      <c r="B22" s="94" t="str">
        <f>IF('Sch-1'!F29=0,"", 'Sch-1'!F29)</f>
        <v/>
      </c>
      <c r="C22" s="34" t="s">
        <v>123</v>
      </c>
      <c r="D22" s="95" t="str">
        <f>IF('Sch-1'!M30=0,"",'Sch-1'!M30)</f>
        <v/>
      </c>
      <c r="F22" s="257"/>
    </row>
    <row r="23" spans="1:6" ht="30" customHeight="1">
      <c r="A23" s="187"/>
      <c r="B23" s="186"/>
      <c r="C23" s="34"/>
      <c r="D23" s="146"/>
      <c r="E23" s="146"/>
      <c r="F23" s="257"/>
    </row>
    <row r="24" spans="1:6" ht="33" customHeight="1">
      <c r="A24" s="187"/>
      <c r="B24" s="186"/>
      <c r="C24" s="180"/>
      <c r="D24" s="195"/>
      <c r="E24" s="210"/>
      <c r="F24" s="257"/>
    </row>
    <row r="25" spans="1:6" ht="21.95" customHeight="1">
      <c r="A25" s="211"/>
      <c r="B25" s="211"/>
      <c r="C25" s="211"/>
      <c r="D25" s="211"/>
      <c r="E25" s="212"/>
    </row>
    <row r="26" spans="1:6" ht="21.95" customHeight="1">
      <c r="A26" s="211"/>
      <c r="B26" s="211"/>
      <c r="C26" s="211"/>
      <c r="D26" s="211"/>
      <c r="E26" s="212"/>
    </row>
    <row r="27" spans="1:6" ht="21.95" customHeight="1">
      <c r="A27" s="211"/>
      <c r="B27" s="211"/>
      <c r="C27" s="211"/>
      <c r="D27" s="211"/>
      <c r="E27" s="212"/>
    </row>
    <row r="28" spans="1:6" ht="21.95" customHeight="1">
      <c r="A28" s="211"/>
      <c r="B28" s="211"/>
      <c r="C28" s="211"/>
      <c r="D28" s="211"/>
      <c r="E28" s="212"/>
    </row>
    <row r="29" spans="1:6" ht="21.95" customHeight="1">
      <c r="A29" s="211"/>
      <c r="B29" s="211"/>
      <c r="C29" s="211"/>
      <c r="D29" s="211"/>
      <c r="E29" s="212"/>
    </row>
    <row r="30" spans="1:6" ht="21.95" customHeight="1">
      <c r="A30" s="211"/>
      <c r="B30" s="211"/>
      <c r="C30" s="211"/>
      <c r="D30" s="211"/>
      <c r="E30" s="212"/>
    </row>
    <row r="31" spans="1:6" ht="24.95" customHeight="1">
      <c r="A31" s="210"/>
      <c r="B31" s="210"/>
      <c r="C31" s="210"/>
      <c r="D31" s="210"/>
      <c r="E31" s="210"/>
    </row>
    <row r="32" spans="1:6" ht="24.95" customHeight="1">
      <c r="A32" s="210"/>
      <c r="B32" s="210"/>
      <c r="C32" s="210"/>
      <c r="D32" s="210"/>
      <c r="E32" s="210"/>
    </row>
    <row r="33" spans="1:5" ht="24.95" customHeight="1">
      <c r="A33" s="210"/>
      <c r="B33" s="210"/>
      <c r="C33" s="210"/>
      <c r="D33" s="210"/>
      <c r="E33" s="210"/>
    </row>
    <row r="34" spans="1:5" ht="24.95" customHeight="1">
      <c r="A34" s="210"/>
      <c r="B34" s="210"/>
      <c r="C34" s="210"/>
      <c r="D34" s="210"/>
      <c r="E34" s="210"/>
    </row>
    <row r="35" spans="1:5" ht="24.95" customHeight="1">
      <c r="A35" s="210"/>
      <c r="B35" s="210"/>
      <c r="C35" s="210"/>
      <c r="D35" s="210"/>
      <c r="E35" s="210"/>
    </row>
    <row r="36" spans="1:5" ht="24.95" customHeight="1">
      <c r="A36" s="210"/>
      <c r="B36" s="210"/>
      <c r="C36" s="210"/>
      <c r="D36" s="210"/>
      <c r="E36" s="210"/>
    </row>
    <row r="37" spans="1:5" ht="24.95" customHeight="1">
      <c r="A37" s="210"/>
      <c r="B37" s="210"/>
      <c r="C37" s="210"/>
      <c r="D37" s="210"/>
      <c r="E37" s="210"/>
    </row>
    <row r="38" spans="1:5" ht="24.95" customHeight="1">
      <c r="A38" s="210"/>
      <c r="B38" s="210"/>
      <c r="C38" s="210"/>
      <c r="D38" s="210"/>
      <c r="E38" s="210"/>
    </row>
    <row r="39" spans="1:5" ht="24.95" customHeight="1">
      <c r="A39" s="210"/>
      <c r="B39" s="210"/>
      <c r="C39" s="210"/>
      <c r="D39" s="210"/>
      <c r="E39" s="210"/>
    </row>
    <row r="40" spans="1:5" ht="24.95" customHeight="1">
      <c r="A40" s="210"/>
      <c r="B40" s="210"/>
      <c r="C40" s="210"/>
      <c r="D40" s="210"/>
      <c r="E40" s="210"/>
    </row>
    <row r="41" spans="1:5" ht="24.95" customHeight="1">
      <c r="A41" s="210"/>
      <c r="B41" s="210"/>
      <c r="C41" s="210"/>
      <c r="D41" s="210"/>
      <c r="E41" s="210"/>
    </row>
    <row r="42" spans="1:5" ht="24.95" customHeight="1">
      <c r="A42" s="210"/>
      <c r="B42" s="210"/>
      <c r="C42" s="210"/>
      <c r="D42" s="210"/>
      <c r="E42" s="210"/>
    </row>
    <row r="43" spans="1:5" ht="24.95" customHeight="1">
      <c r="A43" s="210"/>
      <c r="B43" s="210"/>
      <c r="C43" s="210"/>
      <c r="D43" s="210"/>
      <c r="E43" s="210"/>
    </row>
    <row r="44" spans="1:5" ht="24.95" customHeight="1">
      <c r="A44" s="210"/>
      <c r="B44" s="210"/>
      <c r="C44" s="210"/>
      <c r="D44" s="210"/>
      <c r="E44" s="210"/>
    </row>
    <row r="45" spans="1:5" ht="24.95" customHeight="1">
      <c r="A45" s="210"/>
      <c r="B45" s="210"/>
      <c r="C45" s="210"/>
      <c r="D45" s="210"/>
      <c r="E45" s="210"/>
    </row>
    <row r="46" spans="1:5" ht="24.95" customHeight="1">
      <c r="A46" s="210"/>
      <c r="B46" s="210"/>
      <c r="C46" s="210"/>
      <c r="D46" s="210"/>
      <c r="E46" s="210"/>
    </row>
    <row r="47" spans="1:5" ht="24.95" customHeight="1">
      <c r="A47" s="210"/>
      <c r="B47" s="210"/>
      <c r="C47" s="210"/>
      <c r="D47" s="210"/>
      <c r="E47" s="210"/>
    </row>
    <row r="48" spans="1:5" ht="24.95" customHeight="1">
      <c r="A48" s="210"/>
      <c r="B48" s="210"/>
      <c r="C48" s="210"/>
      <c r="D48" s="210"/>
      <c r="E48" s="210"/>
    </row>
    <row r="49" spans="1:5" ht="24.95" customHeight="1">
      <c r="A49" s="210"/>
      <c r="B49" s="210"/>
      <c r="C49" s="210"/>
      <c r="D49" s="210"/>
      <c r="E49" s="210"/>
    </row>
    <row r="50" spans="1:5" ht="24.95" customHeight="1">
      <c r="A50" s="210"/>
      <c r="B50" s="210"/>
      <c r="C50" s="210"/>
      <c r="D50" s="210"/>
      <c r="E50" s="210"/>
    </row>
    <row r="51" spans="1:5" ht="24.95" customHeight="1">
      <c r="A51" s="210"/>
      <c r="B51" s="210"/>
      <c r="C51" s="210"/>
      <c r="D51" s="210"/>
      <c r="E51" s="210"/>
    </row>
    <row r="52" spans="1:5" ht="24.95" customHeight="1">
      <c r="A52" s="210"/>
      <c r="B52" s="210"/>
      <c r="C52" s="210"/>
      <c r="D52" s="210"/>
      <c r="E52" s="210"/>
    </row>
    <row r="53" spans="1:5" ht="24.95" customHeight="1">
      <c r="A53" s="210"/>
      <c r="B53" s="210"/>
      <c r="C53" s="210"/>
      <c r="D53" s="210"/>
      <c r="E53" s="210"/>
    </row>
    <row r="54" spans="1:5">
      <c r="A54" s="210"/>
      <c r="B54" s="210"/>
      <c r="C54" s="210"/>
      <c r="D54" s="210"/>
      <c r="E54" s="210"/>
    </row>
    <row r="55" spans="1:5">
      <c r="A55" s="210"/>
      <c r="B55" s="210"/>
      <c r="C55" s="210"/>
      <c r="D55" s="210"/>
      <c r="E55" s="210"/>
    </row>
    <row r="56" spans="1:5">
      <c r="A56" s="210"/>
      <c r="B56" s="210"/>
      <c r="C56" s="210"/>
      <c r="D56" s="210"/>
      <c r="E56" s="210"/>
    </row>
    <row r="57" spans="1:5">
      <c r="A57" s="210"/>
      <c r="B57" s="210"/>
      <c r="C57" s="210"/>
      <c r="D57" s="210"/>
      <c r="E57" s="210"/>
    </row>
    <row r="58" spans="1:5">
      <c r="A58" s="210"/>
      <c r="B58" s="210"/>
      <c r="C58" s="210"/>
      <c r="D58" s="210"/>
      <c r="E58" s="210"/>
    </row>
    <row r="59" spans="1:5">
      <c r="A59" s="210"/>
      <c r="B59" s="210"/>
      <c r="C59" s="210"/>
      <c r="D59" s="210"/>
      <c r="E59" s="210"/>
    </row>
    <row r="60" spans="1:5">
      <c r="A60" s="210"/>
      <c r="B60" s="210"/>
      <c r="C60" s="210"/>
      <c r="D60" s="210"/>
      <c r="E60" s="210"/>
    </row>
    <row r="61" spans="1:5">
      <c r="A61" s="210"/>
      <c r="B61" s="210"/>
      <c r="C61" s="210"/>
      <c r="D61" s="210"/>
      <c r="E61" s="210"/>
    </row>
    <row r="62" spans="1:5">
      <c r="A62" s="210"/>
      <c r="B62" s="210"/>
      <c r="C62" s="210"/>
      <c r="D62" s="210"/>
      <c r="E62" s="210"/>
    </row>
    <row r="63" spans="1:5">
      <c r="A63" s="210"/>
      <c r="B63" s="210"/>
      <c r="C63" s="210"/>
      <c r="D63" s="210"/>
      <c r="E63" s="210"/>
    </row>
    <row r="64" spans="1:5">
      <c r="A64" s="210"/>
      <c r="B64" s="210"/>
      <c r="C64" s="210"/>
      <c r="D64" s="210"/>
      <c r="E64" s="210"/>
    </row>
    <row r="65" spans="1:5">
      <c r="A65" s="210"/>
      <c r="B65" s="210"/>
      <c r="C65" s="210"/>
      <c r="D65" s="210"/>
      <c r="E65" s="210"/>
    </row>
    <row r="66" spans="1:5">
      <c r="A66" s="210"/>
      <c r="B66" s="210"/>
      <c r="C66" s="210"/>
      <c r="D66" s="210"/>
      <c r="E66" s="210"/>
    </row>
    <row r="67" spans="1:5">
      <c r="A67" s="210"/>
      <c r="B67" s="210"/>
      <c r="C67" s="210"/>
      <c r="D67" s="210"/>
      <c r="E67" s="210"/>
    </row>
    <row r="68" spans="1:5">
      <c r="A68" s="210"/>
      <c r="B68" s="210"/>
      <c r="C68" s="210"/>
      <c r="D68" s="210"/>
      <c r="E68" s="210"/>
    </row>
    <row r="69" spans="1:5">
      <c r="A69" s="210"/>
      <c r="B69" s="210"/>
      <c r="C69" s="210"/>
      <c r="D69" s="210"/>
      <c r="E69" s="210"/>
    </row>
    <row r="70" spans="1:5">
      <c r="A70" s="210"/>
      <c r="B70" s="210"/>
      <c r="C70" s="210"/>
      <c r="D70" s="210"/>
      <c r="E70" s="210"/>
    </row>
    <row r="71" spans="1:5">
      <c r="A71" s="210"/>
      <c r="B71" s="210"/>
      <c r="C71" s="210"/>
      <c r="D71" s="210"/>
      <c r="E71" s="210"/>
    </row>
  </sheetData>
  <sheetProtection sheet="1" formatColumns="0" formatRows="0" selectLockedCells="1"/>
  <dataConsolidate/>
  <customSheetViews>
    <customSheetView guid="{B48B8B4C-A880-453D-8729-90D004BEF0DB}" showPageBreaks="1" printArea="1" state="hidden" view="pageBreakPreview">
      <selection activeCell="D15" sqref="D15:E15"/>
      <pageMargins left="0" right="0" top="0" bottom="0" header="0" footer="0"/>
      <printOptions horizontalCentered="1"/>
      <pageSetup paperSize="9" scale="90" fitToHeight="0" orientation="portrait" r:id="rId1"/>
      <headerFooter alignWithMargins="0">
        <oddFooter>&amp;R&amp;"Book Antiqua,Bold"&amp;10Schedule-5/ Page &amp;P of &amp;N</oddFooter>
      </headerFooter>
    </customSheetView>
    <customSheetView guid="{7043F04C-1FA3-449D-BEB8-4AC08DF68A5A}" showPageBreaks="1" printArea="1" state="hidden" view="pageBreakPreview" topLeftCell="A7">
      <selection activeCell="D15" sqref="D15:E15"/>
      <pageMargins left="0" right="0" top="0" bottom="0" header="0" footer="0"/>
      <printOptions horizontalCentered="1"/>
      <pageSetup paperSize="9" scale="90" fitToHeight="0" orientation="portrait" r:id="rId2"/>
      <headerFooter alignWithMargins="0">
        <oddFooter>&amp;R&amp;"Book Antiqua,Bold"&amp;10Schedule-5/ Page &amp;P of &amp;N</oddFooter>
      </headerFooter>
    </customSheetView>
    <customSheetView guid="{D0757F9E-DF41-4B40-A5E5-F4F8FDD8D61D}" showPageBreaks="1" printArea="1" state="hidden" view="pageBreakPreview" topLeftCell="A7">
      <selection activeCell="D15" sqref="D15:E15"/>
      <pageMargins left="0" right="0" top="0" bottom="0" header="0" footer="0"/>
      <printOptions horizontalCentered="1"/>
      <pageSetup paperSize="9" scale="90" fitToHeight="0" orientation="portrait" r:id="rId3"/>
      <headerFooter alignWithMargins="0">
        <oddFooter>&amp;R&amp;"Book Antiqua,Bold"&amp;10Schedule-5/ Page &amp;P of &amp;N</oddFooter>
      </headerFooter>
    </customSheetView>
    <customSheetView guid="{E81F0721-C35D-4189-B675-E46A21339863}" scale="90" state="hidden">
      <selection activeCell="D15" sqref="D15:E16"/>
      <pageMargins left="0" right="0" top="0" bottom="0" header="0" footer="0"/>
      <printOptions horizontalCentered="1"/>
      <pageSetup paperSize="9" scale="90" fitToHeight="0" orientation="portrait" r:id="rId4"/>
      <headerFooter alignWithMargins="0">
        <oddFooter>&amp;R&amp;"Book Antiqua,Bold"&amp;10Schedule-5/ Page &amp;P of &amp;N</oddFooter>
      </headerFooter>
    </customSheetView>
    <customSheetView guid="{223BC0FC-814D-40F0-9795-CE82A16FF3A5}" scale="90" state="hidden">
      <selection activeCell="D15" sqref="D15:E16"/>
      <pageMargins left="0" right="0" top="0" bottom="0" header="0" footer="0"/>
      <printOptions horizontalCentered="1"/>
      <pageSetup paperSize="9" scale="90" fitToHeight="0" orientation="portrait" r:id="rId5"/>
      <headerFooter alignWithMargins="0">
        <oddFooter>&amp;R&amp;"Book Antiqua,Bold"&amp;10Schedule-5/ Page &amp;P of &amp;N</oddFooter>
      </headerFooter>
    </customSheetView>
    <customSheetView guid="{D53177B2-31EC-4222-B97A-A37DCFD9E45B}" scale="90" state="hidden">
      <selection activeCell="D15" sqref="D15:E16"/>
      <pageMargins left="0" right="0" top="0" bottom="0" header="0" footer="0"/>
      <printOptions horizontalCentered="1"/>
      <pageSetup paperSize="9" scale="90" fitToHeight="0" orientation="portrait" r:id="rId6"/>
      <headerFooter alignWithMargins="0">
        <oddFooter>&amp;R&amp;"Book Antiqua,Bold"&amp;10Schedule-5/ Page &amp;P of &amp;N</oddFooter>
      </headerFooter>
    </customSheetView>
    <customSheetView guid="{B3CE7B10-A914-4559-A6DA-AED8C22AFD6D}" scale="90" state="hidden" topLeftCell="A13">
      <selection activeCell="D15" sqref="D15:E16"/>
      <pageMargins left="0" right="0" top="0" bottom="0" header="0" footer="0"/>
      <printOptions horizontalCentered="1"/>
      <pageSetup paperSize="9" scale="90" fitToHeight="0" orientation="portrait" r:id="rId7"/>
      <headerFooter alignWithMargins="0">
        <oddFooter>&amp;R&amp;"Book Antiqua,Bold"&amp;10Schedule-5/ Page &amp;P of &amp;N</oddFooter>
      </headerFooter>
    </customSheetView>
    <customSheetView guid="{7487ED9F-BBED-4B2A-9631-22F1A430946B}" scale="90" state="hidden" topLeftCell="A13">
      <selection activeCell="A3" sqref="A3:E3"/>
      <pageMargins left="0" right="0" top="0" bottom="0" header="0" footer="0"/>
      <printOptions horizontalCentered="1"/>
      <pageSetup paperSize="9" scale="90" fitToHeight="0" orientation="portrait" r:id="rId8"/>
      <headerFooter alignWithMargins="0">
        <oddFooter>&amp;R&amp;"Book Antiqua,Bold"&amp;10Schedule-5/ Page &amp;P of &amp;N</oddFooter>
      </headerFooter>
    </customSheetView>
    <customSheetView guid="{A7DBDDEF-9245-44C6-9EBF-032DB6E1C0A2}" scale="90" state="hidden" topLeftCell="A13">
      <selection activeCell="A3" sqref="A3:E3"/>
      <pageMargins left="0" right="0" top="0" bottom="0" header="0" footer="0"/>
      <printOptions horizontalCentered="1"/>
      <pageSetup paperSize="9" scale="90" fitToHeight="0" orientation="portrait" r:id="rId9"/>
      <headerFooter alignWithMargins="0">
        <oddFooter>&amp;R&amp;"Book Antiqua,Bold"&amp;10Schedule-5/ Page &amp;P of &amp;N</oddFooter>
      </headerFooter>
    </customSheetView>
    <customSheetView guid="{E9F4E142-7D26-464D-BECA-4F3806DB1FE1}" scale="90" state="hidden" topLeftCell="A13">
      <selection activeCell="A3" sqref="A3:E3"/>
      <pageMargins left="0" right="0" top="0" bottom="0" header="0" footer="0"/>
      <printOptions horizontalCentered="1"/>
      <pageSetup paperSize="9" scale="90" fitToHeight="0" orientation="portrait" r:id="rId10"/>
      <headerFooter alignWithMargins="0">
        <oddFooter>&amp;R&amp;"Book Antiqua,Bold"&amp;10Schedule-5/ Page &amp;P of &amp;N</oddFooter>
      </headerFooter>
    </customSheetView>
    <customSheetView guid="{27A45B7A-04F2-4516-B80B-5ED0825D4ED3}" scale="90" state="hidden" topLeftCell="A10">
      <selection activeCell="D18" sqref="D18:E21"/>
      <pageMargins left="0" right="0" top="0" bottom="0" header="0" footer="0"/>
      <printOptions horizontalCentered="1"/>
      <pageSetup paperSize="9" scale="90" fitToHeight="0" orientation="portrait" r:id="rId11"/>
      <headerFooter alignWithMargins="0">
        <oddFooter>&amp;R&amp;"Book Antiqua,Bold"&amp;10Schedule-5/ Page &amp;P of &amp;N</oddFooter>
      </headerFooter>
    </customSheetView>
    <customSheetView guid="{ECE9294F-C910-4036-88BC-B1F2176FB06B}" scale="90" state="hidden" topLeftCell="A13">
      <selection activeCell="A3" sqref="A3:E3"/>
      <pageMargins left="0" right="0" top="0" bottom="0" header="0" footer="0"/>
      <printOptions horizontalCentered="1"/>
      <pageSetup paperSize="9" scale="90" fitToHeight="0" orientation="portrait" r:id="rId12"/>
      <headerFooter alignWithMargins="0">
        <oddFooter>&amp;R&amp;"Book Antiqua,Bold"&amp;10Schedule-5/ Page &amp;P of &amp;N</oddFooter>
      </headerFooter>
    </customSheetView>
    <customSheetView guid="{B23AD343-29DA-4CE0-BD10-47BF44F3782F}" scale="90" state="hidden" topLeftCell="A13">
      <selection activeCell="A3" sqref="A3:E3"/>
      <pageMargins left="0" right="0" top="0" bottom="0" header="0" footer="0"/>
      <printOptions horizontalCentered="1"/>
      <pageSetup paperSize="9" scale="90" fitToHeight="0" orientation="portrait" r:id="rId13"/>
      <headerFooter alignWithMargins="0">
        <oddFooter>&amp;R&amp;"Book Antiqua,Bold"&amp;10Schedule-5/ Page &amp;P of &amp;N</oddFooter>
      </headerFooter>
    </customSheetView>
    <customSheetView guid="{4AA1107B-A795-4744-B566-827168772C7A}" scale="90" state="hidden" topLeftCell="A13">
      <selection activeCell="A3" sqref="A3:E3"/>
      <pageMargins left="0" right="0" top="0" bottom="0" header="0" footer="0"/>
      <printOptions horizontalCentered="1"/>
      <pageSetup paperSize="9" scale="90" fitToHeight="0" orientation="portrait" r:id="rId14"/>
      <headerFooter alignWithMargins="0">
        <oddFooter>&amp;R&amp;"Book Antiqua,Bold"&amp;10Schedule-5/ Page &amp;P of &amp;N</oddFooter>
      </headerFooter>
    </customSheetView>
    <customSheetView guid="{EE46BCD1-F715-4FA9-A5FC-1B125AD601E0}" scale="90" state="hidden" topLeftCell="A13">
      <selection activeCell="A3" sqref="A3:E3"/>
      <pageMargins left="0" right="0" top="0" bottom="0" header="0" footer="0"/>
      <printOptions horizontalCentered="1"/>
      <pageSetup paperSize="9" scale="90" fitToHeight="0" orientation="portrait" r:id="rId15"/>
      <headerFooter alignWithMargins="0">
        <oddFooter>&amp;R&amp;"Book Antiqua,Bold"&amp;10Schedule-5/ Page &amp;P of &amp;N</oddFooter>
      </headerFooter>
    </customSheetView>
    <customSheetView guid="{E97134B6-5E8D-4951-8DA0-73D065532361}" scale="90" state="hidden">
      <selection activeCell="D15" sqref="D15:E16"/>
      <pageMargins left="0" right="0" top="0" bottom="0" header="0" footer="0"/>
      <printOptions horizontalCentered="1"/>
      <pageSetup paperSize="9" scale="90" fitToHeight="0" orientation="portrait" r:id="rId16"/>
      <headerFooter alignWithMargins="0">
        <oddFooter>&amp;R&amp;"Book Antiqua,Bold"&amp;10Schedule-5/ Page &amp;P of &amp;N</oddFooter>
      </headerFooter>
    </customSheetView>
    <customSheetView guid="{B835C05C-B615-4DCB-982D-4519616B3CD8}" scale="90" state="hidden">
      <selection activeCell="D15" sqref="D15:E16"/>
      <pageMargins left="0" right="0" top="0" bottom="0" header="0" footer="0"/>
      <printOptions horizontalCentered="1"/>
      <pageSetup paperSize="9" scale="90" fitToHeight="0" orientation="portrait" r:id="rId17"/>
      <headerFooter alignWithMargins="0">
        <oddFooter>&amp;R&amp;"Book Antiqua,Bold"&amp;10Schedule-5/ Page &amp;P of &amp;N</oddFooter>
      </headerFooter>
    </customSheetView>
    <customSheetView guid="{17F5C48B-526E-48D2-9F97-823D578F9893}" showPageBreaks="1" printArea="1" state="hidden" view="pageBreakPreview" topLeftCell="A7">
      <selection activeCell="D15" sqref="D15:E15"/>
      <pageMargins left="0" right="0" top="0" bottom="0" header="0" footer="0"/>
      <printOptions horizontalCentered="1"/>
      <pageSetup paperSize="9" scale="90" fitToHeight="0" orientation="portrait" r:id="rId18"/>
      <headerFooter alignWithMargins="0">
        <oddFooter>&amp;R&amp;"Book Antiqua,Bold"&amp;10Schedule-5/ Page &amp;P of &amp;N</oddFooter>
      </headerFooter>
    </customSheetView>
    <customSheetView guid="{7F1A5DE7-1043-4C11-AB2C-CC6BC6A0F482}" showPageBreaks="1" printArea="1" state="hidden" view="pageBreakPreview" topLeftCell="A7">
      <selection activeCell="D15" sqref="D15:E15"/>
      <pageMargins left="0" right="0" top="0" bottom="0" header="0" footer="0"/>
      <printOptions horizontalCentered="1"/>
      <pageSetup paperSize="9" scale="90" fitToHeight="0" orientation="portrait" r:id="rId19"/>
      <headerFooter alignWithMargins="0">
        <oddFooter>&amp;R&amp;"Book Antiqua,Bold"&amp;10Schedule-5/ Page &amp;P of &amp;N</oddFooter>
      </headerFooter>
    </customSheetView>
    <customSheetView guid="{75D87FDD-0292-4E5A-8E8F-63018B009393}" showPageBreaks="1" printArea="1" state="hidden" view="pageBreakPreview">
      <selection activeCell="D15" sqref="D15:E15"/>
      <pageMargins left="0" right="0" top="0" bottom="0" header="0" footer="0"/>
      <printOptions horizontalCentered="1"/>
      <pageSetup paperSize="9" scale="90" fitToHeight="0" orientation="portrait" r:id="rId20"/>
      <headerFooter alignWithMargins="0">
        <oddFooter>&amp;R&amp;"Book Antiqua,Bold"&amp;10Schedule-5/ Page &amp;P of &amp;N</oddFooter>
      </headerFooter>
    </customSheetView>
  </customSheetViews>
  <mergeCells count="21">
    <mergeCell ref="A3:E3"/>
    <mergeCell ref="A4:E4"/>
    <mergeCell ref="B8:C8"/>
    <mergeCell ref="B9:C9"/>
    <mergeCell ref="B14:C14"/>
    <mergeCell ref="B10:C10"/>
    <mergeCell ref="B13:C13"/>
    <mergeCell ref="D15:E15"/>
    <mergeCell ref="B11:C11"/>
    <mergeCell ref="D14:E14"/>
    <mergeCell ref="D13:E13"/>
    <mergeCell ref="A18:A19"/>
    <mergeCell ref="B18:C18"/>
    <mergeCell ref="B19:C19"/>
    <mergeCell ref="D17:E17"/>
    <mergeCell ref="B16:C16"/>
    <mergeCell ref="D18:E18"/>
    <mergeCell ref="D16:E16"/>
    <mergeCell ref="D19:E19"/>
    <mergeCell ref="B17:C17"/>
    <mergeCell ref="B15:C15"/>
  </mergeCells>
  <phoneticPr fontId="30" type="noConversion"/>
  <dataValidations xWindow="962" yWindow="443" count="2">
    <dataValidation allowBlank="1" showInputMessage="1" showErrorMessage="1" prompt="You may write remarks regarding Sales Tax here." sqref="D17:E17" xr:uid="{00000000-0002-0000-0C00-000000000000}"/>
    <dataValidation allowBlank="1" showInputMessage="1" showErrorMessage="1" prompt="You may write remarks regarding Excise Duty here." sqref="D15" xr:uid="{00000000-0002-0000-0C00-000001000000}"/>
  </dataValidations>
  <printOptions horizontalCentered="1"/>
  <pageMargins left="0.31" right="0.25" top="0.52" bottom="0.67" header="0.23" footer="0.24"/>
  <pageSetup paperSize="9" scale="90" fitToHeight="0" orientation="portrait" r:id="rId21"/>
  <headerFooter alignWithMargins="0">
    <oddFooter>&amp;R&amp;"Book Antiqua,Bold"&amp;10Schedule-5/ Page &amp;P of &amp;N</oddFooter>
  </headerFooter>
  <drawing r:id="rId2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indexed="13"/>
  </sheetPr>
  <dimension ref="A1:F31"/>
  <sheetViews>
    <sheetView view="pageBreakPreview" zoomScaleNormal="100" zoomScaleSheetLayoutView="100" workbookViewId="0">
      <selection activeCell="D20" sqref="D20:D21"/>
    </sheetView>
  </sheetViews>
  <sheetFormatPr defaultColWidth="10" defaultRowHeight="16.5"/>
  <cols>
    <col min="1" max="1" width="10.625" style="39" customWidth="1"/>
    <col min="2" max="2" width="27.5" style="39" customWidth="1"/>
    <col min="3" max="3" width="21" style="39" customWidth="1"/>
    <col min="4" max="4" width="38.125" style="39" customWidth="1"/>
    <col min="5" max="16384" width="10" style="36"/>
  </cols>
  <sheetData>
    <row r="1" spans="1:6" ht="18" customHeight="1">
      <c r="A1" s="75" t="str">
        <f>Cover!B3</f>
        <v>SRTS-II/C&amp;M/ WC-4480/2025</v>
      </c>
      <c r="B1" s="76"/>
      <c r="C1" s="78"/>
      <c r="D1" s="79" t="s">
        <v>445</v>
      </c>
    </row>
    <row r="2" spans="1:6" ht="18" customHeight="1">
      <c r="A2" s="64"/>
      <c r="B2" s="82"/>
      <c r="C2" s="32"/>
      <c r="D2" s="32"/>
    </row>
    <row r="3" spans="1:6" ht="36" customHeight="1">
      <c r="A3" s="1043" t="str">
        <f>Cover!$B$2</f>
        <v>Construction of Substation store at 765 kV Koppal, under TBCB Project.</v>
      </c>
      <c r="B3" s="1043"/>
      <c r="C3" s="1043"/>
      <c r="D3" s="1043"/>
      <c r="E3" s="49"/>
      <c r="F3" s="49"/>
    </row>
    <row r="4" spans="1:6" ht="21.95" customHeight="1">
      <c r="A4" s="1047" t="s">
        <v>446</v>
      </c>
      <c r="B4" s="1047"/>
      <c r="C4" s="1047"/>
      <c r="D4" s="1047"/>
    </row>
    <row r="5" spans="1:6" ht="18" customHeight="1">
      <c r="A5" s="38"/>
    </row>
    <row r="6" spans="1:6" ht="18" customHeight="1">
      <c r="A6" s="29" t="str">
        <f>'Sch-1'!A7</f>
        <v>Bidder’s Name and Address (Bidder) :</v>
      </c>
      <c r="D6" s="61" t="s">
        <v>81</v>
      </c>
    </row>
    <row r="7" spans="1:6" ht="25.5" customHeight="1">
      <c r="A7" s="1074" t="str">
        <f>'Sch-1'!A8</f>
        <v/>
      </c>
      <c r="B7" s="1074"/>
      <c r="C7" s="1074"/>
      <c r="D7" s="62" t="str">
        <f>'Sch-1'!M8</f>
        <v>Sr.GM , Contracts &amp; Materials Department,</v>
      </c>
    </row>
    <row r="8" spans="1:6" ht="18" customHeight="1">
      <c r="A8" s="40" t="s">
        <v>424</v>
      </c>
      <c r="B8" s="1046" t="str">
        <f>IF('Sch-1'!G9=0, "", 'Sch-1'!G9)</f>
        <v/>
      </c>
      <c r="C8" s="1046"/>
      <c r="D8" s="62" t="str">
        <f>'Sch-1'!M9</f>
        <v>Power Grid Corporation of India Ltd.,</v>
      </c>
    </row>
    <row r="9" spans="1:6" ht="18" customHeight="1">
      <c r="A9" s="40" t="s">
        <v>425</v>
      </c>
      <c r="B9" s="1046" t="str">
        <f>IF('Sch-1'!G10=0, "", 'Sch-1'!G10)</f>
        <v/>
      </c>
      <c r="C9" s="1046"/>
      <c r="D9" s="62" t="str">
        <f>'Sch-1'!M10</f>
        <v>SRTS-II, RHQ</v>
      </c>
    </row>
    <row r="10" spans="1:6" ht="18" customHeight="1">
      <c r="A10" s="41"/>
      <c r="B10" s="1046" t="str">
        <f>IF('Sch-1'!G11=0, "", 'Sch-1'!G11)</f>
        <v/>
      </c>
      <c r="C10" s="1046"/>
      <c r="D10" s="62" t="str">
        <f>'Sch-1'!M11</f>
        <v>Singanayakanahalli</v>
      </c>
    </row>
    <row r="11" spans="1:6" ht="18" customHeight="1">
      <c r="A11" s="41"/>
      <c r="B11" s="1046" t="str">
        <f>IF('Sch-1'!G12=0, "", 'Sch-1'!G12)</f>
        <v/>
      </c>
      <c r="C11" s="1046"/>
      <c r="D11" s="62" t="str">
        <f>'Sch-1'!M12</f>
        <v>Bengaluru-560064</v>
      </c>
    </row>
    <row r="12" spans="1:6" ht="18" customHeight="1">
      <c r="A12" s="50"/>
      <c r="B12" s="50"/>
      <c r="C12" s="50"/>
      <c r="D12" s="61"/>
    </row>
    <row r="13" spans="1:6" ht="21.95" customHeight="1">
      <c r="A13" s="51" t="s">
        <v>426</v>
      </c>
      <c r="B13" s="1044" t="s">
        <v>149</v>
      </c>
      <c r="C13" s="1045"/>
      <c r="D13" s="52" t="s">
        <v>428</v>
      </c>
    </row>
    <row r="14" spans="1:6" ht="21.95" hidden="1" customHeight="1">
      <c r="A14" s="43" t="s">
        <v>431</v>
      </c>
      <c r="B14" s="1067" t="s">
        <v>447</v>
      </c>
      <c r="C14" s="1067"/>
      <c r="D14" s="1070">
        <f>'Sch-1'!N23</f>
        <v>0</v>
      </c>
    </row>
    <row r="15" spans="1:6" ht="35.1" hidden="1" customHeight="1">
      <c r="A15" s="53"/>
      <c r="B15" s="1068" t="s">
        <v>448</v>
      </c>
      <c r="C15" s="1069"/>
      <c r="D15" s="1071"/>
    </row>
    <row r="16" spans="1:6" ht="21.95" hidden="1" customHeight="1">
      <c r="A16" s="43" t="s">
        <v>441</v>
      </c>
      <c r="B16" s="1067" t="s">
        <v>449</v>
      </c>
      <c r="C16" s="1067"/>
      <c r="D16" s="1070">
        <f>'Sch-2'!J20</f>
        <v>0</v>
      </c>
    </row>
    <row r="17" spans="1:6" ht="35.1" hidden="1" customHeight="1">
      <c r="A17" s="53"/>
      <c r="B17" s="1068" t="s">
        <v>450</v>
      </c>
      <c r="C17" s="1069"/>
      <c r="D17" s="1071"/>
    </row>
    <row r="18" spans="1:6" ht="15.75">
      <c r="A18" s="43" t="s">
        <v>431</v>
      </c>
      <c r="B18" s="1067" t="s">
        <v>451</v>
      </c>
      <c r="C18" s="1067"/>
      <c r="D18" s="1070">
        <f>'Sch-3 '!K148</f>
        <v>0</v>
      </c>
    </row>
    <row r="19" spans="1:6">
      <c r="A19" s="53"/>
      <c r="B19" s="1068" t="s">
        <v>452</v>
      </c>
      <c r="C19" s="1069"/>
      <c r="D19" s="1071"/>
    </row>
    <row r="20" spans="1:6" ht="23.25" customHeight="1">
      <c r="A20" s="43" t="s">
        <v>441</v>
      </c>
      <c r="B20" s="1067" t="s">
        <v>453</v>
      </c>
      <c r="C20" s="1067"/>
      <c r="D20" s="1070">
        <f>'Sch-5'!D15:E15+'Sch-5'!D17:E17</f>
        <v>0</v>
      </c>
    </row>
    <row r="21" spans="1:6" ht="15.75" customHeight="1">
      <c r="A21" s="53"/>
      <c r="B21" s="1068" t="s">
        <v>105</v>
      </c>
      <c r="C21" s="1069"/>
      <c r="D21" s="1071"/>
    </row>
    <row r="22" spans="1:6" ht="15.75" hidden="1">
      <c r="A22" s="43" t="s">
        <v>454</v>
      </c>
      <c r="B22" s="1067" t="s">
        <v>455</v>
      </c>
      <c r="C22" s="1067"/>
      <c r="D22" s="241">
        <f>'Sch-7'!F20</f>
        <v>0</v>
      </c>
    </row>
    <row r="23" spans="1:6" hidden="1">
      <c r="A23" s="53"/>
      <c r="B23" s="1072" t="s">
        <v>456</v>
      </c>
      <c r="C23" s="1069"/>
      <c r="D23" s="45"/>
    </row>
    <row r="24" spans="1:6" ht="28.5" customHeight="1">
      <c r="A24" s="1052"/>
      <c r="B24" s="1073" t="s">
        <v>457</v>
      </c>
      <c r="C24" s="1073"/>
      <c r="D24" s="1065">
        <f>D18+D20</f>
        <v>0</v>
      </c>
    </row>
    <row r="25" spans="1:6" ht="15.75">
      <c r="A25" s="1052"/>
      <c r="B25" s="1073"/>
      <c r="C25" s="1073"/>
      <c r="D25" s="1066"/>
    </row>
    <row r="26" spans="1:6" ht="18.75" customHeight="1">
      <c r="A26" s="71"/>
      <c r="B26" s="72"/>
      <c r="C26" s="72"/>
      <c r="D26" s="73"/>
    </row>
    <row r="27" spans="1:6" ht="27.95" customHeight="1">
      <c r="A27" s="89" t="s">
        <v>120</v>
      </c>
      <c r="B27" s="103" t="str">
        <f>IF('Sch-1'!F28=0,"", 'Sch-1'!F28)</f>
        <v>--2025</v>
      </c>
      <c r="C27" s="90" t="s">
        <v>122</v>
      </c>
      <c r="D27" s="99" t="str">
        <f>IF('Sch-1'!M29=0,"",'Sch-1'!M29)</f>
        <v/>
      </c>
      <c r="F27" s="91"/>
    </row>
    <row r="28" spans="1:6" ht="27.95" customHeight="1">
      <c r="A28" s="89" t="s">
        <v>121</v>
      </c>
      <c r="B28" s="103" t="str">
        <f>IF('Sch-1'!F29=0,"", 'Sch-1'!F29)</f>
        <v/>
      </c>
      <c r="C28" s="90" t="s">
        <v>123</v>
      </c>
      <c r="D28" s="99" t="str">
        <f>IF('Sch-1'!M30=0,"",'Sch-1'!M30)</f>
        <v/>
      </c>
      <c r="F28" s="64"/>
    </row>
    <row r="29" spans="1:6" ht="27.95" customHeight="1">
      <c r="A29" s="83"/>
      <c r="B29" s="82"/>
      <c r="C29" s="90"/>
      <c r="F29" s="64"/>
    </row>
    <row r="30" spans="1:6" ht="30" customHeight="1">
      <c r="A30" s="83"/>
      <c r="B30" s="82"/>
      <c r="C30" s="90"/>
      <c r="D30" s="83"/>
      <c r="F30" s="91"/>
    </row>
    <row r="31" spans="1:6" ht="30" customHeight="1">
      <c r="A31" s="48"/>
      <c r="B31" s="48"/>
      <c r="C31" s="54"/>
      <c r="E31" s="55"/>
    </row>
  </sheetData>
  <sheetProtection algorithmName="SHA-512" hashValue="FICgoXXNacVgqLqCTFgpvv2hejY1DP/DWjFSivXbAhAHRUAqdYmPfJvpSMctyxTRNh3HPVrvu5mzMfd1yPz+zQ==" saltValue="/BMDWolTIzwfYNCcsRuVMw==" spinCount="100000" sheet="1" formatColumns="0" formatRows="0" selectLockedCells="1"/>
  <customSheetViews>
    <customSheetView guid="{B48B8B4C-A880-453D-8729-90D004BEF0DB}" showPageBreaks="1" printArea="1" hiddenRows="1" view="pageBreakPreview" topLeftCell="A4">
      <selection activeCell="I20" sqref="I20"/>
      <pageMargins left="0" right="0" top="0" bottom="0" header="0" footer="0"/>
      <printOptions horizontalCentered="1"/>
      <pageSetup paperSize="9" fitToHeight="0" orientation="portrait" r:id="rId1"/>
      <headerFooter alignWithMargins="0">
        <oddFooter>&amp;R&amp;"Book Antiqua,Bold"&amp;10Schedule-6/ Page &amp;P of &amp;N</oddFooter>
      </headerFooter>
    </customSheetView>
    <customSheetView guid="{7043F04C-1FA3-449D-BEB8-4AC08DF68A5A}" showPageBreaks="1" printArea="1" hiddenRows="1" view="pageBreakPreview" topLeftCell="A11">
      <selection activeCell="B26" sqref="B26"/>
      <pageMargins left="0" right="0" top="0" bottom="0" header="0" footer="0"/>
      <printOptions horizontalCentered="1"/>
      <pageSetup paperSize="9" fitToHeight="0" orientation="portrait" r:id="rId2"/>
      <headerFooter alignWithMargins="0">
        <oddFooter>&amp;R&amp;"Book Antiqua,Bold"&amp;10Schedule-6/ Page &amp;P of &amp;N</oddFooter>
      </headerFooter>
    </customSheetView>
    <customSheetView guid="{D0757F9E-DF41-4B40-A5E5-F4F8FDD8D61D}" showPageBreaks="1" printArea="1" view="pageBreakPreview" topLeftCell="A4">
      <selection activeCell="D22" sqref="D22"/>
      <pageMargins left="0" right="0" top="0" bottom="0" header="0" footer="0"/>
      <printOptions horizontalCentered="1"/>
      <pageSetup paperSize="9" fitToHeight="0" orientation="portrait" r:id="rId3"/>
      <headerFooter alignWithMargins="0">
        <oddFooter>&amp;R&amp;"Book Antiqua,Bold"&amp;10Schedule-6/ Page &amp;P of &amp;N</oddFooter>
      </headerFooter>
    </customSheetView>
    <customSheetView guid="{E81F0721-C35D-4189-B675-E46A21339863}" showPageBreaks="1" printArea="1" view="pageBreakPreview" topLeftCell="A17">
      <selection activeCell="D9" sqref="D9"/>
      <pageMargins left="0" right="0" top="0" bottom="0" header="0" footer="0"/>
      <printOptions horizontalCentered="1"/>
      <pageSetup paperSize="9" fitToHeight="0" orientation="portrait" r:id="rId4"/>
      <headerFooter alignWithMargins="0">
        <oddFooter>&amp;R&amp;"Book Antiqua,Bold"&amp;10Schedule-6/ Page &amp;P of &amp;N</oddFooter>
      </headerFooter>
    </customSheetView>
    <customSheetView guid="{223BC0FC-814D-40F0-9795-CE82A16FF3A5}" showPageBreaks="1" printArea="1" view="pageBreakPreview" topLeftCell="A13">
      <selection activeCell="D9" sqref="D9"/>
      <pageMargins left="0" right="0" top="0" bottom="0" header="0" footer="0"/>
      <printOptions horizontalCentered="1"/>
      <pageSetup paperSize="9" fitToHeight="0" orientation="portrait" r:id="rId5"/>
      <headerFooter alignWithMargins="0">
        <oddFooter>&amp;R&amp;"Book Antiqua,Bold"&amp;10Schedule-6/ Page &amp;P of &amp;N</oddFooter>
      </headerFooter>
    </customSheetView>
    <customSheetView guid="{D53177B2-31EC-4222-B97A-A37DCFD9E45B}" showPageBreaks="1" printArea="1" view="pageBreakPreview" topLeftCell="A7">
      <selection activeCell="D9" sqref="D9"/>
      <pageMargins left="0" right="0" top="0" bottom="0" header="0" footer="0"/>
      <printOptions horizontalCentered="1"/>
      <pageSetup paperSize="9" fitToHeight="0" orientation="portrait" r:id="rId6"/>
      <headerFooter alignWithMargins="0">
        <oddFooter>&amp;R&amp;"Book Antiqua,Bold"&amp;10Schedule-6/ Page &amp;P of &amp;N</oddFooter>
      </headerFooter>
    </customSheetView>
    <customSheetView guid="{B3CE7B10-A914-4559-A6DA-AED8C22AFD6D}" showPageBreaks="1" printArea="1" view="pageBreakPreview" topLeftCell="A22">
      <selection activeCell="D9" sqref="D9"/>
      <pageMargins left="0" right="0" top="0" bottom="0" header="0" footer="0"/>
      <printOptions horizontalCentered="1"/>
      <pageSetup paperSize="9" fitToHeight="0" orientation="portrait" r:id="rId7"/>
      <headerFooter alignWithMargins="0">
        <oddFooter>&amp;R&amp;"Book Antiqua,Bold"&amp;10Schedule-6/ Page &amp;P of &amp;N</oddFooter>
      </headerFooter>
    </customSheetView>
    <customSheetView guid="{7487ED9F-BBED-4B2A-9631-22F1A430946B}" showPageBreaks="1" printArea="1" view="pageBreakPreview" topLeftCell="A4">
      <selection activeCell="D22" sqref="D22"/>
      <pageMargins left="0" right="0" top="0" bottom="0" header="0" footer="0"/>
      <printOptions horizontalCentered="1"/>
      <pageSetup paperSize="9" fitToHeight="0" orientation="portrait" r:id="rId8"/>
      <headerFooter alignWithMargins="0">
        <oddFooter>&amp;R&amp;"Book Antiqua,Bold"&amp;10Schedule-6/ Page &amp;P of &amp;N</oddFooter>
      </headerFooter>
    </customSheetView>
    <customSheetView guid="{A7DBDDEF-9245-44C6-9EBF-032DB6E1C0A2}" showPageBreaks="1" printArea="1" view="pageBreakPreview">
      <selection activeCell="D22" sqref="D22"/>
      <pageMargins left="0" right="0" top="0" bottom="0" header="0" footer="0"/>
      <printOptions horizontalCentered="1"/>
      <pageSetup paperSize="9" fitToHeight="0" orientation="portrait" r:id="rId9"/>
      <headerFooter alignWithMargins="0">
        <oddFooter>&amp;R&amp;"Book Antiqua,Bold"&amp;10Schedule-6/ Page &amp;P of &amp;N</oddFooter>
      </headerFooter>
    </customSheetView>
    <customSheetView guid="{E9F4E142-7D26-464D-BECA-4F3806DB1FE1}" topLeftCell="A7">
      <selection activeCell="G8" sqref="G8"/>
      <pageMargins left="0" right="0" top="0" bottom="0" header="0" footer="0"/>
      <printOptions horizontalCentered="1"/>
      <pageSetup paperSize="9" fitToHeight="0" orientation="portrait" r:id="rId10"/>
      <headerFooter alignWithMargins="0">
        <oddFooter>&amp;R&amp;"Book Antiqua,Bold"&amp;10Schedule-6/ Page &amp;P of &amp;N</oddFooter>
      </headerFooter>
    </customSheetView>
    <customSheetView guid="{27A45B7A-04F2-4516-B80B-5ED0825D4ED3}">
      <selection activeCell="A4" sqref="A4:D4"/>
      <pageMargins left="0" right="0" top="0" bottom="0" header="0" footer="0"/>
      <printOptions horizontalCentered="1"/>
      <pageSetup paperSize="9" fitToHeight="0" orientation="portrait" r:id="rId11"/>
      <headerFooter alignWithMargins="0">
        <oddFooter>&amp;R&amp;"Book Antiqua,Bold"&amp;10Schedule-6/ Page &amp;P of &amp;N</oddFooter>
      </headerFooter>
    </customSheetView>
    <customSheetView guid="{14D7F02E-BCCA-4517-ABC7-537FF4AEB67A}">
      <selection activeCell="A4" sqref="A4:D4"/>
      <pageMargins left="0" right="0" top="0" bottom="0" header="0" footer="0"/>
      <printOptions horizontalCentered="1"/>
      <pageSetup paperSize="9" fitToHeight="0" orientation="portrait" r:id="rId12"/>
      <headerFooter alignWithMargins="0">
        <oddFooter>&amp;R&amp;"Book Antiqua,Bold"&amp;10Schedule-6/ Page &amp;P of &amp;N</oddFooter>
      </headerFooter>
    </customSheetView>
    <customSheetView guid="{01ACF2E1-8E61-4459-ABC1-B6C183DEED61}" showRuler="0">
      <pageMargins left="0" right="0" top="0" bottom="0" header="0" footer="0"/>
      <printOptions horizontalCentered="1"/>
      <pageSetup paperSize="9" fitToHeight="0" orientation="portrait" r:id="rId13"/>
      <headerFooter alignWithMargins="0">
        <oddFooter>&amp;R&amp;"Book Antiqua,Bold"&amp;10Schedule-6/ Page &amp;P of &amp;N</oddFooter>
      </headerFooter>
    </customSheetView>
    <customSheetView guid="{4F65FF32-EC61-4022-A399-2986D7B6B8B3}" showRuler="0">
      <pageMargins left="0" right="0" top="0" bottom="0" header="0" footer="0"/>
      <printOptions horizontalCentered="1"/>
      <pageSetup paperSize="9" fitToHeight="0" orientation="portrait" r:id="rId14"/>
      <headerFooter alignWithMargins="0">
        <oddFooter>&amp;R&amp;"Book Antiqua,Bold"&amp;10Schedule-6/ Page &amp;P of &amp;N</oddFooter>
      </headerFooter>
    </customSheetView>
    <customSheetView guid="{ECE9294F-C910-4036-88BC-B1F2176FB06B}">
      <selection activeCell="D18" sqref="D18"/>
      <pageMargins left="0" right="0" top="0" bottom="0" header="0" footer="0"/>
      <printOptions horizontalCentered="1"/>
      <pageSetup paperSize="9" fitToHeight="0" orientation="portrait" r:id="rId15"/>
      <headerFooter alignWithMargins="0">
        <oddFooter>&amp;R&amp;"Book Antiqua,Bold"&amp;10Schedule-6/ Page &amp;P of &amp;N</oddFooter>
      </headerFooter>
    </customSheetView>
    <customSheetView guid="{B23AD343-29DA-4CE0-BD10-47BF44F3782F}" topLeftCell="A7">
      <selection activeCell="G8" sqref="G8"/>
      <pageMargins left="0" right="0" top="0" bottom="0" header="0" footer="0"/>
      <printOptions horizontalCentered="1"/>
      <pageSetup paperSize="9" fitToHeight="0" orientation="portrait" r:id="rId16"/>
      <headerFooter alignWithMargins="0">
        <oddFooter>&amp;R&amp;"Book Antiqua,Bold"&amp;10Schedule-6/ Page &amp;P of &amp;N</oddFooter>
      </headerFooter>
    </customSheetView>
    <customSheetView guid="{4AA1107B-A795-4744-B566-827168772C7A}" showPageBreaks="1" printArea="1" view="pageBreakPreview" topLeftCell="A4">
      <selection activeCell="D22" sqref="D22"/>
      <pageMargins left="0" right="0" top="0" bottom="0" header="0" footer="0"/>
      <printOptions horizontalCentered="1"/>
      <pageSetup paperSize="9" fitToHeight="0" orientation="portrait" r:id="rId17"/>
      <headerFooter alignWithMargins="0">
        <oddFooter>&amp;R&amp;"Book Antiqua,Bold"&amp;10Schedule-6/ Page &amp;P of &amp;N</oddFooter>
      </headerFooter>
    </customSheetView>
    <customSheetView guid="{EE46BCD1-F715-4FA9-A5FC-1B125AD601E0}" showPageBreaks="1" printArea="1" view="pageBreakPreview">
      <selection activeCell="D9" sqref="D9"/>
      <pageMargins left="0" right="0" top="0" bottom="0" header="0" footer="0"/>
      <printOptions horizontalCentered="1"/>
      <pageSetup paperSize="9" fitToHeight="0" orientation="portrait" r:id="rId18"/>
      <headerFooter alignWithMargins="0">
        <oddFooter>&amp;R&amp;"Book Antiqua,Bold"&amp;10Schedule-6/ Page &amp;P of &amp;N</oddFooter>
      </headerFooter>
    </customSheetView>
    <customSheetView guid="{E97134B6-5E8D-4951-8DA0-73D065532361}" showPageBreaks="1" printArea="1" view="pageBreakPreview" topLeftCell="A7">
      <selection activeCell="D9" sqref="D9"/>
      <pageMargins left="0" right="0" top="0" bottom="0" header="0" footer="0"/>
      <printOptions horizontalCentered="1"/>
      <pageSetup paperSize="9" fitToHeight="0" orientation="portrait" r:id="rId19"/>
      <headerFooter alignWithMargins="0">
        <oddFooter>&amp;R&amp;"Book Antiqua,Bold"&amp;10Schedule-6/ Page &amp;P of &amp;N</oddFooter>
      </headerFooter>
    </customSheetView>
    <customSheetView guid="{B835C05C-B615-4DCB-982D-4519616B3CD8}" showPageBreaks="1" printArea="1" view="pageBreakPreview" topLeftCell="A17">
      <selection activeCell="D9" sqref="D9"/>
      <pageMargins left="0" right="0" top="0" bottom="0" header="0" footer="0"/>
      <printOptions horizontalCentered="1"/>
      <pageSetup paperSize="9" fitToHeight="0" orientation="portrait" r:id="rId20"/>
      <headerFooter alignWithMargins="0">
        <oddFooter>&amp;R&amp;"Book Antiqua,Bold"&amp;10Schedule-6/ Page &amp;P of &amp;N</oddFooter>
      </headerFooter>
    </customSheetView>
    <customSheetView guid="{17F5C48B-526E-48D2-9F97-823D578F9893}" showPageBreaks="1" printArea="1" view="pageBreakPreview" topLeftCell="A16">
      <selection activeCell="D19" sqref="D19"/>
      <pageMargins left="0" right="0" top="0" bottom="0" header="0" footer="0"/>
      <printOptions horizontalCentered="1"/>
      <pageSetup paperSize="9" fitToHeight="0" orientation="portrait" r:id="rId21"/>
      <headerFooter alignWithMargins="0">
        <oddFooter>&amp;R&amp;"Book Antiqua,Bold"&amp;10Schedule-6/ Page &amp;P of &amp;N</oddFooter>
      </headerFooter>
    </customSheetView>
    <customSheetView guid="{7F1A5DE7-1043-4C11-AB2C-CC6BC6A0F482}" showPageBreaks="1" printArea="1" view="pageBreakPreview" topLeftCell="A22">
      <selection activeCell="D22" sqref="D22"/>
      <pageMargins left="0" right="0" top="0" bottom="0" header="0" footer="0"/>
      <printOptions horizontalCentered="1"/>
      <pageSetup paperSize="9" fitToHeight="0" orientation="portrait" r:id="rId22"/>
      <headerFooter alignWithMargins="0">
        <oddFooter>&amp;R&amp;"Book Antiqua,Bold"&amp;10Schedule-6/ Page &amp;P of &amp;N</oddFooter>
      </headerFooter>
    </customSheetView>
    <customSheetView guid="{75D87FDD-0292-4E5A-8E8F-63018B009393}" showPageBreaks="1" printArea="1" hiddenRows="1" view="pageBreakPreview" topLeftCell="A4">
      <selection activeCell="I20" sqref="I20"/>
      <pageMargins left="0" right="0" top="0" bottom="0" header="0" footer="0"/>
      <printOptions horizontalCentered="1"/>
      <pageSetup paperSize="9" fitToHeight="0" orientation="portrait" r:id="rId23"/>
      <headerFooter alignWithMargins="0">
        <oddFooter>&amp;R&amp;"Book Antiqua,Bold"&amp;10Schedule-6/ Page &amp;P of &amp;N</oddFooter>
      </headerFooter>
    </customSheetView>
  </customSheetViews>
  <mergeCells count="25">
    <mergeCell ref="A3:D3"/>
    <mergeCell ref="A4:D4"/>
    <mergeCell ref="B13:C13"/>
    <mergeCell ref="B8:C8"/>
    <mergeCell ref="B9:C9"/>
    <mergeCell ref="A7:C7"/>
    <mergeCell ref="B10:C10"/>
    <mergeCell ref="A24:A25"/>
    <mergeCell ref="B23:C23"/>
    <mergeCell ref="B24:C25"/>
    <mergeCell ref="B21:C21"/>
    <mergeCell ref="B18:C18"/>
    <mergeCell ref="D24:D25"/>
    <mergeCell ref="B14:C14"/>
    <mergeCell ref="B15:C15"/>
    <mergeCell ref="B11:C11"/>
    <mergeCell ref="B17:C17"/>
    <mergeCell ref="B22:C22"/>
    <mergeCell ref="B19:C19"/>
    <mergeCell ref="B20:C20"/>
    <mergeCell ref="B16:C16"/>
    <mergeCell ref="D14:D15"/>
    <mergeCell ref="D16:D17"/>
    <mergeCell ref="D20:D21"/>
    <mergeCell ref="D18:D19"/>
  </mergeCells>
  <phoneticPr fontId="5" type="noConversion"/>
  <printOptions horizontalCentered="1"/>
  <pageMargins left="0.5" right="0.38" top="0.56999999999999995" bottom="0.48" header="0.38" footer="0.24"/>
  <pageSetup paperSize="9" scale="98" fitToHeight="0" orientation="portrait" r:id="rId24"/>
  <headerFooter alignWithMargins="0">
    <oddFooter>&amp;R&amp;"Book Antiqua,Bold"&amp;10Schedule-6/ Page &amp;P of &amp;N</oddFooter>
  </headerFooter>
  <drawing r:id="rId2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indexed="53"/>
    <pageSetUpPr autoPageBreaks="0"/>
  </sheetPr>
  <dimension ref="A1:AS219"/>
  <sheetViews>
    <sheetView view="pageBreakPreview" topLeftCell="A13" zoomScaleNormal="100" zoomScaleSheetLayoutView="100" workbookViewId="0">
      <selection activeCell="A16" sqref="A16:F16"/>
    </sheetView>
  </sheetViews>
  <sheetFormatPr defaultRowHeight="16.5"/>
  <cols>
    <col min="1" max="1" width="11.375" style="349" customWidth="1"/>
    <col min="2" max="2" width="31.375" style="308" customWidth="1"/>
    <col min="3" max="3" width="7.625" style="308" customWidth="1"/>
    <col min="4" max="4" width="10.25" style="308" customWidth="1"/>
    <col min="5" max="5" width="15.375" style="308" customWidth="1"/>
    <col min="6" max="6" width="15.75" style="308" customWidth="1"/>
    <col min="7" max="7" width="13.625" style="308" customWidth="1"/>
    <col min="8" max="8" width="20.875" style="243" customWidth="1"/>
    <col min="9" max="11" width="9" style="354" hidden="1" customWidth="1"/>
    <col min="12" max="12" width="0" style="354" hidden="1" customWidth="1"/>
    <col min="13" max="29" width="9" style="171"/>
    <col min="30" max="30" width="0" style="171" hidden="1" customWidth="1"/>
    <col min="31" max="31" width="13.875" style="171" hidden="1" customWidth="1"/>
    <col min="32" max="32" width="13.625" style="171" hidden="1" customWidth="1"/>
    <col min="33" max="33" width="21.375" style="171" hidden="1" customWidth="1"/>
    <col min="34" max="34" width="12" style="171" hidden="1" customWidth="1"/>
    <col min="35" max="36" width="0" style="171" hidden="1" customWidth="1"/>
    <col min="37" max="45" width="9" style="171"/>
    <col min="46" max="16384" width="9" style="354"/>
  </cols>
  <sheetData>
    <row r="1" spans="1:35" ht="18" customHeight="1">
      <c r="A1" s="75" t="str">
        <f>Cover!B3</f>
        <v>SRTS-II/C&amp;M/ WC-4480/2025</v>
      </c>
      <c r="B1" s="76"/>
      <c r="C1" s="77"/>
      <c r="D1" s="77"/>
      <c r="E1" s="77"/>
      <c r="F1" s="79" t="s">
        <v>458</v>
      </c>
      <c r="G1" s="30"/>
      <c r="I1" s="254"/>
      <c r="J1" s="254"/>
      <c r="K1" s="254"/>
      <c r="L1" s="254"/>
    </row>
    <row r="2" spans="1:35" ht="3" customHeight="1">
      <c r="A2" s="64"/>
      <c r="B2" s="82"/>
      <c r="C2" s="83"/>
      <c r="D2" s="83"/>
      <c r="E2" s="83"/>
      <c r="F2" s="83"/>
      <c r="G2" s="83"/>
      <c r="I2" s="254"/>
      <c r="J2" s="254"/>
      <c r="K2" s="254"/>
      <c r="L2" s="254"/>
    </row>
    <row r="3" spans="1:35" ht="132.75" customHeight="1">
      <c r="A3" s="1083" t="str">
        <f>Cover!$B$2</f>
        <v>Construction of Substation store at 765 kV Koppal, under TBCB Project.</v>
      </c>
      <c r="B3" s="1083"/>
      <c r="C3" s="1083"/>
      <c r="D3" s="1083"/>
      <c r="E3" s="1083"/>
      <c r="F3" s="1083"/>
      <c r="G3" s="469"/>
      <c r="I3" s="254"/>
      <c r="J3" s="254"/>
      <c r="K3" s="254"/>
      <c r="L3" s="254"/>
      <c r="AD3" s="185" t="s">
        <v>157</v>
      </c>
      <c r="AF3" s="206">
        <f>IF(ISERROR(#REF!/('Sch-6'!D14+'Sch-6'!D16+'Sch-6'!#REF!)),0,#REF!/( 'Sch-6'!D14+'Sch-6'!D16+'Sch-6'!#REF!))</f>
        <v>0</v>
      </c>
    </row>
    <row r="4" spans="1:35" ht="21.95" customHeight="1">
      <c r="A4" s="1031" t="s">
        <v>158</v>
      </c>
      <c r="B4" s="1031"/>
      <c r="C4" s="1031"/>
      <c r="D4" s="1031"/>
      <c r="E4" s="1031"/>
      <c r="F4" s="1031"/>
      <c r="G4" s="194"/>
      <c r="I4" s="254"/>
      <c r="J4" s="254"/>
      <c r="K4" s="254"/>
      <c r="L4" s="254"/>
      <c r="AD4" s="185" t="s">
        <v>159</v>
      </c>
      <c r="AF4" s="206" t="e">
        <f>#REF!</f>
        <v>#REF!</v>
      </c>
    </row>
    <row r="5" spans="1:35" ht="18.600000000000001" customHeight="1">
      <c r="A5" s="65"/>
      <c r="B5" s="96"/>
      <c r="C5" s="96"/>
      <c r="D5" s="96"/>
      <c r="E5" s="96"/>
      <c r="F5" s="96"/>
      <c r="G5" s="96"/>
      <c r="I5" s="254"/>
      <c r="J5" s="254"/>
      <c r="K5" s="254"/>
      <c r="L5" s="254"/>
      <c r="AD5" s="185" t="s">
        <v>459</v>
      </c>
      <c r="AF5" s="206">
        <f>IF(ISERROR(#REF!/#REF!),0,#REF! /#REF!)</f>
        <v>0</v>
      </c>
    </row>
    <row r="6" spans="1:35" ht="27.95" customHeight="1">
      <c r="A6" s="29" t="str">
        <f>'Sch-1'!A7</f>
        <v>Bidder’s Name and Address (Bidder) :</v>
      </c>
      <c r="B6" s="39"/>
      <c r="C6" s="39"/>
      <c r="D6" s="448" t="s">
        <v>81</v>
      </c>
      <c r="E6" s="30"/>
      <c r="F6" s="39"/>
      <c r="G6" s="60"/>
      <c r="I6" s="254"/>
      <c r="J6" s="254"/>
      <c r="K6" s="254"/>
      <c r="L6" s="254"/>
      <c r="AD6" s="185" t="s">
        <v>460</v>
      </c>
      <c r="AF6" s="206" t="e">
        <f>#REF!</f>
        <v>#REF!</v>
      </c>
    </row>
    <row r="7" spans="1:35" ht="36" customHeight="1">
      <c r="A7" s="1079" t="str">
        <f>'Sch-1'!A8</f>
        <v/>
      </c>
      <c r="B7" s="1079"/>
      <c r="C7" s="1079"/>
      <c r="D7" s="84" t="str">
        <f>'Sch-1'!M8</f>
        <v>Sr.GM , Contracts &amp; Materials Department,</v>
      </c>
      <c r="E7" s="30"/>
      <c r="F7" s="406"/>
      <c r="G7" s="59"/>
      <c r="I7" s="254"/>
      <c r="J7" s="254"/>
      <c r="K7" s="254"/>
      <c r="L7" s="254"/>
      <c r="AD7" s="185" t="s">
        <v>163</v>
      </c>
      <c r="AF7" s="206" t="e">
        <f>SUM(AF3:AF6)</f>
        <v>#REF!</v>
      </c>
    </row>
    <row r="8" spans="1:35" ht="27.95" customHeight="1">
      <c r="A8" s="40" t="s">
        <v>424</v>
      </c>
      <c r="B8" s="1046" t="str">
        <f>IF('Sch-1'!G9=0, "", 'Sch-1'!G9)</f>
        <v/>
      </c>
      <c r="C8" s="1046"/>
      <c r="D8" s="84" t="str">
        <f>'Sch-1'!M9</f>
        <v>Power Grid Corporation of India Ltd.,</v>
      </c>
      <c r="E8" s="30"/>
      <c r="F8" s="405"/>
      <c r="G8" s="59"/>
      <c r="I8" s="254"/>
      <c r="J8" s="254"/>
      <c r="K8" s="254"/>
      <c r="L8" s="254"/>
    </row>
    <row r="9" spans="1:35" ht="27.95" customHeight="1">
      <c r="A9" s="40" t="s">
        <v>425</v>
      </c>
      <c r="B9" s="1046" t="str">
        <f>IF('Sch-1'!G10=0, "", 'Sch-1'!G10)</f>
        <v/>
      </c>
      <c r="C9" s="1046"/>
      <c r="D9" s="84" t="str">
        <f>'Sch-1'!M10</f>
        <v>SRTS-II, RHQ</v>
      </c>
      <c r="E9" s="30"/>
      <c r="F9" s="405"/>
      <c r="G9" s="59"/>
      <c r="I9" s="254"/>
      <c r="J9" s="254"/>
      <c r="K9" s="254"/>
      <c r="L9" s="254"/>
    </row>
    <row r="10" spans="1:35" ht="27.95" customHeight="1">
      <c r="A10" s="41"/>
      <c r="B10" s="1046" t="str">
        <f>IF('Sch-1'!G11=0, "", 'Sch-1'!G11)</f>
        <v/>
      </c>
      <c r="C10" s="1046"/>
      <c r="D10" s="84" t="str">
        <f>'Sch-1'!M11</f>
        <v>Singanayakanahalli</v>
      </c>
      <c r="E10" s="30"/>
      <c r="F10" s="405"/>
      <c r="G10" s="59"/>
      <c r="I10" s="254"/>
      <c r="J10" s="254"/>
      <c r="K10" s="254"/>
      <c r="L10" s="254"/>
      <c r="AD10" s="185" t="s">
        <v>406</v>
      </c>
      <c r="AF10" s="213" t="e">
        <f>'Sch-1'!#REF!</f>
        <v>#REF!</v>
      </c>
    </row>
    <row r="11" spans="1:35" ht="27.95" customHeight="1">
      <c r="A11" s="41"/>
      <c r="B11" s="1046" t="str">
        <f>IF('Sch-1'!G12=0, "", 'Sch-1'!G12)</f>
        <v/>
      </c>
      <c r="C11" s="1046"/>
      <c r="D11" s="84" t="str">
        <f>'Sch-1'!M12</f>
        <v>Bengaluru-560064</v>
      </c>
      <c r="E11" s="30"/>
      <c r="F11" s="405"/>
      <c r="G11" s="59"/>
      <c r="I11" s="254"/>
      <c r="J11" s="254"/>
      <c r="K11" s="254"/>
      <c r="L11" s="254"/>
      <c r="AD11" s="185"/>
      <c r="AF11" s="206"/>
    </row>
    <row r="12" spans="1:35" ht="8.25" customHeight="1">
      <c r="A12" s="41"/>
      <c r="B12" s="405"/>
      <c r="C12" s="405"/>
      <c r="D12" s="405"/>
      <c r="E12" s="405"/>
      <c r="F12" s="405"/>
      <c r="G12" s="59"/>
      <c r="H12" s="194"/>
      <c r="I12" s="171"/>
      <c r="J12" s="171"/>
      <c r="K12" s="171"/>
      <c r="L12" s="171"/>
      <c r="AD12" s="185"/>
      <c r="AF12" s="206"/>
    </row>
    <row r="13" spans="1:35" ht="27.95" customHeight="1">
      <c r="A13" s="29" t="s">
        <v>461</v>
      </c>
      <c r="B13" s="29"/>
      <c r="C13" s="29"/>
      <c r="D13" s="29"/>
      <c r="E13" s="29"/>
      <c r="F13" s="29"/>
      <c r="G13" s="29"/>
      <c r="H13" s="194"/>
      <c r="I13" s="171"/>
      <c r="J13" s="171"/>
      <c r="K13" s="171"/>
      <c r="L13" s="171"/>
    </row>
    <row r="14" spans="1:35" ht="33.75" customHeight="1">
      <c r="A14" s="97" t="s">
        <v>462</v>
      </c>
      <c r="B14" s="434" t="s">
        <v>463</v>
      </c>
      <c r="C14" s="434" t="s">
        <v>101</v>
      </c>
      <c r="D14" s="434" t="s">
        <v>150</v>
      </c>
      <c r="E14" s="434" t="s">
        <v>464</v>
      </c>
      <c r="F14" s="98" t="s">
        <v>465</v>
      </c>
      <c r="G14" s="290"/>
      <c r="H14" s="194"/>
      <c r="I14" s="171" t="e">
        <f>#REF!</f>
        <v>#REF!</v>
      </c>
      <c r="J14" s="171"/>
      <c r="K14" s="171"/>
      <c r="L14" s="171"/>
      <c r="AE14" s="1078" t="s">
        <v>466</v>
      </c>
      <c r="AF14" s="1078"/>
      <c r="AG14" s="187" t="s">
        <v>144</v>
      </c>
      <c r="AH14" s="1078" t="s">
        <v>467</v>
      </c>
      <c r="AI14" s="1078"/>
    </row>
    <row r="15" spans="1:35" s="409" customFormat="1">
      <c r="A15" s="581"/>
      <c r="B15" s="582"/>
      <c r="C15" s="454"/>
      <c r="D15" s="455"/>
      <c r="E15" s="451"/>
      <c r="F15" s="452"/>
      <c r="H15" s="471"/>
      <c r="I15" s="471"/>
      <c r="J15" s="471"/>
      <c r="K15" s="471"/>
      <c r="L15" s="471"/>
      <c r="M15" s="471"/>
      <c r="N15" s="471"/>
      <c r="O15" s="471"/>
      <c r="P15" s="471"/>
      <c r="Q15" s="471"/>
    </row>
    <row r="16" spans="1:35" s="409" customFormat="1" ht="15">
      <c r="A16" s="1082" t="s">
        <v>468</v>
      </c>
      <c r="B16" s="1082"/>
      <c r="C16" s="1082"/>
      <c r="D16" s="1082"/>
      <c r="E16" s="1082"/>
      <c r="F16" s="1082"/>
      <c r="H16" s="471"/>
      <c r="I16" s="471"/>
      <c r="J16" s="471"/>
      <c r="K16" s="471"/>
      <c r="L16" s="471"/>
      <c r="M16" s="471"/>
      <c r="N16" s="471"/>
      <c r="O16" s="471"/>
      <c r="P16" s="471"/>
      <c r="Q16" s="471"/>
    </row>
    <row r="17" spans="1:35" s="409" customFormat="1">
      <c r="A17" s="583"/>
      <c r="B17" s="584"/>
      <c r="C17" s="458"/>
      <c r="D17" s="459"/>
      <c r="E17" s="453"/>
      <c r="F17" s="452"/>
      <c r="H17" s="471"/>
      <c r="I17" s="471" t="e">
        <f>E17*(1-$I$14)</f>
        <v>#REF!</v>
      </c>
      <c r="J17" s="471"/>
      <c r="K17" s="471"/>
      <c r="L17" s="471"/>
      <c r="M17" s="471"/>
      <c r="N17" s="471"/>
      <c r="O17" s="471"/>
      <c r="P17" s="471"/>
      <c r="Q17" s="471"/>
    </row>
    <row r="18" spans="1:35" s="409" customFormat="1">
      <c r="A18" s="583"/>
      <c r="B18" s="585"/>
      <c r="C18" s="458"/>
      <c r="D18" s="459"/>
      <c r="E18" s="453"/>
      <c r="F18" s="452"/>
      <c r="H18" s="471"/>
      <c r="I18" s="471" t="e">
        <f>E18*(1-$I$14)</f>
        <v>#REF!</v>
      </c>
      <c r="J18" s="471"/>
      <c r="K18" s="471"/>
      <c r="L18" s="471"/>
      <c r="M18" s="471"/>
      <c r="N18" s="471"/>
      <c r="O18" s="471"/>
      <c r="P18" s="471"/>
      <c r="Q18" s="471"/>
    </row>
    <row r="19" spans="1:35" s="409" customFormat="1">
      <c r="A19" s="583"/>
      <c r="B19" s="585"/>
      <c r="C19" s="458"/>
      <c r="D19" s="459"/>
      <c r="E19" s="453"/>
      <c r="F19" s="452"/>
      <c r="H19" s="471"/>
      <c r="I19" s="471" t="e">
        <f>E19*(1-$I$14)</f>
        <v>#REF!</v>
      </c>
      <c r="J19" s="471"/>
      <c r="K19" s="471"/>
      <c r="L19" s="471"/>
      <c r="M19" s="471"/>
      <c r="N19" s="471"/>
      <c r="O19" s="471"/>
      <c r="P19" s="471"/>
      <c r="Q19" s="471"/>
    </row>
    <row r="20" spans="1:35" s="409" customFormat="1" ht="24.75" customHeight="1">
      <c r="A20" s="461"/>
      <c r="B20" s="462" t="s">
        <v>469</v>
      </c>
      <c r="C20" s="462"/>
      <c r="D20" s="462"/>
      <c r="E20" s="462"/>
      <c r="F20" s="464">
        <f>SUM(F18:F19)</f>
        <v>0</v>
      </c>
      <c r="H20" s="471"/>
      <c r="I20" s="471"/>
      <c r="J20" s="471"/>
      <c r="K20" s="471"/>
      <c r="L20" s="471"/>
      <c r="M20" s="471"/>
      <c r="N20" s="471"/>
      <c r="O20" s="471"/>
      <c r="P20" s="471"/>
      <c r="Q20" s="471"/>
    </row>
    <row r="21" spans="1:35" ht="12.75" customHeight="1">
      <c r="A21" s="301"/>
      <c r="B21" s="284"/>
      <c r="C21" s="284"/>
      <c r="D21" s="284"/>
      <c r="E21" s="284"/>
      <c r="F21" s="284"/>
      <c r="G21" s="447"/>
      <c r="H21" s="194"/>
      <c r="I21" s="171"/>
      <c r="J21" s="171"/>
      <c r="K21" s="171"/>
      <c r="L21" s="171"/>
      <c r="AE21" s="214"/>
      <c r="AF21" s="214"/>
      <c r="AH21" s="214"/>
      <c r="AI21" s="214"/>
    </row>
    <row r="22" spans="1:35" ht="24.75" customHeight="1">
      <c r="A22" s="1081"/>
      <c r="B22" s="1081"/>
      <c r="C22" s="1081"/>
      <c r="D22" s="1081"/>
      <c r="E22" s="1081"/>
      <c r="F22" s="1081"/>
      <c r="G22" s="1081"/>
      <c r="H22" s="194"/>
      <c r="I22" s="171"/>
      <c r="J22" s="171"/>
      <c r="K22" s="171"/>
      <c r="L22" s="171"/>
      <c r="AD22" s="171" t="s">
        <v>144</v>
      </c>
      <c r="AE22" s="242" t="e">
        <f>IF(#REF!&gt;0,#REF!&amp; " Item(s) in Sch-3", "")</f>
        <v>#REF!</v>
      </c>
      <c r="AF22" s="215"/>
    </row>
    <row r="23" spans="1:35" ht="27.75" customHeight="1">
      <c r="A23" s="355"/>
      <c r="B23" s="355"/>
      <c r="C23" s="1080"/>
      <c r="D23" s="1080"/>
      <c r="E23" s="1080"/>
      <c r="F23" s="1080"/>
      <c r="G23" s="1080"/>
      <c r="I23" s="254"/>
      <c r="J23" s="254"/>
      <c r="K23" s="254"/>
      <c r="L23" s="254"/>
      <c r="AE23" s="242"/>
      <c r="AF23" s="215"/>
    </row>
    <row r="24" spans="1:35" ht="27.95" customHeight="1">
      <c r="A24" s="89" t="s">
        <v>120</v>
      </c>
      <c r="B24" s="103" t="str">
        <f>'Sch-1'!F28</f>
        <v>--2025</v>
      </c>
      <c r="C24" s="1080" t="str">
        <f>"Printed Name   : " &amp; 'Sch-1'!M29</f>
        <v xml:space="preserve">Printed Name   : </v>
      </c>
      <c r="D24" s="1080"/>
      <c r="E24" s="1080"/>
      <c r="F24" s="1080"/>
      <c r="G24" s="1080"/>
      <c r="I24" s="254"/>
      <c r="J24" s="254"/>
      <c r="K24" s="254"/>
      <c r="L24" s="254"/>
    </row>
    <row r="25" spans="1:35" ht="27.95" customHeight="1">
      <c r="A25" s="89" t="s">
        <v>121</v>
      </c>
      <c r="B25" s="99" t="str">
        <f>'Sch-1'!F29</f>
        <v/>
      </c>
      <c r="C25" s="1080" t="str">
        <f>"Designation      : " &amp; 'Sch-1'!M30</f>
        <v xml:space="preserve">Designation      : </v>
      </c>
      <c r="D25" s="1080"/>
      <c r="E25" s="1080"/>
      <c r="F25" s="1080"/>
      <c r="G25" s="1080"/>
      <c r="I25" s="254"/>
      <c r="J25" s="254"/>
      <c r="K25" s="254"/>
      <c r="L25" s="254"/>
    </row>
    <row r="26" spans="1:35" ht="36.75" customHeight="1">
      <c r="A26" s="100" t="s">
        <v>470</v>
      </c>
      <c r="B26" s="1086" t="s">
        <v>471</v>
      </c>
      <c r="C26" s="1086"/>
      <c r="D26" s="1086"/>
      <c r="E26" s="1086"/>
      <c r="F26" s="1086"/>
      <c r="G26" s="539"/>
      <c r="I26" s="254"/>
      <c r="J26" s="254"/>
      <c r="K26" s="254"/>
      <c r="L26" s="254"/>
    </row>
    <row r="27" spans="1:35" ht="31.5" customHeight="1">
      <c r="A27" s="286"/>
      <c r="B27" s="30"/>
      <c r="C27" s="30"/>
      <c r="D27" s="30"/>
      <c r="E27" s="30"/>
      <c r="F27" s="30"/>
      <c r="G27" s="30"/>
      <c r="H27" s="245"/>
      <c r="I27" s="254"/>
      <c r="J27" s="254"/>
      <c r="K27" s="254"/>
      <c r="L27" s="254"/>
    </row>
    <row r="95" spans="1:12" s="171" customFormat="1">
      <c r="A95" s="191"/>
      <c r="B95" s="179"/>
      <c r="C95" s="179"/>
      <c r="D95" s="179"/>
      <c r="E95" s="179"/>
      <c r="F95" s="179"/>
      <c r="G95" s="179"/>
      <c r="H95" s="243"/>
      <c r="I95" s="254"/>
      <c r="J95" s="254"/>
      <c r="K95" s="254"/>
      <c r="L95" s="254"/>
    </row>
    <row r="96" spans="1:12" s="171" customFormat="1">
      <c r="A96" s="191"/>
      <c r="B96" s="179"/>
      <c r="C96" s="179"/>
      <c r="D96" s="179"/>
      <c r="E96" s="179"/>
      <c r="F96" s="179"/>
      <c r="G96" s="179"/>
      <c r="H96" s="243"/>
      <c r="I96" s="254"/>
      <c r="J96" s="254"/>
      <c r="K96" s="254"/>
      <c r="L96" s="254"/>
    </row>
    <row r="97" spans="1:35" s="171" customFormat="1">
      <c r="A97" s="191"/>
      <c r="B97" s="179"/>
      <c r="C97" s="179"/>
      <c r="D97" s="179"/>
      <c r="E97" s="179"/>
      <c r="F97" s="179"/>
      <c r="G97" s="179"/>
      <c r="H97" s="243"/>
      <c r="I97" s="254"/>
      <c r="J97" s="254"/>
      <c r="K97" s="254"/>
      <c r="L97" s="254"/>
    </row>
    <row r="98" spans="1:35" s="254" customFormat="1" hidden="1">
      <c r="A98" s="173" t="str">
        <f>A1</f>
        <v>SRTS-II/C&amp;M/ WC-4480/2025</v>
      </c>
      <c r="B98" s="89"/>
      <c r="C98" s="175"/>
      <c r="D98" s="175"/>
      <c r="E98" s="175"/>
      <c r="F98" s="175"/>
      <c r="G98" s="175"/>
      <c r="H98" s="174"/>
    </row>
    <row r="99" spans="1:35" s="254" customFormat="1" hidden="1">
      <c r="A99" s="64"/>
      <c r="B99" s="82"/>
      <c r="C99" s="83"/>
      <c r="D99" s="83"/>
      <c r="E99" s="83"/>
      <c r="F99" s="83"/>
      <c r="G99" s="83"/>
      <c r="H99" s="174"/>
    </row>
    <row r="100" spans="1:35" s="254" customFormat="1" ht="35.25" hidden="1" customHeight="1">
      <c r="A100" s="1084" t="str">
        <f t="shared" ref="A100:C101" si="0">A3</f>
        <v>Construction of Substation store at 765 kV Koppal, under TBCB Project.</v>
      </c>
      <c r="B100" s="1084">
        <f t="shared" si="0"/>
        <v>0</v>
      </c>
      <c r="C100" s="1084">
        <f t="shared" si="0"/>
        <v>0</v>
      </c>
      <c r="D100" s="1084"/>
      <c r="E100" s="1084"/>
      <c r="F100" s="1084"/>
      <c r="G100" s="1084">
        <f>G3</f>
        <v>0</v>
      </c>
      <c r="H100" s="174"/>
    </row>
    <row r="101" spans="1:35" s="254" customFormat="1" hidden="1">
      <c r="A101" s="1085" t="str">
        <f t="shared" si="0"/>
        <v>(SCHEDULE OF RATES AND PRICES )</v>
      </c>
      <c r="B101" s="1085">
        <f t="shared" si="0"/>
        <v>0</v>
      </c>
      <c r="C101" s="1085">
        <f t="shared" si="0"/>
        <v>0</v>
      </c>
      <c r="D101" s="1085"/>
      <c r="E101" s="1085"/>
      <c r="F101" s="1085"/>
      <c r="G101" s="1085">
        <f>G4</f>
        <v>0</v>
      </c>
      <c r="H101" s="174"/>
    </row>
    <row r="102" spans="1:35" s="254" customFormat="1" hidden="1">
      <c r="A102" s="65"/>
      <c r="B102" s="96"/>
      <c r="C102" s="96"/>
      <c r="D102" s="96"/>
      <c r="E102" s="96"/>
      <c r="F102" s="96"/>
      <c r="G102" s="96"/>
      <c r="H102" s="174"/>
    </row>
    <row r="103" spans="1:35" s="254" customFormat="1" hidden="1">
      <c r="A103" s="29" t="str">
        <f>A6</f>
        <v>Bidder’s Name and Address (Bidder) :</v>
      </c>
      <c r="B103" s="39"/>
      <c r="C103" s="39"/>
      <c r="D103" s="39"/>
      <c r="E103" s="39"/>
      <c r="F103" s="39"/>
      <c r="G103" s="60">
        <f t="shared" ref="G103:G108" si="1">G6</f>
        <v>0</v>
      </c>
      <c r="H103" s="174"/>
    </row>
    <row r="104" spans="1:35" s="254" customFormat="1" hidden="1">
      <c r="A104" s="1079" t="str">
        <f>A7</f>
        <v/>
      </c>
      <c r="B104" s="1079">
        <f t="shared" ref="B104:C108" si="2">B7</f>
        <v>0</v>
      </c>
      <c r="C104" s="1079">
        <f t="shared" si="2"/>
        <v>0</v>
      </c>
      <c r="D104" s="406"/>
      <c r="E104" s="406"/>
      <c r="F104" s="406"/>
      <c r="G104" s="59">
        <f t="shared" si="1"/>
        <v>0</v>
      </c>
      <c r="H104" s="174"/>
    </row>
    <row r="105" spans="1:35" s="254" customFormat="1" hidden="1">
      <c r="A105" s="40" t="str">
        <f>A8</f>
        <v>Name     :</v>
      </c>
      <c r="B105" s="1046" t="str">
        <f t="shared" si="2"/>
        <v/>
      </c>
      <c r="C105" s="1046">
        <f t="shared" si="2"/>
        <v>0</v>
      </c>
      <c r="D105" s="405"/>
      <c r="E105" s="405"/>
      <c r="F105" s="405"/>
      <c r="G105" s="59">
        <f t="shared" si="1"/>
        <v>0</v>
      </c>
      <c r="H105" s="174"/>
    </row>
    <row r="106" spans="1:35" s="254" customFormat="1" hidden="1">
      <c r="A106" s="40" t="str">
        <f>A9</f>
        <v>Address :</v>
      </c>
      <c r="B106" s="1046" t="str">
        <f t="shared" si="2"/>
        <v/>
      </c>
      <c r="C106" s="1046">
        <f t="shared" si="2"/>
        <v>0</v>
      </c>
      <c r="D106" s="405"/>
      <c r="E106" s="405"/>
      <c r="F106" s="405"/>
      <c r="G106" s="59">
        <f t="shared" si="1"/>
        <v>0</v>
      </c>
      <c r="H106" s="174"/>
    </row>
    <row r="107" spans="1:35" s="254" customFormat="1" hidden="1">
      <c r="A107" s="41"/>
      <c r="B107" s="1046" t="str">
        <f t="shared" si="2"/>
        <v/>
      </c>
      <c r="C107" s="1046">
        <f t="shared" si="2"/>
        <v>0</v>
      </c>
      <c r="D107" s="405"/>
      <c r="E107" s="405"/>
      <c r="F107" s="405"/>
      <c r="G107" s="59">
        <f t="shared" si="1"/>
        <v>0</v>
      </c>
      <c r="H107" s="174"/>
    </row>
    <row r="108" spans="1:35" s="254" customFormat="1" hidden="1">
      <c r="A108" s="41"/>
      <c r="B108" s="1046" t="str">
        <f t="shared" si="2"/>
        <v/>
      </c>
      <c r="C108" s="1046">
        <f t="shared" si="2"/>
        <v>0</v>
      </c>
      <c r="D108" s="405"/>
      <c r="E108" s="405"/>
      <c r="F108" s="405"/>
      <c r="G108" s="59">
        <f t="shared" si="1"/>
        <v>0</v>
      </c>
      <c r="H108" s="174"/>
    </row>
    <row r="109" spans="1:35" s="254" customFormat="1" hidden="1">
      <c r="A109" s="286"/>
      <c r="B109" s="30"/>
      <c r="C109" s="30"/>
      <c r="D109" s="30"/>
      <c r="E109" s="30"/>
      <c r="F109" s="30"/>
      <c r="G109" s="30"/>
      <c r="H109" s="174"/>
    </row>
    <row r="110" spans="1:35" s="254" customFormat="1" ht="33.75" hidden="1" customHeight="1">
      <c r="A110" s="284" t="str">
        <f>A14</f>
        <v>SL. NO.</v>
      </c>
      <c r="B110" s="289" t="str">
        <f>B14</f>
        <v>Description of Test</v>
      </c>
      <c r="C110" s="1076">
        <f>G14</f>
        <v>0</v>
      </c>
      <c r="D110" s="1076"/>
      <c r="E110" s="1076"/>
      <c r="F110" s="1076"/>
      <c r="G110" s="1076"/>
      <c r="H110" s="174"/>
      <c r="AE110" s="1076"/>
      <c r="AF110" s="1076"/>
      <c r="AH110" s="1076"/>
      <c r="AI110" s="1076"/>
    </row>
    <row r="111" spans="1:35" s="254" customFormat="1" hidden="1">
      <c r="A111" s="96" t="e">
        <f>#REF!</f>
        <v>#REF!</v>
      </c>
      <c r="B111" s="96" t="e">
        <f>#REF!</f>
        <v>#REF!</v>
      </c>
      <c r="C111" s="1077" t="e">
        <f>#REF!</f>
        <v>#REF!</v>
      </c>
      <c r="D111" s="1077"/>
      <c r="E111" s="1077"/>
      <c r="F111" s="1077"/>
      <c r="G111" s="1077"/>
      <c r="H111" s="174"/>
      <c r="AE111" s="1077"/>
      <c r="AF111" s="1077"/>
      <c r="AH111" s="1077"/>
      <c r="AI111" s="1077"/>
    </row>
    <row r="112" spans="1:35" s="254" customFormat="1" hidden="1">
      <c r="A112" s="291" t="e">
        <f>#REF!</f>
        <v>#REF!</v>
      </c>
      <c r="B112" s="292" t="e">
        <f>#REF!</f>
        <v>#REF!</v>
      </c>
      <c r="C112" s="1077"/>
      <c r="D112" s="1077"/>
      <c r="E112" s="1077"/>
      <c r="F112" s="1077"/>
      <c r="G112" s="1077"/>
      <c r="H112" s="174"/>
      <c r="AE112" s="1077"/>
      <c r="AF112" s="1077"/>
      <c r="AH112" s="1077"/>
      <c r="AI112" s="1077"/>
    </row>
    <row r="113" spans="1:35" s="254" customFormat="1" hidden="1">
      <c r="A113" s="293" t="e">
        <f>#REF!</f>
        <v>#REF!</v>
      </c>
      <c r="B113" s="294" t="e">
        <f>#REF!</f>
        <v>#REF!</v>
      </c>
      <c r="C113" s="1075" t="e">
        <f>#REF!</f>
        <v>#REF!</v>
      </c>
      <c r="D113" s="1075"/>
      <c r="E113" s="1075"/>
      <c r="F113" s="1075"/>
      <c r="G113" s="1075"/>
      <c r="H113" s="173"/>
      <c r="AE113" s="295"/>
      <c r="AF113" s="295"/>
      <c r="AH113" s="295"/>
      <c r="AI113" s="295"/>
    </row>
    <row r="114" spans="1:35" s="254" customFormat="1" hidden="1">
      <c r="A114" s="293" t="e">
        <f>#REF!</f>
        <v>#REF!</v>
      </c>
      <c r="B114" s="294" t="e">
        <f>#REF!</f>
        <v>#REF!</v>
      </c>
      <c r="C114" s="1075" t="e">
        <f>#REF!</f>
        <v>#REF!</v>
      </c>
      <c r="D114" s="1075"/>
      <c r="E114" s="1075"/>
      <c r="F114" s="1075"/>
      <c r="G114" s="1075"/>
      <c r="H114" s="173"/>
      <c r="AE114" s="296"/>
      <c r="AF114" s="296"/>
      <c r="AH114" s="295"/>
      <c r="AI114" s="296"/>
    </row>
    <row r="115" spans="1:35" s="254" customFormat="1" ht="20.100000000000001" hidden="1" customHeight="1">
      <c r="A115" s="297"/>
      <c r="B115" s="292" t="e">
        <f>#REF!</f>
        <v>#REF!</v>
      </c>
      <c r="C115" s="1075" t="e">
        <f>#REF!</f>
        <v>#REF!</v>
      </c>
      <c r="D115" s="1075"/>
      <c r="E115" s="1075"/>
      <c r="F115" s="1075"/>
      <c r="G115" s="1075"/>
      <c r="H115" s="174"/>
      <c r="AE115" s="296"/>
      <c r="AF115" s="296"/>
      <c r="AH115" s="296"/>
      <c r="AI115" s="296"/>
    </row>
    <row r="116" spans="1:35" s="254" customFormat="1" hidden="1">
      <c r="A116" s="291" t="e">
        <f>#REF!</f>
        <v>#REF!</v>
      </c>
      <c r="B116" s="292" t="e">
        <f>#REF!</f>
        <v>#REF!</v>
      </c>
      <c r="C116" s="1075"/>
      <c r="D116" s="1075"/>
      <c r="E116" s="1075"/>
      <c r="F116" s="1075"/>
      <c r="G116" s="1075"/>
      <c r="H116" s="174"/>
      <c r="AE116" s="1075"/>
      <c r="AF116" s="1075"/>
      <c r="AH116" s="1075"/>
      <c r="AI116" s="1075"/>
    </row>
    <row r="117" spans="1:35" s="254" customFormat="1" hidden="1">
      <c r="A117" s="298" t="e">
        <f>#REF!</f>
        <v>#REF!</v>
      </c>
      <c r="B117" s="292" t="e">
        <f>#REF!</f>
        <v>#REF!</v>
      </c>
      <c r="C117" s="1075"/>
      <c r="D117" s="1075"/>
      <c r="E117" s="1075"/>
      <c r="F117" s="1075"/>
      <c r="G117" s="1075"/>
      <c r="H117" s="174"/>
      <c r="AE117" s="1075"/>
      <c r="AF117" s="1075"/>
      <c r="AH117" s="1075"/>
      <c r="AI117" s="1075"/>
    </row>
    <row r="118" spans="1:35" s="254" customFormat="1" hidden="1">
      <c r="A118" s="299" t="e">
        <f>#REF!</f>
        <v>#REF!</v>
      </c>
      <c r="B118" s="292" t="e">
        <f>#REF!</f>
        <v>#REF!</v>
      </c>
      <c r="C118" s="1075"/>
      <c r="D118" s="1075"/>
      <c r="E118" s="1075"/>
      <c r="F118" s="1075"/>
      <c r="G118" s="1075"/>
      <c r="H118" s="174"/>
      <c r="AE118" s="1075"/>
      <c r="AF118" s="1075"/>
      <c r="AH118" s="1075"/>
      <c r="AI118" s="1075"/>
    </row>
    <row r="119" spans="1:35" s="254" customFormat="1" hidden="1">
      <c r="A119" s="293" t="e">
        <f>#REF!</f>
        <v>#REF!</v>
      </c>
      <c r="B119" s="294" t="e">
        <f>#REF!</f>
        <v>#REF!</v>
      </c>
      <c r="C119" s="1075" t="e">
        <f>#REF!</f>
        <v>#REF!</v>
      </c>
      <c r="D119" s="1075"/>
      <c r="E119" s="1075"/>
      <c r="F119" s="1075"/>
      <c r="G119" s="1075"/>
      <c r="H119" s="173"/>
      <c r="AE119" s="296"/>
      <c r="AF119" s="296"/>
      <c r="AH119" s="295"/>
      <c r="AI119" s="296"/>
    </row>
    <row r="120" spans="1:35" s="254" customFormat="1" hidden="1">
      <c r="A120" s="293" t="e">
        <f>#REF!</f>
        <v>#REF!</v>
      </c>
      <c r="B120" s="294" t="e">
        <f>#REF!</f>
        <v>#REF!</v>
      </c>
      <c r="C120" s="1075" t="e">
        <f>#REF!</f>
        <v>#REF!</v>
      </c>
      <c r="D120" s="1075"/>
      <c r="E120" s="1075"/>
      <c r="F120" s="1075"/>
      <c r="G120" s="1075"/>
      <c r="H120" s="173"/>
      <c r="AE120" s="296"/>
      <c r="AF120" s="296"/>
      <c r="AH120" s="295"/>
      <c r="AI120" s="296"/>
    </row>
    <row r="121" spans="1:35" s="254" customFormat="1" hidden="1">
      <c r="A121" s="293" t="e">
        <f>#REF!</f>
        <v>#REF!</v>
      </c>
      <c r="B121" s="294" t="e">
        <f>#REF!</f>
        <v>#REF!</v>
      </c>
      <c r="C121" s="1075" t="e">
        <f>#REF!</f>
        <v>#REF!</v>
      </c>
      <c r="D121" s="1075"/>
      <c r="E121" s="1075"/>
      <c r="F121" s="1075"/>
      <c r="G121" s="1075"/>
      <c r="H121" s="173"/>
      <c r="AE121" s="296"/>
      <c r="AF121" s="296"/>
      <c r="AH121" s="295"/>
      <c r="AI121" s="296"/>
    </row>
    <row r="122" spans="1:35" s="254" customFormat="1" hidden="1">
      <c r="A122" s="293" t="e">
        <f>#REF!</f>
        <v>#REF!</v>
      </c>
      <c r="B122" s="294" t="e">
        <f>#REF!</f>
        <v>#REF!</v>
      </c>
      <c r="C122" s="1075" t="e">
        <f>#REF!</f>
        <v>#REF!</v>
      </c>
      <c r="D122" s="1075"/>
      <c r="E122" s="1075"/>
      <c r="F122" s="1075"/>
      <c r="G122" s="1075"/>
      <c r="H122" s="173"/>
      <c r="AE122" s="296"/>
      <c r="AF122" s="296"/>
      <c r="AH122" s="295"/>
      <c r="AI122" s="296"/>
    </row>
    <row r="123" spans="1:35" s="254" customFormat="1" hidden="1">
      <c r="A123" s="293"/>
      <c r="B123" s="292" t="e">
        <f>#REF!</f>
        <v>#REF!</v>
      </c>
      <c r="C123" s="1075" t="e">
        <f>#REF!</f>
        <v>#REF!</v>
      </c>
      <c r="D123" s="1075"/>
      <c r="E123" s="1075"/>
      <c r="F123" s="1075"/>
      <c r="G123" s="1075"/>
      <c r="H123" s="173"/>
      <c r="AE123" s="296"/>
      <c r="AF123" s="296"/>
      <c r="AH123" s="296"/>
      <c r="AI123" s="296"/>
    </row>
    <row r="124" spans="1:35" s="254" customFormat="1" ht="20.100000000000001" hidden="1" customHeight="1">
      <c r="A124" s="299" t="e">
        <f>#REF!</f>
        <v>#REF!</v>
      </c>
      <c r="B124" s="292" t="e">
        <f>#REF!</f>
        <v>#REF!</v>
      </c>
      <c r="C124" s="1075"/>
      <c r="D124" s="1075"/>
      <c r="E124" s="1075"/>
      <c r="F124" s="1075"/>
      <c r="G124" s="1075"/>
      <c r="H124" s="173"/>
      <c r="AE124" s="296"/>
      <c r="AF124" s="296"/>
      <c r="AH124" s="296"/>
      <c r="AI124" s="296"/>
    </row>
    <row r="125" spans="1:35" s="254" customFormat="1" hidden="1">
      <c r="A125" s="293" t="e">
        <f>#REF!</f>
        <v>#REF!</v>
      </c>
      <c r="B125" s="294" t="e">
        <f>#REF!</f>
        <v>#REF!</v>
      </c>
      <c r="C125" s="1075" t="e">
        <f>#REF!</f>
        <v>#REF!</v>
      </c>
      <c r="D125" s="1075"/>
      <c r="E125" s="1075"/>
      <c r="F125" s="1075"/>
      <c r="G125" s="1075"/>
      <c r="H125" s="173"/>
      <c r="AE125" s="296"/>
      <c r="AF125" s="296"/>
      <c r="AH125" s="295"/>
      <c r="AI125" s="296"/>
    </row>
    <row r="126" spans="1:35" s="254" customFormat="1" hidden="1">
      <c r="A126" s="293" t="e">
        <f>#REF!</f>
        <v>#REF!</v>
      </c>
      <c r="B126" s="294" t="e">
        <f>#REF!</f>
        <v>#REF!</v>
      </c>
      <c r="C126" s="1075" t="e">
        <f>#REF!</f>
        <v>#REF!</v>
      </c>
      <c r="D126" s="1075"/>
      <c r="E126" s="1075"/>
      <c r="F126" s="1075"/>
      <c r="G126" s="1075"/>
      <c r="H126" s="173"/>
      <c r="AE126" s="296"/>
      <c r="AF126" s="296"/>
      <c r="AH126" s="295"/>
      <c r="AI126" s="296"/>
    </row>
    <row r="127" spans="1:35" s="254" customFormat="1" ht="20.100000000000001" hidden="1" customHeight="1">
      <c r="A127" s="293" t="e">
        <f>#REF!</f>
        <v>#REF!</v>
      </c>
      <c r="B127" s="294" t="e">
        <f>#REF!</f>
        <v>#REF!</v>
      </c>
      <c r="C127" s="1075" t="e">
        <f>#REF!</f>
        <v>#REF!</v>
      </c>
      <c r="D127" s="1075"/>
      <c r="E127" s="1075"/>
      <c r="F127" s="1075"/>
      <c r="G127" s="1075"/>
      <c r="H127" s="173"/>
      <c r="AE127" s="296"/>
      <c r="AF127" s="296"/>
      <c r="AH127" s="295"/>
      <c r="AI127" s="296"/>
    </row>
    <row r="128" spans="1:35" s="254" customFormat="1" hidden="1">
      <c r="A128" s="293" t="e">
        <f>#REF!</f>
        <v>#REF!</v>
      </c>
      <c r="B128" s="294" t="e">
        <f>#REF!</f>
        <v>#REF!</v>
      </c>
      <c r="C128" s="1075" t="e">
        <f>#REF!</f>
        <v>#REF!</v>
      </c>
      <c r="D128" s="1075"/>
      <c r="E128" s="1075"/>
      <c r="F128" s="1075"/>
      <c r="G128" s="1075"/>
      <c r="H128" s="173"/>
      <c r="AE128" s="296"/>
      <c r="AF128" s="296"/>
      <c r="AH128" s="295"/>
      <c r="AI128" s="296"/>
    </row>
    <row r="129" spans="1:35" s="255" customFormat="1" ht="20.100000000000001" hidden="1" customHeight="1">
      <c r="A129" s="300"/>
      <c r="B129" s="292" t="e">
        <f>#REF!</f>
        <v>#REF!</v>
      </c>
      <c r="C129" s="1075" t="e">
        <f>#REF!</f>
        <v>#REF!</v>
      </c>
      <c r="D129" s="1075"/>
      <c r="E129" s="1075"/>
      <c r="F129" s="1075"/>
      <c r="G129" s="1075"/>
      <c r="H129" s="173"/>
      <c r="AE129" s="296"/>
      <c r="AF129" s="296"/>
      <c r="AH129" s="296"/>
      <c r="AI129" s="296"/>
    </row>
    <row r="130" spans="1:35" s="254" customFormat="1" ht="24" hidden="1" customHeight="1">
      <c r="A130" s="299" t="e">
        <f>#REF!</f>
        <v>#REF!</v>
      </c>
      <c r="B130" s="292" t="e">
        <f>#REF!</f>
        <v>#REF!</v>
      </c>
      <c r="C130" s="1075"/>
      <c r="D130" s="1075"/>
      <c r="E130" s="1075"/>
      <c r="F130" s="1075"/>
      <c r="G130" s="1075"/>
      <c r="H130" s="173"/>
      <c r="AE130" s="296"/>
      <c r="AF130" s="296"/>
      <c r="AH130" s="296"/>
      <c r="AI130" s="296"/>
    </row>
    <row r="131" spans="1:35" s="254" customFormat="1" hidden="1">
      <c r="A131" s="293" t="e">
        <f>#REF!</f>
        <v>#REF!</v>
      </c>
      <c r="B131" s="294" t="e">
        <f>#REF!</f>
        <v>#REF!</v>
      </c>
      <c r="C131" s="1075" t="e">
        <f>#REF!</f>
        <v>#REF!</v>
      </c>
      <c r="D131" s="1075"/>
      <c r="E131" s="1075"/>
      <c r="F131" s="1075"/>
      <c r="G131" s="1075"/>
      <c r="H131" s="173"/>
      <c r="AE131" s="296"/>
      <c r="AF131" s="296"/>
      <c r="AH131" s="295"/>
      <c r="AI131" s="296"/>
    </row>
    <row r="132" spans="1:35" s="254" customFormat="1" hidden="1">
      <c r="A132" s="293" t="e">
        <f>#REF!</f>
        <v>#REF!</v>
      </c>
      <c r="B132" s="294" t="e">
        <f>#REF!</f>
        <v>#REF!</v>
      </c>
      <c r="C132" s="1075" t="e">
        <f>#REF!</f>
        <v>#REF!</v>
      </c>
      <c r="D132" s="1075"/>
      <c r="E132" s="1075"/>
      <c r="F132" s="1075"/>
      <c r="G132" s="1075"/>
      <c r="H132" s="173"/>
      <c r="AE132" s="296"/>
      <c r="AF132" s="296"/>
      <c r="AH132" s="295"/>
      <c r="AI132" s="296"/>
    </row>
    <row r="133" spans="1:35" s="254" customFormat="1" ht="33" hidden="1" customHeight="1">
      <c r="A133" s="293" t="e">
        <f>#REF!</f>
        <v>#REF!</v>
      </c>
      <c r="B133" s="294" t="e">
        <f>#REF!</f>
        <v>#REF!</v>
      </c>
      <c r="C133" s="1075" t="e">
        <f>#REF!</f>
        <v>#REF!</v>
      </c>
      <c r="D133" s="1075"/>
      <c r="E133" s="1075"/>
      <c r="F133" s="1075"/>
      <c r="G133" s="1075"/>
      <c r="H133" s="173"/>
      <c r="AE133" s="296"/>
      <c r="AF133" s="296"/>
      <c r="AH133" s="295"/>
      <c r="AI133" s="296"/>
    </row>
    <row r="134" spans="1:35" s="255" customFormat="1" ht="20.100000000000001" hidden="1" customHeight="1">
      <c r="A134" s="293"/>
      <c r="B134" s="292" t="e">
        <f>#REF!</f>
        <v>#REF!</v>
      </c>
      <c r="C134" s="1075" t="e">
        <f>#REF!</f>
        <v>#REF!</v>
      </c>
      <c r="D134" s="1075"/>
      <c r="E134" s="1075"/>
      <c r="F134" s="1075"/>
      <c r="G134" s="1075"/>
      <c r="H134" s="173"/>
      <c r="AE134" s="296"/>
      <c r="AF134" s="296"/>
      <c r="AH134" s="296"/>
      <c r="AI134" s="296"/>
    </row>
    <row r="135" spans="1:35" s="254" customFormat="1" ht="20.100000000000001" hidden="1" customHeight="1">
      <c r="A135" s="299" t="e">
        <f>#REF!</f>
        <v>#REF!</v>
      </c>
      <c r="B135" s="292" t="e">
        <f>#REF!</f>
        <v>#REF!</v>
      </c>
      <c r="C135" s="1075"/>
      <c r="D135" s="1075"/>
      <c r="E135" s="1075"/>
      <c r="F135" s="1075"/>
      <c r="G135" s="1075"/>
      <c r="H135" s="173"/>
      <c r="AE135" s="296"/>
      <c r="AF135" s="296"/>
      <c r="AH135" s="296"/>
      <c r="AI135" s="296"/>
    </row>
    <row r="136" spans="1:35" s="254" customFormat="1" hidden="1">
      <c r="A136" s="293" t="e">
        <f>#REF!</f>
        <v>#REF!</v>
      </c>
      <c r="B136" s="294" t="e">
        <f>#REF!</f>
        <v>#REF!</v>
      </c>
      <c r="C136" s="1075" t="e">
        <f>#REF!</f>
        <v>#REF!</v>
      </c>
      <c r="D136" s="1075"/>
      <c r="E136" s="1075"/>
      <c r="F136" s="1075"/>
      <c r="G136" s="1075"/>
      <c r="H136" s="173"/>
      <c r="AE136" s="296"/>
      <c r="AF136" s="296"/>
      <c r="AH136" s="295"/>
      <c r="AI136" s="296"/>
    </row>
    <row r="137" spans="1:35" s="254" customFormat="1" hidden="1">
      <c r="A137" s="293" t="e">
        <f>#REF!</f>
        <v>#REF!</v>
      </c>
      <c r="B137" s="294" t="e">
        <f>#REF!</f>
        <v>#REF!</v>
      </c>
      <c r="C137" s="1075" t="e">
        <f>#REF!</f>
        <v>#REF!</v>
      </c>
      <c r="D137" s="1075"/>
      <c r="E137" s="1075"/>
      <c r="F137" s="1075"/>
      <c r="G137" s="1075"/>
      <c r="H137" s="173"/>
      <c r="AE137" s="296"/>
      <c r="AF137" s="296"/>
      <c r="AH137" s="295"/>
      <c r="AI137" s="296"/>
    </row>
    <row r="138" spans="1:35" s="254" customFormat="1" hidden="1">
      <c r="A138" s="293" t="e">
        <f>#REF!</f>
        <v>#REF!</v>
      </c>
      <c r="B138" s="294" t="e">
        <f>#REF!</f>
        <v>#REF!</v>
      </c>
      <c r="C138" s="1075" t="e">
        <f>#REF!</f>
        <v>#REF!</v>
      </c>
      <c r="D138" s="1075"/>
      <c r="E138" s="1075"/>
      <c r="F138" s="1075"/>
      <c r="G138" s="1075"/>
      <c r="H138" s="173"/>
      <c r="AE138" s="296"/>
      <c r="AF138" s="296"/>
      <c r="AH138" s="295"/>
      <c r="AI138" s="296"/>
    </row>
    <row r="139" spans="1:35" s="254" customFormat="1" hidden="1">
      <c r="A139" s="293"/>
      <c r="B139" s="292" t="e">
        <f>#REF!</f>
        <v>#REF!</v>
      </c>
      <c r="C139" s="1075" t="e">
        <f>#REF!</f>
        <v>#REF!</v>
      </c>
      <c r="D139" s="1075"/>
      <c r="E139" s="1075"/>
      <c r="F139" s="1075"/>
      <c r="G139" s="1075"/>
      <c r="H139" s="173"/>
      <c r="AE139" s="296"/>
      <c r="AF139" s="296"/>
      <c r="AH139" s="296"/>
      <c r="AI139" s="296"/>
    </row>
    <row r="140" spans="1:35" s="254" customFormat="1" ht="20.100000000000001" hidden="1" customHeight="1">
      <c r="A140" s="299" t="e">
        <f>#REF!</f>
        <v>#REF!</v>
      </c>
      <c r="B140" s="292" t="e">
        <f>#REF!</f>
        <v>#REF!</v>
      </c>
      <c r="C140" s="1075"/>
      <c r="D140" s="1075"/>
      <c r="E140" s="1075"/>
      <c r="F140" s="1075"/>
      <c r="G140" s="1075"/>
      <c r="H140" s="173"/>
      <c r="AE140" s="296"/>
      <c r="AF140" s="296"/>
      <c r="AH140" s="296"/>
      <c r="AI140" s="296"/>
    </row>
    <row r="141" spans="1:35" s="254" customFormat="1" hidden="1">
      <c r="A141" s="293" t="e">
        <f>#REF!</f>
        <v>#REF!</v>
      </c>
      <c r="B141" s="294" t="e">
        <f>#REF!</f>
        <v>#REF!</v>
      </c>
      <c r="C141" s="1075" t="e">
        <f>#REF!</f>
        <v>#REF!</v>
      </c>
      <c r="D141" s="1075"/>
      <c r="E141" s="1075"/>
      <c r="F141" s="1075"/>
      <c r="G141" s="1075"/>
      <c r="H141" s="173"/>
      <c r="AE141" s="296"/>
      <c r="AF141" s="296"/>
      <c r="AH141" s="295"/>
      <c r="AI141" s="296"/>
    </row>
    <row r="142" spans="1:35" s="254" customFormat="1" hidden="1">
      <c r="A142" s="293" t="e">
        <f>#REF!</f>
        <v>#REF!</v>
      </c>
      <c r="B142" s="294" t="e">
        <f>#REF!</f>
        <v>#REF!</v>
      </c>
      <c r="C142" s="1075" t="e">
        <f>#REF!</f>
        <v>#REF!</v>
      </c>
      <c r="D142" s="1075"/>
      <c r="E142" s="1075"/>
      <c r="F142" s="1075"/>
      <c r="G142" s="1075"/>
      <c r="H142" s="173"/>
      <c r="AE142" s="296"/>
      <c r="AF142" s="296"/>
      <c r="AH142" s="295"/>
      <c r="AI142" s="296"/>
    </row>
    <row r="143" spans="1:35" s="254" customFormat="1" hidden="1">
      <c r="A143" s="293" t="e">
        <f>#REF!</f>
        <v>#REF!</v>
      </c>
      <c r="B143" s="294" t="e">
        <f>#REF!</f>
        <v>#REF!</v>
      </c>
      <c r="C143" s="1075" t="e">
        <f>#REF!</f>
        <v>#REF!</v>
      </c>
      <c r="D143" s="1075"/>
      <c r="E143" s="1075"/>
      <c r="F143" s="1075"/>
      <c r="G143" s="1075"/>
      <c r="H143" s="173"/>
      <c r="AE143" s="296"/>
      <c r="AF143" s="296"/>
      <c r="AH143" s="295"/>
      <c r="AI143" s="296"/>
    </row>
    <row r="144" spans="1:35" s="254" customFormat="1" hidden="1">
      <c r="A144" s="293" t="e">
        <f>#REF!</f>
        <v>#REF!</v>
      </c>
      <c r="B144" s="294" t="e">
        <f>#REF!</f>
        <v>#REF!</v>
      </c>
      <c r="C144" s="1075" t="e">
        <f>#REF!</f>
        <v>#REF!</v>
      </c>
      <c r="D144" s="1075"/>
      <c r="E144" s="1075"/>
      <c r="F144" s="1075"/>
      <c r="G144" s="1075"/>
      <c r="H144" s="173"/>
      <c r="AE144" s="296"/>
      <c r="AF144" s="296"/>
      <c r="AH144" s="295"/>
      <c r="AI144" s="296"/>
    </row>
    <row r="145" spans="1:35" s="255" customFormat="1" ht="20.100000000000001" hidden="1" customHeight="1">
      <c r="A145" s="293"/>
      <c r="B145" s="292" t="e">
        <f>#REF!</f>
        <v>#REF!</v>
      </c>
      <c r="C145" s="1075" t="e">
        <f>#REF!</f>
        <v>#REF!</v>
      </c>
      <c r="D145" s="1075"/>
      <c r="E145" s="1075"/>
      <c r="F145" s="1075"/>
      <c r="G145" s="1075"/>
      <c r="H145" s="173"/>
      <c r="AE145" s="296"/>
      <c r="AF145" s="296"/>
      <c r="AH145" s="296"/>
      <c r="AI145" s="296"/>
    </row>
    <row r="146" spans="1:35" s="254" customFormat="1" ht="20.100000000000001" hidden="1" customHeight="1">
      <c r="A146" s="301"/>
      <c r="B146" s="292" t="e">
        <f>#REF!</f>
        <v>#REF!</v>
      </c>
      <c r="C146" s="1075" t="e">
        <f>#REF!</f>
        <v>#REF!</v>
      </c>
      <c r="D146" s="1075"/>
      <c r="E146" s="1075"/>
      <c r="F146" s="1075"/>
      <c r="G146" s="1075"/>
      <c r="H146" s="173"/>
      <c r="AE146" s="296"/>
      <c r="AF146" s="296"/>
      <c r="AH146" s="296"/>
      <c r="AI146" s="296"/>
    </row>
    <row r="147" spans="1:35" s="254" customFormat="1" hidden="1">
      <c r="A147" s="301"/>
      <c r="B147" s="292"/>
      <c r="C147" s="1075"/>
      <c r="D147" s="1075"/>
      <c r="E147" s="1075"/>
      <c r="F147" s="1075"/>
      <c r="G147" s="1075"/>
      <c r="H147" s="173"/>
      <c r="AE147" s="296"/>
      <c r="AF147" s="296"/>
      <c r="AH147" s="296"/>
      <c r="AI147" s="296"/>
    </row>
    <row r="148" spans="1:35" s="254" customFormat="1" ht="20.100000000000001" hidden="1" customHeight="1">
      <c r="A148" s="298" t="e">
        <f>#REF!</f>
        <v>#REF!</v>
      </c>
      <c r="B148" s="292" t="e">
        <f>#REF!</f>
        <v>#REF!</v>
      </c>
      <c r="C148" s="1075"/>
      <c r="D148" s="1075"/>
      <c r="E148" s="1075"/>
      <c r="F148" s="1075"/>
      <c r="G148" s="1075"/>
      <c r="H148" s="173"/>
      <c r="AE148" s="296"/>
      <c r="AF148" s="296"/>
      <c r="AH148" s="296"/>
      <c r="AI148" s="296"/>
    </row>
    <row r="149" spans="1:35" s="254" customFormat="1" ht="30" hidden="1" customHeight="1">
      <c r="A149" s="299" t="e">
        <f>#REF!</f>
        <v>#REF!</v>
      </c>
      <c r="B149" s="292" t="e">
        <f>#REF!</f>
        <v>#REF!</v>
      </c>
      <c r="C149" s="1075"/>
      <c r="D149" s="1075"/>
      <c r="E149" s="1075"/>
      <c r="F149" s="1075"/>
      <c r="G149" s="1075"/>
      <c r="H149" s="173"/>
      <c r="AE149" s="296"/>
      <c r="AF149" s="296"/>
      <c r="AH149" s="296"/>
      <c r="AI149" s="296"/>
    </row>
    <row r="150" spans="1:35" s="254" customFormat="1" hidden="1">
      <c r="A150" s="293" t="e">
        <f>#REF!</f>
        <v>#REF!</v>
      </c>
      <c r="B150" s="294" t="e">
        <f>#REF!</f>
        <v>#REF!</v>
      </c>
      <c r="C150" s="1075" t="e">
        <f>#REF!</f>
        <v>#REF!</v>
      </c>
      <c r="D150" s="1075"/>
      <c r="E150" s="1075"/>
      <c r="F150" s="1075"/>
      <c r="G150" s="1075"/>
      <c r="H150" s="173"/>
      <c r="AE150" s="296"/>
      <c r="AF150" s="296"/>
      <c r="AH150" s="295"/>
      <c r="AI150" s="296"/>
    </row>
    <row r="151" spans="1:35" s="254" customFormat="1" hidden="1">
      <c r="A151" s="293" t="e">
        <f>#REF!</f>
        <v>#REF!</v>
      </c>
      <c r="B151" s="294" t="e">
        <f>#REF!</f>
        <v>#REF!</v>
      </c>
      <c r="C151" s="1075" t="e">
        <f>#REF!</f>
        <v>#REF!</v>
      </c>
      <c r="D151" s="1075"/>
      <c r="E151" s="1075"/>
      <c r="F151" s="1075"/>
      <c r="G151" s="1075"/>
      <c r="H151" s="173"/>
      <c r="AE151" s="296"/>
      <c r="AF151" s="296"/>
      <c r="AH151" s="295"/>
      <c r="AI151" s="296"/>
    </row>
    <row r="152" spans="1:35" s="254" customFormat="1" hidden="1">
      <c r="A152" s="293" t="e">
        <f>#REF!</f>
        <v>#REF!</v>
      </c>
      <c r="B152" s="294" t="e">
        <f>#REF!</f>
        <v>#REF!</v>
      </c>
      <c r="C152" s="1075" t="e">
        <f>#REF!</f>
        <v>#REF!</v>
      </c>
      <c r="D152" s="1075"/>
      <c r="E152" s="1075"/>
      <c r="F152" s="1075"/>
      <c r="G152" s="1075"/>
      <c r="H152" s="173"/>
      <c r="AE152" s="296"/>
      <c r="AF152" s="296"/>
      <c r="AH152" s="295"/>
      <c r="AI152" s="296"/>
    </row>
    <row r="153" spans="1:35" s="254" customFormat="1" ht="20.100000000000001" hidden="1" customHeight="1">
      <c r="A153" s="302"/>
      <c r="B153" s="292" t="e">
        <f>#REF!</f>
        <v>#REF!</v>
      </c>
      <c r="C153" s="1075" t="e">
        <f>#REF!</f>
        <v>#REF!</v>
      </c>
      <c r="D153" s="1075"/>
      <c r="E153" s="1075"/>
      <c r="F153" s="1075"/>
      <c r="G153" s="1075"/>
      <c r="H153" s="173"/>
      <c r="AE153" s="296"/>
      <c r="AF153" s="296"/>
      <c r="AH153" s="296"/>
      <c r="AI153" s="296"/>
    </row>
    <row r="154" spans="1:35" s="254" customFormat="1" ht="20.100000000000001" hidden="1" customHeight="1">
      <c r="A154" s="301"/>
      <c r="B154" s="292" t="e">
        <f>#REF!</f>
        <v>#REF!</v>
      </c>
      <c r="C154" s="1075" t="e">
        <f>#REF!</f>
        <v>#REF!</v>
      </c>
      <c r="D154" s="1075"/>
      <c r="E154" s="1075"/>
      <c r="F154" s="1075"/>
      <c r="G154" s="1075"/>
      <c r="H154" s="173"/>
      <c r="AE154" s="296"/>
      <c r="AF154" s="296"/>
      <c r="AH154" s="296"/>
      <c r="AI154" s="296"/>
    </row>
    <row r="155" spans="1:35" s="254" customFormat="1" ht="20.100000000000001" hidden="1" customHeight="1">
      <c r="A155" s="291" t="e">
        <f>#REF!</f>
        <v>#REF!</v>
      </c>
      <c r="B155" s="292" t="e">
        <f>#REF!</f>
        <v>#REF!</v>
      </c>
      <c r="C155" s="1075"/>
      <c r="D155" s="1075"/>
      <c r="E155" s="1075"/>
      <c r="F155" s="1075"/>
      <c r="G155" s="1075"/>
      <c r="H155" s="173"/>
      <c r="AE155" s="296"/>
      <c r="AF155" s="296"/>
      <c r="AH155" s="296"/>
      <c r="AI155" s="296"/>
    </row>
    <row r="156" spans="1:35" s="254" customFormat="1" ht="30" hidden="1" customHeight="1">
      <c r="A156" s="298" t="e">
        <f>#REF!</f>
        <v>#REF!</v>
      </c>
      <c r="B156" s="292" t="e">
        <f>#REF!</f>
        <v>#REF!</v>
      </c>
      <c r="C156" s="1075"/>
      <c r="D156" s="1075"/>
      <c r="E156" s="1075"/>
      <c r="F156" s="1075"/>
      <c r="G156" s="1075"/>
      <c r="H156" s="173"/>
      <c r="AE156" s="296"/>
      <c r="AF156" s="296"/>
      <c r="AH156" s="296"/>
      <c r="AI156" s="296"/>
    </row>
    <row r="157" spans="1:35" s="254" customFormat="1" ht="20.100000000000001" hidden="1" customHeight="1">
      <c r="A157" s="293" t="e">
        <f>#REF!</f>
        <v>#REF!</v>
      </c>
      <c r="B157" s="294" t="e">
        <f>#REF!</f>
        <v>#REF!</v>
      </c>
      <c r="C157" s="1075" t="e">
        <f>#REF!</f>
        <v>#REF!</v>
      </c>
      <c r="D157" s="1075"/>
      <c r="E157" s="1075"/>
      <c r="F157" s="1075"/>
      <c r="G157" s="1075"/>
      <c r="H157" s="173"/>
      <c r="AE157" s="296"/>
      <c r="AF157" s="296"/>
      <c r="AH157" s="295"/>
      <c r="AI157" s="296"/>
    </row>
    <row r="158" spans="1:35" s="254" customFormat="1" ht="20.100000000000001" hidden="1" customHeight="1">
      <c r="A158" s="293" t="e">
        <f>#REF!</f>
        <v>#REF!</v>
      </c>
      <c r="B158" s="294" t="e">
        <f>#REF!</f>
        <v>#REF!</v>
      </c>
      <c r="C158" s="1075" t="e">
        <f>#REF!</f>
        <v>#REF!</v>
      </c>
      <c r="D158" s="1075"/>
      <c r="E158" s="1075"/>
      <c r="F158" s="1075"/>
      <c r="G158" s="1075"/>
      <c r="H158" s="173"/>
      <c r="AE158" s="296"/>
      <c r="AF158" s="296"/>
      <c r="AH158" s="295"/>
      <c r="AI158" s="296"/>
    </row>
    <row r="159" spans="1:35" s="254" customFormat="1" ht="20.100000000000001" hidden="1" customHeight="1">
      <c r="A159" s="293" t="e">
        <f>#REF!</f>
        <v>#REF!</v>
      </c>
      <c r="B159" s="294" t="e">
        <f>#REF!</f>
        <v>#REF!</v>
      </c>
      <c r="C159" s="1075" t="e">
        <f>#REF!</f>
        <v>#REF!</v>
      </c>
      <c r="D159" s="1075"/>
      <c r="E159" s="1075"/>
      <c r="F159" s="1075"/>
      <c r="G159" s="1075"/>
      <c r="H159" s="173"/>
      <c r="AE159" s="296"/>
      <c r="AF159" s="296"/>
      <c r="AH159" s="295"/>
      <c r="AI159" s="296"/>
    </row>
    <row r="160" spans="1:35" s="254" customFormat="1" ht="20.100000000000001" hidden="1" customHeight="1">
      <c r="A160" s="293" t="e">
        <f>#REF!</f>
        <v>#REF!</v>
      </c>
      <c r="B160" s="294" t="e">
        <f>#REF!</f>
        <v>#REF!</v>
      </c>
      <c r="C160" s="1075" t="e">
        <f>#REF!</f>
        <v>#REF!</v>
      </c>
      <c r="D160" s="1075"/>
      <c r="E160" s="1075"/>
      <c r="F160" s="1075"/>
      <c r="G160" s="1075"/>
      <c r="H160" s="173"/>
      <c r="AE160" s="296"/>
      <c r="AF160" s="296"/>
      <c r="AH160" s="295"/>
      <c r="AI160" s="296"/>
    </row>
    <row r="161" spans="1:35" s="254" customFormat="1" ht="20.100000000000001" hidden="1" customHeight="1">
      <c r="A161" s="293" t="e">
        <f>#REF!</f>
        <v>#REF!</v>
      </c>
      <c r="B161" s="294" t="e">
        <f>#REF!</f>
        <v>#REF!</v>
      </c>
      <c r="C161" s="1075" t="e">
        <f>#REF!</f>
        <v>#REF!</v>
      </c>
      <c r="D161" s="1075"/>
      <c r="E161" s="1075"/>
      <c r="F161" s="1075"/>
      <c r="G161" s="1075"/>
      <c r="H161" s="173"/>
      <c r="AE161" s="296"/>
      <c r="AF161" s="296"/>
      <c r="AH161" s="295"/>
      <c r="AI161" s="296"/>
    </row>
    <row r="162" spans="1:35" s="254" customFormat="1" ht="20.100000000000001" hidden="1" customHeight="1">
      <c r="A162" s="297"/>
      <c r="B162" s="292" t="e">
        <f>#REF!</f>
        <v>#REF!</v>
      </c>
      <c r="C162" s="1075" t="e">
        <f>#REF!</f>
        <v>#REF!</v>
      </c>
      <c r="D162" s="1075"/>
      <c r="E162" s="1075"/>
      <c r="F162" s="1075"/>
      <c r="G162" s="1075"/>
      <c r="H162" s="173"/>
      <c r="AE162" s="296"/>
      <c r="AF162" s="296"/>
      <c r="AH162" s="296"/>
      <c r="AI162" s="296"/>
    </row>
    <row r="163" spans="1:35" s="254" customFormat="1" ht="20.100000000000001" hidden="1" customHeight="1">
      <c r="A163" s="298" t="e">
        <f>#REF!</f>
        <v>#REF!</v>
      </c>
      <c r="B163" s="292" t="e">
        <f>#REF!</f>
        <v>#REF!</v>
      </c>
      <c r="C163" s="1075"/>
      <c r="D163" s="1075"/>
      <c r="E163" s="1075"/>
      <c r="F163" s="1075"/>
      <c r="G163" s="1075"/>
      <c r="H163" s="173"/>
      <c r="AE163" s="296"/>
      <c r="AF163" s="296"/>
      <c r="AH163" s="296"/>
      <c r="AI163" s="296"/>
    </row>
    <row r="164" spans="1:35" s="254" customFormat="1" ht="20.100000000000001" hidden="1" customHeight="1">
      <c r="A164" s="293" t="e">
        <f>#REF!</f>
        <v>#REF!</v>
      </c>
      <c r="B164" s="303" t="e">
        <f>#REF!</f>
        <v>#REF!</v>
      </c>
      <c r="C164" s="1075" t="e">
        <f>#REF!</f>
        <v>#REF!</v>
      </c>
      <c r="D164" s="1075"/>
      <c r="E164" s="1075"/>
      <c r="F164" s="1075"/>
      <c r="G164" s="1075"/>
      <c r="H164" s="173"/>
      <c r="AE164" s="296"/>
      <c r="AF164" s="296"/>
      <c r="AH164" s="295"/>
      <c r="AI164" s="296"/>
    </row>
    <row r="165" spans="1:35" s="254" customFormat="1" ht="20.100000000000001" hidden="1" customHeight="1">
      <c r="A165" s="293" t="e">
        <f>#REF!</f>
        <v>#REF!</v>
      </c>
      <c r="B165" s="303" t="e">
        <f>#REF!</f>
        <v>#REF!</v>
      </c>
      <c r="C165" s="1075" t="e">
        <f>#REF!</f>
        <v>#REF!</v>
      </c>
      <c r="D165" s="1075"/>
      <c r="E165" s="1075"/>
      <c r="F165" s="1075"/>
      <c r="G165" s="1075"/>
      <c r="H165" s="173"/>
      <c r="AE165" s="296"/>
      <c r="AF165" s="296"/>
      <c r="AH165" s="295"/>
      <c r="AI165" s="296"/>
    </row>
    <row r="166" spans="1:35" s="254" customFormat="1" ht="20.100000000000001" hidden="1" customHeight="1">
      <c r="A166" s="293" t="e">
        <f>#REF!</f>
        <v>#REF!</v>
      </c>
      <c r="B166" s="303" t="e">
        <f>#REF!</f>
        <v>#REF!</v>
      </c>
      <c r="C166" s="1075" t="e">
        <f>#REF!</f>
        <v>#REF!</v>
      </c>
      <c r="D166" s="1075"/>
      <c r="E166" s="1075"/>
      <c r="F166" s="1075"/>
      <c r="G166" s="1075"/>
      <c r="H166" s="173"/>
      <c r="AE166" s="296"/>
      <c r="AF166" s="296"/>
      <c r="AH166" s="295"/>
      <c r="AI166" s="296"/>
    </row>
    <row r="167" spans="1:35" s="254" customFormat="1" ht="20.100000000000001" hidden="1" customHeight="1">
      <c r="A167" s="293" t="e">
        <f>#REF!</f>
        <v>#REF!</v>
      </c>
      <c r="B167" s="303" t="e">
        <f>#REF!</f>
        <v>#REF!</v>
      </c>
      <c r="C167" s="1075" t="e">
        <f>#REF!</f>
        <v>#REF!</v>
      </c>
      <c r="D167" s="1075"/>
      <c r="E167" s="1075"/>
      <c r="F167" s="1075"/>
      <c r="G167" s="1075"/>
      <c r="H167" s="173"/>
      <c r="AE167" s="296"/>
      <c r="AF167" s="296"/>
      <c r="AH167" s="295"/>
      <c r="AI167" s="296"/>
    </row>
    <row r="168" spans="1:35" s="254" customFormat="1" ht="20.100000000000001" hidden="1" customHeight="1">
      <c r="A168" s="293" t="e">
        <f>#REF!</f>
        <v>#REF!</v>
      </c>
      <c r="B168" s="303" t="e">
        <f>#REF!</f>
        <v>#REF!</v>
      </c>
      <c r="C168" s="1075" t="e">
        <f>#REF!</f>
        <v>#REF!</v>
      </c>
      <c r="D168" s="1075"/>
      <c r="E168" s="1075"/>
      <c r="F168" s="1075"/>
      <c r="G168" s="1075"/>
      <c r="H168" s="173"/>
      <c r="AE168" s="296"/>
      <c r="AF168" s="296"/>
      <c r="AH168" s="295"/>
      <c r="AI168" s="296"/>
    </row>
    <row r="169" spans="1:35" s="254" customFormat="1" ht="20.100000000000001" hidden="1" customHeight="1">
      <c r="A169" s="293" t="e">
        <f>#REF!</f>
        <v>#REF!</v>
      </c>
      <c r="B169" s="303" t="e">
        <f>#REF!</f>
        <v>#REF!</v>
      </c>
      <c r="C169" s="1075" t="e">
        <f>#REF!</f>
        <v>#REF!</v>
      </c>
      <c r="D169" s="1075"/>
      <c r="E169" s="1075"/>
      <c r="F169" s="1075"/>
      <c r="G169" s="1075"/>
      <c r="H169" s="173"/>
      <c r="AE169" s="296"/>
      <c r="AF169" s="296"/>
      <c r="AH169" s="295"/>
      <c r="AI169" s="296"/>
    </row>
    <row r="170" spans="1:35" s="254" customFormat="1" ht="20.100000000000001" hidden="1" customHeight="1">
      <c r="A170" s="304"/>
      <c r="B170" s="292" t="e">
        <f>#REF!</f>
        <v>#REF!</v>
      </c>
      <c r="C170" s="1075" t="e">
        <f>#REF!</f>
        <v>#REF!</v>
      </c>
      <c r="D170" s="1075"/>
      <c r="E170" s="1075"/>
      <c r="F170" s="1075"/>
      <c r="G170" s="1075"/>
      <c r="H170" s="173"/>
      <c r="AE170" s="296"/>
      <c r="AF170" s="296"/>
      <c r="AH170" s="296"/>
      <c r="AI170" s="296"/>
    </row>
    <row r="171" spans="1:35" s="254" customFormat="1" ht="35.25" hidden="1" customHeight="1">
      <c r="A171" s="298" t="e">
        <f>#REF!</f>
        <v>#REF!</v>
      </c>
      <c r="B171" s="292" t="e">
        <f>#REF!</f>
        <v>#REF!</v>
      </c>
      <c r="C171" s="1075"/>
      <c r="D171" s="1075"/>
      <c r="E171" s="1075"/>
      <c r="F171" s="1075"/>
      <c r="G171" s="1075"/>
      <c r="H171" s="173"/>
      <c r="AE171" s="296"/>
      <c r="AF171" s="296"/>
      <c r="AH171" s="296"/>
      <c r="AI171" s="296"/>
    </row>
    <row r="172" spans="1:35" s="254" customFormat="1" ht="19.5" hidden="1" customHeight="1">
      <c r="A172" s="293" t="e">
        <f>#REF!</f>
        <v>#REF!</v>
      </c>
      <c r="B172" s="303" t="e">
        <f>#REF!</f>
        <v>#REF!</v>
      </c>
      <c r="C172" s="1075" t="e">
        <f>#REF!</f>
        <v>#REF!</v>
      </c>
      <c r="D172" s="1075"/>
      <c r="E172" s="1075"/>
      <c r="F172" s="1075"/>
      <c r="G172" s="1075"/>
      <c r="H172" s="173"/>
      <c r="AE172" s="296"/>
      <c r="AF172" s="296"/>
      <c r="AH172" s="295"/>
      <c r="AI172" s="296"/>
    </row>
    <row r="173" spans="1:35" s="254" customFormat="1" ht="19.5" hidden="1" customHeight="1">
      <c r="A173" s="293" t="e">
        <f>#REF!</f>
        <v>#REF!</v>
      </c>
      <c r="B173" s="303" t="e">
        <f>#REF!</f>
        <v>#REF!</v>
      </c>
      <c r="C173" s="1075" t="e">
        <f>#REF!</f>
        <v>#REF!</v>
      </c>
      <c r="D173" s="1075"/>
      <c r="E173" s="1075"/>
      <c r="F173" s="1075"/>
      <c r="G173" s="1075"/>
      <c r="H173" s="173"/>
      <c r="AE173" s="296"/>
      <c r="AF173" s="296"/>
      <c r="AH173" s="295"/>
      <c r="AI173" s="296"/>
    </row>
    <row r="174" spans="1:35" s="254" customFormat="1" ht="19.5" hidden="1" customHeight="1">
      <c r="A174" s="293" t="e">
        <f>#REF!</f>
        <v>#REF!</v>
      </c>
      <c r="B174" s="303" t="e">
        <f>#REF!</f>
        <v>#REF!</v>
      </c>
      <c r="C174" s="1075" t="e">
        <f>#REF!</f>
        <v>#REF!</v>
      </c>
      <c r="D174" s="1075"/>
      <c r="E174" s="1075"/>
      <c r="F174" s="1075"/>
      <c r="G174" s="1075"/>
      <c r="H174" s="173"/>
      <c r="AE174" s="296"/>
      <c r="AF174" s="296"/>
      <c r="AH174" s="295"/>
      <c r="AI174" s="296"/>
    </row>
    <row r="175" spans="1:35" s="254" customFormat="1" ht="19.5" hidden="1" customHeight="1">
      <c r="A175" s="293" t="e">
        <f>#REF!</f>
        <v>#REF!</v>
      </c>
      <c r="B175" s="303" t="e">
        <f>#REF!</f>
        <v>#REF!</v>
      </c>
      <c r="C175" s="1075" t="e">
        <f>#REF!</f>
        <v>#REF!</v>
      </c>
      <c r="D175" s="1075"/>
      <c r="E175" s="1075"/>
      <c r="F175" s="1075"/>
      <c r="G175" s="1075"/>
      <c r="H175" s="173"/>
      <c r="AE175" s="296"/>
      <c r="AF175" s="296"/>
      <c r="AH175" s="295"/>
      <c r="AI175" s="296"/>
    </row>
    <row r="176" spans="1:35" s="254" customFormat="1" ht="33" hidden="1" customHeight="1">
      <c r="A176" s="293" t="e">
        <f>#REF!</f>
        <v>#REF!</v>
      </c>
      <c r="B176" s="303" t="e">
        <f>#REF!</f>
        <v>#REF!</v>
      </c>
      <c r="C176" s="1075" t="e">
        <f>#REF!</f>
        <v>#REF!</v>
      </c>
      <c r="D176" s="1075"/>
      <c r="E176" s="1075"/>
      <c r="F176" s="1075"/>
      <c r="G176" s="1075"/>
      <c r="H176" s="173"/>
      <c r="AE176" s="296"/>
      <c r="AF176" s="296"/>
      <c r="AH176" s="295"/>
      <c r="AI176" s="296"/>
    </row>
    <row r="177" spans="1:35" s="254" customFormat="1" ht="19.5" hidden="1" customHeight="1">
      <c r="A177" s="293" t="e">
        <f>#REF!</f>
        <v>#REF!</v>
      </c>
      <c r="B177" s="303" t="e">
        <f>#REF!</f>
        <v>#REF!</v>
      </c>
      <c r="C177" s="1075" t="e">
        <f>#REF!</f>
        <v>#REF!</v>
      </c>
      <c r="D177" s="1075"/>
      <c r="E177" s="1075"/>
      <c r="F177" s="1075"/>
      <c r="G177" s="1075"/>
      <c r="H177" s="173"/>
      <c r="AE177" s="296"/>
      <c r="AF177" s="296"/>
      <c r="AH177" s="295"/>
      <c r="AI177" s="296"/>
    </row>
    <row r="178" spans="1:35" s="254" customFormat="1" ht="19.5" hidden="1" customHeight="1">
      <c r="A178" s="293" t="e">
        <f>#REF!</f>
        <v>#REF!</v>
      </c>
      <c r="B178" s="303" t="e">
        <f>#REF!</f>
        <v>#REF!</v>
      </c>
      <c r="C178" s="1075" t="e">
        <f>#REF!</f>
        <v>#REF!</v>
      </c>
      <c r="D178" s="1075"/>
      <c r="E178" s="1075"/>
      <c r="F178" s="1075"/>
      <c r="G178" s="1075"/>
      <c r="H178" s="173"/>
      <c r="AE178" s="296"/>
      <c r="AF178" s="296"/>
      <c r="AH178" s="295"/>
      <c r="AI178" s="296"/>
    </row>
    <row r="179" spans="1:35" s="254" customFormat="1" ht="19.5" hidden="1" customHeight="1">
      <c r="A179" s="293" t="e">
        <f>#REF!</f>
        <v>#REF!</v>
      </c>
      <c r="B179" s="303" t="e">
        <f>#REF!</f>
        <v>#REF!</v>
      </c>
      <c r="C179" s="1075" t="e">
        <f>#REF!</f>
        <v>#REF!</v>
      </c>
      <c r="D179" s="1075"/>
      <c r="E179" s="1075"/>
      <c r="F179" s="1075"/>
      <c r="G179" s="1075"/>
      <c r="H179" s="173"/>
      <c r="AE179" s="296"/>
      <c r="AF179" s="296"/>
      <c r="AH179" s="295"/>
      <c r="AI179" s="296"/>
    </row>
    <row r="180" spans="1:35" s="254" customFormat="1" ht="19.5" hidden="1" customHeight="1">
      <c r="A180" s="293" t="e">
        <f>#REF!</f>
        <v>#REF!</v>
      </c>
      <c r="B180" s="303" t="e">
        <f>#REF!</f>
        <v>#REF!</v>
      </c>
      <c r="C180" s="1075" t="e">
        <f>#REF!</f>
        <v>#REF!</v>
      </c>
      <c r="D180" s="1075"/>
      <c r="E180" s="1075"/>
      <c r="F180" s="1075"/>
      <c r="G180" s="1075"/>
      <c r="H180" s="173"/>
      <c r="AE180" s="296"/>
      <c r="AF180" s="296"/>
      <c r="AH180" s="295"/>
      <c r="AI180" s="296"/>
    </row>
    <row r="181" spans="1:35" s="254" customFormat="1" ht="19.5" hidden="1" customHeight="1">
      <c r="A181" s="304"/>
      <c r="B181" s="292" t="e">
        <f>#REF!</f>
        <v>#REF!</v>
      </c>
      <c r="C181" s="1075" t="e">
        <f>#REF!</f>
        <v>#REF!</v>
      </c>
      <c r="D181" s="1075"/>
      <c r="E181" s="1075"/>
      <c r="F181" s="1075"/>
      <c r="G181" s="1075"/>
      <c r="H181" s="173"/>
      <c r="AE181" s="296"/>
      <c r="AF181" s="296"/>
      <c r="AH181" s="296"/>
      <c r="AI181" s="296"/>
    </row>
    <row r="182" spans="1:35" s="254" customFormat="1" ht="19.5" hidden="1" customHeight="1">
      <c r="A182" s="298" t="e">
        <f>#REF!</f>
        <v>#REF!</v>
      </c>
      <c r="B182" s="292" t="e">
        <f>#REF!</f>
        <v>#REF!</v>
      </c>
      <c r="C182" s="1075"/>
      <c r="D182" s="1075"/>
      <c r="E182" s="1075"/>
      <c r="F182" s="1075"/>
      <c r="G182" s="1075"/>
      <c r="H182" s="173"/>
      <c r="AE182" s="296"/>
      <c r="AF182" s="296"/>
      <c r="AH182" s="296"/>
      <c r="AI182" s="296"/>
    </row>
    <row r="183" spans="1:35" s="254" customFormat="1" ht="19.5" hidden="1" customHeight="1">
      <c r="A183" s="293" t="e">
        <f>#REF!</f>
        <v>#REF!</v>
      </c>
      <c r="B183" s="294" t="e">
        <f>#REF!</f>
        <v>#REF!</v>
      </c>
      <c r="C183" s="1075" t="e">
        <f>#REF!</f>
        <v>#REF!</v>
      </c>
      <c r="D183" s="1075"/>
      <c r="E183" s="1075"/>
      <c r="F183" s="1075"/>
      <c r="G183" s="1075"/>
      <c r="H183" s="173"/>
      <c r="AE183" s="296"/>
      <c r="AF183" s="296"/>
      <c r="AH183" s="295"/>
      <c r="AI183" s="296"/>
    </row>
    <row r="184" spans="1:35" s="254" customFormat="1" ht="19.5" hidden="1" customHeight="1">
      <c r="A184" s="293" t="e">
        <f>#REF!</f>
        <v>#REF!</v>
      </c>
      <c r="B184" s="294" t="e">
        <f>#REF!</f>
        <v>#REF!</v>
      </c>
      <c r="C184" s="1075" t="e">
        <f>#REF!</f>
        <v>#REF!</v>
      </c>
      <c r="D184" s="1075"/>
      <c r="E184" s="1075"/>
      <c r="F184" s="1075"/>
      <c r="G184" s="1075"/>
      <c r="H184" s="173"/>
      <c r="AE184" s="296"/>
      <c r="AF184" s="296"/>
      <c r="AH184" s="295"/>
      <c r="AI184" s="296"/>
    </row>
    <row r="185" spans="1:35" s="254" customFormat="1" ht="19.5" hidden="1" customHeight="1">
      <c r="A185" s="293" t="e">
        <f>#REF!</f>
        <v>#REF!</v>
      </c>
      <c r="B185" s="294" t="e">
        <f>#REF!</f>
        <v>#REF!</v>
      </c>
      <c r="C185" s="1075" t="e">
        <f>#REF!</f>
        <v>#REF!</v>
      </c>
      <c r="D185" s="1075"/>
      <c r="E185" s="1075"/>
      <c r="F185" s="1075"/>
      <c r="G185" s="1075"/>
      <c r="H185" s="173"/>
      <c r="AE185" s="296"/>
      <c r="AF185" s="296"/>
      <c r="AH185" s="295"/>
      <c r="AI185" s="296"/>
    </row>
    <row r="186" spans="1:35" s="254" customFormat="1" ht="19.5" hidden="1" customHeight="1">
      <c r="A186" s="304"/>
      <c r="B186" s="292" t="e">
        <f>#REF!</f>
        <v>#REF!</v>
      </c>
      <c r="C186" s="1075" t="e">
        <f>#REF!</f>
        <v>#REF!</v>
      </c>
      <c r="D186" s="1075"/>
      <c r="E186" s="1075"/>
      <c r="F186" s="1075"/>
      <c r="G186" s="1075"/>
      <c r="H186" s="173"/>
      <c r="AE186" s="296"/>
      <c r="AF186" s="296"/>
      <c r="AH186" s="296"/>
      <c r="AI186" s="296"/>
    </row>
    <row r="187" spans="1:35" s="254" customFormat="1" ht="33" hidden="1" customHeight="1">
      <c r="A187" s="298" t="e">
        <f>#REF!</f>
        <v>#REF!</v>
      </c>
      <c r="B187" s="292" t="e">
        <f>#REF!</f>
        <v>#REF!</v>
      </c>
      <c r="C187" s="1075"/>
      <c r="D187" s="1075"/>
      <c r="E187" s="1075"/>
      <c r="F187" s="1075"/>
      <c r="G187" s="1075"/>
      <c r="H187" s="173"/>
      <c r="AE187" s="296"/>
      <c r="AF187" s="296"/>
      <c r="AH187" s="296"/>
      <c r="AI187" s="296"/>
    </row>
    <row r="188" spans="1:35" s="254" customFormat="1" ht="19.5" hidden="1" customHeight="1">
      <c r="A188" s="304" t="e">
        <f>#REF!</f>
        <v>#REF!</v>
      </c>
      <c r="B188" s="294" t="e">
        <f>#REF!</f>
        <v>#REF!</v>
      </c>
      <c r="C188" s="1075" t="e">
        <f>#REF!</f>
        <v>#REF!</v>
      </c>
      <c r="D188" s="1075"/>
      <c r="E188" s="1075"/>
      <c r="F188" s="1075"/>
      <c r="G188" s="1075"/>
      <c r="H188" s="173"/>
      <c r="AE188" s="296"/>
      <c r="AF188" s="296"/>
      <c r="AH188" s="295"/>
      <c r="AI188" s="296"/>
    </row>
    <row r="189" spans="1:35" s="254" customFormat="1" ht="19.5" hidden="1" customHeight="1">
      <c r="A189" s="304" t="e">
        <f>#REF!</f>
        <v>#REF!</v>
      </c>
      <c r="B189" s="294" t="e">
        <f>#REF!</f>
        <v>#REF!</v>
      </c>
      <c r="C189" s="1075" t="e">
        <f>#REF!</f>
        <v>#REF!</v>
      </c>
      <c r="D189" s="1075"/>
      <c r="E189" s="1075"/>
      <c r="F189" s="1075"/>
      <c r="G189" s="1075"/>
      <c r="H189" s="173"/>
      <c r="AE189" s="296"/>
      <c r="AF189" s="296"/>
      <c r="AH189" s="295"/>
      <c r="AI189" s="296"/>
    </row>
    <row r="190" spans="1:35" s="254" customFormat="1" ht="19.5" hidden="1" customHeight="1">
      <c r="A190" s="304" t="e">
        <f>#REF!</f>
        <v>#REF!</v>
      </c>
      <c r="B190" s="294" t="e">
        <f>#REF!</f>
        <v>#REF!</v>
      </c>
      <c r="C190" s="1075" t="e">
        <f>#REF!</f>
        <v>#REF!</v>
      </c>
      <c r="D190" s="1075"/>
      <c r="E190" s="1075"/>
      <c r="F190" s="1075"/>
      <c r="G190" s="1075"/>
      <c r="H190" s="173"/>
      <c r="AE190" s="296"/>
      <c r="AF190" s="296"/>
      <c r="AH190" s="295"/>
      <c r="AI190" s="296"/>
    </row>
    <row r="191" spans="1:35" s="254" customFormat="1" ht="19.5" hidden="1" customHeight="1">
      <c r="A191" s="304"/>
      <c r="B191" s="292" t="e">
        <f>#REF!</f>
        <v>#REF!</v>
      </c>
      <c r="C191" s="1075" t="e">
        <f>#REF!</f>
        <v>#REF!</v>
      </c>
      <c r="D191" s="1075"/>
      <c r="E191" s="1075"/>
      <c r="F191" s="1075"/>
      <c r="G191" s="1075"/>
      <c r="H191" s="173"/>
      <c r="AE191" s="296"/>
      <c r="AF191" s="296"/>
      <c r="AH191" s="296"/>
      <c r="AI191" s="296"/>
    </row>
    <row r="192" spans="1:35" s="254" customFormat="1" ht="19.5" hidden="1" customHeight="1">
      <c r="A192" s="298" t="e">
        <f>#REF!</f>
        <v>#REF!</v>
      </c>
      <c r="B192" s="292" t="e">
        <f>#REF!</f>
        <v>#REF!</v>
      </c>
      <c r="C192" s="1075"/>
      <c r="D192" s="1075"/>
      <c r="E192" s="1075"/>
      <c r="F192" s="1075"/>
      <c r="G192" s="1075"/>
      <c r="H192" s="173"/>
      <c r="AE192" s="296"/>
      <c r="AF192" s="296"/>
      <c r="AH192" s="296"/>
      <c r="AI192" s="296"/>
    </row>
    <row r="193" spans="1:35" s="254" customFormat="1" ht="19.5" hidden="1" customHeight="1">
      <c r="A193" s="293" t="e">
        <f>#REF!</f>
        <v>#REF!</v>
      </c>
      <c r="B193" s="294" t="e">
        <f>#REF!</f>
        <v>#REF!</v>
      </c>
      <c r="C193" s="1075" t="e">
        <f>#REF!</f>
        <v>#REF!</v>
      </c>
      <c r="D193" s="1075"/>
      <c r="E193" s="1075"/>
      <c r="F193" s="1075"/>
      <c r="G193" s="1075"/>
      <c r="H193" s="173"/>
      <c r="AE193" s="296"/>
      <c r="AF193" s="296"/>
      <c r="AH193" s="295"/>
      <c r="AI193" s="296"/>
    </row>
    <row r="194" spans="1:35" s="254" customFormat="1" ht="19.5" hidden="1" customHeight="1">
      <c r="A194" s="293" t="e">
        <f>#REF!</f>
        <v>#REF!</v>
      </c>
      <c r="B194" s="294" t="e">
        <f>#REF!</f>
        <v>#REF!</v>
      </c>
      <c r="C194" s="1075" t="e">
        <f>#REF!</f>
        <v>#REF!</v>
      </c>
      <c r="D194" s="1075"/>
      <c r="E194" s="1075"/>
      <c r="F194" s="1075"/>
      <c r="G194" s="1075"/>
      <c r="H194" s="173"/>
      <c r="AE194" s="296"/>
      <c r="AF194" s="296"/>
      <c r="AH194" s="295"/>
      <c r="AI194" s="296"/>
    </row>
    <row r="195" spans="1:35" s="254" customFormat="1" ht="19.5" hidden="1" customHeight="1">
      <c r="A195" s="304"/>
      <c r="B195" s="292" t="e">
        <f>#REF!</f>
        <v>#REF!</v>
      </c>
      <c r="C195" s="1075" t="e">
        <f>#REF!</f>
        <v>#REF!</v>
      </c>
      <c r="D195" s="1075"/>
      <c r="E195" s="1075"/>
      <c r="F195" s="1075"/>
      <c r="G195" s="1075"/>
      <c r="H195" s="173"/>
      <c r="AE195" s="296"/>
      <c r="AF195" s="296"/>
      <c r="AH195" s="296"/>
      <c r="AI195" s="296"/>
    </row>
    <row r="196" spans="1:35" s="254" customFormat="1" ht="33" hidden="1" customHeight="1">
      <c r="A196" s="298" t="e">
        <f>#REF!</f>
        <v>#REF!</v>
      </c>
      <c r="B196" s="292" t="e">
        <f>#REF!</f>
        <v>#REF!</v>
      </c>
      <c r="C196" s="1075"/>
      <c r="D196" s="1075"/>
      <c r="E196" s="1075"/>
      <c r="F196" s="1075"/>
      <c r="G196" s="1075"/>
      <c r="H196" s="173"/>
      <c r="AE196" s="296"/>
      <c r="AF196" s="296"/>
      <c r="AH196" s="296"/>
      <c r="AI196" s="296"/>
    </row>
    <row r="197" spans="1:35" s="254" customFormat="1" ht="19.5" hidden="1" customHeight="1">
      <c r="A197" s="293" t="e">
        <f>#REF!</f>
        <v>#REF!</v>
      </c>
      <c r="B197" s="294" t="e">
        <f>#REF!</f>
        <v>#REF!</v>
      </c>
      <c r="C197" s="1075" t="e">
        <f>#REF!</f>
        <v>#REF!</v>
      </c>
      <c r="D197" s="1075"/>
      <c r="E197" s="1075"/>
      <c r="F197" s="1075"/>
      <c r="G197" s="1075"/>
      <c r="H197" s="173"/>
      <c r="AE197" s="296"/>
      <c r="AF197" s="296"/>
      <c r="AH197" s="295"/>
      <c r="AI197" s="296"/>
    </row>
    <row r="198" spans="1:35" s="254" customFormat="1" ht="19.5" hidden="1" customHeight="1">
      <c r="A198" s="293" t="e">
        <f>#REF!</f>
        <v>#REF!</v>
      </c>
      <c r="B198" s="294" t="e">
        <f>#REF!</f>
        <v>#REF!</v>
      </c>
      <c r="C198" s="1075" t="e">
        <f>#REF!</f>
        <v>#REF!</v>
      </c>
      <c r="D198" s="1075"/>
      <c r="E198" s="1075"/>
      <c r="F198" s="1075"/>
      <c r="G198" s="1075"/>
      <c r="H198" s="173"/>
      <c r="AE198" s="296"/>
      <c r="AF198" s="296"/>
      <c r="AH198" s="295"/>
      <c r="AI198" s="296"/>
    </row>
    <row r="199" spans="1:35" s="254" customFormat="1" ht="19.5" hidden="1" customHeight="1">
      <c r="A199" s="293" t="e">
        <f>#REF!</f>
        <v>#REF!</v>
      </c>
      <c r="B199" s="294" t="e">
        <f>#REF!</f>
        <v>#REF!</v>
      </c>
      <c r="C199" s="1075" t="e">
        <f>#REF!</f>
        <v>#REF!</v>
      </c>
      <c r="D199" s="1075"/>
      <c r="E199" s="1075"/>
      <c r="F199" s="1075"/>
      <c r="G199" s="1075"/>
      <c r="H199" s="173"/>
      <c r="AE199" s="296"/>
      <c r="AF199" s="296"/>
      <c r="AH199" s="295"/>
      <c r="AI199" s="296"/>
    </row>
    <row r="200" spans="1:35" s="254" customFormat="1" ht="19.5" hidden="1" customHeight="1">
      <c r="A200" s="293" t="e">
        <f>#REF!</f>
        <v>#REF!</v>
      </c>
      <c r="B200" s="294" t="e">
        <f>#REF!</f>
        <v>#REF!</v>
      </c>
      <c r="C200" s="1075" t="e">
        <f>#REF!</f>
        <v>#REF!</v>
      </c>
      <c r="D200" s="1075"/>
      <c r="E200" s="1075"/>
      <c r="F200" s="1075"/>
      <c r="G200" s="1075"/>
      <c r="H200" s="173"/>
      <c r="AE200" s="296"/>
      <c r="AF200" s="296"/>
      <c r="AH200" s="295"/>
      <c r="AI200" s="296"/>
    </row>
    <row r="201" spans="1:35" s="254" customFormat="1" ht="19.5" hidden="1" customHeight="1">
      <c r="A201" s="293" t="e">
        <f>#REF!</f>
        <v>#REF!</v>
      </c>
      <c r="B201" s="294" t="e">
        <f>#REF!</f>
        <v>#REF!</v>
      </c>
      <c r="C201" s="1075" t="e">
        <f>#REF!</f>
        <v>#REF!</v>
      </c>
      <c r="D201" s="1075"/>
      <c r="E201" s="1075"/>
      <c r="F201" s="1075"/>
      <c r="G201" s="1075"/>
      <c r="H201" s="173"/>
      <c r="AE201" s="296"/>
      <c r="AF201" s="296"/>
      <c r="AH201" s="295"/>
      <c r="AI201" s="296"/>
    </row>
    <row r="202" spans="1:35" s="254" customFormat="1" ht="19.5" hidden="1" customHeight="1">
      <c r="A202" s="293" t="e">
        <f>#REF!</f>
        <v>#REF!</v>
      </c>
      <c r="B202" s="294" t="e">
        <f>#REF!</f>
        <v>#REF!</v>
      </c>
      <c r="C202" s="1075" t="e">
        <f>#REF!</f>
        <v>#REF!</v>
      </c>
      <c r="D202" s="1075"/>
      <c r="E202" s="1075"/>
      <c r="F202" s="1075"/>
      <c r="G202" s="1075"/>
      <c r="H202" s="173"/>
      <c r="AE202" s="296"/>
      <c r="AF202" s="296"/>
      <c r="AH202" s="295"/>
      <c r="AI202" s="296"/>
    </row>
    <row r="203" spans="1:35" s="254" customFormat="1" ht="19.5" hidden="1" customHeight="1">
      <c r="A203" s="304"/>
      <c r="B203" s="292" t="e">
        <f>#REF!</f>
        <v>#REF!</v>
      </c>
      <c r="C203" s="1075" t="e">
        <f>#REF!</f>
        <v>#REF!</v>
      </c>
      <c r="D203" s="1075"/>
      <c r="E203" s="1075"/>
      <c r="F203" s="1075"/>
      <c r="G203" s="1075"/>
      <c r="H203" s="173"/>
      <c r="AE203" s="296"/>
      <c r="AF203" s="296"/>
      <c r="AH203" s="296"/>
      <c r="AI203" s="296"/>
    </row>
    <row r="204" spans="1:35" s="254" customFormat="1" ht="33" hidden="1" customHeight="1">
      <c r="A204" s="298" t="e">
        <f>#REF!</f>
        <v>#REF!</v>
      </c>
      <c r="B204" s="292" t="e">
        <f>#REF!</f>
        <v>#REF!</v>
      </c>
      <c r="C204" s="1075"/>
      <c r="D204" s="1075"/>
      <c r="E204" s="1075"/>
      <c r="F204" s="1075"/>
      <c r="G204" s="1075"/>
      <c r="H204" s="173"/>
      <c r="AE204" s="296"/>
      <c r="AF204" s="296"/>
      <c r="AH204" s="296"/>
      <c r="AI204" s="296"/>
    </row>
    <row r="205" spans="1:35" s="254" customFormat="1" ht="33" hidden="1" customHeight="1">
      <c r="A205" s="293" t="e">
        <f>#REF!</f>
        <v>#REF!</v>
      </c>
      <c r="B205" s="294" t="e">
        <f>#REF!</f>
        <v>#REF!</v>
      </c>
      <c r="C205" s="1075" t="e">
        <f>#REF!</f>
        <v>#REF!</v>
      </c>
      <c r="D205" s="1075"/>
      <c r="E205" s="1075"/>
      <c r="F205" s="1075"/>
      <c r="G205" s="1075"/>
      <c r="H205" s="173"/>
      <c r="AE205" s="296"/>
      <c r="AF205" s="296"/>
      <c r="AH205" s="295"/>
      <c r="AI205" s="296"/>
    </row>
    <row r="206" spans="1:35" s="254" customFormat="1" ht="19.5" hidden="1" customHeight="1">
      <c r="A206" s="293" t="e">
        <f>#REF!</f>
        <v>#REF!</v>
      </c>
      <c r="B206" s="294" t="e">
        <f>#REF!</f>
        <v>#REF!</v>
      </c>
      <c r="C206" s="1075" t="e">
        <f>#REF!</f>
        <v>#REF!</v>
      </c>
      <c r="D206" s="1075"/>
      <c r="E206" s="1075"/>
      <c r="F206" s="1075"/>
      <c r="G206" s="1075"/>
      <c r="H206" s="173"/>
      <c r="AE206" s="296"/>
      <c r="AF206" s="296"/>
      <c r="AH206" s="295"/>
      <c r="AI206" s="296"/>
    </row>
    <row r="207" spans="1:35" s="254" customFormat="1" ht="19.5" hidden="1" customHeight="1">
      <c r="A207" s="293" t="e">
        <f>#REF!</f>
        <v>#REF!</v>
      </c>
      <c r="B207" s="294" t="e">
        <f>#REF!</f>
        <v>#REF!</v>
      </c>
      <c r="C207" s="1075" t="e">
        <f>#REF!</f>
        <v>#REF!</v>
      </c>
      <c r="D207" s="1075"/>
      <c r="E207" s="1075"/>
      <c r="F207" s="1075"/>
      <c r="G207" s="1075"/>
      <c r="H207" s="173"/>
      <c r="AE207" s="296"/>
      <c r="AF207" s="296"/>
      <c r="AH207" s="295"/>
      <c r="AI207" s="296"/>
    </row>
    <row r="208" spans="1:35" s="254" customFormat="1" ht="19.5" hidden="1" customHeight="1">
      <c r="A208" s="304" t="e">
        <f>#REF!</f>
        <v>#REF!</v>
      </c>
      <c r="B208" s="292" t="e">
        <f>#REF!</f>
        <v>#REF!</v>
      </c>
      <c r="C208" s="1075" t="e">
        <f>#REF!</f>
        <v>#REF!</v>
      </c>
      <c r="D208" s="1075"/>
      <c r="E208" s="1075"/>
      <c r="F208" s="1075"/>
      <c r="G208" s="1075"/>
      <c r="H208" s="173"/>
      <c r="AE208" s="296"/>
      <c r="AF208" s="296"/>
      <c r="AH208" s="296"/>
      <c r="AI208" s="296"/>
    </row>
    <row r="209" spans="1:35" s="254" customFormat="1" ht="33" hidden="1" customHeight="1">
      <c r="A209" s="298" t="e">
        <f>#REF!</f>
        <v>#REF!</v>
      </c>
      <c r="B209" s="292" t="e">
        <f>#REF!</f>
        <v>#REF!</v>
      </c>
      <c r="C209" s="1075"/>
      <c r="D209" s="1075"/>
      <c r="E209" s="1075"/>
      <c r="F209" s="1075"/>
      <c r="G209" s="1075"/>
      <c r="H209" s="173"/>
      <c r="AE209" s="296"/>
      <c r="AF209" s="296"/>
      <c r="AH209" s="296"/>
      <c r="AI209" s="296"/>
    </row>
    <row r="210" spans="1:35" s="254" customFormat="1" ht="19.5" hidden="1" customHeight="1">
      <c r="A210" s="293" t="e">
        <f>#REF!</f>
        <v>#REF!</v>
      </c>
      <c r="B210" s="294" t="e">
        <f>#REF!</f>
        <v>#REF!</v>
      </c>
      <c r="C210" s="1075" t="e">
        <f>#REF!</f>
        <v>#REF!</v>
      </c>
      <c r="D210" s="1075"/>
      <c r="E210" s="1075"/>
      <c r="F210" s="1075"/>
      <c r="G210" s="1075"/>
      <c r="H210" s="173"/>
      <c r="AE210" s="296"/>
      <c r="AF210" s="296"/>
      <c r="AH210" s="295"/>
      <c r="AI210" s="296"/>
    </row>
    <row r="211" spans="1:35" s="254" customFormat="1" ht="19.5" hidden="1" customHeight="1">
      <c r="A211" s="293" t="e">
        <f>#REF!</f>
        <v>#REF!</v>
      </c>
      <c r="B211" s="294" t="e">
        <f>#REF!</f>
        <v>#REF!</v>
      </c>
      <c r="C211" s="1075" t="e">
        <f>#REF!</f>
        <v>#REF!</v>
      </c>
      <c r="D211" s="1075"/>
      <c r="E211" s="1075"/>
      <c r="F211" s="1075"/>
      <c r="G211" s="1075"/>
      <c r="H211" s="173"/>
      <c r="AE211" s="296"/>
      <c r="AF211" s="296"/>
      <c r="AH211" s="295"/>
      <c r="AI211" s="296"/>
    </row>
    <row r="212" spans="1:35" s="254" customFormat="1" ht="32.25" hidden="1" customHeight="1">
      <c r="A212" s="293" t="e">
        <f>#REF!</f>
        <v>#REF!</v>
      </c>
      <c r="B212" s="294" t="e">
        <f>#REF!</f>
        <v>#REF!</v>
      </c>
      <c r="C212" s="1075" t="e">
        <f>#REF!</f>
        <v>#REF!</v>
      </c>
      <c r="D212" s="1075"/>
      <c r="E212" s="1075"/>
      <c r="F212" s="1075"/>
      <c r="G212" s="1075"/>
      <c r="H212" s="173"/>
      <c r="AE212" s="296"/>
      <c r="AF212" s="296"/>
      <c r="AH212" s="295"/>
      <c r="AI212" s="296"/>
    </row>
    <row r="213" spans="1:35" s="254" customFormat="1" ht="19.5" hidden="1" customHeight="1">
      <c r="A213" s="293" t="e">
        <f>#REF!</f>
        <v>#REF!</v>
      </c>
      <c r="B213" s="294" t="e">
        <f>#REF!</f>
        <v>#REF!</v>
      </c>
      <c r="C213" s="1075" t="e">
        <f>#REF!</f>
        <v>#REF!</v>
      </c>
      <c r="D213" s="1075"/>
      <c r="E213" s="1075"/>
      <c r="F213" s="1075"/>
      <c r="G213" s="1075"/>
      <c r="H213" s="173"/>
      <c r="AE213" s="296"/>
      <c r="AF213" s="296"/>
      <c r="AH213" s="295"/>
      <c r="AI213" s="296"/>
    </row>
    <row r="214" spans="1:35" s="254" customFormat="1" ht="19.5" hidden="1" customHeight="1">
      <c r="A214" s="297"/>
      <c r="B214" s="292" t="e">
        <f>#REF!</f>
        <v>#REF!</v>
      </c>
      <c r="C214" s="1075" t="e">
        <f>#REF!</f>
        <v>#REF!</v>
      </c>
      <c r="D214" s="1075"/>
      <c r="E214" s="1075"/>
      <c r="F214" s="1075"/>
      <c r="G214" s="1075"/>
      <c r="H214" s="174"/>
      <c r="AE214" s="296"/>
      <c r="AF214" s="296"/>
      <c r="AH214" s="296"/>
      <c r="AI214" s="296"/>
    </row>
    <row r="215" spans="1:35" s="254" customFormat="1" hidden="1">
      <c r="A215" s="300"/>
      <c r="B215" s="292" t="e">
        <f>#REF!</f>
        <v>#REF!</v>
      </c>
      <c r="C215" s="1075" t="e">
        <f>#REF!</f>
        <v>#REF!</v>
      </c>
      <c r="D215" s="1075"/>
      <c r="E215" s="1075"/>
      <c r="F215" s="1075"/>
      <c r="G215" s="1075"/>
      <c r="H215" s="174"/>
      <c r="AE215" s="296"/>
      <c r="AF215" s="296"/>
      <c r="AH215" s="296"/>
      <c r="AI215" s="296"/>
    </row>
    <row r="216" spans="1:35" s="254" customFormat="1" ht="19.5" hidden="1" customHeight="1">
      <c r="A216" s="301"/>
      <c r="B216" s="292" t="e">
        <f>#REF!</f>
        <v>#REF!</v>
      </c>
      <c r="C216" s="1075" t="e">
        <f>#REF!</f>
        <v>#REF!</v>
      </c>
      <c r="D216" s="1075"/>
      <c r="E216" s="1075"/>
      <c r="F216" s="1075"/>
      <c r="G216" s="1075"/>
      <c r="H216" s="174"/>
      <c r="AE216" s="296"/>
      <c r="AF216" s="296"/>
      <c r="AH216" s="296"/>
      <c r="AI216" s="296"/>
    </row>
    <row r="217" spans="1:35" s="171" customFormat="1">
      <c r="A217" s="216"/>
      <c r="B217" s="209"/>
      <c r="C217" s="1078"/>
      <c r="D217" s="1078"/>
      <c r="E217" s="1078"/>
      <c r="F217" s="1078"/>
      <c r="G217" s="1078"/>
      <c r="H217" s="243"/>
      <c r="I217" s="254"/>
      <c r="J217" s="254"/>
      <c r="K217" s="254"/>
      <c r="L217" s="254"/>
    </row>
    <row r="218" spans="1:35" s="171" customFormat="1">
      <c r="A218" s="191"/>
      <c r="B218" s="179"/>
      <c r="C218" s="179"/>
      <c r="D218" s="179"/>
      <c r="E218" s="179"/>
      <c r="F218" s="179"/>
      <c r="G218" s="179"/>
      <c r="H218" s="243"/>
      <c r="I218" s="254"/>
      <c r="J218" s="254"/>
      <c r="K218" s="254"/>
      <c r="L218" s="254"/>
    </row>
    <row r="219" spans="1:35" s="171" customFormat="1">
      <c r="A219" s="191"/>
      <c r="B219" s="179"/>
      <c r="C219" s="179"/>
      <c r="D219" s="179"/>
      <c r="E219" s="179"/>
      <c r="F219" s="179"/>
      <c r="G219" s="179"/>
      <c r="H219" s="243"/>
      <c r="I219" s="254"/>
      <c r="J219" s="254"/>
      <c r="K219" s="254"/>
      <c r="L219" s="254"/>
    </row>
  </sheetData>
  <sheetProtection formatColumns="0" formatRows="0" selectLockedCells="1"/>
  <customSheetViews>
    <customSheetView guid="{B48B8B4C-A880-453D-8729-90D004BEF0DB}" printArea="1" hiddenRows="1" hiddenColumns="1" state="hidden" view="pageBreakPreview">
      <selection activeCell="A16" sqref="A16:F16"/>
      <colBreaks count="1" manualBreakCount="1">
        <brk id="7" max="1048575" man="1"/>
      </colBreaks>
      <pageMargins left="0" right="0" top="0" bottom="0" header="0" footer="0"/>
      <printOptions horizontalCentered="1"/>
      <pageSetup paperSize="9" orientation="landscape" r:id="rId1"/>
      <headerFooter alignWithMargins="0">
        <oddFooter>&amp;R&amp;"Book Antiqua,Bold"&amp;10Schedule-7/ Page &amp;P of &amp;N</oddFooter>
      </headerFooter>
    </customSheetView>
    <customSheetView guid="{7043F04C-1FA3-449D-BEB8-4AC08DF68A5A}" printArea="1" hiddenRows="1" hiddenColumns="1" state="hidden" view="pageBreakPreview" topLeftCell="A4">
      <selection activeCell="A16" sqref="A16:F16"/>
      <colBreaks count="1" manualBreakCount="1">
        <brk id="7" max="1048575" man="1"/>
      </colBreaks>
      <pageMargins left="0" right="0" top="0" bottom="0" header="0" footer="0"/>
      <printOptions horizontalCentered="1"/>
      <pageSetup paperSize="9" orientation="landscape" r:id="rId2"/>
      <headerFooter alignWithMargins="0">
        <oddFooter>&amp;R&amp;"Book Antiqua,Bold"&amp;10Schedule-7/ Page &amp;P of &amp;N</oddFooter>
      </headerFooter>
    </customSheetView>
    <customSheetView guid="{D0757F9E-DF41-4B40-A5E5-F4F8FDD8D61D}" printArea="1" hiddenRows="1" hiddenColumns="1" view="pageBreakPreview" topLeftCell="A10">
      <selection activeCell="A16" sqref="A16:F16"/>
      <colBreaks count="1" manualBreakCount="1">
        <brk id="7" max="1048575" man="1"/>
      </colBreaks>
      <pageMargins left="0" right="0" top="0" bottom="0" header="0" footer="0"/>
      <printOptions horizontalCentered="1"/>
      <pageSetup paperSize="9" orientation="landscape" r:id="rId3"/>
      <headerFooter alignWithMargins="0">
        <oddFooter>&amp;R&amp;"Book Antiqua,Bold"&amp;10Schedule-7/ Page &amp;P of &amp;N</oddFooter>
      </headerFooter>
    </customSheetView>
    <customSheetView guid="{E81F0721-C35D-4189-B675-E46A21339863}" printArea="1" hiddenRows="1" hiddenColumns="1" view="pageBreakPreview" topLeftCell="A9">
      <selection activeCell="H25" sqref="H25"/>
      <colBreaks count="1" manualBreakCount="1">
        <brk id="7" max="1048575" man="1"/>
      </colBreaks>
      <pageMargins left="0" right="0" top="0" bottom="0" header="0" footer="0"/>
      <printOptions horizontalCentered="1"/>
      <pageSetup paperSize="9" orientation="portrait" r:id="rId4"/>
      <headerFooter alignWithMargins="0">
        <oddFooter>&amp;R&amp;"Book Antiqua,Bold"&amp;10Schedule-7/ Page &amp;P of &amp;N</oddFooter>
      </headerFooter>
    </customSheetView>
    <customSheetView guid="{223BC0FC-814D-40F0-9795-CE82A16FF3A5}" printArea="1" hiddenRows="1" hiddenColumns="1" view="pageBreakPreview" topLeftCell="A7">
      <selection activeCell="E18" sqref="E18:E19"/>
      <colBreaks count="1" manualBreakCount="1">
        <brk id="7" max="1048575" man="1"/>
      </colBreaks>
      <pageMargins left="0" right="0" top="0" bottom="0" header="0" footer="0"/>
      <printOptions horizontalCentered="1"/>
      <pageSetup paperSize="9" orientation="portrait" r:id="rId5"/>
      <headerFooter alignWithMargins="0">
        <oddFooter>&amp;R&amp;"Book Antiqua,Bold"&amp;10Schedule-7/ Page &amp;P of &amp;N</oddFooter>
      </headerFooter>
    </customSheetView>
    <customSheetView guid="{D53177B2-31EC-4222-B97A-A37DCFD9E45B}" printArea="1" hiddenRows="1" hiddenColumns="1" view="pageBreakPreview" topLeftCell="A6">
      <selection activeCell="A22" sqref="A22:F22"/>
      <colBreaks count="1" manualBreakCount="1">
        <brk id="7" max="1048575" man="1"/>
      </colBreaks>
      <pageMargins left="0" right="0" top="0" bottom="0" header="0" footer="0"/>
      <printOptions horizontalCentered="1"/>
      <pageSetup paperSize="9" orientation="portrait" r:id="rId6"/>
      <headerFooter alignWithMargins="0">
        <oddFooter>&amp;R&amp;"Book Antiqua,Bold"&amp;10Schedule-7/ Page &amp;P of &amp;N</oddFooter>
      </headerFooter>
    </customSheetView>
    <customSheetView guid="{B3CE7B10-A914-4559-A6DA-AED8C22AFD6D}" hiddenRows="1" hiddenColumns="1" topLeftCell="A10">
      <selection activeCell="H21" sqref="H21"/>
      <colBreaks count="1" manualBreakCount="1">
        <brk id="7" max="1048575" man="1"/>
      </colBreaks>
      <pageMargins left="0" right="0" top="0" bottom="0" header="0" footer="0"/>
      <printOptions horizontalCentered="1"/>
      <pageSetup paperSize="9" orientation="portrait" r:id="rId7"/>
      <headerFooter alignWithMargins="0">
        <oddFooter>&amp;R&amp;"Book Antiqua,Bold"&amp;10Schedule-7/ Page &amp;P of &amp;N</oddFooter>
      </headerFooter>
    </customSheetView>
    <customSheetView guid="{7487ED9F-BBED-4B2A-9631-22F1A430946B}" hiddenRows="1" hiddenColumns="1" topLeftCell="A10">
      <selection activeCell="A21" sqref="A21:F21"/>
      <colBreaks count="1" manualBreakCount="1">
        <brk id="7" max="1048575" man="1"/>
      </colBreaks>
      <pageMargins left="0" right="0" top="0" bottom="0" header="0" footer="0"/>
      <printOptions horizontalCentered="1"/>
      <pageSetup paperSize="9" orientation="portrait" r:id="rId8"/>
      <headerFooter alignWithMargins="0">
        <oddFooter>&amp;R&amp;"Book Antiqua,Bold"&amp;10Schedule-7/ Page &amp;P of &amp;N</oddFooter>
      </headerFooter>
    </customSheetView>
    <customSheetView guid="{A7DBDDEF-9245-44C6-9EBF-032DB6E1C0A2}" hiddenRows="1" hiddenColumns="1" topLeftCell="A7">
      <selection activeCell="A21" sqref="A21:F21"/>
      <colBreaks count="1" manualBreakCount="1">
        <brk id="7" max="1048575" man="1"/>
      </colBreaks>
      <pageMargins left="0" right="0" top="0" bottom="0" header="0" footer="0"/>
      <printOptions horizontalCentered="1"/>
      <pageSetup paperSize="9" orientation="portrait" r:id="rId9"/>
      <headerFooter alignWithMargins="0">
        <oddFooter>&amp;R&amp;"Book Antiqua,Bold"&amp;10Schedule-7/ Page &amp;P of &amp;N</oddFooter>
      </headerFooter>
    </customSheetView>
    <customSheetView guid="{E9F4E142-7D26-464D-BECA-4F3806DB1FE1}" hiddenRows="1" hiddenColumns="1" topLeftCell="A10">
      <selection activeCell="B24" sqref="B24"/>
      <colBreaks count="1" manualBreakCount="1">
        <brk id="7" max="1048575" man="1"/>
      </colBreaks>
      <pageMargins left="0" right="0" top="0" bottom="0" header="0" footer="0"/>
      <printOptions horizontalCentered="1"/>
      <pageSetup paperSize="9" orientation="portrait" horizontalDpi="300" verticalDpi="300" r:id="rId10"/>
      <headerFooter alignWithMargins="0">
        <oddFooter>&amp;R&amp;"Book Antiqua,Bold"&amp;10Schedule-7/ Page &amp;P of &amp;N</oddFooter>
      </headerFooter>
    </customSheetView>
    <customSheetView guid="{27A45B7A-04F2-4516-B80B-5ED0825D4ED3}" showPageBreaks="1" printArea="1" hiddenRows="1" hiddenColumns="1" view="pageBreakPreview" topLeftCell="A15">
      <selection activeCell="E17" sqref="E17:E18"/>
      <colBreaks count="1" manualBreakCount="1">
        <brk id="7" max="1048575" man="1"/>
      </colBreaks>
      <pageMargins left="0" right="0" top="0" bottom="0" header="0" footer="0"/>
      <printOptions horizontalCentered="1"/>
      <pageSetup paperSize="9" orientation="portrait" horizontalDpi="300" verticalDpi="300" r:id="rId11"/>
      <headerFooter alignWithMargins="0">
        <oddFooter>&amp;R&amp;"Book Antiqua,Bold"&amp;10Schedule-7/ Page &amp;P of &amp;N</oddFooter>
      </headerFooter>
    </customSheetView>
    <customSheetView guid="{14D7F02E-BCCA-4517-ABC7-537FF4AEB67A}" hiddenRows="1" hiddenColumns="1">
      <selection activeCell="D19" sqref="D19"/>
      <colBreaks count="1" manualBreakCount="1">
        <brk id="5" max="1048575" man="1"/>
      </colBreaks>
      <pageMargins left="0" right="0" top="0" bottom="0" header="0" footer="0"/>
      <printOptions horizontalCentered="1"/>
      <pageSetup paperSize="9" orientation="portrait" horizontalDpi="300" verticalDpi="300" r:id="rId12"/>
      <headerFooter alignWithMargins="0">
        <oddFooter>&amp;R&amp;"Book Antiqua,Bold"&amp;10Schedule-7/ Page &amp;P of &amp;N</oddFooter>
      </headerFooter>
    </customSheetView>
    <customSheetView guid="{01ACF2E1-8E61-4459-ABC1-B6C183DEED61}" zeroValues="0" showRuler="0">
      <selection activeCell="C16" sqref="C16:D16"/>
      <rowBreaks count="3" manualBreakCount="3">
        <brk id="37" max="4" man="1"/>
        <brk id="73" max="16383" man="1"/>
        <brk id="111" max="16383" man="1"/>
      </rowBreaks>
      <colBreaks count="1" manualBreakCount="1">
        <brk id="5" max="1048575" man="1"/>
      </colBreaks>
      <pageMargins left="0" right="0" top="0" bottom="0" header="0" footer="0"/>
      <printOptions horizontalCentered="1"/>
      <pageSetup paperSize="9" orientation="portrait" horizontalDpi="300" verticalDpi="300" r:id="rId13"/>
      <headerFooter alignWithMargins="0">
        <oddFooter>&amp;R&amp;"Book Antiqua,Bold"&amp;10Schedule-7/ Page &amp;P of &amp;N</oddFooter>
      </headerFooter>
    </customSheetView>
    <customSheetView guid="{4F65FF32-EC61-4022-A399-2986D7B6B8B3}" hiddenRows="1" hiddenColumns="1" showRuler="0">
      <selection activeCell="D16" sqref="D16"/>
      <rowBreaks count="3" manualBreakCount="3">
        <brk id="37" max="4" man="1"/>
        <brk id="73" max="16383" man="1"/>
        <brk id="111" max="16383" man="1"/>
      </rowBreaks>
      <colBreaks count="1" manualBreakCount="1">
        <brk id="5" max="1048575" man="1"/>
      </colBreaks>
      <pageMargins left="0" right="0" top="0" bottom="0" header="0" footer="0"/>
      <printOptions horizontalCentered="1"/>
      <pageSetup paperSize="9" orientation="portrait" horizontalDpi="300" verticalDpi="300" r:id="rId14"/>
      <headerFooter alignWithMargins="0">
        <oddFooter>&amp;R&amp;"Book Antiqua,Bold"&amp;10Schedule-7/ Page &amp;P of &amp;N</oddFooter>
      </headerFooter>
    </customSheetView>
    <customSheetView guid="{ECE9294F-C910-4036-88BC-B1F2176FB06B}" printArea="1" hiddenRows="1" hiddenColumns="1">
      <selection activeCell="H25" sqref="H25"/>
      <colBreaks count="1" manualBreakCount="1">
        <brk id="7" max="1048575" man="1"/>
      </colBreaks>
      <pageMargins left="0" right="0" top="0" bottom="0" header="0" footer="0"/>
      <printOptions horizontalCentered="1"/>
      <pageSetup paperSize="9" orientation="portrait" horizontalDpi="300" verticalDpi="300" r:id="rId15"/>
      <headerFooter alignWithMargins="0">
        <oddFooter>&amp;R&amp;"Book Antiqua,Bold"&amp;10Schedule-7/ Page &amp;P of &amp;N</oddFooter>
      </headerFooter>
    </customSheetView>
    <customSheetView guid="{B23AD343-29DA-4CE0-BD10-47BF44F3782F}" hiddenRows="1" hiddenColumns="1" topLeftCell="A10">
      <selection activeCell="B24" sqref="B24"/>
      <colBreaks count="1" manualBreakCount="1">
        <brk id="7" max="1048575" man="1"/>
      </colBreaks>
      <pageMargins left="0" right="0" top="0" bottom="0" header="0" footer="0"/>
      <printOptions horizontalCentered="1"/>
      <pageSetup paperSize="9" orientation="portrait" horizontalDpi="300" verticalDpi="300" r:id="rId16"/>
      <headerFooter alignWithMargins="0">
        <oddFooter>&amp;R&amp;"Book Antiqua,Bold"&amp;10Schedule-7/ Page &amp;P of &amp;N</oddFooter>
      </headerFooter>
    </customSheetView>
    <customSheetView guid="{4AA1107B-A795-4744-B566-827168772C7A}" hiddenRows="1" hiddenColumns="1" topLeftCell="A10">
      <selection activeCell="A21" sqref="A21:F21"/>
      <colBreaks count="1" manualBreakCount="1">
        <brk id="7" max="1048575" man="1"/>
      </colBreaks>
      <pageMargins left="0" right="0" top="0" bottom="0" header="0" footer="0"/>
      <printOptions horizontalCentered="1"/>
      <pageSetup paperSize="9" orientation="portrait" r:id="rId17"/>
      <headerFooter alignWithMargins="0">
        <oddFooter>&amp;R&amp;"Book Antiqua,Bold"&amp;10Schedule-7/ Page &amp;P of &amp;N</oddFooter>
      </headerFooter>
    </customSheetView>
    <customSheetView guid="{EE46BCD1-F715-4FA9-A5FC-1B125AD601E0}" hiddenRows="1" hiddenColumns="1" topLeftCell="A4">
      <selection activeCell="E17" sqref="E17"/>
      <colBreaks count="1" manualBreakCount="1">
        <brk id="7" max="1048575" man="1"/>
      </colBreaks>
      <pageMargins left="0" right="0" top="0" bottom="0" header="0" footer="0"/>
      <printOptions horizontalCentered="1"/>
      <pageSetup paperSize="9" orientation="portrait" r:id="rId18"/>
      <headerFooter alignWithMargins="0">
        <oddFooter>&amp;R&amp;"Book Antiqua,Bold"&amp;10Schedule-7/ Page &amp;P of &amp;N</oddFooter>
      </headerFooter>
    </customSheetView>
    <customSheetView guid="{E97134B6-5E8D-4951-8DA0-73D065532361}" printArea="1" hiddenRows="1" hiddenColumns="1" view="pageBreakPreview" topLeftCell="A6">
      <selection activeCell="A22" sqref="A22:F22"/>
      <colBreaks count="1" manualBreakCount="1">
        <brk id="7" max="1048575" man="1"/>
      </colBreaks>
      <pageMargins left="0" right="0" top="0" bottom="0" header="0" footer="0"/>
      <printOptions horizontalCentered="1"/>
      <pageSetup paperSize="9" orientation="portrait" r:id="rId19"/>
      <headerFooter alignWithMargins="0">
        <oddFooter>&amp;R&amp;"Book Antiqua,Bold"&amp;10Schedule-7/ Page &amp;P of &amp;N</oddFooter>
      </headerFooter>
    </customSheetView>
    <customSheetView guid="{B835C05C-B615-4DCB-982D-4519616B3CD8}" printArea="1" hiddenRows="1" hiddenColumns="1" view="pageBreakPreview" topLeftCell="A9">
      <selection activeCell="H25" sqref="H25"/>
      <colBreaks count="1" manualBreakCount="1">
        <brk id="7" max="1048575" man="1"/>
      </colBreaks>
      <pageMargins left="0" right="0" top="0" bottom="0" header="0" footer="0"/>
      <printOptions horizontalCentered="1"/>
      <pageSetup paperSize="9" orientation="portrait" r:id="rId20"/>
      <headerFooter alignWithMargins="0">
        <oddFooter>&amp;R&amp;"Book Antiqua,Bold"&amp;10Schedule-7/ Page &amp;P of &amp;N</oddFooter>
      </headerFooter>
    </customSheetView>
    <customSheetView guid="{17F5C48B-526E-48D2-9F97-823D578F9893}" printArea="1" hiddenRows="1" hiddenColumns="1" view="pageBreakPreview" topLeftCell="A7">
      <selection activeCell="A16" sqref="A16:F16"/>
      <colBreaks count="1" manualBreakCount="1">
        <brk id="7" max="1048575" man="1"/>
      </colBreaks>
      <pageMargins left="0" right="0" top="0" bottom="0" header="0" footer="0"/>
      <printOptions horizontalCentered="1"/>
      <pageSetup paperSize="9" orientation="landscape" r:id="rId21"/>
      <headerFooter alignWithMargins="0">
        <oddFooter>&amp;R&amp;"Book Antiqua,Bold"&amp;10Schedule-7/ Page &amp;P of &amp;N</oddFooter>
      </headerFooter>
    </customSheetView>
    <customSheetView guid="{7F1A5DE7-1043-4C11-AB2C-CC6BC6A0F482}" printArea="1" hiddenRows="1" hiddenColumns="1" view="pageBreakPreview" topLeftCell="A10">
      <selection activeCell="A16" sqref="A16:F16"/>
      <colBreaks count="1" manualBreakCount="1">
        <brk id="7" max="1048575" man="1"/>
      </colBreaks>
      <pageMargins left="0" right="0" top="0" bottom="0" header="0" footer="0"/>
      <printOptions horizontalCentered="1"/>
      <pageSetup paperSize="9" orientation="landscape" r:id="rId22"/>
      <headerFooter alignWithMargins="0">
        <oddFooter>&amp;R&amp;"Book Antiqua,Bold"&amp;10Schedule-7/ Page &amp;P of &amp;N</oddFooter>
      </headerFooter>
    </customSheetView>
    <customSheetView guid="{75D87FDD-0292-4E5A-8E8F-63018B009393}" printArea="1" hiddenRows="1" hiddenColumns="1" state="hidden" view="pageBreakPreview">
      <selection activeCell="A16" sqref="A16:F16"/>
      <colBreaks count="1" manualBreakCount="1">
        <brk id="7" max="1048575" man="1"/>
      </colBreaks>
      <pageMargins left="0" right="0" top="0" bottom="0" header="0" footer="0"/>
      <printOptions horizontalCentered="1"/>
      <pageSetup paperSize="9" orientation="landscape" r:id="rId23"/>
      <headerFooter alignWithMargins="0">
        <oddFooter>&amp;R&amp;"Book Antiqua,Bold"&amp;10Schedule-7/ Page &amp;P of &amp;N</oddFooter>
      </headerFooter>
    </customSheetView>
  </customSheetViews>
  <mergeCells count="142">
    <mergeCell ref="A3:F3"/>
    <mergeCell ref="A4:F4"/>
    <mergeCell ref="A100:G100"/>
    <mergeCell ref="A101:G101"/>
    <mergeCell ref="B10:C10"/>
    <mergeCell ref="B11:C11"/>
    <mergeCell ref="B8:C8"/>
    <mergeCell ref="B9:C9"/>
    <mergeCell ref="A7:C7"/>
    <mergeCell ref="B26:F26"/>
    <mergeCell ref="B105:C105"/>
    <mergeCell ref="B106:C106"/>
    <mergeCell ref="B107:C107"/>
    <mergeCell ref="AH14:AI14"/>
    <mergeCell ref="AE14:AF14"/>
    <mergeCell ref="A104:C104"/>
    <mergeCell ref="C25:G25"/>
    <mergeCell ref="C24:G24"/>
    <mergeCell ref="C23:G23"/>
    <mergeCell ref="A22:G22"/>
    <mergeCell ref="A16:F16"/>
    <mergeCell ref="C114:G114"/>
    <mergeCell ref="C115:G115"/>
    <mergeCell ref="C116:G116"/>
    <mergeCell ref="C117:G117"/>
    <mergeCell ref="C120:G120"/>
    <mergeCell ref="C121:G121"/>
    <mergeCell ref="C118:G118"/>
    <mergeCell ref="C119:G119"/>
    <mergeCell ref="B108:C108"/>
    <mergeCell ref="C112:G112"/>
    <mergeCell ref="C113:G113"/>
    <mergeCell ref="C110:G110"/>
    <mergeCell ref="C111:G111"/>
    <mergeCell ref="C138:G138"/>
    <mergeCell ref="C131:G131"/>
    <mergeCell ref="C132:G132"/>
    <mergeCell ref="C133:G133"/>
    <mergeCell ref="C134:G134"/>
    <mergeCell ref="C137:G137"/>
    <mergeCell ref="C139:G139"/>
    <mergeCell ref="C122:G122"/>
    <mergeCell ref="C123:G123"/>
    <mergeCell ref="C124:G124"/>
    <mergeCell ref="C125:G125"/>
    <mergeCell ref="C128:G128"/>
    <mergeCell ref="C129:G129"/>
    <mergeCell ref="C130:G130"/>
    <mergeCell ref="C135:G135"/>
    <mergeCell ref="C136:G136"/>
    <mergeCell ref="C126:G126"/>
    <mergeCell ref="C127:G127"/>
    <mergeCell ref="C140:G140"/>
    <mergeCell ref="C141:G141"/>
    <mergeCell ref="C142:G142"/>
    <mergeCell ref="C143:G143"/>
    <mergeCell ref="C158:G158"/>
    <mergeCell ref="C159:G159"/>
    <mergeCell ref="C146:G146"/>
    <mergeCell ref="C147:G147"/>
    <mergeCell ref="C148:G148"/>
    <mergeCell ref="C149:G149"/>
    <mergeCell ref="C152:G152"/>
    <mergeCell ref="C153:G153"/>
    <mergeCell ref="C144:G144"/>
    <mergeCell ref="C145:G145"/>
    <mergeCell ref="C160:G160"/>
    <mergeCell ref="C161:G161"/>
    <mergeCell ref="C162:G162"/>
    <mergeCell ref="C163:G163"/>
    <mergeCell ref="C150:G150"/>
    <mergeCell ref="C151:G151"/>
    <mergeCell ref="C154:G154"/>
    <mergeCell ref="C155:G155"/>
    <mergeCell ref="C156:G156"/>
    <mergeCell ref="C157:G157"/>
    <mergeCell ref="C172:G172"/>
    <mergeCell ref="C173:G173"/>
    <mergeCell ref="C174:G174"/>
    <mergeCell ref="C175:G175"/>
    <mergeCell ref="C168:G168"/>
    <mergeCell ref="C169:G169"/>
    <mergeCell ref="C170:G170"/>
    <mergeCell ref="C171:G171"/>
    <mergeCell ref="C164:G164"/>
    <mergeCell ref="C165:G165"/>
    <mergeCell ref="C166:G166"/>
    <mergeCell ref="C167:G167"/>
    <mergeCell ref="C180:G180"/>
    <mergeCell ref="C181:G181"/>
    <mergeCell ref="C184:G184"/>
    <mergeCell ref="C185:G185"/>
    <mergeCell ref="C182:G182"/>
    <mergeCell ref="C183:G183"/>
    <mergeCell ref="C178:G178"/>
    <mergeCell ref="C179:G179"/>
    <mergeCell ref="C176:G176"/>
    <mergeCell ref="C177:G177"/>
    <mergeCell ref="C201:G201"/>
    <mergeCell ref="C186:G186"/>
    <mergeCell ref="C187:G187"/>
    <mergeCell ref="C188:G188"/>
    <mergeCell ref="C189:G189"/>
    <mergeCell ref="C190:G190"/>
    <mergeCell ref="C191:G191"/>
    <mergeCell ref="C196:G196"/>
    <mergeCell ref="C197:G197"/>
    <mergeCell ref="C217:G217"/>
    <mergeCell ref="AE117:AF117"/>
    <mergeCell ref="C213:G213"/>
    <mergeCell ref="C214:G214"/>
    <mergeCell ref="C215:G215"/>
    <mergeCell ref="C216:G216"/>
    <mergeCell ref="C209:G209"/>
    <mergeCell ref="C212:G212"/>
    <mergeCell ref="C204:G204"/>
    <mergeCell ref="C210:G210"/>
    <mergeCell ref="C211:G211"/>
    <mergeCell ref="C205:G205"/>
    <mergeCell ref="C206:G206"/>
    <mergeCell ref="C207:G207"/>
    <mergeCell ref="C208:G208"/>
    <mergeCell ref="C202:G202"/>
    <mergeCell ref="C203:G203"/>
    <mergeCell ref="C198:G198"/>
    <mergeCell ref="C192:G192"/>
    <mergeCell ref="C193:G193"/>
    <mergeCell ref="C194:G194"/>
    <mergeCell ref="C195:G195"/>
    <mergeCell ref="C200:G200"/>
    <mergeCell ref="C199:G199"/>
    <mergeCell ref="AH117:AI117"/>
    <mergeCell ref="AE118:AF118"/>
    <mergeCell ref="AH118:AI118"/>
    <mergeCell ref="AE110:AF110"/>
    <mergeCell ref="AH110:AI110"/>
    <mergeCell ref="AE111:AF111"/>
    <mergeCell ref="AH111:AI111"/>
    <mergeCell ref="AE112:AF112"/>
    <mergeCell ref="AH112:AI112"/>
    <mergeCell ref="AH116:AI116"/>
    <mergeCell ref="AE116:AF116"/>
  </mergeCells>
  <phoneticPr fontId="6" type="noConversion"/>
  <conditionalFormatting sqref="E15">
    <cfRule type="expression" dxfId="6" priority="37" stopIfTrue="1">
      <formula>D15&gt;0</formula>
    </cfRule>
  </conditionalFormatting>
  <conditionalFormatting sqref="E17:E19">
    <cfRule type="expression" dxfId="5" priority="13" stopIfTrue="1">
      <formula>D17&gt;0</formula>
    </cfRule>
  </conditionalFormatting>
  <conditionalFormatting sqref="H15:H20">
    <cfRule type="expression" dxfId="4" priority="14" stopIfTrue="1">
      <formula>G15=""</formula>
    </cfRule>
  </conditionalFormatting>
  <dataValidations count="1">
    <dataValidation type="decimal" operator="greaterThan" allowBlank="1" showInputMessage="1" showErrorMessage="1" error="Enter only Numeric Value greater than zero or leave the cell blank !" sqref="E15 E17:E19" xr:uid="{00000000-0002-0000-0E00-000000000000}">
      <formula1>0</formula1>
    </dataValidation>
  </dataValidations>
  <printOptions horizontalCentered="1"/>
  <pageMargins left="0.66" right="0.47" top="0.59055118110236227" bottom="0.59055118110236227" header="0.35433070866141736" footer="0.35433070866141736"/>
  <pageSetup paperSize="9" orientation="landscape" r:id="rId24"/>
  <headerFooter alignWithMargins="0">
    <oddFooter>&amp;R&amp;"Book Antiqua,Bold"&amp;10Schedule-7/ Page &amp;P of &amp;N</oddFooter>
  </headerFooter>
  <colBreaks count="1" manualBreakCount="1">
    <brk id="7" max="1048575" man="1"/>
  </colBreaks>
  <drawing r:id="rId2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1">
    <tabColor indexed="53"/>
  </sheetPr>
  <dimension ref="A1:AS225"/>
  <sheetViews>
    <sheetView topLeftCell="A7" zoomScale="80" zoomScaleNormal="80" zoomScaleSheetLayoutView="100" workbookViewId="0">
      <selection activeCell="F74" sqref="F74"/>
    </sheetView>
  </sheetViews>
  <sheetFormatPr defaultRowHeight="16.5"/>
  <cols>
    <col min="1" max="1" width="11.375" style="349" customWidth="1"/>
    <col min="2" max="2" width="38.125" style="308" customWidth="1"/>
    <col min="3" max="3" width="7.625" style="308" customWidth="1"/>
    <col min="4" max="4" width="10.25" style="308" customWidth="1"/>
    <col min="5" max="5" width="15.375" style="308" customWidth="1"/>
    <col min="6" max="6" width="11.375" style="308" customWidth="1"/>
    <col min="7" max="7" width="13.625" style="308" customWidth="1"/>
    <col min="8" max="8" width="20.875" style="243" customWidth="1"/>
    <col min="9" max="12" width="9" style="354"/>
    <col min="13" max="29" width="9" style="171"/>
    <col min="30" max="30" width="0" style="171" hidden="1" customWidth="1"/>
    <col min="31" max="31" width="13.875" style="171" hidden="1" customWidth="1"/>
    <col min="32" max="32" width="13.625" style="171" hidden="1" customWidth="1"/>
    <col min="33" max="33" width="21.375" style="171" hidden="1" customWidth="1"/>
    <col min="34" max="34" width="12" style="171" hidden="1" customWidth="1"/>
    <col min="35" max="36" width="0" style="171" hidden="1" customWidth="1"/>
    <col min="37" max="45" width="9" style="171"/>
    <col min="46" max="16384" width="9" style="354"/>
  </cols>
  <sheetData>
    <row r="1" spans="1:35" ht="18" customHeight="1">
      <c r="A1" s="75" t="str">
        <f>Cover!B3</f>
        <v>SRTS-II/C&amp;M/ WC-4480/2025</v>
      </c>
      <c r="B1" s="76"/>
      <c r="C1" s="77"/>
      <c r="D1" s="77"/>
      <c r="E1" s="77"/>
      <c r="F1" s="77"/>
      <c r="G1" s="77"/>
      <c r="I1" s="254"/>
      <c r="J1" s="254"/>
      <c r="K1" s="254"/>
      <c r="L1" s="254"/>
    </row>
    <row r="2" spans="1:35" ht="18.600000000000001" customHeight="1">
      <c r="A2" s="64"/>
      <c r="B2" s="82"/>
      <c r="C2" s="83"/>
      <c r="D2" s="83"/>
      <c r="E2" s="83"/>
      <c r="F2" s="83"/>
      <c r="G2" s="83"/>
      <c r="I2" s="254"/>
      <c r="J2" s="254"/>
      <c r="K2" s="254"/>
      <c r="L2" s="254"/>
    </row>
    <row r="3" spans="1:35" ht="55.5" customHeight="1">
      <c r="A3" s="1084" t="str">
        <f>Cover!$B$2</f>
        <v>Construction of Substation store at 765 kV Koppal, under TBCB Project.</v>
      </c>
      <c r="B3" s="1084"/>
      <c r="C3" s="1084"/>
      <c r="D3" s="1084"/>
      <c r="E3" s="1084"/>
      <c r="F3" s="1084"/>
      <c r="G3" s="1084"/>
      <c r="I3" s="254"/>
      <c r="J3" s="254"/>
      <c r="K3" s="254"/>
      <c r="L3" s="254"/>
      <c r="AD3" s="185" t="s">
        <v>157</v>
      </c>
      <c r="AF3" s="206">
        <f>IF(ISERROR(#REF!/('Sch-6'!D14+'Sch-6'!D16+'Sch-6'!#REF!)),0,#REF!/( 'Sch-6'!D14+'Sch-6'!D16+'Sch-6'!#REF!))</f>
        <v>0</v>
      </c>
    </row>
    <row r="4" spans="1:35" ht="21.95" customHeight="1">
      <c r="A4" s="1031" t="s">
        <v>472</v>
      </c>
      <c r="B4" s="1031"/>
      <c r="C4" s="1031"/>
      <c r="D4" s="1031"/>
      <c r="E4" s="1031"/>
      <c r="F4" s="1031"/>
      <c r="G4" s="1031"/>
      <c r="I4" s="254"/>
      <c r="J4" s="254"/>
      <c r="K4" s="254"/>
      <c r="L4" s="254"/>
      <c r="AD4" s="185" t="s">
        <v>159</v>
      </c>
      <c r="AF4" s="206" t="e">
        <f>#REF!</f>
        <v>#REF!</v>
      </c>
    </row>
    <row r="5" spans="1:35" ht="18.600000000000001" customHeight="1">
      <c r="A5" s="65"/>
      <c r="B5" s="96"/>
      <c r="C5" s="96"/>
      <c r="D5" s="96"/>
      <c r="E5" s="96"/>
      <c r="F5" s="96"/>
      <c r="G5" s="96"/>
      <c r="I5" s="254"/>
      <c r="J5" s="254"/>
      <c r="K5" s="254"/>
      <c r="L5" s="254"/>
      <c r="AD5" s="185" t="s">
        <v>459</v>
      </c>
      <c r="AF5" s="206">
        <f>IF(ISERROR(#REF!/#REF!),0,#REF! /#REF!)</f>
        <v>0</v>
      </c>
    </row>
    <row r="6" spans="1:35" ht="27.95" customHeight="1">
      <c r="A6" s="29" t="str">
        <f>'Sch-1'!A7</f>
        <v>Bidder’s Name and Address (Bidder) :</v>
      </c>
      <c r="B6" s="39"/>
      <c r="C6" s="39"/>
      <c r="D6" s="39"/>
      <c r="E6" s="448" t="s">
        <v>81</v>
      </c>
      <c r="F6" s="39"/>
      <c r="G6" s="60"/>
      <c r="I6" s="254"/>
      <c r="J6" s="254"/>
      <c r="K6" s="254"/>
      <c r="L6" s="254"/>
      <c r="AD6" s="185" t="s">
        <v>460</v>
      </c>
      <c r="AF6" s="206" t="e">
        <f>#REF!</f>
        <v>#REF!</v>
      </c>
    </row>
    <row r="7" spans="1:35" ht="36" customHeight="1">
      <c r="A7" s="1079" t="str">
        <f>'Sch-1'!A8</f>
        <v/>
      </c>
      <c r="B7" s="1079"/>
      <c r="C7" s="1079"/>
      <c r="D7" s="406"/>
      <c r="E7" s="449" t="str">
        <f>'Sch-1'!M8</f>
        <v>Sr.GM , Contracts &amp; Materials Department,</v>
      </c>
      <c r="F7" s="406"/>
      <c r="G7" s="59"/>
      <c r="I7" s="254"/>
      <c r="J7" s="254"/>
      <c r="K7" s="254"/>
      <c r="L7" s="254"/>
      <c r="AD7" s="185" t="s">
        <v>163</v>
      </c>
      <c r="AF7" s="206" t="e">
        <f>SUM(AF3:AF6)</f>
        <v>#REF!</v>
      </c>
    </row>
    <row r="8" spans="1:35" ht="27.95" customHeight="1">
      <c r="A8" s="40" t="s">
        <v>424</v>
      </c>
      <c r="B8" s="1046" t="str">
        <f>IF('Sch-1'!G9=0, "", 'Sch-1'!G9)</f>
        <v/>
      </c>
      <c r="C8" s="1046"/>
      <c r="D8" s="405"/>
      <c r="E8" s="449" t="str">
        <f>'Sch-1'!M9</f>
        <v>Power Grid Corporation of India Ltd.,</v>
      </c>
      <c r="F8" s="405"/>
      <c r="G8" s="59"/>
      <c r="I8" s="254"/>
      <c r="J8" s="254"/>
      <c r="K8" s="254"/>
      <c r="L8" s="254"/>
    </row>
    <row r="9" spans="1:35" ht="27.95" customHeight="1">
      <c r="A9" s="40" t="s">
        <v>425</v>
      </c>
      <c r="B9" s="1046" t="str">
        <f>IF('Sch-1'!G10=0, "", 'Sch-1'!G10)</f>
        <v/>
      </c>
      <c r="C9" s="1046"/>
      <c r="D9" s="405"/>
      <c r="E9" s="449" t="str">
        <f>'Sch-1'!M10</f>
        <v>SRTS-II, RHQ</v>
      </c>
      <c r="F9" s="405"/>
      <c r="G9" s="59"/>
      <c r="I9" s="254"/>
      <c r="J9" s="254"/>
      <c r="K9" s="254"/>
      <c r="L9" s="254"/>
    </row>
    <row r="10" spans="1:35" ht="27.95" customHeight="1">
      <c r="A10" s="41"/>
      <c r="B10" s="1046" t="str">
        <f>IF('Sch-1'!G11=0, "", 'Sch-1'!G11)</f>
        <v/>
      </c>
      <c r="C10" s="1046"/>
      <c r="D10" s="405"/>
      <c r="E10" s="449" t="str">
        <f>'Sch-1'!M11</f>
        <v>Singanayakanahalli</v>
      </c>
      <c r="F10" s="405"/>
      <c r="G10" s="59"/>
      <c r="I10" s="254"/>
      <c r="J10" s="254"/>
      <c r="K10" s="254"/>
      <c r="L10" s="254"/>
      <c r="AD10" s="185" t="s">
        <v>406</v>
      </c>
      <c r="AF10" s="213" t="e">
        <f>'Sch-1'!#REF!</f>
        <v>#REF!</v>
      </c>
    </row>
    <row r="11" spans="1:35" ht="27.95" customHeight="1">
      <c r="A11" s="41"/>
      <c r="B11" s="1046" t="str">
        <f>IF('Sch-1'!G12=0, "", 'Sch-1'!G12)</f>
        <v/>
      </c>
      <c r="C11" s="1046"/>
      <c r="D11" s="405"/>
      <c r="E11" s="449" t="str">
        <f>'Sch-1'!M12</f>
        <v>Bengaluru-560064</v>
      </c>
      <c r="F11" s="405"/>
      <c r="G11" s="59"/>
      <c r="I11" s="254"/>
      <c r="J11" s="254"/>
      <c r="K11" s="254"/>
      <c r="L11" s="254"/>
      <c r="AD11" s="185"/>
      <c r="AF11" s="206"/>
    </row>
    <row r="12" spans="1:35" ht="18.600000000000001" customHeight="1">
      <c r="A12" s="41"/>
      <c r="B12" s="405"/>
      <c r="C12" s="405"/>
      <c r="D12" s="405"/>
      <c r="E12" s="405"/>
      <c r="F12" s="405"/>
      <c r="G12" s="59"/>
      <c r="I12" s="254"/>
      <c r="J12" s="254"/>
      <c r="K12" s="254"/>
      <c r="L12" s="254"/>
      <c r="AD12" s="185"/>
      <c r="AF12" s="206"/>
    </row>
    <row r="13" spans="1:35" ht="27.95" customHeight="1">
      <c r="A13" s="1087" t="s">
        <v>473</v>
      </c>
      <c r="B13" s="1087"/>
      <c r="C13" s="1087"/>
      <c r="D13" s="1087"/>
      <c r="E13" s="1087"/>
      <c r="F13" s="1087"/>
      <c r="G13" s="1088"/>
      <c r="I13" s="254"/>
      <c r="J13" s="254"/>
      <c r="K13" s="254"/>
      <c r="L13" s="254"/>
    </row>
    <row r="14" spans="1:35" ht="33.75" customHeight="1">
      <c r="A14" s="97" t="s">
        <v>462</v>
      </c>
      <c r="B14" s="434" t="s">
        <v>463</v>
      </c>
      <c r="C14" s="434" t="s">
        <v>101</v>
      </c>
      <c r="D14" s="434" t="s">
        <v>150</v>
      </c>
      <c r="E14" s="434" t="s">
        <v>464</v>
      </c>
      <c r="F14" s="98" t="s">
        <v>465</v>
      </c>
      <c r="G14" s="290"/>
      <c r="I14" s="254"/>
      <c r="J14" s="254"/>
      <c r="K14" s="254"/>
      <c r="L14" s="254"/>
      <c r="AE14" s="1078" t="s">
        <v>466</v>
      </c>
      <c r="AF14" s="1078"/>
      <c r="AG14" s="187" t="s">
        <v>144</v>
      </c>
      <c r="AH14" s="1078" t="s">
        <v>467</v>
      </c>
      <c r="AI14" s="1078"/>
    </row>
    <row r="15" spans="1:35" s="409" customFormat="1">
      <c r="A15" s="456" t="s">
        <v>12</v>
      </c>
      <c r="B15" s="450">
        <f>'Sch-7'!B16</f>
        <v>0</v>
      </c>
      <c r="C15" s="450"/>
      <c r="D15" s="450"/>
      <c r="E15" s="451"/>
      <c r="F15" s="452"/>
    </row>
    <row r="16" spans="1:35" s="409" customFormat="1">
      <c r="A16" s="457" t="s">
        <v>410</v>
      </c>
      <c r="B16" s="450" t="e">
        <f>'Sch-7'!#REF!</f>
        <v>#REF!</v>
      </c>
      <c r="C16" s="450" t="e">
        <f>'Sch-7'!#REF!</f>
        <v>#REF!</v>
      </c>
      <c r="D16" s="450" t="e">
        <f>'Sch-7'!#REF!</f>
        <v>#REF!</v>
      </c>
      <c r="E16" s="451" t="e">
        <f>'Sch-7'!#REF!</f>
        <v>#REF!</v>
      </c>
      <c r="F16" s="452" t="e">
        <f>IF(E16=0, "Included", IF(ISERROR(D16*E16), E16, D16*E16))</f>
        <v>#REF!</v>
      </c>
    </row>
    <row r="17" spans="1:35" s="409" customFormat="1">
      <c r="A17" s="457" t="s">
        <v>412</v>
      </c>
      <c r="B17" s="450" t="e">
        <f>'Sch-7'!#REF!</f>
        <v>#REF!</v>
      </c>
      <c r="C17" s="450" t="e">
        <f>'Sch-7'!#REF!</f>
        <v>#REF!</v>
      </c>
      <c r="D17" s="450" t="e">
        <f>'Sch-7'!#REF!</f>
        <v>#REF!</v>
      </c>
      <c r="E17" s="451" t="e">
        <f>'Sch-7'!#REF!</f>
        <v>#REF!</v>
      </c>
      <c r="F17" s="452" t="e">
        <f>IF(E17=0, "Included", IF(ISERROR(D17*E17), E17, D17*E17))</f>
        <v>#REF!</v>
      </c>
    </row>
    <row r="18" spans="1:35" s="409" customFormat="1" ht="15.75">
      <c r="A18" s="460"/>
      <c r="B18" s="462" t="s">
        <v>474</v>
      </c>
      <c r="C18" s="462"/>
      <c r="D18" s="462"/>
      <c r="E18" s="462"/>
      <c r="F18" s="463" t="e">
        <f>SUM(F16:F17)</f>
        <v>#REF!</v>
      </c>
    </row>
    <row r="19" spans="1:35" s="409" customFormat="1" ht="15.75">
      <c r="A19" s="461"/>
      <c r="B19" s="462" t="s">
        <v>475</v>
      </c>
      <c r="C19" s="462"/>
      <c r="D19" s="462"/>
      <c r="E19" s="462"/>
      <c r="F19" s="464" t="e">
        <f>F18</f>
        <v>#REF!</v>
      </c>
    </row>
    <row r="20" spans="1:35" ht="18.600000000000001" customHeight="1">
      <c r="A20" s="301"/>
      <c r="B20" s="284"/>
      <c r="C20" s="284"/>
      <c r="D20" s="284"/>
      <c r="E20" s="284"/>
      <c r="F20" s="284"/>
      <c r="G20" s="447"/>
      <c r="I20" s="254"/>
      <c r="J20" s="254"/>
      <c r="K20" s="254"/>
      <c r="L20" s="254"/>
      <c r="AE20" s="214"/>
      <c r="AF20" s="214"/>
      <c r="AH20" s="214"/>
      <c r="AI20" s="214"/>
    </row>
    <row r="21" spans="1:35" ht="30.75" customHeight="1">
      <c r="A21" s="407"/>
      <c r="B21" s="407"/>
      <c r="C21" s="407"/>
      <c r="D21" s="407"/>
      <c r="E21" s="407"/>
      <c r="F21" s="407"/>
      <c r="G21" s="407"/>
      <c r="H21" s="244"/>
      <c r="I21" s="254"/>
      <c r="J21" s="254"/>
      <c r="K21" s="254"/>
      <c r="L21" s="254"/>
      <c r="AD21" s="242" t="s">
        <v>476</v>
      </c>
      <c r="AE21" s="215" t="e">
        <f>#REF!-#REF!</f>
        <v>#REF!</v>
      </c>
      <c r="AG21" s="242" t="s">
        <v>477</v>
      </c>
      <c r="AH21" s="215" t="e">
        <f>#REF!-#REF!</f>
        <v>#REF!</v>
      </c>
    </row>
    <row r="22" spans="1:35" ht="18.600000000000001" customHeight="1">
      <c r="A22" s="1081"/>
      <c r="B22" s="1081"/>
      <c r="C22" s="1081"/>
      <c r="D22" s="1081"/>
      <c r="E22" s="1081"/>
      <c r="F22" s="1081"/>
      <c r="G22" s="1081"/>
      <c r="I22" s="254"/>
      <c r="J22" s="254"/>
      <c r="K22" s="254"/>
      <c r="L22" s="254"/>
      <c r="AD22" s="171" t="s">
        <v>144</v>
      </c>
      <c r="AE22" s="242" t="e">
        <f>IF(#REF!&gt;0,#REF!&amp; " Item(s) in Sch-3", "")</f>
        <v>#REF!</v>
      </c>
      <c r="AF22" s="215"/>
    </row>
    <row r="23" spans="1:35" ht="27.95" customHeight="1">
      <c r="A23" s="355"/>
      <c r="B23" s="355"/>
      <c r="C23" s="1080" t="s">
        <v>478</v>
      </c>
      <c r="D23" s="1080"/>
      <c r="E23" s="1080"/>
      <c r="F23" s="1080"/>
      <c r="G23" s="1080"/>
      <c r="I23" s="254"/>
      <c r="J23" s="254"/>
      <c r="K23" s="254"/>
      <c r="L23" s="254"/>
      <c r="AE23" s="242"/>
      <c r="AF23" s="215"/>
    </row>
    <row r="24" spans="1:35" ht="27.95" customHeight="1">
      <c r="A24" s="89" t="s">
        <v>120</v>
      </c>
      <c r="B24" s="103" t="str">
        <f>'Sch-1'!F28</f>
        <v>--2025</v>
      </c>
      <c r="C24" s="1080" t="str">
        <f>"Printed Name   : " &amp; 'Sch-1'!M29</f>
        <v xml:space="preserve">Printed Name   : </v>
      </c>
      <c r="D24" s="1080"/>
      <c r="E24" s="1080"/>
      <c r="F24" s="1080"/>
      <c r="G24" s="1080"/>
      <c r="I24" s="254"/>
      <c r="J24" s="254"/>
      <c r="K24" s="254"/>
      <c r="L24" s="254"/>
    </row>
    <row r="25" spans="1:35" ht="27.95" customHeight="1">
      <c r="A25" s="89" t="s">
        <v>121</v>
      </c>
      <c r="B25" s="99" t="str">
        <f>'Sch-1'!F29</f>
        <v/>
      </c>
      <c r="C25" s="1080" t="str">
        <f>"Designation      : " &amp; 'Sch-1'!M30</f>
        <v xml:space="preserve">Designation      : </v>
      </c>
      <c r="D25" s="1080"/>
      <c r="E25" s="1080"/>
      <c r="F25" s="1080"/>
      <c r="G25" s="1080"/>
      <c r="I25" s="254"/>
      <c r="J25" s="254"/>
      <c r="K25" s="254"/>
      <c r="L25" s="254"/>
    </row>
    <row r="26" spans="1:35" ht="27.95" customHeight="1">
      <c r="A26" s="83"/>
      <c r="B26" s="82"/>
      <c r="C26" s="1080" t="s">
        <v>479</v>
      </c>
      <c r="D26" s="1080"/>
      <c r="E26" s="1080"/>
      <c r="F26" s="1080"/>
      <c r="G26" s="1080"/>
      <c r="I26" s="254"/>
      <c r="J26" s="254"/>
      <c r="K26" s="254"/>
      <c r="L26" s="254"/>
    </row>
    <row r="27" spans="1:35" ht="27.95" customHeight="1">
      <c r="A27" s="83"/>
      <c r="B27" s="82"/>
      <c r="C27" s="284"/>
      <c r="D27" s="284"/>
      <c r="E27" s="284"/>
      <c r="F27" s="284"/>
      <c r="G27" s="284"/>
      <c r="I27" s="254"/>
      <c r="J27" s="254"/>
      <c r="K27" s="254"/>
      <c r="L27" s="254"/>
    </row>
    <row r="28" spans="1:35" ht="36.75" customHeight="1">
      <c r="A28" s="100" t="s">
        <v>470</v>
      </c>
      <c r="B28" s="1089" t="s">
        <v>471</v>
      </c>
      <c r="C28" s="1089"/>
      <c r="D28" s="1089"/>
      <c r="E28" s="1089"/>
      <c r="F28" s="1089"/>
      <c r="G28" s="1089"/>
      <c r="I28" s="254"/>
      <c r="J28" s="254"/>
      <c r="K28" s="254"/>
      <c r="L28" s="254"/>
    </row>
    <row r="29" spans="1:35" ht="31.5" customHeight="1">
      <c r="A29" s="286"/>
      <c r="B29" s="30"/>
      <c r="C29" s="30"/>
      <c r="D29" s="30"/>
      <c r="E29" s="30"/>
      <c r="F29" s="30"/>
      <c r="G29" s="30"/>
      <c r="H29" s="245"/>
      <c r="I29" s="254"/>
      <c r="J29" s="254"/>
      <c r="K29" s="254"/>
      <c r="L29" s="254"/>
    </row>
    <row r="101" spans="1:12" s="171" customFormat="1">
      <c r="A101" s="191"/>
      <c r="B101" s="179"/>
      <c r="C101" s="179"/>
      <c r="D101" s="179"/>
      <c r="E101" s="179"/>
      <c r="F101" s="179"/>
      <c r="G101" s="179"/>
      <c r="H101" s="243"/>
      <c r="I101" s="254"/>
      <c r="J101" s="254"/>
      <c r="K101" s="254"/>
      <c r="L101" s="254"/>
    </row>
    <row r="102" spans="1:12" s="171" customFormat="1">
      <c r="A102" s="191"/>
      <c r="B102" s="179"/>
      <c r="C102" s="179"/>
      <c r="D102" s="179"/>
      <c r="E102" s="179"/>
      <c r="F102" s="179"/>
      <c r="G102" s="179"/>
      <c r="H102" s="243"/>
      <c r="I102" s="254"/>
      <c r="J102" s="254"/>
      <c r="K102" s="254"/>
      <c r="L102" s="254"/>
    </row>
    <row r="103" spans="1:12" s="171" customFormat="1">
      <c r="A103" s="191"/>
      <c r="B103" s="179"/>
      <c r="C103" s="179"/>
      <c r="D103" s="179"/>
      <c r="E103" s="179"/>
      <c r="F103" s="179"/>
      <c r="G103" s="179"/>
      <c r="H103" s="243"/>
      <c r="I103" s="254"/>
      <c r="J103" s="254"/>
      <c r="K103" s="254"/>
      <c r="L103" s="254"/>
    </row>
    <row r="104" spans="1:12" s="254" customFormat="1" hidden="1">
      <c r="A104" s="173" t="str">
        <f>A1</f>
        <v>SRTS-II/C&amp;M/ WC-4480/2025</v>
      </c>
      <c r="B104" s="89"/>
      <c r="C104" s="175"/>
      <c r="D104" s="175"/>
      <c r="E104" s="175"/>
      <c r="F104" s="175"/>
      <c r="G104" s="175"/>
      <c r="H104" s="174"/>
    </row>
    <row r="105" spans="1:12" s="254" customFormat="1" hidden="1">
      <c r="A105" s="64"/>
      <c r="B105" s="82"/>
      <c r="C105" s="83"/>
      <c r="D105" s="83"/>
      <c r="E105" s="83"/>
      <c r="F105" s="83"/>
      <c r="G105" s="83"/>
      <c r="H105" s="174"/>
    </row>
    <row r="106" spans="1:12" s="254" customFormat="1" ht="35.25" hidden="1" customHeight="1">
      <c r="A106" s="1084" t="str">
        <f t="shared" ref="A106:C107" si="0">A3</f>
        <v>Construction of Substation store at 765 kV Koppal, under TBCB Project.</v>
      </c>
      <c r="B106" s="1084">
        <f t="shared" si="0"/>
        <v>0</v>
      </c>
      <c r="C106" s="1084">
        <f t="shared" si="0"/>
        <v>0</v>
      </c>
      <c r="D106" s="1084"/>
      <c r="E106" s="1084"/>
      <c r="F106" s="1084"/>
      <c r="G106" s="1084">
        <f>G3</f>
        <v>0</v>
      </c>
      <c r="H106" s="174"/>
    </row>
    <row r="107" spans="1:12" s="254" customFormat="1" hidden="1">
      <c r="A107" s="1085" t="str">
        <f t="shared" si="0"/>
        <v>(SCHEDULE OF RATES AND PRICES : TYPE TEST CHARGES)</v>
      </c>
      <c r="B107" s="1085">
        <f t="shared" si="0"/>
        <v>0</v>
      </c>
      <c r="C107" s="1085">
        <f t="shared" si="0"/>
        <v>0</v>
      </c>
      <c r="D107" s="1085"/>
      <c r="E107" s="1085"/>
      <c r="F107" s="1085"/>
      <c r="G107" s="1085">
        <f>G4</f>
        <v>0</v>
      </c>
      <c r="H107" s="174"/>
    </row>
    <row r="108" spans="1:12" s="254" customFormat="1" hidden="1">
      <c r="A108" s="65"/>
      <c r="B108" s="96"/>
      <c r="C108" s="96"/>
      <c r="D108" s="96"/>
      <c r="E108" s="96"/>
      <c r="F108" s="96"/>
      <c r="G108" s="96"/>
      <c r="H108" s="174"/>
    </row>
    <row r="109" spans="1:12" s="254" customFormat="1" hidden="1">
      <c r="A109" s="29" t="str">
        <f>A6</f>
        <v>Bidder’s Name and Address (Bidder) :</v>
      </c>
      <c r="B109" s="39"/>
      <c r="C109" s="39"/>
      <c r="D109" s="39"/>
      <c r="E109" s="39"/>
      <c r="F109" s="39"/>
      <c r="G109" s="60">
        <f t="shared" ref="G109:G114" si="1">G6</f>
        <v>0</v>
      </c>
      <c r="H109" s="174"/>
    </row>
    <row r="110" spans="1:12" s="254" customFormat="1" hidden="1">
      <c r="A110" s="1079" t="str">
        <f>A7</f>
        <v/>
      </c>
      <c r="B110" s="1079">
        <f t="shared" ref="B110:C114" si="2">B7</f>
        <v>0</v>
      </c>
      <c r="C110" s="1079">
        <f t="shared" si="2"/>
        <v>0</v>
      </c>
      <c r="D110" s="406"/>
      <c r="E110" s="406"/>
      <c r="F110" s="406"/>
      <c r="G110" s="59">
        <f t="shared" si="1"/>
        <v>0</v>
      </c>
      <c r="H110" s="174"/>
    </row>
    <row r="111" spans="1:12" s="254" customFormat="1" hidden="1">
      <c r="A111" s="40" t="str">
        <f>A8</f>
        <v>Name     :</v>
      </c>
      <c r="B111" s="1046" t="str">
        <f t="shared" si="2"/>
        <v/>
      </c>
      <c r="C111" s="1046">
        <f t="shared" si="2"/>
        <v>0</v>
      </c>
      <c r="D111" s="405"/>
      <c r="E111" s="405"/>
      <c r="F111" s="405"/>
      <c r="G111" s="59">
        <f t="shared" si="1"/>
        <v>0</v>
      </c>
      <c r="H111" s="174"/>
    </row>
    <row r="112" spans="1:12" s="254" customFormat="1" hidden="1">
      <c r="A112" s="40" t="str">
        <f>A9</f>
        <v>Address :</v>
      </c>
      <c r="B112" s="1046" t="str">
        <f t="shared" si="2"/>
        <v/>
      </c>
      <c r="C112" s="1046">
        <f t="shared" si="2"/>
        <v>0</v>
      </c>
      <c r="D112" s="405"/>
      <c r="E112" s="405"/>
      <c r="F112" s="405"/>
      <c r="G112" s="59">
        <f t="shared" si="1"/>
        <v>0</v>
      </c>
      <c r="H112" s="174"/>
    </row>
    <row r="113" spans="1:35" s="254" customFormat="1" hidden="1">
      <c r="A113" s="41"/>
      <c r="B113" s="1046" t="str">
        <f t="shared" si="2"/>
        <v/>
      </c>
      <c r="C113" s="1046">
        <f t="shared" si="2"/>
        <v>0</v>
      </c>
      <c r="D113" s="405"/>
      <c r="E113" s="405"/>
      <c r="F113" s="405"/>
      <c r="G113" s="59">
        <f t="shared" si="1"/>
        <v>0</v>
      </c>
      <c r="H113" s="174"/>
    </row>
    <row r="114" spans="1:35" s="254" customFormat="1" hidden="1">
      <c r="A114" s="41"/>
      <c r="B114" s="1046" t="str">
        <f t="shared" si="2"/>
        <v/>
      </c>
      <c r="C114" s="1046">
        <f t="shared" si="2"/>
        <v>0</v>
      </c>
      <c r="D114" s="405"/>
      <c r="E114" s="405"/>
      <c r="F114" s="405"/>
      <c r="G114" s="59">
        <f t="shared" si="1"/>
        <v>0</v>
      </c>
      <c r="H114" s="174"/>
    </row>
    <row r="115" spans="1:35" s="254" customFormat="1" hidden="1">
      <c r="A115" s="286"/>
      <c r="B115" s="30"/>
      <c r="C115" s="30"/>
      <c r="D115" s="30"/>
      <c r="E115" s="30"/>
      <c r="F115" s="30"/>
      <c r="G115" s="30"/>
      <c r="H115" s="174"/>
    </row>
    <row r="116" spans="1:35" s="254" customFormat="1" ht="33.75" hidden="1" customHeight="1">
      <c r="A116" s="284" t="str">
        <f>A14</f>
        <v>SL. NO.</v>
      </c>
      <c r="B116" s="289" t="str">
        <f>B14</f>
        <v>Description of Test</v>
      </c>
      <c r="C116" s="1076">
        <f>G14</f>
        <v>0</v>
      </c>
      <c r="D116" s="1076"/>
      <c r="E116" s="1076"/>
      <c r="F116" s="1076"/>
      <c r="G116" s="1076"/>
      <c r="H116" s="174"/>
      <c r="AE116" s="1076"/>
      <c r="AF116" s="1076"/>
      <c r="AH116" s="1076"/>
      <c r="AI116" s="1076"/>
    </row>
    <row r="117" spans="1:35" s="254" customFormat="1" hidden="1">
      <c r="A117" s="96" t="e">
        <f>#REF!</f>
        <v>#REF!</v>
      </c>
      <c r="B117" s="96" t="e">
        <f>#REF!</f>
        <v>#REF!</v>
      </c>
      <c r="C117" s="1077" t="e">
        <f>#REF!</f>
        <v>#REF!</v>
      </c>
      <c r="D117" s="1077"/>
      <c r="E117" s="1077"/>
      <c r="F117" s="1077"/>
      <c r="G117" s="1077"/>
      <c r="H117" s="174"/>
      <c r="AE117" s="1077"/>
      <c r="AF117" s="1077"/>
      <c r="AH117" s="1077"/>
      <c r="AI117" s="1077"/>
    </row>
    <row r="118" spans="1:35" s="254" customFormat="1" hidden="1">
      <c r="A118" s="291" t="e">
        <f>#REF!</f>
        <v>#REF!</v>
      </c>
      <c r="B118" s="292" t="e">
        <f>#REF!</f>
        <v>#REF!</v>
      </c>
      <c r="C118" s="1077"/>
      <c r="D118" s="1077"/>
      <c r="E118" s="1077"/>
      <c r="F118" s="1077"/>
      <c r="G118" s="1077"/>
      <c r="H118" s="174"/>
      <c r="AE118" s="1077"/>
      <c r="AF118" s="1077"/>
      <c r="AH118" s="1077"/>
      <c r="AI118" s="1077"/>
    </row>
    <row r="119" spans="1:35" s="254" customFormat="1" hidden="1">
      <c r="A119" s="293" t="e">
        <f>#REF!</f>
        <v>#REF!</v>
      </c>
      <c r="B119" s="294" t="e">
        <f>#REF!</f>
        <v>#REF!</v>
      </c>
      <c r="C119" s="1075" t="e">
        <f>#REF!</f>
        <v>#REF!</v>
      </c>
      <c r="D119" s="1075"/>
      <c r="E119" s="1075"/>
      <c r="F119" s="1075"/>
      <c r="G119" s="1075"/>
      <c r="H119" s="173"/>
      <c r="AE119" s="295"/>
      <c r="AF119" s="295"/>
      <c r="AH119" s="295"/>
      <c r="AI119" s="295"/>
    </row>
    <row r="120" spans="1:35" s="254" customFormat="1" hidden="1">
      <c r="A120" s="293" t="e">
        <f>#REF!</f>
        <v>#REF!</v>
      </c>
      <c r="B120" s="294" t="e">
        <f>#REF!</f>
        <v>#REF!</v>
      </c>
      <c r="C120" s="1075" t="e">
        <f>#REF!</f>
        <v>#REF!</v>
      </c>
      <c r="D120" s="1075"/>
      <c r="E120" s="1075"/>
      <c r="F120" s="1075"/>
      <c r="G120" s="1075"/>
      <c r="H120" s="173"/>
      <c r="AE120" s="296"/>
      <c r="AF120" s="296"/>
      <c r="AH120" s="295"/>
      <c r="AI120" s="296"/>
    </row>
    <row r="121" spans="1:35" s="254" customFormat="1" ht="20.100000000000001" hidden="1" customHeight="1">
      <c r="A121" s="297"/>
      <c r="B121" s="292" t="e">
        <f>#REF!</f>
        <v>#REF!</v>
      </c>
      <c r="C121" s="1075" t="e">
        <f>#REF!</f>
        <v>#REF!</v>
      </c>
      <c r="D121" s="1075"/>
      <c r="E121" s="1075"/>
      <c r="F121" s="1075"/>
      <c r="G121" s="1075"/>
      <c r="H121" s="174"/>
      <c r="AE121" s="296"/>
      <c r="AF121" s="296"/>
      <c r="AH121" s="296"/>
      <c r="AI121" s="296"/>
    </row>
    <row r="122" spans="1:35" s="254" customFormat="1" hidden="1">
      <c r="A122" s="291" t="e">
        <f>#REF!</f>
        <v>#REF!</v>
      </c>
      <c r="B122" s="292" t="e">
        <f>#REF!</f>
        <v>#REF!</v>
      </c>
      <c r="C122" s="1075"/>
      <c r="D122" s="1075"/>
      <c r="E122" s="1075"/>
      <c r="F122" s="1075"/>
      <c r="G122" s="1075"/>
      <c r="H122" s="174"/>
      <c r="AE122" s="1075"/>
      <c r="AF122" s="1075"/>
      <c r="AH122" s="1075"/>
      <c r="AI122" s="1075"/>
    </row>
    <row r="123" spans="1:35" s="254" customFormat="1" hidden="1">
      <c r="A123" s="298" t="e">
        <f>#REF!</f>
        <v>#REF!</v>
      </c>
      <c r="B123" s="292" t="e">
        <f>#REF!</f>
        <v>#REF!</v>
      </c>
      <c r="C123" s="1075"/>
      <c r="D123" s="1075"/>
      <c r="E123" s="1075"/>
      <c r="F123" s="1075"/>
      <c r="G123" s="1075"/>
      <c r="H123" s="174"/>
      <c r="AE123" s="1075"/>
      <c r="AF123" s="1075"/>
      <c r="AH123" s="1075"/>
      <c r="AI123" s="1075"/>
    </row>
    <row r="124" spans="1:35" s="254" customFormat="1" hidden="1">
      <c r="A124" s="299" t="e">
        <f>#REF!</f>
        <v>#REF!</v>
      </c>
      <c r="B124" s="292" t="e">
        <f>#REF!</f>
        <v>#REF!</v>
      </c>
      <c r="C124" s="1075"/>
      <c r="D124" s="1075"/>
      <c r="E124" s="1075"/>
      <c r="F124" s="1075"/>
      <c r="G124" s="1075"/>
      <c r="H124" s="174"/>
      <c r="AE124" s="1075"/>
      <c r="AF124" s="1075"/>
      <c r="AH124" s="1075"/>
      <c r="AI124" s="1075"/>
    </row>
    <row r="125" spans="1:35" s="254" customFormat="1" hidden="1">
      <c r="A125" s="293" t="e">
        <f>#REF!</f>
        <v>#REF!</v>
      </c>
      <c r="B125" s="294" t="e">
        <f>#REF!</f>
        <v>#REF!</v>
      </c>
      <c r="C125" s="1075" t="e">
        <f>#REF!</f>
        <v>#REF!</v>
      </c>
      <c r="D125" s="1075"/>
      <c r="E125" s="1075"/>
      <c r="F125" s="1075"/>
      <c r="G125" s="1075"/>
      <c r="H125" s="173"/>
      <c r="AE125" s="296"/>
      <c r="AF125" s="296"/>
      <c r="AH125" s="295"/>
      <c r="AI125" s="296"/>
    </row>
    <row r="126" spans="1:35" s="254" customFormat="1" hidden="1">
      <c r="A126" s="293" t="e">
        <f>#REF!</f>
        <v>#REF!</v>
      </c>
      <c r="B126" s="294" t="e">
        <f>#REF!</f>
        <v>#REF!</v>
      </c>
      <c r="C126" s="1075" t="e">
        <f>#REF!</f>
        <v>#REF!</v>
      </c>
      <c r="D126" s="1075"/>
      <c r="E126" s="1075"/>
      <c r="F126" s="1075"/>
      <c r="G126" s="1075"/>
      <c r="H126" s="173"/>
      <c r="AE126" s="296"/>
      <c r="AF126" s="296"/>
      <c r="AH126" s="295"/>
      <c r="AI126" s="296"/>
    </row>
    <row r="127" spans="1:35" s="254" customFormat="1" hidden="1">
      <c r="A127" s="293" t="e">
        <f>#REF!</f>
        <v>#REF!</v>
      </c>
      <c r="B127" s="294" t="e">
        <f>#REF!</f>
        <v>#REF!</v>
      </c>
      <c r="C127" s="1075" t="e">
        <f>#REF!</f>
        <v>#REF!</v>
      </c>
      <c r="D127" s="1075"/>
      <c r="E127" s="1075"/>
      <c r="F127" s="1075"/>
      <c r="G127" s="1075"/>
      <c r="H127" s="173"/>
      <c r="AE127" s="296"/>
      <c r="AF127" s="296"/>
      <c r="AH127" s="295"/>
      <c r="AI127" s="296"/>
    </row>
    <row r="128" spans="1:35" s="254" customFormat="1" hidden="1">
      <c r="A128" s="293" t="e">
        <f>#REF!</f>
        <v>#REF!</v>
      </c>
      <c r="B128" s="294" t="e">
        <f>#REF!</f>
        <v>#REF!</v>
      </c>
      <c r="C128" s="1075" t="e">
        <f>#REF!</f>
        <v>#REF!</v>
      </c>
      <c r="D128" s="1075"/>
      <c r="E128" s="1075"/>
      <c r="F128" s="1075"/>
      <c r="G128" s="1075"/>
      <c r="H128" s="173"/>
      <c r="AE128" s="296"/>
      <c r="AF128" s="296"/>
      <c r="AH128" s="295"/>
      <c r="AI128" s="296"/>
    </row>
    <row r="129" spans="1:35" s="254" customFormat="1" hidden="1">
      <c r="A129" s="293"/>
      <c r="B129" s="292" t="e">
        <f>#REF!</f>
        <v>#REF!</v>
      </c>
      <c r="C129" s="1075" t="e">
        <f>#REF!</f>
        <v>#REF!</v>
      </c>
      <c r="D129" s="1075"/>
      <c r="E129" s="1075"/>
      <c r="F129" s="1075"/>
      <c r="G129" s="1075"/>
      <c r="H129" s="173"/>
      <c r="AE129" s="296"/>
      <c r="AF129" s="296"/>
      <c r="AH129" s="296"/>
      <c r="AI129" s="296"/>
    </row>
    <row r="130" spans="1:35" s="254" customFormat="1" ht="20.100000000000001" hidden="1" customHeight="1">
      <c r="A130" s="299" t="e">
        <f>#REF!</f>
        <v>#REF!</v>
      </c>
      <c r="B130" s="292" t="e">
        <f>#REF!</f>
        <v>#REF!</v>
      </c>
      <c r="C130" s="1075"/>
      <c r="D130" s="1075"/>
      <c r="E130" s="1075"/>
      <c r="F130" s="1075"/>
      <c r="G130" s="1075"/>
      <c r="H130" s="173"/>
      <c r="AE130" s="296"/>
      <c r="AF130" s="296"/>
      <c r="AH130" s="296"/>
      <c r="AI130" s="296"/>
    </row>
    <row r="131" spans="1:35" s="254" customFormat="1" hidden="1">
      <c r="A131" s="293" t="e">
        <f>#REF!</f>
        <v>#REF!</v>
      </c>
      <c r="B131" s="294" t="e">
        <f>#REF!</f>
        <v>#REF!</v>
      </c>
      <c r="C131" s="1075" t="e">
        <f>#REF!</f>
        <v>#REF!</v>
      </c>
      <c r="D131" s="1075"/>
      <c r="E131" s="1075"/>
      <c r="F131" s="1075"/>
      <c r="G131" s="1075"/>
      <c r="H131" s="173"/>
      <c r="AE131" s="296"/>
      <c r="AF131" s="296"/>
      <c r="AH131" s="295"/>
      <c r="AI131" s="296"/>
    </row>
    <row r="132" spans="1:35" s="254" customFormat="1" hidden="1">
      <c r="A132" s="293" t="e">
        <f>#REF!</f>
        <v>#REF!</v>
      </c>
      <c r="B132" s="294" t="e">
        <f>#REF!</f>
        <v>#REF!</v>
      </c>
      <c r="C132" s="1075" t="e">
        <f>#REF!</f>
        <v>#REF!</v>
      </c>
      <c r="D132" s="1075"/>
      <c r="E132" s="1075"/>
      <c r="F132" s="1075"/>
      <c r="G132" s="1075"/>
      <c r="H132" s="173"/>
      <c r="AE132" s="296"/>
      <c r="AF132" s="296"/>
      <c r="AH132" s="295"/>
      <c r="AI132" s="296"/>
    </row>
    <row r="133" spans="1:35" s="254" customFormat="1" ht="20.100000000000001" hidden="1" customHeight="1">
      <c r="A133" s="293" t="e">
        <f>#REF!</f>
        <v>#REF!</v>
      </c>
      <c r="B133" s="294" t="e">
        <f>#REF!</f>
        <v>#REF!</v>
      </c>
      <c r="C133" s="1075" t="e">
        <f>#REF!</f>
        <v>#REF!</v>
      </c>
      <c r="D133" s="1075"/>
      <c r="E133" s="1075"/>
      <c r="F133" s="1075"/>
      <c r="G133" s="1075"/>
      <c r="H133" s="173"/>
      <c r="AE133" s="296"/>
      <c r="AF133" s="296"/>
      <c r="AH133" s="295"/>
      <c r="AI133" s="296"/>
    </row>
    <row r="134" spans="1:35" s="254" customFormat="1" hidden="1">
      <c r="A134" s="293" t="e">
        <f>#REF!</f>
        <v>#REF!</v>
      </c>
      <c r="B134" s="294" t="e">
        <f>#REF!</f>
        <v>#REF!</v>
      </c>
      <c r="C134" s="1075" t="e">
        <f>#REF!</f>
        <v>#REF!</v>
      </c>
      <c r="D134" s="1075"/>
      <c r="E134" s="1075"/>
      <c r="F134" s="1075"/>
      <c r="G134" s="1075"/>
      <c r="H134" s="173"/>
      <c r="AE134" s="296"/>
      <c r="AF134" s="296"/>
      <c r="AH134" s="295"/>
      <c r="AI134" s="296"/>
    </row>
    <row r="135" spans="1:35" s="255" customFormat="1" ht="20.100000000000001" hidden="1" customHeight="1">
      <c r="A135" s="300"/>
      <c r="B135" s="292" t="e">
        <f>#REF!</f>
        <v>#REF!</v>
      </c>
      <c r="C135" s="1075" t="e">
        <f>#REF!</f>
        <v>#REF!</v>
      </c>
      <c r="D135" s="1075"/>
      <c r="E135" s="1075"/>
      <c r="F135" s="1075"/>
      <c r="G135" s="1075"/>
      <c r="H135" s="173"/>
      <c r="AE135" s="296"/>
      <c r="AF135" s="296"/>
      <c r="AH135" s="296"/>
      <c r="AI135" s="296"/>
    </row>
    <row r="136" spans="1:35" s="254" customFormat="1" ht="24" hidden="1" customHeight="1">
      <c r="A136" s="299" t="e">
        <f>#REF!</f>
        <v>#REF!</v>
      </c>
      <c r="B136" s="292" t="e">
        <f>#REF!</f>
        <v>#REF!</v>
      </c>
      <c r="C136" s="1075"/>
      <c r="D136" s="1075"/>
      <c r="E136" s="1075"/>
      <c r="F136" s="1075"/>
      <c r="G136" s="1075"/>
      <c r="H136" s="173"/>
      <c r="AE136" s="296"/>
      <c r="AF136" s="296"/>
      <c r="AH136" s="296"/>
      <c r="AI136" s="296"/>
    </row>
    <row r="137" spans="1:35" s="254" customFormat="1" hidden="1">
      <c r="A137" s="293" t="e">
        <f>#REF!</f>
        <v>#REF!</v>
      </c>
      <c r="B137" s="294" t="e">
        <f>#REF!</f>
        <v>#REF!</v>
      </c>
      <c r="C137" s="1075" t="e">
        <f>#REF!</f>
        <v>#REF!</v>
      </c>
      <c r="D137" s="1075"/>
      <c r="E137" s="1075"/>
      <c r="F137" s="1075"/>
      <c r="G137" s="1075"/>
      <c r="H137" s="173"/>
      <c r="AE137" s="296"/>
      <c r="AF137" s="296"/>
      <c r="AH137" s="295"/>
      <c r="AI137" s="296"/>
    </row>
    <row r="138" spans="1:35" s="254" customFormat="1" hidden="1">
      <c r="A138" s="293" t="e">
        <f>#REF!</f>
        <v>#REF!</v>
      </c>
      <c r="B138" s="294" t="e">
        <f>#REF!</f>
        <v>#REF!</v>
      </c>
      <c r="C138" s="1075" t="e">
        <f>#REF!</f>
        <v>#REF!</v>
      </c>
      <c r="D138" s="1075"/>
      <c r="E138" s="1075"/>
      <c r="F138" s="1075"/>
      <c r="G138" s="1075"/>
      <c r="H138" s="173"/>
      <c r="AE138" s="296"/>
      <c r="AF138" s="296"/>
      <c r="AH138" s="295"/>
      <c r="AI138" s="296"/>
    </row>
    <row r="139" spans="1:35" s="254" customFormat="1" ht="33" hidden="1" customHeight="1">
      <c r="A139" s="293" t="e">
        <f>#REF!</f>
        <v>#REF!</v>
      </c>
      <c r="B139" s="294" t="e">
        <f>#REF!</f>
        <v>#REF!</v>
      </c>
      <c r="C139" s="1075" t="e">
        <f>#REF!</f>
        <v>#REF!</v>
      </c>
      <c r="D139" s="1075"/>
      <c r="E139" s="1075"/>
      <c r="F139" s="1075"/>
      <c r="G139" s="1075"/>
      <c r="H139" s="173"/>
      <c r="AE139" s="296"/>
      <c r="AF139" s="296"/>
      <c r="AH139" s="295"/>
      <c r="AI139" s="296"/>
    </row>
    <row r="140" spans="1:35" s="255" customFormat="1" ht="20.100000000000001" hidden="1" customHeight="1">
      <c r="A140" s="293"/>
      <c r="B140" s="292" t="e">
        <f>#REF!</f>
        <v>#REF!</v>
      </c>
      <c r="C140" s="1075" t="e">
        <f>#REF!</f>
        <v>#REF!</v>
      </c>
      <c r="D140" s="1075"/>
      <c r="E140" s="1075"/>
      <c r="F140" s="1075"/>
      <c r="G140" s="1075"/>
      <c r="H140" s="173"/>
      <c r="AE140" s="296"/>
      <c r="AF140" s="296"/>
      <c r="AH140" s="296"/>
      <c r="AI140" s="296"/>
    </row>
    <row r="141" spans="1:35" s="254" customFormat="1" ht="20.100000000000001" hidden="1" customHeight="1">
      <c r="A141" s="299" t="e">
        <f>#REF!</f>
        <v>#REF!</v>
      </c>
      <c r="B141" s="292" t="e">
        <f>#REF!</f>
        <v>#REF!</v>
      </c>
      <c r="C141" s="1075"/>
      <c r="D141" s="1075"/>
      <c r="E141" s="1075"/>
      <c r="F141" s="1075"/>
      <c r="G141" s="1075"/>
      <c r="H141" s="173"/>
      <c r="AE141" s="296"/>
      <c r="AF141" s="296"/>
      <c r="AH141" s="296"/>
      <c r="AI141" s="296"/>
    </row>
    <row r="142" spans="1:35" s="254" customFormat="1" hidden="1">
      <c r="A142" s="293" t="e">
        <f>#REF!</f>
        <v>#REF!</v>
      </c>
      <c r="B142" s="294" t="e">
        <f>#REF!</f>
        <v>#REF!</v>
      </c>
      <c r="C142" s="1075" t="e">
        <f>#REF!</f>
        <v>#REF!</v>
      </c>
      <c r="D142" s="1075"/>
      <c r="E142" s="1075"/>
      <c r="F142" s="1075"/>
      <c r="G142" s="1075"/>
      <c r="H142" s="173"/>
      <c r="AE142" s="296"/>
      <c r="AF142" s="296"/>
      <c r="AH142" s="295"/>
      <c r="AI142" s="296"/>
    </row>
    <row r="143" spans="1:35" s="254" customFormat="1" hidden="1">
      <c r="A143" s="293" t="e">
        <f>#REF!</f>
        <v>#REF!</v>
      </c>
      <c r="B143" s="294" t="e">
        <f>#REF!</f>
        <v>#REF!</v>
      </c>
      <c r="C143" s="1075" t="e">
        <f>#REF!</f>
        <v>#REF!</v>
      </c>
      <c r="D143" s="1075"/>
      <c r="E143" s="1075"/>
      <c r="F143" s="1075"/>
      <c r="G143" s="1075"/>
      <c r="H143" s="173"/>
      <c r="AE143" s="296"/>
      <c r="AF143" s="296"/>
      <c r="AH143" s="295"/>
      <c r="AI143" s="296"/>
    </row>
    <row r="144" spans="1:35" s="254" customFormat="1" hidden="1">
      <c r="A144" s="293" t="e">
        <f>#REF!</f>
        <v>#REF!</v>
      </c>
      <c r="B144" s="294" t="e">
        <f>#REF!</f>
        <v>#REF!</v>
      </c>
      <c r="C144" s="1075" t="e">
        <f>#REF!</f>
        <v>#REF!</v>
      </c>
      <c r="D144" s="1075"/>
      <c r="E144" s="1075"/>
      <c r="F144" s="1075"/>
      <c r="G144" s="1075"/>
      <c r="H144" s="173"/>
      <c r="AE144" s="296"/>
      <c r="AF144" s="296"/>
      <c r="AH144" s="295"/>
      <c r="AI144" s="296"/>
    </row>
    <row r="145" spans="1:35" s="254" customFormat="1" hidden="1">
      <c r="A145" s="293"/>
      <c r="B145" s="292" t="e">
        <f>#REF!</f>
        <v>#REF!</v>
      </c>
      <c r="C145" s="1075" t="e">
        <f>#REF!</f>
        <v>#REF!</v>
      </c>
      <c r="D145" s="1075"/>
      <c r="E145" s="1075"/>
      <c r="F145" s="1075"/>
      <c r="G145" s="1075"/>
      <c r="H145" s="173"/>
      <c r="AE145" s="296"/>
      <c r="AF145" s="296"/>
      <c r="AH145" s="296"/>
      <c r="AI145" s="296"/>
    </row>
    <row r="146" spans="1:35" s="254" customFormat="1" ht="20.100000000000001" hidden="1" customHeight="1">
      <c r="A146" s="299" t="e">
        <f>#REF!</f>
        <v>#REF!</v>
      </c>
      <c r="B146" s="292" t="e">
        <f>#REF!</f>
        <v>#REF!</v>
      </c>
      <c r="C146" s="1075"/>
      <c r="D146" s="1075"/>
      <c r="E146" s="1075"/>
      <c r="F146" s="1075"/>
      <c r="G146" s="1075"/>
      <c r="H146" s="173"/>
      <c r="AE146" s="296"/>
      <c r="AF146" s="296"/>
      <c r="AH146" s="296"/>
      <c r="AI146" s="296"/>
    </row>
    <row r="147" spans="1:35" s="254" customFormat="1" hidden="1">
      <c r="A147" s="293" t="e">
        <f>#REF!</f>
        <v>#REF!</v>
      </c>
      <c r="B147" s="294" t="e">
        <f>#REF!</f>
        <v>#REF!</v>
      </c>
      <c r="C147" s="1075" t="e">
        <f>#REF!</f>
        <v>#REF!</v>
      </c>
      <c r="D147" s="1075"/>
      <c r="E147" s="1075"/>
      <c r="F147" s="1075"/>
      <c r="G147" s="1075"/>
      <c r="H147" s="173"/>
      <c r="AE147" s="296"/>
      <c r="AF147" s="296"/>
      <c r="AH147" s="295"/>
      <c r="AI147" s="296"/>
    </row>
    <row r="148" spans="1:35" s="254" customFormat="1" hidden="1">
      <c r="A148" s="293" t="e">
        <f>#REF!</f>
        <v>#REF!</v>
      </c>
      <c r="B148" s="294" t="e">
        <f>#REF!</f>
        <v>#REF!</v>
      </c>
      <c r="C148" s="1075" t="e">
        <f>#REF!</f>
        <v>#REF!</v>
      </c>
      <c r="D148" s="1075"/>
      <c r="E148" s="1075"/>
      <c r="F148" s="1075"/>
      <c r="G148" s="1075"/>
      <c r="H148" s="173"/>
      <c r="AE148" s="296"/>
      <c r="AF148" s="296"/>
      <c r="AH148" s="295"/>
      <c r="AI148" s="296"/>
    </row>
    <row r="149" spans="1:35" s="254" customFormat="1" hidden="1">
      <c r="A149" s="293" t="e">
        <f>#REF!</f>
        <v>#REF!</v>
      </c>
      <c r="B149" s="294" t="e">
        <f>#REF!</f>
        <v>#REF!</v>
      </c>
      <c r="C149" s="1075" t="e">
        <f>#REF!</f>
        <v>#REF!</v>
      </c>
      <c r="D149" s="1075"/>
      <c r="E149" s="1075"/>
      <c r="F149" s="1075"/>
      <c r="G149" s="1075"/>
      <c r="H149" s="173"/>
      <c r="AE149" s="296"/>
      <c r="AF149" s="296"/>
      <c r="AH149" s="295"/>
      <c r="AI149" s="296"/>
    </row>
    <row r="150" spans="1:35" s="254" customFormat="1" hidden="1">
      <c r="A150" s="293" t="e">
        <f>#REF!</f>
        <v>#REF!</v>
      </c>
      <c r="B150" s="294" t="e">
        <f>#REF!</f>
        <v>#REF!</v>
      </c>
      <c r="C150" s="1075" t="e">
        <f>#REF!</f>
        <v>#REF!</v>
      </c>
      <c r="D150" s="1075"/>
      <c r="E150" s="1075"/>
      <c r="F150" s="1075"/>
      <c r="G150" s="1075"/>
      <c r="H150" s="173"/>
      <c r="AE150" s="296"/>
      <c r="AF150" s="296"/>
      <c r="AH150" s="295"/>
      <c r="AI150" s="296"/>
    </row>
    <row r="151" spans="1:35" s="255" customFormat="1" ht="20.100000000000001" hidden="1" customHeight="1">
      <c r="A151" s="293"/>
      <c r="B151" s="292" t="e">
        <f>#REF!</f>
        <v>#REF!</v>
      </c>
      <c r="C151" s="1075" t="e">
        <f>#REF!</f>
        <v>#REF!</v>
      </c>
      <c r="D151" s="1075"/>
      <c r="E151" s="1075"/>
      <c r="F151" s="1075"/>
      <c r="G151" s="1075"/>
      <c r="H151" s="173"/>
      <c r="AE151" s="296"/>
      <c r="AF151" s="296"/>
      <c r="AH151" s="296"/>
      <c r="AI151" s="296"/>
    </row>
    <row r="152" spans="1:35" s="254" customFormat="1" ht="20.100000000000001" hidden="1" customHeight="1">
      <c r="A152" s="301"/>
      <c r="B152" s="292" t="e">
        <f>#REF!</f>
        <v>#REF!</v>
      </c>
      <c r="C152" s="1075" t="e">
        <f>#REF!</f>
        <v>#REF!</v>
      </c>
      <c r="D152" s="1075"/>
      <c r="E152" s="1075"/>
      <c r="F152" s="1075"/>
      <c r="G152" s="1075"/>
      <c r="H152" s="173"/>
      <c r="AE152" s="296"/>
      <c r="AF152" s="296"/>
      <c r="AH152" s="296"/>
      <c r="AI152" s="296"/>
    </row>
    <row r="153" spans="1:35" s="254" customFormat="1" hidden="1">
      <c r="A153" s="301"/>
      <c r="B153" s="292"/>
      <c r="C153" s="1075"/>
      <c r="D153" s="1075"/>
      <c r="E153" s="1075"/>
      <c r="F153" s="1075"/>
      <c r="G153" s="1075"/>
      <c r="H153" s="173"/>
      <c r="AE153" s="296"/>
      <c r="AF153" s="296"/>
      <c r="AH153" s="296"/>
      <c r="AI153" s="296"/>
    </row>
    <row r="154" spans="1:35" s="254" customFormat="1" ht="20.100000000000001" hidden="1" customHeight="1">
      <c r="A154" s="298" t="e">
        <f>#REF!</f>
        <v>#REF!</v>
      </c>
      <c r="B154" s="292" t="e">
        <f>#REF!</f>
        <v>#REF!</v>
      </c>
      <c r="C154" s="1075"/>
      <c r="D154" s="1075"/>
      <c r="E154" s="1075"/>
      <c r="F154" s="1075"/>
      <c r="G154" s="1075"/>
      <c r="H154" s="173"/>
      <c r="AE154" s="296"/>
      <c r="AF154" s="296"/>
      <c r="AH154" s="296"/>
      <c r="AI154" s="296"/>
    </row>
    <row r="155" spans="1:35" s="254" customFormat="1" ht="30" hidden="1" customHeight="1">
      <c r="A155" s="299" t="e">
        <f>#REF!</f>
        <v>#REF!</v>
      </c>
      <c r="B155" s="292" t="e">
        <f>#REF!</f>
        <v>#REF!</v>
      </c>
      <c r="C155" s="1075"/>
      <c r="D155" s="1075"/>
      <c r="E155" s="1075"/>
      <c r="F155" s="1075"/>
      <c r="G155" s="1075"/>
      <c r="H155" s="173"/>
      <c r="AE155" s="296"/>
      <c r="AF155" s="296"/>
      <c r="AH155" s="296"/>
      <c r="AI155" s="296"/>
    </row>
    <row r="156" spans="1:35" s="254" customFormat="1" hidden="1">
      <c r="A156" s="293" t="e">
        <f>#REF!</f>
        <v>#REF!</v>
      </c>
      <c r="B156" s="294" t="e">
        <f>#REF!</f>
        <v>#REF!</v>
      </c>
      <c r="C156" s="1075" t="e">
        <f>#REF!</f>
        <v>#REF!</v>
      </c>
      <c r="D156" s="1075"/>
      <c r="E156" s="1075"/>
      <c r="F156" s="1075"/>
      <c r="G156" s="1075"/>
      <c r="H156" s="173"/>
      <c r="AE156" s="296"/>
      <c r="AF156" s="296"/>
      <c r="AH156" s="295"/>
      <c r="AI156" s="296"/>
    </row>
    <row r="157" spans="1:35" s="254" customFormat="1" hidden="1">
      <c r="A157" s="293" t="e">
        <f>#REF!</f>
        <v>#REF!</v>
      </c>
      <c r="B157" s="294" t="e">
        <f>#REF!</f>
        <v>#REF!</v>
      </c>
      <c r="C157" s="1075" t="e">
        <f>#REF!</f>
        <v>#REF!</v>
      </c>
      <c r="D157" s="1075"/>
      <c r="E157" s="1075"/>
      <c r="F157" s="1075"/>
      <c r="G157" s="1075"/>
      <c r="H157" s="173"/>
      <c r="AE157" s="296"/>
      <c r="AF157" s="296"/>
      <c r="AH157" s="295"/>
      <c r="AI157" s="296"/>
    </row>
    <row r="158" spans="1:35" s="254" customFormat="1" hidden="1">
      <c r="A158" s="293" t="e">
        <f>#REF!</f>
        <v>#REF!</v>
      </c>
      <c r="B158" s="294" t="e">
        <f>#REF!</f>
        <v>#REF!</v>
      </c>
      <c r="C158" s="1075" t="e">
        <f>#REF!</f>
        <v>#REF!</v>
      </c>
      <c r="D158" s="1075"/>
      <c r="E158" s="1075"/>
      <c r="F158" s="1075"/>
      <c r="G158" s="1075"/>
      <c r="H158" s="173"/>
      <c r="AE158" s="296"/>
      <c r="AF158" s="296"/>
      <c r="AH158" s="295"/>
      <c r="AI158" s="296"/>
    </row>
    <row r="159" spans="1:35" s="254" customFormat="1" ht="20.100000000000001" hidden="1" customHeight="1">
      <c r="A159" s="302"/>
      <c r="B159" s="292" t="e">
        <f>#REF!</f>
        <v>#REF!</v>
      </c>
      <c r="C159" s="1075" t="e">
        <f>#REF!</f>
        <v>#REF!</v>
      </c>
      <c r="D159" s="1075"/>
      <c r="E159" s="1075"/>
      <c r="F159" s="1075"/>
      <c r="G159" s="1075"/>
      <c r="H159" s="173"/>
      <c r="AE159" s="296"/>
      <c r="AF159" s="296"/>
      <c r="AH159" s="296"/>
      <c r="AI159" s="296"/>
    </row>
    <row r="160" spans="1:35" s="254" customFormat="1" ht="20.100000000000001" hidden="1" customHeight="1">
      <c r="A160" s="301"/>
      <c r="B160" s="292" t="e">
        <f>#REF!</f>
        <v>#REF!</v>
      </c>
      <c r="C160" s="1075" t="e">
        <f>#REF!</f>
        <v>#REF!</v>
      </c>
      <c r="D160" s="1075"/>
      <c r="E160" s="1075"/>
      <c r="F160" s="1075"/>
      <c r="G160" s="1075"/>
      <c r="H160" s="173"/>
      <c r="AE160" s="296"/>
      <c r="AF160" s="296"/>
      <c r="AH160" s="296"/>
      <c r="AI160" s="296"/>
    </row>
    <row r="161" spans="1:35" s="254" customFormat="1" ht="20.100000000000001" hidden="1" customHeight="1">
      <c r="A161" s="291" t="e">
        <f>#REF!</f>
        <v>#REF!</v>
      </c>
      <c r="B161" s="292" t="e">
        <f>#REF!</f>
        <v>#REF!</v>
      </c>
      <c r="C161" s="1075"/>
      <c r="D161" s="1075"/>
      <c r="E161" s="1075"/>
      <c r="F161" s="1075"/>
      <c r="G161" s="1075"/>
      <c r="H161" s="173"/>
      <c r="AE161" s="296"/>
      <c r="AF161" s="296"/>
      <c r="AH161" s="296"/>
      <c r="AI161" s="296"/>
    </row>
    <row r="162" spans="1:35" s="254" customFormat="1" ht="30" hidden="1" customHeight="1">
      <c r="A162" s="298" t="e">
        <f>#REF!</f>
        <v>#REF!</v>
      </c>
      <c r="B162" s="292" t="e">
        <f>#REF!</f>
        <v>#REF!</v>
      </c>
      <c r="C162" s="1075"/>
      <c r="D162" s="1075"/>
      <c r="E162" s="1075"/>
      <c r="F162" s="1075"/>
      <c r="G162" s="1075"/>
      <c r="H162" s="173"/>
      <c r="AE162" s="296"/>
      <c r="AF162" s="296"/>
      <c r="AH162" s="296"/>
      <c r="AI162" s="296"/>
    </row>
    <row r="163" spans="1:35" s="254" customFormat="1" ht="20.100000000000001" hidden="1" customHeight="1">
      <c r="A163" s="293" t="e">
        <f>#REF!</f>
        <v>#REF!</v>
      </c>
      <c r="B163" s="294" t="e">
        <f>#REF!</f>
        <v>#REF!</v>
      </c>
      <c r="C163" s="1075" t="e">
        <f>#REF!</f>
        <v>#REF!</v>
      </c>
      <c r="D163" s="1075"/>
      <c r="E163" s="1075"/>
      <c r="F163" s="1075"/>
      <c r="G163" s="1075"/>
      <c r="H163" s="173"/>
      <c r="AE163" s="296"/>
      <c r="AF163" s="296"/>
      <c r="AH163" s="295"/>
      <c r="AI163" s="296"/>
    </row>
    <row r="164" spans="1:35" s="254" customFormat="1" ht="20.100000000000001" hidden="1" customHeight="1">
      <c r="A164" s="293" t="e">
        <f>#REF!</f>
        <v>#REF!</v>
      </c>
      <c r="B164" s="294" t="e">
        <f>#REF!</f>
        <v>#REF!</v>
      </c>
      <c r="C164" s="1075" t="e">
        <f>#REF!</f>
        <v>#REF!</v>
      </c>
      <c r="D164" s="1075"/>
      <c r="E164" s="1075"/>
      <c r="F164" s="1075"/>
      <c r="G164" s="1075"/>
      <c r="H164" s="173"/>
      <c r="AE164" s="296"/>
      <c r="AF164" s="296"/>
      <c r="AH164" s="295"/>
      <c r="AI164" s="296"/>
    </row>
    <row r="165" spans="1:35" s="254" customFormat="1" ht="20.100000000000001" hidden="1" customHeight="1">
      <c r="A165" s="293" t="e">
        <f>#REF!</f>
        <v>#REF!</v>
      </c>
      <c r="B165" s="294" t="e">
        <f>#REF!</f>
        <v>#REF!</v>
      </c>
      <c r="C165" s="1075" t="e">
        <f>#REF!</f>
        <v>#REF!</v>
      </c>
      <c r="D165" s="1075"/>
      <c r="E165" s="1075"/>
      <c r="F165" s="1075"/>
      <c r="G165" s="1075"/>
      <c r="H165" s="173"/>
      <c r="AE165" s="296"/>
      <c r="AF165" s="296"/>
      <c r="AH165" s="295"/>
      <c r="AI165" s="296"/>
    </row>
    <row r="166" spans="1:35" s="254" customFormat="1" ht="20.100000000000001" hidden="1" customHeight="1">
      <c r="A166" s="293" t="e">
        <f>#REF!</f>
        <v>#REF!</v>
      </c>
      <c r="B166" s="294" t="e">
        <f>#REF!</f>
        <v>#REF!</v>
      </c>
      <c r="C166" s="1075" t="e">
        <f>#REF!</f>
        <v>#REF!</v>
      </c>
      <c r="D166" s="1075"/>
      <c r="E166" s="1075"/>
      <c r="F166" s="1075"/>
      <c r="G166" s="1075"/>
      <c r="H166" s="173"/>
      <c r="AE166" s="296"/>
      <c r="AF166" s="296"/>
      <c r="AH166" s="295"/>
      <c r="AI166" s="296"/>
    </row>
    <row r="167" spans="1:35" s="254" customFormat="1" ht="20.100000000000001" hidden="1" customHeight="1">
      <c r="A167" s="293" t="e">
        <f>#REF!</f>
        <v>#REF!</v>
      </c>
      <c r="B167" s="294" t="e">
        <f>#REF!</f>
        <v>#REF!</v>
      </c>
      <c r="C167" s="1075" t="e">
        <f>#REF!</f>
        <v>#REF!</v>
      </c>
      <c r="D167" s="1075"/>
      <c r="E167" s="1075"/>
      <c r="F167" s="1075"/>
      <c r="G167" s="1075"/>
      <c r="H167" s="173"/>
      <c r="AE167" s="296"/>
      <c r="AF167" s="296"/>
      <c r="AH167" s="295"/>
      <c r="AI167" s="296"/>
    </row>
    <row r="168" spans="1:35" s="254" customFormat="1" ht="20.100000000000001" hidden="1" customHeight="1">
      <c r="A168" s="297"/>
      <c r="B168" s="292" t="e">
        <f>#REF!</f>
        <v>#REF!</v>
      </c>
      <c r="C168" s="1075" t="e">
        <f>#REF!</f>
        <v>#REF!</v>
      </c>
      <c r="D168" s="1075"/>
      <c r="E168" s="1075"/>
      <c r="F168" s="1075"/>
      <c r="G168" s="1075"/>
      <c r="H168" s="173"/>
      <c r="AE168" s="296"/>
      <c r="AF168" s="296"/>
      <c r="AH168" s="296"/>
      <c r="AI168" s="296"/>
    </row>
    <row r="169" spans="1:35" s="254" customFormat="1" ht="20.100000000000001" hidden="1" customHeight="1">
      <c r="A169" s="298" t="e">
        <f>#REF!</f>
        <v>#REF!</v>
      </c>
      <c r="B169" s="292" t="e">
        <f>#REF!</f>
        <v>#REF!</v>
      </c>
      <c r="C169" s="1075"/>
      <c r="D169" s="1075"/>
      <c r="E169" s="1075"/>
      <c r="F169" s="1075"/>
      <c r="G169" s="1075"/>
      <c r="H169" s="173"/>
      <c r="AE169" s="296"/>
      <c r="AF169" s="296"/>
      <c r="AH169" s="296"/>
      <c r="AI169" s="296"/>
    </row>
    <row r="170" spans="1:35" s="254" customFormat="1" ht="20.100000000000001" hidden="1" customHeight="1">
      <c r="A170" s="293" t="e">
        <f>#REF!</f>
        <v>#REF!</v>
      </c>
      <c r="B170" s="303" t="e">
        <f>#REF!</f>
        <v>#REF!</v>
      </c>
      <c r="C170" s="1075" t="e">
        <f>#REF!</f>
        <v>#REF!</v>
      </c>
      <c r="D170" s="1075"/>
      <c r="E170" s="1075"/>
      <c r="F170" s="1075"/>
      <c r="G170" s="1075"/>
      <c r="H170" s="173"/>
      <c r="AE170" s="296"/>
      <c r="AF170" s="296"/>
      <c r="AH170" s="295"/>
      <c r="AI170" s="296"/>
    </row>
    <row r="171" spans="1:35" s="254" customFormat="1" ht="20.100000000000001" hidden="1" customHeight="1">
      <c r="A171" s="293" t="e">
        <f>#REF!</f>
        <v>#REF!</v>
      </c>
      <c r="B171" s="303" t="e">
        <f>#REF!</f>
        <v>#REF!</v>
      </c>
      <c r="C171" s="1075" t="e">
        <f>#REF!</f>
        <v>#REF!</v>
      </c>
      <c r="D171" s="1075"/>
      <c r="E171" s="1075"/>
      <c r="F171" s="1075"/>
      <c r="G171" s="1075"/>
      <c r="H171" s="173"/>
      <c r="AE171" s="296"/>
      <c r="AF171" s="296"/>
      <c r="AH171" s="295"/>
      <c r="AI171" s="296"/>
    </row>
    <row r="172" spans="1:35" s="254" customFormat="1" ht="20.100000000000001" hidden="1" customHeight="1">
      <c r="A172" s="293" t="e">
        <f>#REF!</f>
        <v>#REF!</v>
      </c>
      <c r="B172" s="303" t="e">
        <f>#REF!</f>
        <v>#REF!</v>
      </c>
      <c r="C172" s="1075" t="e">
        <f>#REF!</f>
        <v>#REF!</v>
      </c>
      <c r="D172" s="1075"/>
      <c r="E172" s="1075"/>
      <c r="F172" s="1075"/>
      <c r="G172" s="1075"/>
      <c r="H172" s="173"/>
      <c r="AE172" s="296"/>
      <c r="AF172" s="296"/>
      <c r="AH172" s="295"/>
      <c r="AI172" s="296"/>
    </row>
    <row r="173" spans="1:35" s="254" customFormat="1" ht="20.100000000000001" hidden="1" customHeight="1">
      <c r="A173" s="293" t="e">
        <f>#REF!</f>
        <v>#REF!</v>
      </c>
      <c r="B173" s="303" t="e">
        <f>#REF!</f>
        <v>#REF!</v>
      </c>
      <c r="C173" s="1075" t="e">
        <f>#REF!</f>
        <v>#REF!</v>
      </c>
      <c r="D173" s="1075"/>
      <c r="E173" s="1075"/>
      <c r="F173" s="1075"/>
      <c r="G173" s="1075"/>
      <c r="H173" s="173"/>
      <c r="AE173" s="296"/>
      <c r="AF173" s="296"/>
      <c r="AH173" s="295"/>
      <c r="AI173" s="296"/>
    </row>
    <row r="174" spans="1:35" s="254" customFormat="1" ht="20.100000000000001" hidden="1" customHeight="1">
      <c r="A174" s="293" t="e">
        <f>#REF!</f>
        <v>#REF!</v>
      </c>
      <c r="B174" s="303" t="e">
        <f>#REF!</f>
        <v>#REF!</v>
      </c>
      <c r="C174" s="1075" t="e">
        <f>#REF!</f>
        <v>#REF!</v>
      </c>
      <c r="D174" s="1075"/>
      <c r="E174" s="1075"/>
      <c r="F174" s="1075"/>
      <c r="G174" s="1075"/>
      <c r="H174" s="173"/>
      <c r="AE174" s="296"/>
      <c r="AF174" s="296"/>
      <c r="AH174" s="295"/>
      <c r="AI174" s="296"/>
    </row>
    <row r="175" spans="1:35" s="254" customFormat="1" ht="20.100000000000001" hidden="1" customHeight="1">
      <c r="A175" s="293" t="e">
        <f>#REF!</f>
        <v>#REF!</v>
      </c>
      <c r="B175" s="303" t="e">
        <f>#REF!</f>
        <v>#REF!</v>
      </c>
      <c r="C175" s="1075" t="e">
        <f>#REF!</f>
        <v>#REF!</v>
      </c>
      <c r="D175" s="1075"/>
      <c r="E175" s="1075"/>
      <c r="F175" s="1075"/>
      <c r="G175" s="1075"/>
      <c r="H175" s="173"/>
      <c r="AE175" s="296"/>
      <c r="AF175" s="296"/>
      <c r="AH175" s="295"/>
      <c r="AI175" s="296"/>
    </row>
    <row r="176" spans="1:35" s="254" customFormat="1" ht="20.100000000000001" hidden="1" customHeight="1">
      <c r="A176" s="304"/>
      <c r="B176" s="292" t="e">
        <f>#REF!</f>
        <v>#REF!</v>
      </c>
      <c r="C176" s="1075" t="e">
        <f>#REF!</f>
        <v>#REF!</v>
      </c>
      <c r="D176" s="1075"/>
      <c r="E176" s="1075"/>
      <c r="F176" s="1075"/>
      <c r="G176" s="1075"/>
      <c r="H176" s="173"/>
      <c r="AE176" s="296"/>
      <c r="AF176" s="296"/>
      <c r="AH176" s="296"/>
      <c r="AI176" s="296"/>
    </row>
    <row r="177" spans="1:35" s="254" customFormat="1" ht="35.25" hidden="1" customHeight="1">
      <c r="A177" s="298" t="e">
        <f>#REF!</f>
        <v>#REF!</v>
      </c>
      <c r="B177" s="292" t="e">
        <f>#REF!</f>
        <v>#REF!</v>
      </c>
      <c r="C177" s="1075"/>
      <c r="D177" s="1075"/>
      <c r="E177" s="1075"/>
      <c r="F177" s="1075"/>
      <c r="G177" s="1075"/>
      <c r="H177" s="173"/>
      <c r="AE177" s="296"/>
      <c r="AF177" s="296"/>
      <c r="AH177" s="296"/>
      <c r="AI177" s="296"/>
    </row>
    <row r="178" spans="1:35" s="254" customFormat="1" ht="19.5" hidden="1" customHeight="1">
      <c r="A178" s="293" t="e">
        <f>#REF!</f>
        <v>#REF!</v>
      </c>
      <c r="B178" s="303" t="e">
        <f>#REF!</f>
        <v>#REF!</v>
      </c>
      <c r="C178" s="1075" t="e">
        <f>#REF!</f>
        <v>#REF!</v>
      </c>
      <c r="D178" s="1075"/>
      <c r="E178" s="1075"/>
      <c r="F178" s="1075"/>
      <c r="G178" s="1075"/>
      <c r="H178" s="173"/>
      <c r="AE178" s="296"/>
      <c r="AF178" s="296"/>
      <c r="AH178" s="295"/>
      <c r="AI178" s="296"/>
    </row>
    <row r="179" spans="1:35" s="254" customFormat="1" ht="19.5" hidden="1" customHeight="1">
      <c r="A179" s="293" t="e">
        <f>#REF!</f>
        <v>#REF!</v>
      </c>
      <c r="B179" s="303" t="e">
        <f>#REF!</f>
        <v>#REF!</v>
      </c>
      <c r="C179" s="1075" t="e">
        <f>#REF!</f>
        <v>#REF!</v>
      </c>
      <c r="D179" s="1075"/>
      <c r="E179" s="1075"/>
      <c r="F179" s="1075"/>
      <c r="G179" s="1075"/>
      <c r="H179" s="173"/>
      <c r="AE179" s="296"/>
      <c r="AF179" s="296"/>
      <c r="AH179" s="295"/>
      <c r="AI179" s="296"/>
    </row>
    <row r="180" spans="1:35" s="254" customFormat="1" ht="19.5" hidden="1" customHeight="1">
      <c r="A180" s="293" t="e">
        <f>#REF!</f>
        <v>#REF!</v>
      </c>
      <c r="B180" s="303" t="e">
        <f>#REF!</f>
        <v>#REF!</v>
      </c>
      <c r="C180" s="1075" t="e">
        <f>#REF!</f>
        <v>#REF!</v>
      </c>
      <c r="D180" s="1075"/>
      <c r="E180" s="1075"/>
      <c r="F180" s="1075"/>
      <c r="G180" s="1075"/>
      <c r="H180" s="173"/>
      <c r="AE180" s="296"/>
      <c r="AF180" s="296"/>
      <c r="AH180" s="295"/>
      <c r="AI180" s="296"/>
    </row>
    <row r="181" spans="1:35" s="254" customFormat="1" ht="19.5" hidden="1" customHeight="1">
      <c r="A181" s="293" t="e">
        <f>#REF!</f>
        <v>#REF!</v>
      </c>
      <c r="B181" s="303" t="e">
        <f>#REF!</f>
        <v>#REF!</v>
      </c>
      <c r="C181" s="1075" t="e">
        <f>#REF!</f>
        <v>#REF!</v>
      </c>
      <c r="D181" s="1075"/>
      <c r="E181" s="1075"/>
      <c r="F181" s="1075"/>
      <c r="G181" s="1075"/>
      <c r="H181" s="173"/>
      <c r="AE181" s="296"/>
      <c r="AF181" s="296"/>
      <c r="AH181" s="295"/>
      <c r="AI181" s="296"/>
    </row>
    <row r="182" spans="1:35" s="254" customFormat="1" ht="33" hidden="1" customHeight="1">
      <c r="A182" s="293" t="e">
        <f>#REF!</f>
        <v>#REF!</v>
      </c>
      <c r="B182" s="303" t="e">
        <f>#REF!</f>
        <v>#REF!</v>
      </c>
      <c r="C182" s="1075" t="e">
        <f>#REF!</f>
        <v>#REF!</v>
      </c>
      <c r="D182" s="1075"/>
      <c r="E182" s="1075"/>
      <c r="F182" s="1075"/>
      <c r="G182" s="1075"/>
      <c r="H182" s="173"/>
      <c r="AE182" s="296"/>
      <c r="AF182" s="296"/>
      <c r="AH182" s="295"/>
      <c r="AI182" s="296"/>
    </row>
    <row r="183" spans="1:35" s="254" customFormat="1" ht="19.5" hidden="1" customHeight="1">
      <c r="A183" s="293" t="e">
        <f>#REF!</f>
        <v>#REF!</v>
      </c>
      <c r="B183" s="303" t="e">
        <f>#REF!</f>
        <v>#REF!</v>
      </c>
      <c r="C183" s="1075" t="e">
        <f>#REF!</f>
        <v>#REF!</v>
      </c>
      <c r="D183" s="1075"/>
      <c r="E183" s="1075"/>
      <c r="F183" s="1075"/>
      <c r="G183" s="1075"/>
      <c r="H183" s="173"/>
      <c r="AE183" s="296"/>
      <c r="AF183" s="296"/>
      <c r="AH183" s="295"/>
      <c r="AI183" s="296"/>
    </row>
    <row r="184" spans="1:35" s="254" customFormat="1" ht="19.5" hidden="1" customHeight="1">
      <c r="A184" s="293" t="e">
        <f>#REF!</f>
        <v>#REF!</v>
      </c>
      <c r="B184" s="303" t="e">
        <f>#REF!</f>
        <v>#REF!</v>
      </c>
      <c r="C184" s="1075" t="e">
        <f>#REF!</f>
        <v>#REF!</v>
      </c>
      <c r="D184" s="1075"/>
      <c r="E184" s="1075"/>
      <c r="F184" s="1075"/>
      <c r="G184" s="1075"/>
      <c r="H184" s="173"/>
      <c r="AE184" s="296"/>
      <c r="AF184" s="296"/>
      <c r="AH184" s="295"/>
      <c r="AI184" s="296"/>
    </row>
    <row r="185" spans="1:35" s="254" customFormat="1" ht="19.5" hidden="1" customHeight="1">
      <c r="A185" s="293" t="e">
        <f>#REF!</f>
        <v>#REF!</v>
      </c>
      <c r="B185" s="303" t="e">
        <f>#REF!</f>
        <v>#REF!</v>
      </c>
      <c r="C185" s="1075" t="e">
        <f>#REF!</f>
        <v>#REF!</v>
      </c>
      <c r="D185" s="1075"/>
      <c r="E185" s="1075"/>
      <c r="F185" s="1075"/>
      <c r="G185" s="1075"/>
      <c r="H185" s="173"/>
      <c r="AE185" s="296"/>
      <c r="AF185" s="296"/>
      <c r="AH185" s="295"/>
      <c r="AI185" s="296"/>
    </row>
    <row r="186" spans="1:35" s="254" customFormat="1" ht="19.5" hidden="1" customHeight="1">
      <c r="A186" s="293" t="e">
        <f>#REF!</f>
        <v>#REF!</v>
      </c>
      <c r="B186" s="303" t="e">
        <f>#REF!</f>
        <v>#REF!</v>
      </c>
      <c r="C186" s="1075" t="e">
        <f>#REF!</f>
        <v>#REF!</v>
      </c>
      <c r="D186" s="1075"/>
      <c r="E186" s="1075"/>
      <c r="F186" s="1075"/>
      <c r="G186" s="1075"/>
      <c r="H186" s="173"/>
      <c r="AE186" s="296"/>
      <c r="AF186" s="296"/>
      <c r="AH186" s="295"/>
      <c r="AI186" s="296"/>
    </row>
    <row r="187" spans="1:35" s="254" customFormat="1" ht="19.5" hidden="1" customHeight="1">
      <c r="A187" s="304"/>
      <c r="B187" s="292" t="e">
        <f>#REF!</f>
        <v>#REF!</v>
      </c>
      <c r="C187" s="1075" t="e">
        <f>#REF!</f>
        <v>#REF!</v>
      </c>
      <c r="D187" s="1075"/>
      <c r="E187" s="1075"/>
      <c r="F187" s="1075"/>
      <c r="G187" s="1075"/>
      <c r="H187" s="173"/>
      <c r="AE187" s="296"/>
      <c r="AF187" s="296"/>
      <c r="AH187" s="296"/>
      <c r="AI187" s="296"/>
    </row>
    <row r="188" spans="1:35" s="254" customFormat="1" ht="19.5" hidden="1" customHeight="1">
      <c r="A188" s="298" t="e">
        <f>#REF!</f>
        <v>#REF!</v>
      </c>
      <c r="B188" s="292" t="e">
        <f>#REF!</f>
        <v>#REF!</v>
      </c>
      <c r="C188" s="1075"/>
      <c r="D188" s="1075"/>
      <c r="E188" s="1075"/>
      <c r="F188" s="1075"/>
      <c r="G188" s="1075"/>
      <c r="H188" s="173"/>
      <c r="AE188" s="296"/>
      <c r="AF188" s="296"/>
      <c r="AH188" s="296"/>
      <c r="AI188" s="296"/>
    </row>
    <row r="189" spans="1:35" s="254" customFormat="1" ht="19.5" hidden="1" customHeight="1">
      <c r="A189" s="293" t="e">
        <f>#REF!</f>
        <v>#REF!</v>
      </c>
      <c r="B189" s="294" t="e">
        <f>#REF!</f>
        <v>#REF!</v>
      </c>
      <c r="C189" s="1075" t="e">
        <f>#REF!</f>
        <v>#REF!</v>
      </c>
      <c r="D189" s="1075"/>
      <c r="E189" s="1075"/>
      <c r="F189" s="1075"/>
      <c r="G189" s="1075"/>
      <c r="H189" s="173"/>
      <c r="AE189" s="296"/>
      <c r="AF189" s="296"/>
      <c r="AH189" s="295"/>
      <c r="AI189" s="296"/>
    </row>
    <row r="190" spans="1:35" s="254" customFormat="1" ht="19.5" hidden="1" customHeight="1">
      <c r="A190" s="293" t="e">
        <f>#REF!</f>
        <v>#REF!</v>
      </c>
      <c r="B190" s="294" t="e">
        <f>#REF!</f>
        <v>#REF!</v>
      </c>
      <c r="C190" s="1075" t="e">
        <f>#REF!</f>
        <v>#REF!</v>
      </c>
      <c r="D190" s="1075"/>
      <c r="E190" s="1075"/>
      <c r="F190" s="1075"/>
      <c r="G190" s="1075"/>
      <c r="H190" s="173"/>
      <c r="AE190" s="296"/>
      <c r="AF190" s="296"/>
      <c r="AH190" s="295"/>
      <c r="AI190" s="296"/>
    </row>
    <row r="191" spans="1:35" s="254" customFormat="1" ht="19.5" hidden="1" customHeight="1">
      <c r="A191" s="293" t="e">
        <f>#REF!</f>
        <v>#REF!</v>
      </c>
      <c r="B191" s="294" t="e">
        <f>#REF!</f>
        <v>#REF!</v>
      </c>
      <c r="C191" s="1075" t="e">
        <f>#REF!</f>
        <v>#REF!</v>
      </c>
      <c r="D191" s="1075"/>
      <c r="E191" s="1075"/>
      <c r="F191" s="1075"/>
      <c r="G191" s="1075"/>
      <c r="H191" s="173"/>
      <c r="AE191" s="296"/>
      <c r="AF191" s="296"/>
      <c r="AH191" s="295"/>
      <c r="AI191" s="296"/>
    </row>
    <row r="192" spans="1:35" s="254" customFormat="1" ht="19.5" hidden="1" customHeight="1">
      <c r="A192" s="304"/>
      <c r="B192" s="292" t="e">
        <f>#REF!</f>
        <v>#REF!</v>
      </c>
      <c r="C192" s="1075" t="e">
        <f>#REF!</f>
        <v>#REF!</v>
      </c>
      <c r="D192" s="1075"/>
      <c r="E192" s="1075"/>
      <c r="F192" s="1075"/>
      <c r="G192" s="1075"/>
      <c r="H192" s="173"/>
      <c r="AE192" s="296"/>
      <c r="AF192" s="296"/>
      <c r="AH192" s="296"/>
      <c r="AI192" s="296"/>
    </row>
    <row r="193" spans="1:35" s="254" customFormat="1" ht="33" hidden="1" customHeight="1">
      <c r="A193" s="298" t="e">
        <f>#REF!</f>
        <v>#REF!</v>
      </c>
      <c r="B193" s="292" t="e">
        <f>#REF!</f>
        <v>#REF!</v>
      </c>
      <c r="C193" s="1075"/>
      <c r="D193" s="1075"/>
      <c r="E193" s="1075"/>
      <c r="F193" s="1075"/>
      <c r="G193" s="1075"/>
      <c r="H193" s="173"/>
      <c r="AE193" s="296"/>
      <c r="AF193" s="296"/>
      <c r="AH193" s="296"/>
      <c r="AI193" s="296"/>
    </row>
    <row r="194" spans="1:35" s="254" customFormat="1" ht="19.5" hidden="1" customHeight="1">
      <c r="A194" s="304" t="e">
        <f>#REF!</f>
        <v>#REF!</v>
      </c>
      <c r="B194" s="294" t="e">
        <f>#REF!</f>
        <v>#REF!</v>
      </c>
      <c r="C194" s="1075" t="e">
        <f>#REF!</f>
        <v>#REF!</v>
      </c>
      <c r="D194" s="1075"/>
      <c r="E194" s="1075"/>
      <c r="F194" s="1075"/>
      <c r="G194" s="1075"/>
      <c r="H194" s="173"/>
      <c r="AE194" s="296"/>
      <c r="AF194" s="296"/>
      <c r="AH194" s="295"/>
      <c r="AI194" s="296"/>
    </row>
    <row r="195" spans="1:35" s="254" customFormat="1" ht="19.5" hidden="1" customHeight="1">
      <c r="A195" s="304" t="e">
        <f>#REF!</f>
        <v>#REF!</v>
      </c>
      <c r="B195" s="294" t="e">
        <f>#REF!</f>
        <v>#REF!</v>
      </c>
      <c r="C195" s="1075" t="e">
        <f>#REF!</f>
        <v>#REF!</v>
      </c>
      <c r="D195" s="1075"/>
      <c r="E195" s="1075"/>
      <c r="F195" s="1075"/>
      <c r="G195" s="1075"/>
      <c r="H195" s="173"/>
      <c r="AE195" s="296"/>
      <c r="AF195" s="296"/>
      <c r="AH195" s="295"/>
      <c r="AI195" s="296"/>
    </row>
    <row r="196" spans="1:35" s="254" customFormat="1" ht="19.5" hidden="1" customHeight="1">
      <c r="A196" s="304" t="e">
        <f>#REF!</f>
        <v>#REF!</v>
      </c>
      <c r="B196" s="294" t="e">
        <f>#REF!</f>
        <v>#REF!</v>
      </c>
      <c r="C196" s="1075" t="e">
        <f>#REF!</f>
        <v>#REF!</v>
      </c>
      <c r="D196" s="1075"/>
      <c r="E196" s="1075"/>
      <c r="F196" s="1075"/>
      <c r="G196" s="1075"/>
      <c r="H196" s="173"/>
      <c r="AE196" s="296"/>
      <c r="AF196" s="296"/>
      <c r="AH196" s="295"/>
      <c r="AI196" s="296"/>
    </row>
    <row r="197" spans="1:35" s="254" customFormat="1" ht="19.5" hidden="1" customHeight="1">
      <c r="A197" s="304"/>
      <c r="B197" s="292" t="e">
        <f>#REF!</f>
        <v>#REF!</v>
      </c>
      <c r="C197" s="1075" t="e">
        <f>#REF!</f>
        <v>#REF!</v>
      </c>
      <c r="D197" s="1075"/>
      <c r="E197" s="1075"/>
      <c r="F197" s="1075"/>
      <c r="G197" s="1075"/>
      <c r="H197" s="173"/>
      <c r="AE197" s="296"/>
      <c r="AF197" s="296"/>
      <c r="AH197" s="296"/>
      <c r="AI197" s="296"/>
    </row>
    <row r="198" spans="1:35" s="254" customFormat="1" ht="19.5" hidden="1" customHeight="1">
      <c r="A198" s="298" t="e">
        <f>#REF!</f>
        <v>#REF!</v>
      </c>
      <c r="B198" s="292" t="e">
        <f>#REF!</f>
        <v>#REF!</v>
      </c>
      <c r="C198" s="1075"/>
      <c r="D198" s="1075"/>
      <c r="E198" s="1075"/>
      <c r="F198" s="1075"/>
      <c r="G198" s="1075"/>
      <c r="H198" s="173"/>
      <c r="AE198" s="296"/>
      <c r="AF198" s="296"/>
      <c r="AH198" s="296"/>
      <c r="AI198" s="296"/>
    </row>
    <row r="199" spans="1:35" s="254" customFormat="1" ht="19.5" hidden="1" customHeight="1">
      <c r="A199" s="293" t="e">
        <f>#REF!</f>
        <v>#REF!</v>
      </c>
      <c r="B199" s="294" t="e">
        <f>#REF!</f>
        <v>#REF!</v>
      </c>
      <c r="C199" s="1075" t="e">
        <f>#REF!</f>
        <v>#REF!</v>
      </c>
      <c r="D199" s="1075"/>
      <c r="E199" s="1075"/>
      <c r="F199" s="1075"/>
      <c r="G199" s="1075"/>
      <c r="H199" s="173"/>
      <c r="AE199" s="296"/>
      <c r="AF199" s="296"/>
      <c r="AH199" s="295"/>
      <c r="AI199" s="296"/>
    </row>
    <row r="200" spans="1:35" s="254" customFormat="1" ht="19.5" hidden="1" customHeight="1">
      <c r="A200" s="293" t="e">
        <f>#REF!</f>
        <v>#REF!</v>
      </c>
      <c r="B200" s="294" t="e">
        <f>#REF!</f>
        <v>#REF!</v>
      </c>
      <c r="C200" s="1075" t="e">
        <f>#REF!</f>
        <v>#REF!</v>
      </c>
      <c r="D200" s="1075"/>
      <c r="E200" s="1075"/>
      <c r="F200" s="1075"/>
      <c r="G200" s="1075"/>
      <c r="H200" s="173"/>
      <c r="AE200" s="296"/>
      <c r="AF200" s="296"/>
      <c r="AH200" s="295"/>
      <c r="AI200" s="296"/>
    </row>
    <row r="201" spans="1:35" s="254" customFormat="1" ht="19.5" hidden="1" customHeight="1">
      <c r="A201" s="304"/>
      <c r="B201" s="292" t="e">
        <f>#REF!</f>
        <v>#REF!</v>
      </c>
      <c r="C201" s="1075" t="e">
        <f>#REF!</f>
        <v>#REF!</v>
      </c>
      <c r="D201" s="1075"/>
      <c r="E201" s="1075"/>
      <c r="F201" s="1075"/>
      <c r="G201" s="1075"/>
      <c r="H201" s="173"/>
      <c r="AE201" s="296"/>
      <c r="AF201" s="296"/>
      <c r="AH201" s="296"/>
      <c r="AI201" s="296"/>
    </row>
    <row r="202" spans="1:35" s="254" customFormat="1" ht="33" hidden="1" customHeight="1">
      <c r="A202" s="298" t="e">
        <f>#REF!</f>
        <v>#REF!</v>
      </c>
      <c r="B202" s="292" t="e">
        <f>#REF!</f>
        <v>#REF!</v>
      </c>
      <c r="C202" s="1075"/>
      <c r="D202" s="1075"/>
      <c r="E202" s="1075"/>
      <c r="F202" s="1075"/>
      <c r="G202" s="1075"/>
      <c r="H202" s="173"/>
      <c r="AE202" s="296"/>
      <c r="AF202" s="296"/>
      <c r="AH202" s="296"/>
      <c r="AI202" s="296"/>
    </row>
    <row r="203" spans="1:35" s="254" customFormat="1" ht="19.5" hidden="1" customHeight="1">
      <c r="A203" s="293" t="e">
        <f>#REF!</f>
        <v>#REF!</v>
      </c>
      <c r="B203" s="294" t="e">
        <f>#REF!</f>
        <v>#REF!</v>
      </c>
      <c r="C203" s="1075" t="e">
        <f>#REF!</f>
        <v>#REF!</v>
      </c>
      <c r="D203" s="1075"/>
      <c r="E203" s="1075"/>
      <c r="F203" s="1075"/>
      <c r="G203" s="1075"/>
      <c r="H203" s="173"/>
      <c r="AE203" s="296"/>
      <c r="AF203" s="296"/>
      <c r="AH203" s="295"/>
      <c r="AI203" s="296"/>
    </row>
    <row r="204" spans="1:35" s="254" customFormat="1" ht="19.5" hidden="1" customHeight="1">
      <c r="A204" s="293" t="e">
        <f>#REF!</f>
        <v>#REF!</v>
      </c>
      <c r="B204" s="294" t="e">
        <f>#REF!</f>
        <v>#REF!</v>
      </c>
      <c r="C204" s="1075" t="e">
        <f>#REF!</f>
        <v>#REF!</v>
      </c>
      <c r="D204" s="1075"/>
      <c r="E204" s="1075"/>
      <c r="F204" s="1075"/>
      <c r="G204" s="1075"/>
      <c r="H204" s="173"/>
      <c r="AE204" s="296"/>
      <c r="AF204" s="296"/>
      <c r="AH204" s="295"/>
      <c r="AI204" s="296"/>
    </row>
    <row r="205" spans="1:35" s="254" customFormat="1" ht="19.5" hidden="1" customHeight="1">
      <c r="A205" s="293" t="e">
        <f>#REF!</f>
        <v>#REF!</v>
      </c>
      <c r="B205" s="294" t="e">
        <f>#REF!</f>
        <v>#REF!</v>
      </c>
      <c r="C205" s="1075" t="e">
        <f>#REF!</f>
        <v>#REF!</v>
      </c>
      <c r="D205" s="1075"/>
      <c r="E205" s="1075"/>
      <c r="F205" s="1075"/>
      <c r="G205" s="1075"/>
      <c r="H205" s="173"/>
      <c r="AE205" s="296"/>
      <c r="AF205" s="296"/>
      <c r="AH205" s="295"/>
      <c r="AI205" s="296"/>
    </row>
    <row r="206" spans="1:35" s="254" customFormat="1" ht="19.5" hidden="1" customHeight="1">
      <c r="A206" s="293" t="e">
        <f>#REF!</f>
        <v>#REF!</v>
      </c>
      <c r="B206" s="294" t="e">
        <f>#REF!</f>
        <v>#REF!</v>
      </c>
      <c r="C206" s="1075" t="e">
        <f>#REF!</f>
        <v>#REF!</v>
      </c>
      <c r="D206" s="1075"/>
      <c r="E206" s="1075"/>
      <c r="F206" s="1075"/>
      <c r="G206" s="1075"/>
      <c r="H206" s="173"/>
      <c r="AE206" s="296"/>
      <c r="AF206" s="296"/>
      <c r="AH206" s="295"/>
      <c r="AI206" s="296"/>
    </row>
    <row r="207" spans="1:35" s="254" customFormat="1" ht="19.5" hidden="1" customHeight="1">
      <c r="A207" s="293" t="e">
        <f>#REF!</f>
        <v>#REF!</v>
      </c>
      <c r="B207" s="294" t="e">
        <f>#REF!</f>
        <v>#REF!</v>
      </c>
      <c r="C207" s="1075" t="e">
        <f>#REF!</f>
        <v>#REF!</v>
      </c>
      <c r="D207" s="1075"/>
      <c r="E207" s="1075"/>
      <c r="F207" s="1075"/>
      <c r="G207" s="1075"/>
      <c r="H207" s="173"/>
      <c r="AE207" s="296"/>
      <c r="AF207" s="296"/>
      <c r="AH207" s="295"/>
      <c r="AI207" s="296"/>
    </row>
    <row r="208" spans="1:35" s="254" customFormat="1" ht="19.5" hidden="1" customHeight="1">
      <c r="A208" s="293" t="e">
        <f>#REF!</f>
        <v>#REF!</v>
      </c>
      <c r="B208" s="294" t="e">
        <f>#REF!</f>
        <v>#REF!</v>
      </c>
      <c r="C208" s="1075" t="e">
        <f>#REF!</f>
        <v>#REF!</v>
      </c>
      <c r="D208" s="1075"/>
      <c r="E208" s="1075"/>
      <c r="F208" s="1075"/>
      <c r="G208" s="1075"/>
      <c r="H208" s="173"/>
      <c r="AE208" s="296"/>
      <c r="AF208" s="296"/>
      <c r="AH208" s="295"/>
      <c r="AI208" s="296"/>
    </row>
    <row r="209" spans="1:35" s="254" customFormat="1" ht="19.5" hidden="1" customHeight="1">
      <c r="A209" s="304"/>
      <c r="B209" s="292" t="e">
        <f>#REF!</f>
        <v>#REF!</v>
      </c>
      <c r="C209" s="1075" t="e">
        <f>#REF!</f>
        <v>#REF!</v>
      </c>
      <c r="D209" s="1075"/>
      <c r="E209" s="1075"/>
      <c r="F209" s="1075"/>
      <c r="G209" s="1075"/>
      <c r="H209" s="173"/>
      <c r="AE209" s="296"/>
      <c r="AF209" s="296"/>
      <c r="AH209" s="296"/>
      <c r="AI209" s="296"/>
    </row>
    <row r="210" spans="1:35" s="254" customFormat="1" ht="33" hidden="1" customHeight="1">
      <c r="A210" s="298" t="e">
        <f>#REF!</f>
        <v>#REF!</v>
      </c>
      <c r="B210" s="292" t="e">
        <f>#REF!</f>
        <v>#REF!</v>
      </c>
      <c r="C210" s="1075"/>
      <c r="D210" s="1075"/>
      <c r="E210" s="1075"/>
      <c r="F210" s="1075"/>
      <c r="G210" s="1075"/>
      <c r="H210" s="173"/>
      <c r="AE210" s="296"/>
      <c r="AF210" s="296"/>
      <c r="AH210" s="296"/>
      <c r="AI210" s="296"/>
    </row>
    <row r="211" spans="1:35" s="254" customFormat="1" ht="33" hidden="1" customHeight="1">
      <c r="A211" s="293" t="e">
        <f>#REF!</f>
        <v>#REF!</v>
      </c>
      <c r="B211" s="294" t="e">
        <f>#REF!</f>
        <v>#REF!</v>
      </c>
      <c r="C211" s="1075" t="e">
        <f>#REF!</f>
        <v>#REF!</v>
      </c>
      <c r="D211" s="1075"/>
      <c r="E211" s="1075"/>
      <c r="F211" s="1075"/>
      <c r="G211" s="1075"/>
      <c r="H211" s="173"/>
      <c r="AE211" s="296"/>
      <c r="AF211" s="296"/>
      <c r="AH211" s="295"/>
      <c r="AI211" s="296"/>
    </row>
    <row r="212" spans="1:35" s="254" customFormat="1" ht="19.5" hidden="1" customHeight="1">
      <c r="A212" s="293" t="e">
        <f>#REF!</f>
        <v>#REF!</v>
      </c>
      <c r="B212" s="294" t="e">
        <f>#REF!</f>
        <v>#REF!</v>
      </c>
      <c r="C212" s="1075" t="e">
        <f>#REF!</f>
        <v>#REF!</v>
      </c>
      <c r="D212" s="1075"/>
      <c r="E212" s="1075"/>
      <c r="F212" s="1075"/>
      <c r="G212" s="1075"/>
      <c r="H212" s="173"/>
      <c r="AE212" s="296"/>
      <c r="AF212" s="296"/>
      <c r="AH212" s="295"/>
      <c r="AI212" s="296"/>
    </row>
    <row r="213" spans="1:35" s="254" customFormat="1" ht="19.5" hidden="1" customHeight="1">
      <c r="A213" s="293" t="e">
        <f>#REF!</f>
        <v>#REF!</v>
      </c>
      <c r="B213" s="294" t="e">
        <f>#REF!</f>
        <v>#REF!</v>
      </c>
      <c r="C213" s="1075" t="e">
        <f>#REF!</f>
        <v>#REF!</v>
      </c>
      <c r="D213" s="1075"/>
      <c r="E213" s="1075"/>
      <c r="F213" s="1075"/>
      <c r="G213" s="1075"/>
      <c r="H213" s="173"/>
      <c r="AE213" s="296"/>
      <c r="AF213" s="296"/>
      <c r="AH213" s="295"/>
      <c r="AI213" s="296"/>
    </row>
    <row r="214" spans="1:35" s="254" customFormat="1" ht="19.5" hidden="1" customHeight="1">
      <c r="A214" s="304" t="e">
        <f>#REF!</f>
        <v>#REF!</v>
      </c>
      <c r="B214" s="292" t="e">
        <f>#REF!</f>
        <v>#REF!</v>
      </c>
      <c r="C214" s="1075" t="e">
        <f>#REF!</f>
        <v>#REF!</v>
      </c>
      <c r="D214" s="1075"/>
      <c r="E214" s="1075"/>
      <c r="F214" s="1075"/>
      <c r="G214" s="1075"/>
      <c r="H214" s="173"/>
      <c r="AE214" s="296"/>
      <c r="AF214" s="296"/>
      <c r="AH214" s="296"/>
      <c r="AI214" s="296"/>
    </row>
    <row r="215" spans="1:35" s="254" customFormat="1" ht="33" hidden="1" customHeight="1">
      <c r="A215" s="298" t="e">
        <f>#REF!</f>
        <v>#REF!</v>
      </c>
      <c r="B215" s="292" t="e">
        <f>#REF!</f>
        <v>#REF!</v>
      </c>
      <c r="C215" s="1075"/>
      <c r="D215" s="1075"/>
      <c r="E215" s="1075"/>
      <c r="F215" s="1075"/>
      <c r="G215" s="1075"/>
      <c r="H215" s="173"/>
      <c r="AE215" s="296"/>
      <c r="AF215" s="296"/>
      <c r="AH215" s="296"/>
      <c r="AI215" s="296"/>
    </row>
    <row r="216" spans="1:35" s="254" customFormat="1" ht="19.5" hidden="1" customHeight="1">
      <c r="A216" s="293" t="e">
        <f>#REF!</f>
        <v>#REF!</v>
      </c>
      <c r="B216" s="294" t="e">
        <f>#REF!</f>
        <v>#REF!</v>
      </c>
      <c r="C216" s="1075" t="e">
        <f>#REF!</f>
        <v>#REF!</v>
      </c>
      <c r="D216" s="1075"/>
      <c r="E216" s="1075"/>
      <c r="F216" s="1075"/>
      <c r="G216" s="1075"/>
      <c r="H216" s="173"/>
      <c r="AE216" s="296"/>
      <c r="AF216" s="296"/>
      <c r="AH216" s="295"/>
      <c r="AI216" s="296"/>
    </row>
    <row r="217" spans="1:35" s="254" customFormat="1" ht="19.5" hidden="1" customHeight="1">
      <c r="A217" s="293" t="e">
        <f>#REF!</f>
        <v>#REF!</v>
      </c>
      <c r="B217" s="294" t="e">
        <f>#REF!</f>
        <v>#REF!</v>
      </c>
      <c r="C217" s="1075" t="e">
        <f>#REF!</f>
        <v>#REF!</v>
      </c>
      <c r="D217" s="1075"/>
      <c r="E217" s="1075"/>
      <c r="F217" s="1075"/>
      <c r="G217" s="1075"/>
      <c r="H217" s="173"/>
      <c r="AE217" s="296"/>
      <c r="AF217" s="296"/>
      <c r="AH217" s="295"/>
      <c r="AI217" s="296"/>
    </row>
    <row r="218" spans="1:35" s="254" customFormat="1" ht="32.25" hidden="1" customHeight="1">
      <c r="A218" s="293" t="e">
        <f>#REF!</f>
        <v>#REF!</v>
      </c>
      <c r="B218" s="294" t="e">
        <f>#REF!</f>
        <v>#REF!</v>
      </c>
      <c r="C218" s="1075" t="e">
        <f>#REF!</f>
        <v>#REF!</v>
      </c>
      <c r="D218" s="1075"/>
      <c r="E218" s="1075"/>
      <c r="F218" s="1075"/>
      <c r="G218" s="1075"/>
      <c r="H218" s="173"/>
      <c r="AE218" s="296"/>
      <c r="AF218" s="296"/>
      <c r="AH218" s="295"/>
      <c r="AI218" s="296"/>
    </row>
    <row r="219" spans="1:35" s="254" customFormat="1" ht="19.5" hidden="1" customHeight="1">
      <c r="A219" s="293" t="e">
        <f>#REF!</f>
        <v>#REF!</v>
      </c>
      <c r="B219" s="294" t="e">
        <f>#REF!</f>
        <v>#REF!</v>
      </c>
      <c r="C219" s="1075" t="e">
        <f>#REF!</f>
        <v>#REF!</v>
      </c>
      <c r="D219" s="1075"/>
      <c r="E219" s="1075"/>
      <c r="F219" s="1075"/>
      <c r="G219" s="1075"/>
      <c r="H219" s="173"/>
      <c r="AE219" s="296"/>
      <c r="AF219" s="296"/>
      <c r="AH219" s="295"/>
      <c r="AI219" s="296"/>
    </row>
    <row r="220" spans="1:35" s="254" customFormat="1" ht="19.5" hidden="1" customHeight="1">
      <c r="A220" s="297"/>
      <c r="B220" s="292" t="e">
        <f>#REF!</f>
        <v>#REF!</v>
      </c>
      <c r="C220" s="1075" t="e">
        <f>#REF!</f>
        <v>#REF!</v>
      </c>
      <c r="D220" s="1075"/>
      <c r="E220" s="1075"/>
      <c r="F220" s="1075"/>
      <c r="G220" s="1075"/>
      <c r="H220" s="174"/>
      <c r="AE220" s="296"/>
      <c r="AF220" s="296"/>
      <c r="AH220" s="296"/>
      <c r="AI220" s="296"/>
    </row>
    <row r="221" spans="1:35" s="254" customFormat="1" hidden="1">
      <c r="A221" s="300"/>
      <c r="B221" s="292" t="e">
        <f>#REF!</f>
        <v>#REF!</v>
      </c>
      <c r="C221" s="1075" t="e">
        <f>#REF!</f>
        <v>#REF!</v>
      </c>
      <c r="D221" s="1075"/>
      <c r="E221" s="1075"/>
      <c r="F221" s="1075"/>
      <c r="G221" s="1075"/>
      <c r="H221" s="174"/>
      <c r="AE221" s="296"/>
      <c r="AF221" s="296"/>
      <c r="AH221" s="296"/>
      <c r="AI221" s="296"/>
    </row>
    <row r="222" spans="1:35" s="254" customFormat="1" ht="19.5" hidden="1" customHeight="1">
      <c r="A222" s="301"/>
      <c r="B222" s="292" t="e">
        <f>#REF!</f>
        <v>#REF!</v>
      </c>
      <c r="C222" s="1075" t="e">
        <f>#REF!</f>
        <v>#REF!</v>
      </c>
      <c r="D222" s="1075"/>
      <c r="E222" s="1075"/>
      <c r="F222" s="1075"/>
      <c r="G222" s="1075"/>
      <c r="H222" s="174"/>
      <c r="AE222" s="296"/>
      <c r="AF222" s="296"/>
      <c r="AH222" s="296"/>
      <c r="AI222" s="296"/>
    </row>
    <row r="223" spans="1:35" s="171" customFormat="1">
      <c r="A223" s="216"/>
      <c r="B223" s="209"/>
      <c r="C223" s="1078"/>
      <c r="D223" s="1078"/>
      <c r="E223" s="1078"/>
      <c r="F223" s="1078"/>
      <c r="G223" s="1078"/>
      <c r="H223" s="243"/>
      <c r="I223" s="254"/>
      <c r="J223" s="254"/>
      <c r="K223" s="254"/>
      <c r="L223" s="254"/>
    </row>
    <row r="224" spans="1:35" s="171" customFormat="1">
      <c r="A224" s="191"/>
      <c r="B224" s="179"/>
      <c r="C224" s="179"/>
      <c r="D224" s="179"/>
      <c r="E224" s="179"/>
      <c r="F224" s="179"/>
      <c r="G224" s="179"/>
      <c r="H224" s="243"/>
      <c r="I224" s="254"/>
      <c r="J224" s="254"/>
      <c r="K224" s="254"/>
      <c r="L224" s="254"/>
    </row>
    <row r="225" spans="1:12" s="171" customFormat="1">
      <c r="A225" s="191"/>
      <c r="B225" s="179"/>
      <c r="C225" s="179"/>
      <c r="D225" s="179"/>
      <c r="E225" s="179"/>
      <c r="F225" s="179"/>
      <c r="G225" s="179"/>
      <c r="H225" s="243"/>
      <c r="I225" s="254"/>
      <c r="J225" s="254"/>
      <c r="K225" s="254"/>
      <c r="L225" s="254"/>
    </row>
  </sheetData>
  <sheetProtection sheet="1" objects="1" scenarios="1" formatColumns="0" formatRows="0" selectLockedCells="1"/>
  <customSheetViews>
    <customSheetView guid="{B48B8B4C-A880-453D-8729-90D004BEF0DB}"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
      <headerFooter alignWithMargins="0">
        <oddFooter>&amp;R&amp;"Book Antiqua,Bold"&amp;10Schedule-7/ Page &amp;P of &amp;N</oddFooter>
      </headerFooter>
    </customSheetView>
    <customSheetView guid="{7043F04C-1FA3-449D-BEB8-4AC08DF68A5A}"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
      <headerFooter alignWithMargins="0">
        <oddFooter>&amp;R&amp;"Book Antiqua,Bold"&amp;10Schedule-7/ Page &amp;P of &amp;N</oddFooter>
      </headerFooter>
    </customSheetView>
    <customSheetView guid="{D0757F9E-DF41-4B40-A5E5-F4F8FDD8D61D}"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3"/>
      <headerFooter alignWithMargins="0">
        <oddFooter>&amp;R&amp;"Book Antiqua,Bold"&amp;10Schedule-7/ Page &amp;P of &amp;N</oddFooter>
      </headerFooter>
    </customSheetView>
    <customSheetView guid="{E81F0721-C35D-4189-B675-E46A21339863}"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4"/>
      <headerFooter alignWithMargins="0">
        <oddFooter>&amp;R&amp;"Book Antiqua,Bold"&amp;10Schedule-7/ Page &amp;P of &amp;N</oddFooter>
      </headerFooter>
    </customSheetView>
    <customSheetView guid="{223BC0FC-814D-40F0-9795-CE82A16FF3A5}"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5"/>
      <headerFooter alignWithMargins="0">
        <oddFooter>&amp;R&amp;"Book Antiqua,Bold"&amp;10Schedule-7/ Page &amp;P of &amp;N</oddFooter>
      </headerFooter>
    </customSheetView>
    <customSheetView guid="{D53177B2-31EC-4222-B97A-A37DCFD9E45B}"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6"/>
      <headerFooter alignWithMargins="0">
        <oddFooter>&amp;R&amp;"Book Antiqua,Bold"&amp;10Schedule-7/ Page &amp;P of &amp;N</oddFooter>
      </headerFooter>
    </customSheetView>
    <customSheetView guid="{B3CE7B10-A914-4559-A6DA-AED8C22AFD6D}"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7"/>
      <headerFooter alignWithMargins="0">
        <oddFooter>&amp;R&amp;"Book Antiqua,Bold"&amp;10Schedule-7/ Page &amp;P of &amp;N</oddFooter>
      </headerFooter>
    </customSheetView>
    <customSheetView guid="{7487ED9F-BBED-4B2A-9631-22F1A430946B}"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8"/>
      <headerFooter alignWithMargins="0">
        <oddFooter>&amp;R&amp;"Book Antiqua,Bold"&amp;10Schedule-7/ Page &amp;P of &amp;N</oddFooter>
      </headerFooter>
    </customSheetView>
    <customSheetView guid="{A7DBDDEF-9245-44C6-9EBF-032DB6E1C0A2}"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9"/>
      <headerFooter alignWithMargins="0">
        <oddFooter>&amp;R&amp;"Book Antiqua,Bold"&amp;10Schedule-7/ Page &amp;P of &amp;N</oddFooter>
      </headerFooter>
    </customSheetView>
    <customSheetView guid="{E9F4E142-7D26-464D-BECA-4F3806DB1FE1}"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0"/>
      <headerFooter alignWithMargins="0">
        <oddFooter>&amp;R&amp;"Book Antiqua,Bold"&amp;10Schedule-7/ Page &amp;P of &amp;N</oddFooter>
      </headerFooter>
    </customSheetView>
    <customSheetView guid="{27A45B7A-04F2-4516-B80B-5ED0825D4ED3}" scale="80" hiddenRows="1" hiddenColumns="1" state="hidden" topLeftCell="A8">
      <selection activeCell="A4" sqref="A4:G4"/>
      <colBreaks count="1" manualBreakCount="1">
        <brk id="7" max="1048575" man="1"/>
      </colBreaks>
      <pageMargins left="0" right="0" top="0" bottom="0" header="0" footer="0"/>
      <printOptions horizontalCentered="1"/>
      <pageSetup paperSize="9" orientation="portrait" horizontalDpi="300" verticalDpi="300" r:id="rId11"/>
      <headerFooter alignWithMargins="0">
        <oddFooter>&amp;R&amp;"Book Antiqua,Bold"&amp;10Schedule-7/ Page &amp;P of &amp;N</oddFooter>
      </headerFooter>
    </customSheetView>
    <customSheetView guid="{ECE9294F-C910-4036-88BC-B1F2176FB06B}"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2"/>
      <headerFooter alignWithMargins="0">
        <oddFooter>&amp;R&amp;"Book Antiqua,Bold"&amp;10Schedule-7/ Page &amp;P of &amp;N</oddFooter>
      </headerFooter>
    </customSheetView>
    <customSheetView guid="{B23AD343-29DA-4CE0-BD10-47BF44F3782F}"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3"/>
      <headerFooter alignWithMargins="0">
        <oddFooter>&amp;R&amp;"Book Antiqua,Bold"&amp;10Schedule-7/ Page &amp;P of &amp;N</oddFooter>
      </headerFooter>
    </customSheetView>
    <customSheetView guid="{4AA1107B-A795-4744-B566-827168772C7A}"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4"/>
      <headerFooter alignWithMargins="0">
        <oddFooter>&amp;R&amp;"Book Antiqua,Bold"&amp;10Schedule-7/ Page &amp;P of &amp;N</oddFooter>
      </headerFooter>
    </customSheetView>
    <customSheetView guid="{EE46BCD1-F715-4FA9-A5FC-1B125AD601E0}"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5"/>
      <headerFooter alignWithMargins="0">
        <oddFooter>&amp;R&amp;"Book Antiqua,Bold"&amp;10Schedule-7/ Page &amp;P of &amp;N</oddFooter>
      </headerFooter>
    </customSheetView>
    <customSheetView guid="{E97134B6-5E8D-4951-8DA0-73D065532361}"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6"/>
      <headerFooter alignWithMargins="0">
        <oddFooter>&amp;R&amp;"Book Antiqua,Bold"&amp;10Schedule-7/ Page &amp;P of &amp;N</oddFooter>
      </headerFooter>
    </customSheetView>
    <customSheetView guid="{B835C05C-B615-4DCB-982D-4519616B3CD8}"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7"/>
      <headerFooter alignWithMargins="0">
        <oddFooter>&amp;R&amp;"Book Antiqua,Bold"&amp;10Schedule-7/ Page &amp;P of &amp;N</oddFooter>
      </headerFooter>
    </customSheetView>
    <customSheetView guid="{17F5C48B-526E-48D2-9F97-823D578F9893}"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8"/>
      <headerFooter alignWithMargins="0">
        <oddFooter>&amp;R&amp;"Book Antiqua,Bold"&amp;10Schedule-7/ Page &amp;P of &amp;N</oddFooter>
      </headerFooter>
    </customSheetView>
    <customSheetView guid="{7F1A5DE7-1043-4C11-AB2C-CC6BC6A0F482}"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9"/>
      <headerFooter alignWithMargins="0">
        <oddFooter>&amp;R&amp;"Book Antiqua,Bold"&amp;10Schedule-7/ Page &amp;P of &amp;N</oddFooter>
      </headerFooter>
    </customSheetView>
    <customSheetView guid="{75D87FDD-0292-4E5A-8E8F-63018B009393}"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0"/>
      <headerFooter alignWithMargins="0">
        <oddFooter>&amp;R&amp;"Book Antiqua,Bold"&amp;10Schedule-7/ Page &amp;P of &amp;N</oddFooter>
      </headerFooter>
    </customSheetView>
  </customSheetViews>
  <mergeCells count="143">
    <mergeCell ref="C211:G211"/>
    <mergeCell ref="C212:G212"/>
    <mergeCell ref="C221:G221"/>
    <mergeCell ref="C219:G219"/>
    <mergeCell ref="C213:G213"/>
    <mergeCell ref="C214:G214"/>
    <mergeCell ref="C222:G222"/>
    <mergeCell ref="C223:G223"/>
    <mergeCell ref="C215:G215"/>
    <mergeCell ref="C216:G216"/>
    <mergeCell ref="C217:G217"/>
    <mergeCell ref="C218:G218"/>
    <mergeCell ref="C220:G220"/>
    <mergeCell ref="C201:G201"/>
    <mergeCell ref="C202:G202"/>
    <mergeCell ref="C199:G199"/>
    <mergeCell ref="C200:G200"/>
    <mergeCell ref="C197:G197"/>
    <mergeCell ref="C198:G198"/>
    <mergeCell ref="C209:G209"/>
    <mergeCell ref="C210:G210"/>
    <mergeCell ref="C203:G203"/>
    <mergeCell ref="C204:G204"/>
    <mergeCell ref="C205:G205"/>
    <mergeCell ref="C206:G206"/>
    <mergeCell ref="C207:G207"/>
    <mergeCell ref="C208:G208"/>
    <mergeCell ref="C195:G195"/>
    <mergeCell ref="C196:G196"/>
    <mergeCell ref="C183:G183"/>
    <mergeCell ref="C184:G184"/>
    <mergeCell ref="C191:G191"/>
    <mergeCell ref="C192:G192"/>
    <mergeCell ref="C193:G193"/>
    <mergeCell ref="C194:G194"/>
    <mergeCell ref="C185:G185"/>
    <mergeCell ref="C186:G186"/>
    <mergeCell ref="C187:G187"/>
    <mergeCell ref="C188:G188"/>
    <mergeCell ref="C189:G189"/>
    <mergeCell ref="C190:G190"/>
    <mergeCell ref="C181:G181"/>
    <mergeCell ref="C182:G182"/>
    <mergeCell ref="C162:G162"/>
    <mergeCell ref="C163:G163"/>
    <mergeCell ref="C177:G177"/>
    <mergeCell ref="C178:G178"/>
    <mergeCell ref="C167:G167"/>
    <mergeCell ref="C168:G168"/>
    <mergeCell ref="C169:G169"/>
    <mergeCell ref="C170:G170"/>
    <mergeCell ref="C173:G173"/>
    <mergeCell ref="C174:G174"/>
    <mergeCell ref="C175:G175"/>
    <mergeCell ref="C176:G176"/>
    <mergeCell ref="C179:G179"/>
    <mergeCell ref="C180:G180"/>
    <mergeCell ref="C171:G171"/>
    <mergeCell ref="C172:G172"/>
    <mergeCell ref="C165:G165"/>
    <mergeCell ref="C164:G164"/>
    <mergeCell ref="C166:G166"/>
    <mergeCell ref="C155:G155"/>
    <mergeCell ref="C156:G156"/>
    <mergeCell ref="C157:G157"/>
    <mergeCell ref="C158:G158"/>
    <mergeCell ref="C159:G159"/>
    <mergeCell ref="C160:G160"/>
    <mergeCell ref="C161:G161"/>
    <mergeCell ref="C151:G151"/>
    <mergeCell ref="C152:G152"/>
    <mergeCell ref="C139:G139"/>
    <mergeCell ref="C140:G140"/>
    <mergeCell ref="C141:G141"/>
    <mergeCell ref="C142:G142"/>
    <mergeCell ref="C153:G153"/>
    <mergeCell ref="C154:G154"/>
    <mergeCell ref="C149:G149"/>
    <mergeCell ref="C150:G150"/>
    <mergeCell ref="C131:G131"/>
    <mergeCell ref="C132:G132"/>
    <mergeCell ref="C133:G133"/>
    <mergeCell ref="C134:G134"/>
    <mergeCell ref="C135:G135"/>
    <mergeCell ref="C136:G136"/>
    <mergeCell ref="C137:G137"/>
    <mergeCell ref="C138:G138"/>
    <mergeCell ref="C143:G143"/>
    <mergeCell ref="C144:G144"/>
    <mergeCell ref="C145:G145"/>
    <mergeCell ref="C146:G146"/>
    <mergeCell ref="C147:G147"/>
    <mergeCell ref="C148:G148"/>
    <mergeCell ref="C129:G129"/>
    <mergeCell ref="C121:G121"/>
    <mergeCell ref="C122:G122"/>
    <mergeCell ref="AH123:AI123"/>
    <mergeCell ref="AE122:AF122"/>
    <mergeCell ref="AH122:AI122"/>
    <mergeCell ref="C130:G130"/>
    <mergeCell ref="C123:G123"/>
    <mergeCell ref="AE123:AF123"/>
    <mergeCell ref="C125:G125"/>
    <mergeCell ref="C126:G126"/>
    <mergeCell ref="C127:G127"/>
    <mergeCell ref="C128:G128"/>
    <mergeCell ref="C124:G124"/>
    <mergeCell ref="AE124:AF124"/>
    <mergeCell ref="AH117:AI117"/>
    <mergeCell ref="C118:G118"/>
    <mergeCell ref="AE118:AF118"/>
    <mergeCell ref="AH118:AI118"/>
    <mergeCell ref="C117:G117"/>
    <mergeCell ref="AE116:AF116"/>
    <mergeCell ref="AE117:AF117"/>
    <mergeCell ref="AH116:AI116"/>
    <mergeCell ref="AH124:AI124"/>
    <mergeCell ref="C116:G116"/>
    <mergeCell ref="C120:G120"/>
    <mergeCell ref="C119:G119"/>
    <mergeCell ref="A3:G3"/>
    <mergeCell ref="A4:G4"/>
    <mergeCell ref="A7:C7"/>
    <mergeCell ref="B8:C8"/>
    <mergeCell ref="B11:C11"/>
    <mergeCell ref="A13:G13"/>
    <mergeCell ref="AE14:AF14"/>
    <mergeCell ref="AH14:AI14"/>
    <mergeCell ref="B114:C114"/>
    <mergeCell ref="B9:C9"/>
    <mergeCell ref="B10:C10"/>
    <mergeCell ref="C24:G24"/>
    <mergeCell ref="C25:G25"/>
    <mergeCell ref="A106:G106"/>
    <mergeCell ref="A107:G107"/>
    <mergeCell ref="A22:G22"/>
    <mergeCell ref="C23:G23"/>
    <mergeCell ref="A110:C110"/>
    <mergeCell ref="B111:C111"/>
    <mergeCell ref="B112:C112"/>
    <mergeCell ref="B113:C113"/>
    <mergeCell ref="C26:G26"/>
    <mergeCell ref="B28:G28"/>
  </mergeCells>
  <phoneticPr fontId="30" type="noConversion"/>
  <conditionalFormatting sqref="E15:E17">
    <cfRule type="expression" dxfId="3" priority="1" stopIfTrue="1">
      <formula>D15&gt;0</formula>
    </cfRule>
  </conditionalFormatting>
  <conditionalFormatting sqref="H15:H19">
    <cfRule type="expression" dxfId="2" priority="2" stopIfTrue="1">
      <formula>G15=""</formula>
    </cfRule>
  </conditionalFormatting>
  <printOptions horizontalCentered="1"/>
  <pageMargins left="0.78740157480314998" right="0.38" top="0.61" bottom="0.57999999999999996" header="0.34" footer="0.36"/>
  <pageSetup paperSize="9" orientation="portrait" horizontalDpi="300" verticalDpi="300" r:id="rId21"/>
  <headerFooter alignWithMargins="0">
    <oddFooter>&amp;R&amp;"Book Antiqua,Bold"&amp;10Schedule-7/ Page &amp;P of &amp;N</oddFooter>
  </headerFooter>
  <colBreaks count="1" manualBreakCount="1">
    <brk id="7" max="1048575" man="1"/>
  </colBreaks>
  <drawing r:id="rId2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tabColor indexed="35"/>
  </sheetPr>
  <dimension ref="A1:F21"/>
  <sheetViews>
    <sheetView zoomScaleNormal="100" zoomScaleSheetLayoutView="100" workbookViewId="0">
      <selection activeCell="C8" sqref="C8"/>
    </sheetView>
  </sheetViews>
  <sheetFormatPr defaultRowHeight="16.5"/>
  <cols>
    <col min="1" max="1" width="9" style="444"/>
    <col min="2" max="2" width="26.875" style="445" customWidth="1"/>
    <col min="3" max="3" width="22.875" style="445" customWidth="1"/>
    <col min="4" max="5" width="15.625" style="445" customWidth="1"/>
    <col min="6" max="16384" width="9" style="266"/>
  </cols>
  <sheetData>
    <row r="1" spans="1:6">
      <c r="A1" s="432"/>
      <c r="B1" s="433"/>
      <c r="C1" s="433"/>
      <c r="D1" s="433"/>
      <c r="E1" s="433"/>
    </row>
    <row r="2" spans="1:6" ht="21.95" customHeight="1">
      <c r="A2" s="1090" t="s">
        <v>480</v>
      </c>
      <c r="B2" s="1090"/>
      <c r="C2" s="1090"/>
      <c r="D2" s="1090"/>
      <c r="E2" s="266"/>
    </row>
    <row r="3" spans="1:6">
      <c r="A3" s="432"/>
      <c r="B3" s="433"/>
      <c r="C3" s="433"/>
      <c r="D3" s="433"/>
      <c r="E3" s="433"/>
    </row>
    <row r="4" spans="1:6" ht="30">
      <c r="A4" s="434" t="s">
        <v>481</v>
      </c>
      <c r="B4" s="435" t="s">
        <v>482</v>
      </c>
      <c r="C4" s="434" t="s">
        <v>483</v>
      </c>
      <c r="D4" s="434" t="s">
        <v>484</v>
      </c>
      <c r="E4" s="434" t="s">
        <v>485</v>
      </c>
    </row>
    <row r="5" spans="1:6" ht="18" customHeight="1">
      <c r="A5" s="436" t="s">
        <v>486</v>
      </c>
      <c r="B5" s="436" t="s">
        <v>487</v>
      </c>
      <c r="C5" s="436" t="s">
        <v>488</v>
      </c>
      <c r="D5" s="436" t="s">
        <v>489</v>
      </c>
      <c r="E5" s="436" t="s">
        <v>490</v>
      </c>
    </row>
    <row r="6" spans="1:6" ht="45" customHeight="1">
      <c r="A6" s="437">
        <v>1</v>
      </c>
      <c r="B6" s="438"/>
      <c r="C6" s="439"/>
      <c r="D6" s="440"/>
      <c r="E6" s="441">
        <f t="shared" ref="E6:E15" si="0">C6*D6</f>
        <v>0</v>
      </c>
    </row>
    <row r="7" spans="1:6" ht="45" customHeight="1">
      <c r="A7" s="437">
        <v>2</v>
      </c>
      <c r="B7" s="438"/>
      <c r="C7" s="439"/>
      <c r="D7" s="440"/>
      <c r="E7" s="441">
        <f t="shared" si="0"/>
        <v>0</v>
      </c>
    </row>
    <row r="8" spans="1:6" ht="45" customHeight="1">
      <c r="A8" s="437">
        <v>3</v>
      </c>
      <c r="B8" s="438"/>
      <c r="C8" s="439"/>
      <c r="D8" s="440"/>
      <c r="E8" s="441">
        <f t="shared" si="0"/>
        <v>0</v>
      </c>
    </row>
    <row r="9" spans="1:6" ht="45" customHeight="1">
      <c r="A9" s="437">
        <v>4</v>
      </c>
      <c r="B9" s="438"/>
      <c r="C9" s="439"/>
      <c r="D9" s="440"/>
      <c r="E9" s="441">
        <f t="shared" si="0"/>
        <v>0</v>
      </c>
    </row>
    <row r="10" spans="1:6" ht="45" customHeight="1">
      <c r="A10" s="437">
        <v>5</v>
      </c>
      <c r="B10" s="438"/>
      <c r="C10" s="439"/>
      <c r="D10" s="440"/>
      <c r="E10" s="441">
        <f t="shared" si="0"/>
        <v>0</v>
      </c>
    </row>
    <row r="11" spans="1:6" ht="45" customHeight="1">
      <c r="A11" s="437">
        <v>6</v>
      </c>
      <c r="B11" s="438"/>
      <c r="C11" s="439"/>
      <c r="D11" s="440"/>
      <c r="E11" s="441">
        <f t="shared" si="0"/>
        <v>0</v>
      </c>
    </row>
    <row r="12" spans="1:6" ht="45" customHeight="1">
      <c r="A12" s="437">
        <v>7</v>
      </c>
      <c r="B12" s="438"/>
      <c r="C12" s="439"/>
      <c r="D12" s="440"/>
      <c r="E12" s="441">
        <f t="shared" si="0"/>
        <v>0</v>
      </c>
    </row>
    <row r="13" spans="1:6" ht="45" customHeight="1">
      <c r="A13" s="437">
        <v>8</v>
      </c>
      <c r="B13" s="438"/>
      <c r="C13" s="439"/>
      <c r="D13" s="440"/>
      <c r="E13" s="441">
        <f t="shared" si="0"/>
        <v>0</v>
      </c>
    </row>
    <row r="14" spans="1:6" ht="45" customHeight="1">
      <c r="A14" s="437">
        <v>9</v>
      </c>
      <c r="B14" s="438"/>
      <c r="C14" s="439"/>
      <c r="D14" s="440"/>
      <c r="E14" s="441">
        <f t="shared" si="0"/>
        <v>0</v>
      </c>
    </row>
    <row r="15" spans="1:6" ht="45" customHeight="1">
      <c r="A15" s="437">
        <v>10</v>
      </c>
      <c r="B15" s="438"/>
      <c r="C15" s="439"/>
      <c r="D15" s="440"/>
      <c r="E15" s="441">
        <f t="shared" si="0"/>
        <v>0</v>
      </c>
    </row>
    <row r="16" spans="1:6" ht="45" customHeight="1">
      <c r="A16" s="442"/>
      <c r="B16" s="443" t="s">
        <v>491</v>
      </c>
      <c r="C16" s="443"/>
      <c r="D16" s="443"/>
      <c r="E16" s="443">
        <f>SUM(E6:E15)</f>
        <v>0</v>
      </c>
      <c r="F16" s="255"/>
    </row>
    <row r="17" ht="30" customHeight="1"/>
    <row r="18" ht="30" customHeight="1"/>
    <row r="19" ht="30" customHeight="1"/>
    <row r="20" ht="30" customHeight="1"/>
    <row r="21" ht="30" customHeight="1"/>
  </sheetData>
  <sheetProtection sheet="1" formatColumns="0" formatRows="0" selectLockedCells="1"/>
  <customSheetViews>
    <customSheetView guid="{B48B8B4C-A880-453D-8729-90D004BEF0DB}" state="hidden">
      <selection activeCell="C8" sqref="C8"/>
      <pageMargins left="0" right="0" top="0" bottom="0" header="0" footer="0"/>
      <pageSetup orientation="portrait" r:id="rId1"/>
      <headerFooter alignWithMargins="0"/>
    </customSheetView>
    <customSheetView guid="{7043F04C-1FA3-449D-BEB8-4AC08DF68A5A}" state="hidden">
      <selection activeCell="C8" sqref="C8"/>
      <pageMargins left="0" right="0" top="0" bottom="0" header="0" footer="0"/>
      <pageSetup orientation="portrait" r:id="rId2"/>
      <headerFooter alignWithMargins="0"/>
    </customSheetView>
    <customSheetView guid="{D0757F9E-DF41-4B40-A5E5-F4F8FDD8D61D}" state="hidden">
      <selection activeCell="C8" sqref="C8"/>
      <pageMargins left="0" right="0" top="0" bottom="0" header="0" footer="0"/>
      <pageSetup orientation="portrait" r:id="rId3"/>
      <headerFooter alignWithMargins="0"/>
    </customSheetView>
    <customSheetView guid="{E81F0721-C35D-4189-B675-E46A21339863}" state="hidden">
      <selection activeCell="C8" sqref="C8"/>
      <pageMargins left="0" right="0" top="0" bottom="0" header="0" footer="0"/>
      <pageSetup orientation="portrait" r:id="rId4"/>
      <headerFooter alignWithMargins="0"/>
    </customSheetView>
    <customSheetView guid="{223BC0FC-814D-40F0-9795-CE82A16FF3A5}" state="hidden">
      <selection activeCell="C8" sqref="C8"/>
      <pageMargins left="0" right="0" top="0" bottom="0" header="0" footer="0"/>
      <pageSetup orientation="portrait" r:id="rId5"/>
      <headerFooter alignWithMargins="0"/>
    </customSheetView>
    <customSheetView guid="{D53177B2-31EC-4222-B97A-A37DCFD9E45B}" state="hidden">
      <selection activeCell="C8" sqref="C8"/>
      <pageMargins left="0" right="0" top="0" bottom="0" header="0" footer="0"/>
      <pageSetup orientation="portrait" r:id="rId6"/>
      <headerFooter alignWithMargins="0"/>
    </customSheetView>
    <customSheetView guid="{B3CE7B10-A914-4559-A6DA-AED8C22AFD6D}" state="hidden">
      <selection activeCell="C8" sqref="C8"/>
      <pageMargins left="0" right="0" top="0" bottom="0" header="0" footer="0"/>
      <pageSetup orientation="portrait" r:id="rId7"/>
      <headerFooter alignWithMargins="0"/>
    </customSheetView>
    <customSheetView guid="{7487ED9F-BBED-4B2A-9631-22F1A430946B}">
      <selection activeCell="B6" sqref="B6:D15"/>
      <pageMargins left="0" right="0" top="0" bottom="0" header="0" footer="0"/>
      <pageSetup orientation="portrait" r:id="rId8"/>
      <headerFooter alignWithMargins="0"/>
    </customSheetView>
    <customSheetView guid="{A7DBDDEF-9245-44C6-9EBF-032DB6E1C0A2}" topLeftCell="A9">
      <selection activeCell="B6" sqref="B6:D15"/>
      <pageMargins left="0" right="0" top="0" bottom="0" header="0" footer="0"/>
      <pageSetup orientation="portrait" r:id="rId9"/>
      <headerFooter alignWithMargins="0"/>
    </customSheetView>
    <customSheetView guid="{E9F4E142-7D26-464D-BECA-4F3806DB1FE1}">
      <selection activeCell="G8" sqref="G8"/>
      <pageMargins left="0" right="0" top="0" bottom="0" header="0" footer="0"/>
      <pageSetup orientation="portrait" r:id="rId10"/>
      <headerFooter alignWithMargins="0"/>
    </customSheetView>
    <customSheetView guid="{27A45B7A-04F2-4516-B80B-5ED0825D4ED3}" scale="70">
      <selection activeCell="C6" sqref="C6:D6"/>
      <pageMargins left="0" right="0" top="0" bottom="0" header="0" footer="0"/>
      <pageSetup orientation="portrait" r:id="rId11"/>
      <headerFooter alignWithMargins="0"/>
    </customSheetView>
    <customSheetView guid="{ECE9294F-C910-4036-88BC-B1F2176FB06B}">
      <selection activeCell="B9" sqref="B9"/>
      <pageMargins left="0" right="0" top="0" bottom="0" header="0" footer="0"/>
      <pageSetup orientation="portrait" r:id="rId12"/>
      <headerFooter alignWithMargins="0"/>
    </customSheetView>
    <customSheetView guid="{B23AD343-29DA-4CE0-BD10-47BF44F3782F}">
      <selection activeCell="G8" sqref="G8"/>
      <pageMargins left="0" right="0" top="0" bottom="0" header="0" footer="0"/>
      <pageSetup orientation="portrait" r:id="rId13"/>
      <headerFooter alignWithMargins="0"/>
    </customSheetView>
    <customSheetView guid="{4AA1107B-A795-4744-B566-827168772C7A}">
      <selection activeCell="B6" sqref="B6:D15"/>
      <pageMargins left="0" right="0" top="0" bottom="0" header="0" footer="0"/>
      <pageSetup orientation="portrait" r:id="rId14"/>
      <headerFooter alignWithMargins="0"/>
    </customSheetView>
    <customSheetView guid="{EE46BCD1-F715-4FA9-A5FC-1B125AD601E0}">
      <selection activeCell="B6" sqref="B6:D15"/>
      <pageMargins left="0" right="0" top="0" bottom="0" header="0" footer="0"/>
      <pageSetup orientation="portrait" r:id="rId15"/>
      <headerFooter alignWithMargins="0"/>
    </customSheetView>
    <customSheetView guid="{E97134B6-5E8D-4951-8DA0-73D065532361}" state="hidden">
      <selection activeCell="C8" sqref="C8"/>
      <pageMargins left="0" right="0" top="0" bottom="0" header="0" footer="0"/>
      <pageSetup orientation="portrait" r:id="rId16"/>
      <headerFooter alignWithMargins="0"/>
    </customSheetView>
    <customSheetView guid="{B835C05C-B615-4DCB-982D-4519616B3CD8}" state="hidden">
      <selection activeCell="C8" sqref="C8"/>
      <pageMargins left="0" right="0" top="0" bottom="0" header="0" footer="0"/>
      <pageSetup orientation="portrait" r:id="rId17"/>
      <headerFooter alignWithMargins="0"/>
    </customSheetView>
    <customSheetView guid="{17F5C48B-526E-48D2-9F97-823D578F9893}" state="hidden">
      <selection activeCell="C8" sqref="C8"/>
      <pageMargins left="0" right="0" top="0" bottom="0" header="0" footer="0"/>
      <pageSetup orientation="portrait" r:id="rId18"/>
      <headerFooter alignWithMargins="0"/>
    </customSheetView>
    <customSheetView guid="{7F1A5DE7-1043-4C11-AB2C-CC6BC6A0F482}" state="hidden">
      <selection activeCell="C8" sqref="C8"/>
      <pageMargins left="0" right="0" top="0" bottom="0" header="0" footer="0"/>
      <pageSetup orientation="portrait" r:id="rId19"/>
      <headerFooter alignWithMargins="0"/>
    </customSheetView>
    <customSheetView guid="{75D87FDD-0292-4E5A-8E8F-63018B009393}" state="hidden">
      <selection activeCell="C8" sqref="C8"/>
      <pageMargins left="0" right="0" top="0" bottom="0" header="0" footer="0"/>
      <pageSetup orientation="portrait" r:id="rId20"/>
      <headerFooter alignWithMargins="0"/>
    </customSheetView>
  </customSheetViews>
  <mergeCells count="1">
    <mergeCell ref="A2:D2"/>
  </mergeCells>
  <phoneticPr fontId="30" type="noConversion"/>
  <pageMargins left="0.75" right="0.75" top="0.65" bottom="1" header="0.5" footer="0.5"/>
  <pageSetup orientation="portrait" r:id="rId21"/>
  <headerFooter alignWithMargins="0"/>
  <drawing r:id="rId2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tabColor indexed="47"/>
  </sheetPr>
  <dimension ref="A1:F21"/>
  <sheetViews>
    <sheetView zoomScaleNormal="100" workbookViewId="0">
      <selection activeCell="B6" sqref="B6"/>
    </sheetView>
  </sheetViews>
  <sheetFormatPr defaultRowHeight="16.5"/>
  <cols>
    <col min="1" max="1" width="9" style="444"/>
    <col min="2" max="2" width="26.875" style="445" customWidth="1"/>
    <col min="3" max="3" width="22.875" style="445" customWidth="1"/>
    <col min="4" max="5" width="15.625" style="445" customWidth="1"/>
    <col min="6" max="16384" width="9" style="266"/>
  </cols>
  <sheetData>
    <row r="1" spans="1:6">
      <c r="A1" s="432"/>
      <c r="B1" s="433"/>
      <c r="C1" s="433"/>
      <c r="D1" s="433"/>
      <c r="E1" s="433"/>
    </row>
    <row r="2" spans="1:6" ht="21.95" customHeight="1">
      <c r="A2" s="1090" t="s">
        <v>492</v>
      </c>
      <c r="B2" s="1090"/>
      <c r="C2" s="1090"/>
      <c r="D2" s="1091"/>
      <c r="E2"/>
    </row>
    <row r="3" spans="1:6">
      <c r="A3" s="432"/>
      <c r="B3" s="433"/>
      <c r="C3" s="433"/>
      <c r="D3" s="433"/>
      <c r="E3" s="433"/>
    </row>
    <row r="4" spans="1:6" ht="36" customHeight="1">
      <c r="A4" s="434" t="s">
        <v>481</v>
      </c>
      <c r="B4" s="435" t="s">
        <v>482</v>
      </c>
      <c r="C4" s="434" t="s">
        <v>493</v>
      </c>
      <c r="D4" s="434" t="s">
        <v>494</v>
      </c>
      <c r="E4" s="434" t="s">
        <v>495</v>
      </c>
    </row>
    <row r="5" spans="1:6" ht="18" customHeight="1">
      <c r="A5" s="436" t="s">
        <v>486</v>
      </c>
      <c r="B5" s="436" t="s">
        <v>487</v>
      </c>
      <c r="C5" s="436" t="s">
        <v>488</v>
      </c>
      <c r="D5" s="436" t="s">
        <v>489</v>
      </c>
      <c r="E5" s="436" t="s">
        <v>490</v>
      </c>
    </row>
    <row r="6" spans="1:6" ht="45" customHeight="1">
      <c r="A6" s="437">
        <v>1</v>
      </c>
      <c r="B6" s="438"/>
      <c r="C6" s="439"/>
      <c r="D6" s="440"/>
      <c r="E6" s="441">
        <f>C6*D6</f>
        <v>0</v>
      </c>
    </row>
    <row r="7" spans="1:6" ht="45" customHeight="1">
      <c r="A7" s="437">
        <v>2</v>
      </c>
      <c r="B7" s="438"/>
      <c r="C7" s="439"/>
      <c r="D7" s="440"/>
      <c r="E7" s="441">
        <f t="shared" ref="E7:E15" si="0">C7*D7</f>
        <v>0</v>
      </c>
    </row>
    <row r="8" spans="1:6" ht="45" customHeight="1">
      <c r="A8" s="437">
        <v>3</v>
      </c>
      <c r="B8" s="438"/>
      <c r="C8" s="439"/>
      <c r="D8" s="440"/>
      <c r="E8" s="441">
        <f t="shared" si="0"/>
        <v>0</v>
      </c>
    </row>
    <row r="9" spans="1:6" ht="45" customHeight="1">
      <c r="A9" s="437">
        <v>4</v>
      </c>
      <c r="B9" s="438"/>
      <c r="C9" s="439"/>
      <c r="D9" s="440"/>
      <c r="E9" s="441">
        <f t="shared" si="0"/>
        <v>0</v>
      </c>
    </row>
    <row r="10" spans="1:6" ht="45" customHeight="1">
      <c r="A10" s="437">
        <v>5</v>
      </c>
      <c r="B10" s="438"/>
      <c r="C10" s="439"/>
      <c r="D10" s="440"/>
      <c r="E10" s="441">
        <f t="shared" si="0"/>
        <v>0</v>
      </c>
    </row>
    <row r="11" spans="1:6" ht="45" customHeight="1">
      <c r="A11" s="437">
        <v>6</v>
      </c>
      <c r="B11" s="438"/>
      <c r="C11" s="439"/>
      <c r="D11" s="440"/>
      <c r="E11" s="441">
        <f t="shared" si="0"/>
        <v>0</v>
      </c>
    </row>
    <row r="12" spans="1:6" ht="45" customHeight="1">
      <c r="A12" s="437">
        <v>7</v>
      </c>
      <c r="B12" s="438"/>
      <c r="C12" s="439"/>
      <c r="D12" s="440"/>
      <c r="E12" s="441">
        <f t="shared" si="0"/>
        <v>0</v>
      </c>
    </row>
    <row r="13" spans="1:6" ht="45" customHeight="1">
      <c r="A13" s="437">
        <v>8</v>
      </c>
      <c r="B13" s="438"/>
      <c r="C13" s="439"/>
      <c r="D13" s="440"/>
      <c r="E13" s="441">
        <f t="shared" si="0"/>
        <v>0</v>
      </c>
    </row>
    <row r="14" spans="1:6" ht="45" customHeight="1">
      <c r="A14" s="437">
        <v>9</v>
      </c>
      <c r="B14" s="438"/>
      <c r="C14" s="439"/>
      <c r="D14" s="440"/>
      <c r="E14" s="441">
        <f t="shared" si="0"/>
        <v>0</v>
      </c>
    </row>
    <row r="15" spans="1:6" ht="45" customHeight="1">
      <c r="A15" s="437">
        <v>10</v>
      </c>
      <c r="B15" s="438"/>
      <c r="C15" s="439"/>
      <c r="D15" s="440"/>
      <c r="E15" s="441">
        <f t="shared" si="0"/>
        <v>0</v>
      </c>
    </row>
    <row r="16" spans="1:6" ht="45" customHeight="1">
      <c r="A16" s="442"/>
      <c r="B16" s="443" t="s">
        <v>491</v>
      </c>
      <c r="C16" s="443"/>
      <c r="D16" s="443"/>
      <c r="E16" s="443">
        <f>SUM(E6:E15)</f>
        <v>0</v>
      </c>
      <c r="F16" s="255"/>
    </row>
    <row r="17" ht="30" customHeight="1"/>
    <row r="18" ht="30" customHeight="1"/>
    <row r="19" ht="30" customHeight="1"/>
    <row r="20" ht="30" customHeight="1"/>
    <row r="21" ht="30" customHeight="1"/>
  </sheetData>
  <sheetProtection sheet="1" formatColumns="0" formatRows="0" selectLockedCells="1"/>
  <customSheetViews>
    <customSheetView guid="{B48B8B4C-A880-453D-8729-90D004BEF0DB}" state="hidden">
      <selection activeCell="B6" sqref="B6"/>
      <pageMargins left="0" right="0" top="0" bottom="0" header="0" footer="0"/>
      <pageSetup orientation="portrait" r:id="rId1"/>
      <headerFooter alignWithMargins="0"/>
    </customSheetView>
    <customSheetView guid="{7043F04C-1FA3-449D-BEB8-4AC08DF68A5A}" state="hidden">
      <selection activeCell="B6" sqref="B6"/>
      <pageMargins left="0" right="0" top="0" bottom="0" header="0" footer="0"/>
      <pageSetup orientation="portrait" r:id="rId2"/>
      <headerFooter alignWithMargins="0"/>
    </customSheetView>
    <customSheetView guid="{D0757F9E-DF41-4B40-A5E5-F4F8FDD8D61D}" state="hidden">
      <selection activeCell="B6" sqref="B6"/>
      <pageMargins left="0" right="0" top="0" bottom="0" header="0" footer="0"/>
      <pageSetup orientation="portrait" r:id="rId3"/>
      <headerFooter alignWithMargins="0"/>
    </customSheetView>
    <customSheetView guid="{E81F0721-C35D-4189-B675-E46A21339863}" state="hidden">
      <selection activeCell="B6" sqref="B6"/>
      <pageMargins left="0" right="0" top="0" bottom="0" header="0" footer="0"/>
      <pageSetup orientation="portrait" r:id="rId4"/>
      <headerFooter alignWithMargins="0"/>
    </customSheetView>
    <customSheetView guid="{223BC0FC-814D-40F0-9795-CE82A16FF3A5}" state="hidden">
      <selection activeCell="B6" sqref="B6"/>
      <pageMargins left="0" right="0" top="0" bottom="0" header="0" footer="0"/>
      <pageSetup orientation="portrait" r:id="rId5"/>
      <headerFooter alignWithMargins="0"/>
    </customSheetView>
    <customSheetView guid="{D53177B2-31EC-4222-B97A-A37DCFD9E45B}" state="hidden">
      <selection activeCell="B6" sqref="B6"/>
      <pageMargins left="0" right="0" top="0" bottom="0" header="0" footer="0"/>
      <pageSetup orientation="portrait" r:id="rId6"/>
      <headerFooter alignWithMargins="0"/>
    </customSheetView>
    <customSheetView guid="{B3CE7B10-A914-4559-A6DA-AED8C22AFD6D}" state="hidden">
      <selection activeCell="B6" sqref="B6"/>
      <pageMargins left="0" right="0" top="0" bottom="0" header="0" footer="0"/>
      <pageSetup orientation="portrait" r:id="rId7"/>
      <headerFooter alignWithMargins="0"/>
    </customSheetView>
    <customSheetView guid="{7487ED9F-BBED-4B2A-9631-22F1A430946B}" topLeftCell="A10">
      <selection activeCell="G8" sqref="G8"/>
      <pageMargins left="0" right="0" top="0" bottom="0" header="0" footer="0"/>
      <pageSetup orientation="portrait" r:id="rId8"/>
      <headerFooter alignWithMargins="0"/>
    </customSheetView>
    <customSheetView guid="{A7DBDDEF-9245-44C6-9EBF-032DB6E1C0A2}" topLeftCell="A10">
      <selection activeCell="G8" sqref="G8"/>
      <pageMargins left="0" right="0" top="0" bottom="0" header="0" footer="0"/>
      <pageSetup orientation="portrait" r:id="rId9"/>
      <headerFooter alignWithMargins="0"/>
    </customSheetView>
    <customSheetView guid="{E9F4E142-7D26-464D-BECA-4F3806DB1FE1}">
      <selection activeCell="G8" sqref="G8"/>
      <pageMargins left="0" right="0" top="0" bottom="0" header="0" footer="0"/>
      <pageSetup orientation="portrait" r:id="rId10"/>
      <headerFooter alignWithMargins="0"/>
    </customSheetView>
    <customSheetView guid="{27A45B7A-04F2-4516-B80B-5ED0825D4ED3}" scale="70">
      <selection activeCell="C6" sqref="C6:D6"/>
      <pageMargins left="0" right="0" top="0" bottom="0" header="0" footer="0"/>
      <pageSetup orientation="portrait" r:id="rId11"/>
      <headerFooter alignWithMargins="0"/>
    </customSheetView>
    <customSheetView guid="{ECE9294F-C910-4036-88BC-B1F2176FB06B}">
      <selection activeCell="B11" sqref="B11"/>
      <pageMargins left="0" right="0" top="0" bottom="0" header="0" footer="0"/>
      <pageSetup orientation="portrait" r:id="rId12"/>
      <headerFooter alignWithMargins="0"/>
    </customSheetView>
    <customSheetView guid="{B23AD343-29DA-4CE0-BD10-47BF44F3782F}">
      <selection activeCell="G8" sqref="G8"/>
      <pageMargins left="0" right="0" top="0" bottom="0" header="0" footer="0"/>
      <pageSetup orientation="portrait" r:id="rId13"/>
      <headerFooter alignWithMargins="0"/>
    </customSheetView>
    <customSheetView guid="{4AA1107B-A795-4744-B566-827168772C7A}" topLeftCell="A10">
      <selection activeCell="G8" sqref="G8"/>
      <pageMargins left="0" right="0" top="0" bottom="0" header="0" footer="0"/>
      <pageSetup orientation="portrait" r:id="rId14"/>
      <headerFooter alignWithMargins="0"/>
    </customSheetView>
    <customSheetView guid="{EE46BCD1-F715-4FA9-A5FC-1B125AD601E0}">
      <selection activeCell="G8" sqref="G8"/>
      <pageMargins left="0" right="0" top="0" bottom="0" header="0" footer="0"/>
      <pageSetup orientation="portrait" r:id="rId15"/>
      <headerFooter alignWithMargins="0"/>
    </customSheetView>
    <customSheetView guid="{E97134B6-5E8D-4951-8DA0-73D065532361}" state="hidden">
      <selection activeCell="B6" sqref="B6"/>
      <pageMargins left="0" right="0" top="0" bottom="0" header="0" footer="0"/>
      <pageSetup orientation="portrait" r:id="rId16"/>
      <headerFooter alignWithMargins="0"/>
    </customSheetView>
    <customSheetView guid="{B835C05C-B615-4DCB-982D-4519616B3CD8}" state="hidden">
      <selection activeCell="B6" sqref="B6"/>
      <pageMargins left="0" right="0" top="0" bottom="0" header="0" footer="0"/>
      <pageSetup orientation="portrait" r:id="rId17"/>
      <headerFooter alignWithMargins="0"/>
    </customSheetView>
    <customSheetView guid="{17F5C48B-526E-48D2-9F97-823D578F9893}" state="hidden">
      <selection activeCell="B6" sqref="B6"/>
      <pageMargins left="0" right="0" top="0" bottom="0" header="0" footer="0"/>
      <pageSetup orientation="portrait" r:id="rId18"/>
      <headerFooter alignWithMargins="0"/>
    </customSheetView>
    <customSheetView guid="{7F1A5DE7-1043-4C11-AB2C-CC6BC6A0F482}" state="hidden">
      <selection activeCell="B6" sqref="B6"/>
      <pageMargins left="0" right="0" top="0" bottom="0" header="0" footer="0"/>
      <pageSetup orientation="portrait" r:id="rId19"/>
      <headerFooter alignWithMargins="0"/>
    </customSheetView>
    <customSheetView guid="{75D87FDD-0292-4E5A-8E8F-63018B009393}" state="hidden">
      <selection activeCell="B6" sqref="B6"/>
      <pageMargins left="0" right="0" top="0" bottom="0" header="0" footer="0"/>
      <pageSetup orientation="portrait" r:id="rId20"/>
      <headerFooter alignWithMargins="0"/>
    </customSheetView>
  </customSheetViews>
  <mergeCells count="1">
    <mergeCell ref="A2:D2"/>
  </mergeCells>
  <phoneticPr fontId="30" type="noConversion"/>
  <pageMargins left="0.75" right="0.75" top="0.65" bottom="1" header="0.5" footer="0.5"/>
  <pageSetup orientation="portrait" r:id="rId21"/>
  <headerFooter alignWithMargins="0"/>
  <drawing r:id="rId2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4">
    <tabColor indexed="61"/>
  </sheetPr>
  <dimension ref="A1:G21"/>
  <sheetViews>
    <sheetView zoomScaleNormal="100" zoomScaleSheetLayoutView="100" workbookViewId="0">
      <selection activeCell="E8" sqref="E8"/>
    </sheetView>
  </sheetViews>
  <sheetFormatPr defaultRowHeight="16.5"/>
  <cols>
    <col min="1" max="1" width="7.625" style="444" customWidth="1"/>
    <col min="2" max="4" width="20.625" style="445" customWidth="1"/>
    <col min="5" max="5" width="9.625" style="445" customWidth="1"/>
    <col min="6" max="6" width="12.625" style="445" customWidth="1"/>
    <col min="7" max="16384" width="9" style="266"/>
  </cols>
  <sheetData>
    <row r="1" spans="1:7">
      <c r="A1" s="432"/>
      <c r="B1" s="433"/>
      <c r="C1" s="433"/>
      <c r="D1" s="433"/>
      <c r="E1" s="433"/>
      <c r="F1" s="433"/>
    </row>
    <row r="2" spans="1:7" ht="21.95" customHeight="1">
      <c r="A2" s="1090" t="s">
        <v>496</v>
      </c>
      <c r="B2" s="1090"/>
      <c r="C2" s="1090"/>
      <c r="D2" s="1090"/>
      <c r="E2" s="1091"/>
      <c r="F2" s="266"/>
    </row>
    <row r="3" spans="1:7">
      <c r="A3" s="432"/>
      <c r="B3" s="433"/>
      <c r="C3" s="433"/>
      <c r="D3" s="433"/>
      <c r="E3" s="433"/>
      <c r="F3" s="433"/>
    </row>
    <row r="4" spans="1:7" ht="53.25" customHeight="1">
      <c r="A4" s="434" t="s">
        <v>481</v>
      </c>
      <c r="B4" s="435" t="s">
        <v>482</v>
      </c>
      <c r="C4" s="434" t="s">
        <v>497</v>
      </c>
      <c r="D4" s="434" t="s">
        <v>498</v>
      </c>
      <c r="E4" s="434" t="s">
        <v>499</v>
      </c>
      <c r="F4" s="434" t="s">
        <v>500</v>
      </c>
    </row>
    <row r="5" spans="1:7" ht="18" customHeight="1">
      <c r="A5" s="436" t="s">
        <v>486</v>
      </c>
      <c r="B5" s="436" t="s">
        <v>487</v>
      </c>
      <c r="C5" s="436" t="s">
        <v>488</v>
      </c>
      <c r="D5" s="436" t="s">
        <v>489</v>
      </c>
      <c r="E5" s="446" t="s">
        <v>501</v>
      </c>
      <c r="F5" s="436" t="s">
        <v>502</v>
      </c>
    </row>
    <row r="6" spans="1:7" ht="45" customHeight="1">
      <c r="A6" s="437">
        <v>1</v>
      </c>
      <c r="B6" s="438"/>
      <c r="C6" s="439"/>
      <c r="D6" s="439"/>
      <c r="E6" s="440"/>
      <c r="F6" s="441">
        <f>C6*E6</f>
        <v>0</v>
      </c>
    </row>
    <row r="7" spans="1:7" ht="45" customHeight="1">
      <c r="A7" s="437">
        <v>2</v>
      </c>
      <c r="B7" s="438"/>
      <c r="C7" s="439"/>
      <c r="D7" s="439"/>
      <c r="E7" s="440"/>
      <c r="F7" s="441">
        <f t="shared" ref="F7:F15" si="0">C7*E7</f>
        <v>0</v>
      </c>
    </row>
    <row r="8" spans="1:7" ht="45" customHeight="1">
      <c r="A8" s="437">
        <v>3</v>
      </c>
      <c r="B8" s="438"/>
      <c r="C8" s="439"/>
      <c r="D8" s="439"/>
      <c r="E8" s="440"/>
      <c r="F8" s="441">
        <f t="shared" si="0"/>
        <v>0</v>
      </c>
    </row>
    <row r="9" spans="1:7" ht="45" customHeight="1">
      <c r="A9" s="437">
        <v>4</v>
      </c>
      <c r="B9" s="438"/>
      <c r="C9" s="439"/>
      <c r="D9" s="439"/>
      <c r="E9" s="440"/>
      <c r="F9" s="441">
        <f t="shared" si="0"/>
        <v>0</v>
      </c>
    </row>
    <row r="10" spans="1:7" ht="45" customHeight="1">
      <c r="A10" s="437">
        <v>5</v>
      </c>
      <c r="B10" s="438"/>
      <c r="C10" s="439"/>
      <c r="D10" s="439"/>
      <c r="E10" s="440"/>
      <c r="F10" s="441">
        <f t="shared" si="0"/>
        <v>0</v>
      </c>
    </row>
    <row r="11" spans="1:7" ht="45" customHeight="1">
      <c r="A11" s="437">
        <v>6</v>
      </c>
      <c r="B11" s="438"/>
      <c r="C11" s="439"/>
      <c r="D11" s="439"/>
      <c r="E11" s="440"/>
      <c r="F11" s="441">
        <f t="shared" si="0"/>
        <v>0</v>
      </c>
    </row>
    <row r="12" spans="1:7" ht="45" customHeight="1">
      <c r="A12" s="437">
        <v>7</v>
      </c>
      <c r="B12" s="438"/>
      <c r="C12" s="439"/>
      <c r="D12" s="439"/>
      <c r="E12" s="440"/>
      <c r="F12" s="441">
        <f t="shared" si="0"/>
        <v>0</v>
      </c>
    </row>
    <row r="13" spans="1:7" ht="45" customHeight="1">
      <c r="A13" s="437">
        <v>8</v>
      </c>
      <c r="B13" s="438"/>
      <c r="C13" s="439"/>
      <c r="D13" s="439"/>
      <c r="E13" s="440"/>
      <c r="F13" s="441">
        <f t="shared" si="0"/>
        <v>0</v>
      </c>
    </row>
    <row r="14" spans="1:7" ht="45" customHeight="1">
      <c r="A14" s="437">
        <v>9</v>
      </c>
      <c r="B14" s="438"/>
      <c r="C14" s="439"/>
      <c r="D14" s="439"/>
      <c r="E14" s="440"/>
      <c r="F14" s="441">
        <f t="shared" si="0"/>
        <v>0</v>
      </c>
    </row>
    <row r="15" spans="1:7" ht="45" customHeight="1">
      <c r="A15" s="437">
        <v>10</v>
      </c>
      <c r="B15" s="438"/>
      <c r="C15" s="439"/>
      <c r="D15" s="439"/>
      <c r="E15" s="440"/>
      <c r="F15" s="441">
        <f t="shared" si="0"/>
        <v>0</v>
      </c>
    </row>
    <row r="16" spans="1:7" ht="45" customHeight="1">
      <c r="A16" s="442"/>
      <c r="B16" s="443" t="s">
        <v>491</v>
      </c>
      <c r="C16" s="443"/>
      <c r="D16" s="443"/>
      <c r="E16" s="443"/>
      <c r="F16" s="443">
        <f>SUM(F6:F15)</f>
        <v>0</v>
      </c>
      <c r="G16" s="255"/>
    </row>
    <row r="17" ht="30" customHeight="1"/>
    <row r="18" ht="30" customHeight="1"/>
    <row r="19" ht="30" customHeight="1"/>
    <row r="20" ht="30" customHeight="1"/>
    <row r="21" ht="30" customHeight="1"/>
  </sheetData>
  <sheetProtection sheet="1" formatColumns="0" formatRows="0" selectLockedCells="1"/>
  <customSheetViews>
    <customSheetView guid="{B48B8B4C-A880-453D-8729-90D004BEF0DB}" state="hidden">
      <selection activeCell="E8" sqref="E8"/>
      <pageMargins left="0" right="0" top="0" bottom="0" header="0" footer="0"/>
      <pageSetup orientation="portrait" r:id="rId1"/>
      <headerFooter alignWithMargins="0"/>
    </customSheetView>
    <customSheetView guid="{7043F04C-1FA3-449D-BEB8-4AC08DF68A5A}" state="hidden">
      <selection activeCell="E8" sqref="E8"/>
      <pageMargins left="0" right="0" top="0" bottom="0" header="0" footer="0"/>
      <pageSetup orientation="portrait" r:id="rId2"/>
      <headerFooter alignWithMargins="0"/>
    </customSheetView>
    <customSheetView guid="{D0757F9E-DF41-4B40-A5E5-F4F8FDD8D61D}" state="hidden">
      <selection activeCell="E8" sqref="E8"/>
      <pageMargins left="0" right="0" top="0" bottom="0" header="0" footer="0"/>
      <pageSetup orientation="portrait" r:id="rId3"/>
      <headerFooter alignWithMargins="0"/>
    </customSheetView>
    <customSheetView guid="{E81F0721-C35D-4189-B675-E46A21339863}" state="hidden">
      <selection activeCell="E8" sqref="E8"/>
      <pageMargins left="0" right="0" top="0" bottom="0" header="0" footer="0"/>
      <pageSetup orientation="portrait" r:id="rId4"/>
      <headerFooter alignWithMargins="0"/>
    </customSheetView>
    <customSheetView guid="{223BC0FC-814D-40F0-9795-CE82A16FF3A5}" state="hidden">
      <selection activeCell="E8" sqref="E8"/>
      <pageMargins left="0" right="0" top="0" bottom="0" header="0" footer="0"/>
      <pageSetup orientation="portrait" r:id="rId5"/>
      <headerFooter alignWithMargins="0"/>
    </customSheetView>
    <customSheetView guid="{D53177B2-31EC-4222-B97A-A37DCFD9E45B}" state="hidden">
      <selection activeCell="E8" sqref="E8"/>
      <pageMargins left="0" right="0" top="0" bottom="0" header="0" footer="0"/>
      <pageSetup orientation="portrait" r:id="rId6"/>
      <headerFooter alignWithMargins="0"/>
    </customSheetView>
    <customSheetView guid="{B3CE7B10-A914-4559-A6DA-AED8C22AFD6D}" state="hidden">
      <selection activeCell="E8" sqref="E8"/>
      <pageMargins left="0" right="0" top="0" bottom="0" header="0" footer="0"/>
      <pageSetup orientation="portrait" r:id="rId7"/>
      <headerFooter alignWithMargins="0"/>
    </customSheetView>
    <customSheetView guid="{7487ED9F-BBED-4B2A-9631-22F1A430946B}">
      <selection activeCell="E8" sqref="E8"/>
      <pageMargins left="0" right="0" top="0" bottom="0" header="0" footer="0"/>
      <pageSetup orientation="portrait" r:id="rId8"/>
      <headerFooter alignWithMargins="0"/>
    </customSheetView>
    <customSheetView guid="{A7DBDDEF-9245-44C6-9EBF-032DB6E1C0A2}" topLeftCell="A9">
      <selection activeCell="B9" sqref="B9"/>
      <pageMargins left="0" right="0" top="0" bottom="0" header="0" footer="0"/>
      <pageSetup orientation="portrait" r:id="rId9"/>
      <headerFooter alignWithMargins="0"/>
    </customSheetView>
    <customSheetView guid="{E9F4E142-7D26-464D-BECA-4F3806DB1FE1}">
      <selection activeCell="G8" sqref="G8"/>
      <pageMargins left="0" right="0" top="0" bottom="0" header="0" footer="0"/>
      <pageSetup orientation="portrait" r:id="rId10"/>
      <headerFooter alignWithMargins="0"/>
    </customSheetView>
    <customSheetView guid="{27A45B7A-04F2-4516-B80B-5ED0825D4ED3}" scale="70">
      <selection activeCell="C6" sqref="C6"/>
      <pageMargins left="0" right="0" top="0" bottom="0" header="0" footer="0"/>
      <pageSetup orientation="portrait" r:id="rId11"/>
      <headerFooter alignWithMargins="0"/>
    </customSheetView>
    <customSheetView guid="{ECE9294F-C910-4036-88BC-B1F2176FB06B}">
      <selection activeCell="B6" sqref="B6"/>
      <pageMargins left="0" right="0" top="0" bottom="0" header="0" footer="0"/>
      <pageSetup orientation="portrait" r:id="rId12"/>
      <headerFooter alignWithMargins="0"/>
    </customSheetView>
    <customSheetView guid="{B23AD343-29DA-4CE0-BD10-47BF44F3782F}">
      <selection activeCell="G8" sqref="G8"/>
      <pageMargins left="0" right="0" top="0" bottom="0" header="0" footer="0"/>
      <pageSetup orientation="portrait" r:id="rId13"/>
      <headerFooter alignWithMargins="0"/>
    </customSheetView>
    <customSheetView guid="{4AA1107B-A795-4744-B566-827168772C7A}">
      <selection activeCell="E8" sqref="E8"/>
      <pageMargins left="0" right="0" top="0" bottom="0" header="0" footer="0"/>
      <pageSetup orientation="portrait" r:id="rId14"/>
      <headerFooter alignWithMargins="0"/>
    </customSheetView>
    <customSheetView guid="{EE46BCD1-F715-4FA9-A5FC-1B125AD601E0}">
      <selection activeCell="E8" sqref="E8"/>
      <pageMargins left="0" right="0" top="0" bottom="0" header="0" footer="0"/>
      <pageSetup orientation="portrait" r:id="rId15"/>
      <headerFooter alignWithMargins="0"/>
    </customSheetView>
    <customSheetView guid="{E97134B6-5E8D-4951-8DA0-73D065532361}" state="hidden">
      <selection activeCell="E8" sqref="E8"/>
      <pageMargins left="0" right="0" top="0" bottom="0" header="0" footer="0"/>
      <pageSetup orientation="portrait" r:id="rId16"/>
      <headerFooter alignWithMargins="0"/>
    </customSheetView>
    <customSheetView guid="{B835C05C-B615-4DCB-982D-4519616B3CD8}" state="hidden">
      <selection activeCell="E8" sqref="E8"/>
      <pageMargins left="0" right="0" top="0" bottom="0" header="0" footer="0"/>
      <pageSetup orientation="portrait" r:id="rId17"/>
      <headerFooter alignWithMargins="0"/>
    </customSheetView>
    <customSheetView guid="{17F5C48B-526E-48D2-9F97-823D578F9893}" state="hidden">
      <selection activeCell="E8" sqref="E8"/>
      <pageMargins left="0" right="0" top="0" bottom="0" header="0" footer="0"/>
      <pageSetup orientation="portrait" r:id="rId18"/>
      <headerFooter alignWithMargins="0"/>
    </customSheetView>
    <customSheetView guid="{7F1A5DE7-1043-4C11-AB2C-CC6BC6A0F482}" state="hidden">
      <selection activeCell="E8" sqref="E8"/>
      <pageMargins left="0" right="0" top="0" bottom="0" header="0" footer="0"/>
      <pageSetup orientation="portrait" r:id="rId19"/>
      <headerFooter alignWithMargins="0"/>
    </customSheetView>
    <customSheetView guid="{75D87FDD-0292-4E5A-8E8F-63018B009393}" state="hidden">
      <selection activeCell="E8" sqref="E8"/>
      <pageMargins left="0" right="0" top="0" bottom="0" header="0" footer="0"/>
      <pageSetup orientation="portrait" r:id="rId20"/>
      <headerFooter alignWithMargins="0"/>
    </customSheetView>
  </customSheetViews>
  <mergeCells count="1">
    <mergeCell ref="A2:E2"/>
  </mergeCells>
  <phoneticPr fontId="30" type="noConversion"/>
  <pageMargins left="0.75" right="0.62" top="0.65" bottom="1" header="0.5" footer="0.5"/>
  <pageSetup orientation="portrait" r:id="rId21"/>
  <headerFooter alignWithMargins="0"/>
  <drawing r:id="rId2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pageSetUpPr autoPageBreaks="0"/>
  </sheetPr>
  <dimension ref="A1:J17"/>
  <sheetViews>
    <sheetView showGridLines="0" zoomScaleNormal="100" zoomScaleSheetLayoutView="115" workbookViewId="0"/>
  </sheetViews>
  <sheetFormatPr defaultColWidth="8" defaultRowHeight="13.5"/>
  <cols>
    <col min="1" max="1" width="8.625" style="28" customWidth="1"/>
    <col min="2" max="2" width="11.125" style="28" customWidth="1"/>
    <col min="3" max="4" width="38.625" style="28" customWidth="1"/>
    <col min="5" max="5" width="11.25" style="28" customWidth="1"/>
    <col min="6" max="6" width="8.625" style="23" customWidth="1"/>
    <col min="7" max="9" width="8" style="23" customWidth="1"/>
    <col min="10" max="16384" width="8" style="23"/>
  </cols>
  <sheetData>
    <row r="1" spans="1:10" ht="30.75" customHeight="1">
      <c r="A1" s="576"/>
      <c r="B1" s="915"/>
      <c r="C1" s="916"/>
      <c r="D1" s="916"/>
      <c r="E1" s="917"/>
      <c r="F1" s="264"/>
      <c r="G1" s="15" t="s">
        <v>4</v>
      </c>
      <c r="H1" s="15"/>
      <c r="I1" s="15"/>
      <c r="J1" s="15"/>
    </row>
    <row r="2" spans="1:10" ht="83.25" customHeight="1">
      <c r="A2" s="932" t="s">
        <v>5</v>
      </c>
      <c r="B2" s="920" t="str">
        <f>Basic!B1</f>
        <v>Construction of Substation store at 765 kV Koppal, under TBCB Project.</v>
      </c>
      <c r="C2" s="921"/>
      <c r="D2" s="921"/>
      <c r="E2" s="922"/>
      <c r="F2" s="935" t="str">
        <f>Basic!B3</f>
        <v>Civil Works</v>
      </c>
      <c r="G2" s="15"/>
      <c r="H2" s="15"/>
      <c r="I2" s="15"/>
      <c r="J2" s="15"/>
    </row>
    <row r="3" spans="1:10" ht="23.25" customHeight="1">
      <c r="A3" s="933"/>
      <c r="B3" s="923" t="str">
        <f>Basic!B5</f>
        <v>SRTS-II/C&amp;M/ WC-4480/2025</v>
      </c>
      <c r="C3" s="924"/>
      <c r="D3" s="924"/>
      <c r="E3" s="925"/>
      <c r="F3" s="936"/>
      <c r="G3" s="15"/>
      <c r="H3" s="15"/>
      <c r="I3" s="15"/>
      <c r="J3" s="15"/>
    </row>
    <row r="4" spans="1:10" ht="39.950000000000003" customHeight="1">
      <c r="A4" s="933"/>
      <c r="B4" s="262">
        <v>1</v>
      </c>
      <c r="C4" s="918" t="s">
        <v>6</v>
      </c>
      <c r="D4" s="918"/>
      <c r="E4" s="919"/>
      <c r="F4" s="936"/>
      <c r="G4" s="786"/>
      <c r="H4" s="787" t="s">
        <v>7</v>
      </c>
      <c r="I4" s="15"/>
      <c r="J4" s="15"/>
    </row>
    <row r="5" spans="1:10" ht="30" customHeight="1">
      <c r="A5" s="933"/>
      <c r="B5" s="262">
        <v>2</v>
      </c>
      <c r="C5" s="918" t="s">
        <v>8</v>
      </c>
      <c r="D5" s="918"/>
      <c r="E5" s="919"/>
      <c r="F5" s="936"/>
      <c r="G5" s="15"/>
      <c r="H5" s="15"/>
      <c r="I5" s="15"/>
      <c r="J5" s="15"/>
    </row>
    <row r="6" spans="1:10" ht="30" customHeight="1">
      <c r="A6" s="933"/>
      <c r="B6" s="262">
        <v>3</v>
      </c>
      <c r="C6" s="918" t="s">
        <v>9</v>
      </c>
      <c r="D6" s="918"/>
      <c r="E6" s="919"/>
      <c r="F6" s="936"/>
      <c r="G6" s="15"/>
      <c r="H6" s="15"/>
      <c r="I6" s="15"/>
      <c r="J6" s="15"/>
    </row>
    <row r="7" spans="1:10" ht="52.5" hidden="1" customHeight="1">
      <c r="A7" s="933"/>
      <c r="B7" s="262">
        <v>4</v>
      </c>
      <c r="C7" s="918" t="s">
        <v>10</v>
      </c>
      <c r="D7" s="918"/>
      <c r="E7" s="919"/>
      <c r="F7" s="936"/>
      <c r="G7" s="15"/>
      <c r="H7" s="15"/>
      <c r="I7" s="15"/>
      <c r="J7" s="15"/>
    </row>
    <row r="8" spans="1:10" ht="9.75" customHeight="1">
      <c r="A8" s="933"/>
      <c r="B8" s="17"/>
      <c r="C8" s="16"/>
      <c r="D8" s="16"/>
      <c r="E8" s="18"/>
      <c r="F8" s="936"/>
      <c r="G8" s="15"/>
      <c r="H8" s="15"/>
      <c r="I8" s="15"/>
      <c r="J8" s="15"/>
    </row>
    <row r="9" spans="1:10" ht="23.25" customHeight="1">
      <c r="A9" s="933"/>
      <c r="B9" s="942"/>
      <c r="C9" s="943"/>
      <c r="D9" s="943"/>
      <c r="E9" s="944"/>
      <c r="F9" s="936"/>
      <c r="G9" s="15"/>
      <c r="H9" s="15"/>
      <c r="I9" s="15"/>
      <c r="J9" s="15"/>
    </row>
    <row r="10" spans="1:10" ht="10.5" customHeight="1">
      <c r="A10" s="933"/>
      <c r="B10" s="19"/>
      <c r="C10" s="20"/>
      <c r="D10" s="20"/>
      <c r="E10" s="21"/>
      <c r="F10" s="936"/>
      <c r="G10" s="15"/>
      <c r="H10" s="15"/>
      <c r="I10" s="15"/>
      <c r="J10" s="15"/>
    </row>
    <row r="11" spans="1:10" ht="24" customHeight="1">
      <c r="A11" s="933"/>
      <c r="B11" s="940"/>
      <c r="C11" s="941"/>
      <c r="D11" s="941"/>
      <c r="E11" s="22"/>
      <c r="F11" s="936"/>
    </row>
    <row r="12" spans="1:10" ht="15.95" customHeight="1">
      <c r="A12" s="934"/>
      <c r="B12" s="926"/>
      <c r="C12" s="927"/>
      <c r="D12" s="927"/>
      <c r="E12" s="24"/>
      <c r="F12" s="937"/>
      <c r="G12" s="15"/>
      <c r="H12" s="15"/>
      <c r="I12" s="15"/>
      <c r="J12" s="15"/>
    </row>
    <row r="13" spans="1:10" ht="24" customHeight="1">
      <c r="A13" s="931"/>
      <c r="B13" s="928"/>
      <c r="C13" s="929"/>
      <c r="D13" s="929"/>
      <c r="E13" s="22"/>
      <c r="F13" s="930"/>
      <c r="G13" s="25"/>
      <c r="H13" s="25"/>
      <c r="I13" s="25"/>
      <c r="J13" s="25"/>
    </row>
    <row r="14" spans="1:10" ht="15.95" customHeight="1">
      <c r="A14" s="931"/>
      <c r="B14" s="938"/>
      <c r="C14" s="939"/>
      <c r="D14" s="939"/>
      <c r="E14" s="26"/>
      <c r="F14" s="930"/>
      <c r="G14" s="25"/>
      <c r="H14" s="25"/>
      <c r="I14" s="25"/>
      <c r="J14" s="25"/>
    </row>
    <row r="15" spans="1:10" ht="15.75">
      <c r="A15" s="16"/>
      <c r="B15" s="27"/>
      <c r="C15" s="27"/>
      <c r="D15" s="27"/>
      <c r="E15" s="27"/>
      <c r="F15" s="15"/>
      <c r="G15" s="15"/>
      <c r="H15" s="15"/>
      <c r="I15" s="15"/>
      <c r="J15" s="15"/>
    </row>
    <row r="16" spans="1:10" ht="15.75">
      <c r="A16" s="16"/>
      <c r="B16" s="16"/>
      <c r="C16" s="16"/>
      <c r="D16" s="16"/>
      <c r="E16" s="16"/>
      <c r="F16" s="15"/>
      <c r="G16" s="15"/>
      <c r="H16" s="15"/>
      <c r="I16" s="15"/>
      <c r="J16" s="15"/>
    </row>
    <row r="17" spans="1:10" ht="15.75">
      <c r="A17" s="16"/>
      <c r="B17" s="16"/>
      <c r="C17" s="16"/>
      <c r="D17" s="16"/>
      <c r="E17" s="16"/>
      <c r="F17" s="15"/>
      <c r="G17" s="15"/>
      <c r="H17" s="15"/>
      <c r="I17" s="15"/>
      <c r="J17" s="15"/>
    </row>
  </sheetData>
  <sheetProtection algorithmName="SHA-512" hashValue="0xNWsBD8kc3p4w1mId25spBZh+lzQMl+0zY8Sf1gvjYqjBycjD91iw2bvzVOzpDmWPJVbCjlRx/vag9vdXHt/A==" saltValue="doGNlwcECS0oL8MScJwdGw==" spinCount="100000" sheet="1" objects="1" scenarios="1" formatColumns="0" formatRows="0" selectLockedCells="1"/>
  <customSheetViews>
    <customSheetView guid="{B48B8B4C-A880-453D-8729-90D004BEF0DB}" showGridLines="0" hiddenRows="1">
      <selection activeCell="K10" sqref="K10"/>
      <pageMargins left="0" right="0" top="0" bottom="0" header="0" footer="0"/>
      <printOptions horizontalCentered="1"/>
      <pageSetup paperSize="9" orientation="landscape" r:id="rId1"/>
      <headerFooter alignWithMargins="0"/>
    </customSheetView>
    <customSheetView guid="{7043F04C-1FA3-449D-BEB8-4AC08DF68A5A}" showGridLines="0" hiddenRows="1" topLeftCell="A14">
      <selection activeCell="F13" sqref="F13:F14"/>
      <pageMargins left="0" right="0" top="0" bottom="0" header="0" footer="0"/>
      <printOptions horizontalCentered="1"/>
      <pageSetup paperSize="9" orientation="landscape" r:id="rId2"/>
      <headerFooter alignWithMargins="0"/>
    </customSheetView>
    <customSheetView guid="{D0757F9E-DF41-4B40-A5E5-F4F8FDD8D61D}" showGridLines="0" hiddenRows="1">
      <selection activeCell="F13" sqref="F13:F14"/>
      <pageMargins left="0" right="0" top="0" bottom="0" header="0" footer="0"/>
      <printOptions horizontalCentered="1"/>
      <pageSetup paperSize="9" orientation="landscape" r:id="rId3"/>
      <headerFooter alignWithMargins="0"/>
    </customSheetView>
    <customSheetView guid="{E81F0721-C35D-4189-B675-E46A21339863}" showGridLines="0" hiddenRows="1">
      <selection activeCell="C4" sqref="C4:E4"/>
      <pageMargins left="0" right="0" top="0" bottom="0" header="0" footer="0"/>
      <printOptions horizontalCentered="1"/>
      <pageSetup paperSize="9" orientation="landscape" r:id="rId4"/>
      <headerFooter alignWithMargins="0"/>
    </customSheetView>
    <customSheetView guid="{223BC0FC-814D-40F0-9795-CE82A16FF3A5}" showGridLines="0" hiddenRows="1">
      <selection activeCell="B2" sqref="B2:E2"/>
      <pageMargins left="0" right="0" top="0" bottom="0" header="0" footer="0"/>
      <printOptions horizontalCentered="1"/>
      <pageSetup paperSize="9" orientation="landscape" r:id="rId5"/>
      <headerFooter alignWithMargins="0"/>
    </customSheetView>
    <customSheetView guid="{D53177B2-31EC-4222-B97A-A37DCFD9E45B}" showGridLines="0" hiddenRows="1">
      <selection activeCell="B2" sqref="B2:E2"/>
      <pageMargins left="0" right="0" top="0" bottom="0" header="0" footer="0"/>
      <printOptions horizontalCentered="1"/>
      <pageSetup paperSize="9" orientation="landscape" r:id="rId6"/>
      <headerFooter alignWithMargins="0"/>
    </customSheetView>
    <customSheetView guid="{B3CE7B10-A914-4559-A6DA-AED8C22AFD6D}" showGridLines="0" hiddenRows="1">
      <selection activeCell="B2" sqref="B2:E2"/>
      <pageMargins left="0" right="0" top="0" bottom="0" header="0" footer="0"/>
      <printOptions horizontalCentered="1"/>
      <pageSetup paperSize="9" orientation="landscape" r:id="rId7"/>
      <headerFooter alignWithMargins="0"/>
    </customSheetView>
    <customSheetView guid="{7487ED9F-BBED-4B2A-9631-22F1A430946B}" showGridLines="0" hiddenRows="1">
      <selection activeCell="B2" sqref="B2:E2"/>
      <pageMargins left="0" right="0" top="0" bottom="0" header="0" footer="0"/>
      <printOptions horizontalCentered="1"/>
      <pageSetup paperSize="9" orientation="landscape" r:id="rId8"/>
      <headerFooter alignWithMargins="0"/>
    </customSheetView>
    <customSheetView guid="{A7DBDDEF-9245-44C6-9EBF-032DB6E1C0A2}" showGridLines="0" hiddenRows="1">
      <selection activeCell="B11" sqref="B11:D11"/>
      <pageMargins left="0" right="0" top="0" bottom="0" header="0" footer="0"/>
      <printOptions horizontalCentered="1"/>
      <pageSetup paperSize="9" orientation="landscape" r:id="rId9"/>
      <headerFooter alignWithMargins="0"/>
    </customSheetView>
    <customSheetView guid="{E9F4E142-7D26-464D-BECA-4F3806DB1FE1}" showGridLines="0" hiddenRows="1">
      <selection activeCell="G8" sqref="G8"/>
      <pageMargins left="0" right="0" top="0" bottom="0" header="0" footer="0"/>
      <printOptions horizontalCentered="1"/>
      <pageSetup paperSize="9" orientation="landscape" r:id="rId10"/>
      <headerFooter alignWithMargins="0"/>
    </customSheetView>
    <customSheetView guid="{27A45B7A-04F2-4516-B80B-5ED0825D4ED3}" showGridLines="0" hiddenRows="1">
      <selection activeCell="I4" sqref="I4"/>
      <pageMargins left="0" right="0" top="0" bottom="0" header="0" footer="0"/>
      <printOptions horizontalCentered="1"/>
      <pageSetup paperSize="9" orientation="landscape" r:id="rId11"/>
      <headerFooter alignWithMargins="0"/>
    </customSheetView>
    <customSheetView guid="{14D7F02E-BCCA-4517-ABC7-537FF4AEB67A}" showGridLines="0">
      <selection activeCell="B2" sqref="B2:E2"/>
      <pageMargins left="0" right="0" top="0" bottom="0" header="0" footer="0"/>
      <printOptions horizontalCentered="1"/>
      <pageSetup paperSize="9" orientation="landscape" r:id="rId12"/>
      <headerFooter alignWithMargins="0"/>
    </customSheetView>
    <customSheetView guid="{01ACF2E1-8E61-4459-ABC1-B6C183DEED61}" showGridLines="0" showRuler="0">
      <pageMargins left="0" right="0" top="0" bottom="0" header="0" footer="0"/>
      <printOptions horizontalCentered="1"/>
      <pageSetup paperSize="9" orientation="landscape" r:id="rId13"/>
      <headerFooter alignWithMargins="0"/>
    </customSheetView>
    <customSheetView guid="{4F65FF32-EC61-4022-A399-2986D7B6B8B3}" showGridLines="0" showRuler="0">
      <selection activeCell="B2" sqref="B2:E2"/>
      <pageMargins left="0" right="0" top="0" bottom="0" header="0" footer="0"/>
      <printOptions horizontalCentered="1"/>
      <pageSetup paperSize="9" orientation="landscape" r:id="rId14"/>
      <headerFooter alignWithMargins="0"/>
    </customSheetView>
    <customSheetView guid="{ECE9294F-C910-4036-88BC-B1F2176FB06B}" showGridLines="0" hiddenRows="1">
      <selection activeCell="B2" sqref="B2:E2"/>
      <pageMargins left="0" right="0" top="0" bottom="0" header="0" footer="0"/>
      <printOptions horizontalCentered="1"/>
      <pageSetup paperSize="9" orientation="landscape" r:id="rId15"/>
      <headerFooter alignWithMargins="0"/>
    </customSheetView>
    <customSheetView guid="{B23AD343-29DA-4CE0-BD10-47BF44F3782F}" showGridLines="0" hiddenRows="1">
      <selection activeCell="G8" sqref="G8"/>
      <pageMargins left="0" right="0" top="0" bottom="0" header="0" footer="0"/>
      <printOptions horizontalCentered="1"/>
      <pageSetup paperSize="9" orientation="landscape" r:id="rId16"/>
      <headerFooter alignWithMargins="0"/>
    </customSheetView>
    <customSheetView guid="{4AA1107B-A795-4744-B566-827168772C7A}" showGridLines="0" hiddenRows="1">
      <selection activeCell="B2" sqref="B2:E2"/>
      <pageMargins left="0" right="0" top="0" bottom="0" header="0" footer="0"/>
      <printOptions horizontalCentered="1"/>
      <pageSetup paperSize="9" orientation="landscape" r:id="rId17"/>
      <headerFooter alignWithMargins="0"/>
    </customSheetView>
    <customSheetView guid="{EE46BCD1-F715-4FA9-A5FC-1B125AD601E0}" showGridLines="0" hiddenRows="1">
      <selection activeCell="C15" sqref="C15"/>
      <pageMargins left="0" right="0" top="0" bottom="0" header="0" footer="0"/>
      <printOptions horizontalCentered="1"/>
      <pageSetup paperSize="9" orientation="landscape" r:id="rId18"/>
      <headerFooter alignWithMargins="0"/>
    </customSheetView>
    <customSheetView guid="{E97134B6-5E8D-4951-8DA0-73D065532361}" showGridLines="0" hiddenRows="1">
      <selection activeCell="B2" sqref="B2:E2"/>
      <pageMargins left="0" right="0" top="0" bottom="0" header="0" footer="0"/>
      <printOptions horizontalCentered="1"/>
      <pageSetup paperSize="9" orientation="landscape" r:id="rId19"/>
      <headerFooter alignWithMargins="0"/>
    </customSheetView>
    <customSheetView guid="{B835C05C-B615-4DCB-982D-4519616B3CD8}" showGridLines="0" hiddenRows="1">
      <selection activeCell="C4" sqref="C4:E4"/>
      <pageMargins left="0" right="0" top="0" bottom="0" header="0" footer="0"/>
      <printOptions horizontalCentered="1"/>
      <pageSetup paperSize="9" orientation="landscape" r:id="rId20"/>
      <headerFooter alignWithMargins="0"/>
    </customSheetView>
    <customSheetView guid="{17F5C48B-526E-48D2-9F97-823D578F9893}" scale="115" showPageBreaks="1" showGridLines="0" hiddenRows="1" view="pageBreakPreview">
      <selection activeCell="H2" sqref="H2"/>
      <pageMargins left="0" right="0" top="0" bottom="0" header="0" footer="0"/>
      <printOptions horizontalCentered="1"/>
      <pageSetup paperSize="9" fitToHeight="0" orientation="landscape" r:id="rId21"/>
      <headerFooter alignWithMargins="0"/>
    </customSheetView>
    <customSheetView guid="{7F1A5DE7-1043-4C11-AB2C-CC6BC6A0F482}" showGridLines="0" hiddenRows="1">
      <selection activeCell="F13" sqref="F13:F14"/>
      <pageMargins left="0" right="0" top="0" bottom="0" header="0" footer="0"/>
      <printOptions horizontalCentered="1"/>
      <pageSetup paperSize="9" orientation="landscape" r:id="rId22"/>
      <headerFooter alignWithMargins="0"/>
    </customSheetView>
    <customSheetView guid="{75D87FDD-0292-4E5A-8E8F-63018B009393}" showGridLines="0" hiddenRows="1">
      <selection activeCell="K10" sqref="K10"/>
      <pageMargins left="0" right="0" top="0" bottom="0" header="0" footer="0"/>
      <printOptions horizontalCentered="1"/>
      <pageSetup paperSize="9" orientation="landscape" r:id="rId23"/>
      <headerFooter alignWithMargins="0"/>
    </customSheetView>
  </customSheetViews>
  <mergeCells count="16">
    <mergeCell ref="B12:D12"/>
    <mergeCell ref="B13:D13"/>
    <mergeCell ref="F13:F14"/>
    <mergeCell ref="A13:A14"/>
    <mergeCell ref="A2:A12"/>
    <mergeCell ref="F2:F12"/>
    <mergeCell ref="B14:D14"/>
    <mergeCell ref="B11:D11"/>
    <mergeCell ref="C6:E6"/>
    <mergeCell ref="B9:E9"/>
    <mergeCell ref="C7:E7"/>
    <mergeCell ref="B1:E1"/>
    <mergeCell ref="C4:E4"/>
    <mergeCell ref="C5:E5"/>
    <mergeCell ref="B2:E2"/>
    <mergeCell ref="B3:E3"/>
  </mergeCells>
  <phoneticPr fontId="6" type="noConversion"/>
  <printOptions horizontalCentered="1"/>
  <pageMargins left="0.15748031496063" right="0.23622047244094499" top="0.78" bottom="0.98425196850393704" header="0.35433070866141703" footer="0.511811023622047"/>
  <pageSetup paperSize="9" orientation="landscape" r:id="rId24"/>
  <headerFooter alignWithMargins="0"/>
  <drawing r:id="rId2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dimension ref="A1:AO77"/>
  <sheetViews>
    <sheetView showGridLines="0" showZeros="0" tabSelected="1" view="pageBreakPreview" topLeftCell="C42" zoomScale="115" zoomScaleNormal="100" zoomScaleSheetLayoutView="115" workbookViewId="0">
      <selection activeCell="C5" sqref="C5:F5"/>
    </sheetView>
  </sheetViews>
  <sheetFormatPr defaultColWidth="8" defaultRowHeight="16.5"/>
  <cols>
    <col min="1" max="1" width="9.375" style="390" customWidth="1"/>
    <col min="2" max="2" width="9.375" style="392" customWidth="1"/>
    <col min="3" max="3" width="12.875" style="390" customWidth="1"/>
    <col min="4" max="4" width="18.125" style="390" customWidth="1"/>
    <col min="5" max="5" width="11.125" style="390" customWidth="1"/>
    <col min="6" max="6" width="29.875" style="390" customWidth="1"/>
    <col min="7" max="8" width="8" style="390" customWidth="1"/>
    <col min="9" max="27" width="8" style="389" customWidth="1"/>
    <col min="28" max="28" width="17.5" style="389" customWidth="1"/>
    <col min="29" max="29" width="12.125" style="389" customWidth="1"/>
    <col min="30" max="30" width="8" style="387" customWidth="1"/>
    <col min="31" max="31" width="8" style="388" customWidth="1"/>
    <col min="32" max="32" width="12" style="388" customWidth="1"/>
    <col min="33" max="35" width="8" style="387" customWidth="1"/>
    <col min="36" max="36" width="9.125" style="387" customWidth="1"/>
    <col min="37" max="41" width="8" style="387" customWidth="1"/>
    <col min="42" max="16384" width="8" style="389"/>
  </cols>
  <sheetData>
    <row r="1" spans="1:36">
      <c r="A1" s="382" t="str">
        <f>Cover!B3</f>
        <v>SRTS-II/C&amp;M/ WC-4480/2025</v>
      </c>
      <c r="B1" s="382"/>
      <c r="C1" s="383"/>
      <c r="D1" s="383"/>
      <c r="E1" s="383"/>
      <c r="F1" s="384" t="s">
        <v>503</v>
      </c>
      <c r="G1" s="385"/>
      <c r="H1" s="385"/>
      <c r="I1" s="386"/>
      <c r="J1" s="386"/>
      <c r="K1" s="386"/>
      <c r="L1" s="386"/>
      <c r="M1" s="386"/>
      <c r="N1" s="386"/>
      <c r="O1" s="386"/>
      <c r="P1" s="386"/>
      <c r="Q1" s="386"/>
      <c r="R1" s="386"/>
      <c r="S1" s="386"/>
      <c r="T1" s="386"/>
      <c r="U1" s="386"/>
      <c r="V1" s="386"/>
      <c r="W1" s="386"/>
      <c r="X1" s="386"/>
      <c r="Y1" s="386"/>
      <c r="Z1" s="386" t="str">
        <f>'Names of Bidder'!D6</f>
        <v>Sole Bidder</v>
      </c>
      <c r="AA1" s="386"/>
      <c r="AB1" s="386"/>
      <c r="AC1" s="386"/>
      <c r="AE1" s="388">
        <v>1</v>
      </c>
      <c r="AF1" s="388" t="s">
        <v>504</v>
      </c>
      <c r="AI1" s="388">
        <v>1</v>
      </c>
      <c r="AJ1" s="387" t="s">
        <v>505</v>
      </c>
    </row>
    <row r="2" spans="1:36">
      <c r="A2" s="385"/>
      <c r="B2" s="385"/>
      <c r="C2" s="385"/>
      <c r="D2" s="385"/>
      <c r="E2" s="385"/>
      <c r="F2" s="385"/>
      <c r="G2" s="385"/>
      <c r="H2" s="385"/>
      <c r="I2" s="386"/>
      <c r="J2" s="386"/>
      <c r="K2" s="386"/>
      <c r="L2" s="386"/>
      <c r="M2" s="386"/>
      <c r="N2" s="386"/>
      <c r="O2" s="386"/>
      <c r="P2" s="386"/>
      <c r="Q2" s="386"/>
      <c r="R2" s="386"/>
      <c r="S2" s="386"/>
      <c r="T2" s="386"/>
      <c r="U2" s="386"/>
      <c r="V2" s="386"/>
      <c r="W2" s="386"/>
      <c r="X2" s="386"/>
      <c r="Y2" s="386"/>
      <c r="Z2" s="386">
        <f>'Names of Bidder'!AA6</f>
        <v>0</v>
      </c>
      <c r="AA2" s="386"/>
      <c r="AB2" s="386"/>
      <c r="AC2" s="386"/>
      <c r="AE2" s="388">
        <v>2</v>
      </c>
      <c r="AF2" s="388" t="s">
        <v>506</v>
      </c>
      <c r="AI2" s="388">
        <v>2</v>
      </c>
      <c r="AJ2" s="387" t="s">
        <v>507</v>
      </c>
    </row>
    <row r="3" spans="1:36">
      <c r="A3" s="1109" t="s">
        <v>508</v>
      </c>
      <c r="B3" s="1109"/>
      <c r="C3" s="1109"/>
      <c r="D3" s="1109"/>
      <c r="E3" s="1109"/>
      <c r="F3" s="1109"/>
      <c r="G3" s="385"/>
      <c r="H3" s="385"/>
      <c r="I3" s="386"/>
      <c r="J3" s="386"/>
      <c r="K3" s="386"/>
      <c r="L3" s="386"/>
      <c r="M3" s="386"/>
      <c r="N3" s="386"/>
      <c r="O3" s="386"/>
      <c r="P3" s="386"/>
      <c r="Q3" s="386"/>
      <c r="R3" s="386"/>
      <c r="S3" s="386"/>
      <c r="T3" s="386"/>
      <c r="U3" s="386"/>
      <c r="V3" s="386"/>
      <c r="W3" s="386"/>
      <c r="X3" s="386"/>
      <c r="Y3" s="386"/>
      <c r="Z3" s="386"/>
      <c r="AA3" s="386"/>
      <c r="AB3" s="386"/>
      <c r="AC3" s="386"/>
      <c r="AE3" s="388">
        <v>3</v>
      </c>
      <c r="AF3" s="388" t="s">
        <v>509</v>
      </c>
      <c r="AI3" s="388">
        <v>3</v>
      </c>
      <c r="AJ3" s="387" t="s">
        <v>510</v>
      </c>
    </row>
    <row r="4" spans="1:36">
      <c r="A4" s="391"/>
      <c r="B4" s="391"/>
      <c r="C4" s="391"/>
      <c r="D4" s="391"/>
      <c r="E4" s="391"/>
      <c r="F4" s="391"/>
      <c r="G4" s="385"/>
      <c r="H4" s="385"/>
      <c r="I4" s="386"/>
      <c r="J4" s="386"/>
      <c r="K4" s="386"/>
      <c r="L4" s="386"/>
      <c r="M4" s="386"/>
      <c r="N4" s="386"/>
      <c r="O4" s="386"/>
      <c r="P4" s="386"/>
      <c r="Q4" s="386"/>
      <c r="R4" s="386"/>
      <c r="S4" s="386"/>
      <c r="T4" s="386"/>
      <c r="U4" s="386"/>
      <c r="V4" s="386"/>
      <c r="W4" s="386"/>
      <c r="X4" s="386"/>
      <c r="Y4" s="386"/>
      <c r="Z4" s="386"/>
      <c r="AA4" s="386"/>
      <c r="AB4" s="386"/>
      <c r="AC4" s="386"/>
      <c r="AE4" s="388">
        <v>4</v>
      </c>
      <c r="AF4" s="388" t="s">
        <v>511</v>
      </c>
      <c r="AI4" s="388">
        <v>4</v>
      </c>
      <c r="AJ4" s="387" t="s">
        <v>512</v>
      </c>
    </row>
    <row r="5" spans="1:36">
      <c r="A5" s="401" t="s">
        <v>513</v>
      </c>
      <c r="B5" s="401"/>
      <c r="C5" s="1110"/>
      <c r="D5" s="1110"/>
      <c r="E5" s="1110"/>
      <c r="F5" s="1110"/>
      <c r="G5" s="385"/>
      <c r="H5" s="385"/>
      <c r="I5" s="386"/>
      <c r="J5" s="386"/>
      <c r="K5" s="386"/>
      <c r="L5" s="386"/>
      <c r="M5" s="386"/>
      <c r="N5" s="386"/>
      <c r="O5" s="386"/>
      <c r="P5" s="386"/>
      <c r="Q5" s="386"/>
      <c r="R5" s="386"/>
      <c r="S5" s="386"/>
      <c r="T5" s="386"/>
      <c r="U5" s="386"/>
      <c r="V5" s="386"/>
      <c r="W5" s="386"/>
      <c r="X5" s="386"/>
      <c r="Y5" s="386"/>
      <c r="Z5" s="386"/>
      <c r="AA5" s="386"/>
      <c r="AB5" s="386"/>
      <c r="AC5" s="386"/>
      <c r="AE5" s="388">
        <v>5</v>
      </c>
      <c r="AF5" s="388" t="s">
        <v>511</v>
      </c>
      <c r="AI5" s="388">
        <v>5</v>
      </c>
      <c r="AJ5" s="387" t="s">
        <v>514</v>
      </c>
    </row>
    <row r="6" spans="1:36">
      <c r="A6" s="401" t="s">
        <v>515</v>
      </c>
      <c r="B6" s="1111" t="str">
        <f>'Sch-1'!F28</f>
        <v>--2025</v>
      </c>
      <c r="C6" s="1111"/>
      <c r="D6" s="385"/>
      <c r="E6" s="385"/>
      <c r="F6" s="385"/>
      <c r="G6" s="385"/>
      <c r="H6" s="385"/>
      <c r="I6" s="386"/>
      <c r="J6" s="386"/>
      <c r="K6" s="386"/>
      <c r="L6" s="386"/>
      <c r="M6" s="386"/>
      <c r="N6" s="386"/>
      <c r="O6" s="386"/>
      <c r="P6" s="386"/>
      <c r="Q6" s="386"/>
      <c r="R6" s="386"/>
      <c r="S6" s="386"/>
      <c r="T6" s="386"/>
      <c r="U6" s="386"/>
      <c r="V6" s="386"/>
      <c r="W6" s="386"/>
      <c r="X6" s="386"/>
      <c r="Y6" s="386"/>
      <c r="Z6" s="386"/>
      <c r="AA6" s="386"/>
      <c r="AB6" s="386"/>
      <c r="AC6" s="386"/>
      <c r="AE6" s="388">
        <v>6</v>
      </c>
      <c r="AF6" s="388" t="s">
        <v>511</v>
      </c>
      <c r="AG6" s="393" t="e">
        <f>DAY(B6)</f>
        <v>#VALUE!</v>
      </c>
      <c r="AI6" s="388">
        <v>6</v>
      </c>
      <c r="AJ6" s="387" t="s">
        <v>516</v>
      </c>
    </row>
    <row r="7" spans="1:36">
      <c r="A7" s="401"/>
      <c r="B7" s="839"/>
      <c r="C7" s="839"/>
      <c r="D7" s="385"/>
      <c r="E7" s="385"/>
      <c r="F7" s="385"/>
      <c r="G7" s="385"/>
      <c r="H7" s="385"/>
      <c r="I7" s="386"/>
      <c r="J7" s="386"/>
      <c r="K7" s="386"/>
      <c r="L7" s="386"/>
      <c r="M7" s="386"/>
      <c r="N7" s="386"/>
      <c r="O7" s="386"/>
      <c r="P7" s="386"/>
      <c r="Q7" s="386"/>
      <c r="R7" s="386"/>
      <c r="S7" s="386"/>
      <c r="T7" s="386"/>
      <c r="U7" s="386"/>
      <c r="V7" s="386"/>
      <c r="W7" s="386"/>
      <c r="X7" s="386"/>
      <c r="Y7" s="386"/>
      <c r="Z7" s="386"/>
      <c r="AA7" s="386"/>
      <c r="AB7" s="386"/>
      <c r="AC7" s="386"/>
      <c r="AE7" s="388">
        <v>7</v>
      </c>
      <c r="AF7" s="388" t="s">
        <v>511</v>
      </c>
      <c r="AG7" s="393" t="e">
        <f>MONTH(B6)</f>
        <v>#VALUE!</v>
      </c>
      <c r="AI7" s="388">
        <v>7</v>
      </c>
      <c r="AJ7" s="387" t="s">
        <v>517</v>
      </c>
    </row>
    <row r="8" spans="1:36">
      <c r="A8" s="840" t="s">
        <v>81</v>
      </c>
      <c r="B8" s="394"/>
      <c r="C8" s="385"/>
      <c r="D8" s="385"/>
      <c r="E8" s="385"/>
      <c r="F8" s="395"/>
      <c r="G8" s="385"/>
      <c r="H8" s="385"/>
      <c r="I8" s="386"/>
      <c r="J8" s="386"/>
      <c r="K8" s="386"/>
      <c r="L8" s="386"/>
      <c r="M8" s="386"/>
      <c r="N8" s="386"/>
      <c r="O8" s="386"/>
      <c r="P8" s="386"/>
      <c r="Q8" s="386"/>
      <c r="R8" s="386"/>
      <c r="S8" s="386"/>
      <c r="T8" s="386"/>
      <c r="U8" s="386"/>
      <c r="V8" s="386"/>
      <c r="W8" s="386"/>
      <c r="X8" s="386"/>
      <c r="Y8" s="386"/>
      <c r="Z8" s="386"/>
      <c r="AA8" s="386"/>
      <c r="AB8" s="386"/>
      <c r="AC8" s="386"/>
      <c r="AE8" s="388">
        <v>8</v>
      </c>
      <c r="AF8" s="388" t="s">
        <v>511</v>
      </c>
      <c r="AG8" s="393" t="e">
        <f>LOOKUP(AG7,AI1:AI12,AJ1:AJ12)</f>
        <v>#VALUE!</v>
      </c>
      <c r="AI8" s="388">
        <v>8</v>
      </c>
      <c r="AJ8" s="387" t="s">
        <v>518</v>
      </c>
    </row>
    <row r="9" spans="1:36">
      <c r="A9" s="841" t="str">
        <f>'Sch-1'!M8</f>
        <v>Sr.GM , Contracts &amp; Materials Department,</v>
      </c>
      <c r="B9" s="841"/>
      <c r="C9" s="385"/>
      <c r="D9" s="385"/>
      <c r="E9" s="385"/>
      <c r="F9" s="395"/>
      <c r="G9" s="385"/>
      <c r="H9" s="385"/>
      <c r="I9" s="386"/>
      <c r="J9" s="386"/>
      <c r="K9" s="386"/>
      <c r="L9" s="386"/>
      <c r="M9" s="386"/>
      <c r="N9" s="386"/>
      <c r="O9" s="386"/>
      <c r="P9" s="386"/>
      <c r="Q9" s="386"/>
      <c r="R9" s="386"/>
      <c r="S9" s="386"/>
      <c r="T9" s="386"/>
      <c r="U9" s="386"/>
      <c r="V9" s="386"/>
      <c r="W9" s="386"/>
      <c r="X9" s="386"/>
      <c r="Y9" s="386"/>
      <c r="Z9" s="386"/>
      <c r="AA9" s="386"/>
      <c r="AB9" s="386"/>
      <c r="AC9" s="386"/>
      <c r="AE9" s="388">
        <v>9</v>
      </c>
      <c r="AF9" s="388" t="s">
        <v>511</v>
      </c>
      <c r="AG9" s="393" t="e">
        <f>YEAR(B6)</f>
        <v>#VALUE!</v>
      </c>
      <c r="AI9" s="388">
        <v>9</v>
      </c>
      <c r="AJ9" s="387" t="s">
        <v>519</v>
      </c>
    </row>
    <row r="10" spans="1:36">
      <c r="A10" s="841" t="str">
        <f>'Sch-1'!M9</f>
        <v>Power Grid Corporation of India Ltd.,</v>
      </c>
      <c r="B10" s="841"/>
      <c r="C10" s="385"/>
      <c r="D10" s="385"/>
      <c r="E10" s="385"/>
      <c r="F10" s="395"/>
      <c r="G10" s="385"/>
      <c r="H10" s="385"/>
      <c r="I10" s="386"/>
      <c r="J10" s="386"/>
      <c r="K10" s="386"/>
      <c r="L10" s="386"/>
      <c r="M10" s="386"/>
      <c r="N10" s="386"/>
      <c r="O10" s="386"/>
      <c r="P10" s="386"/>
      <c r="Q10" s="386"/>
      <c r="R10" s="386"/>
      <c r="S10" s="386"/>
      <c r="T10" s="386"/>
      <c r="U10" s="386"/>
      <c r="V10" s="386"/>
      <c r="W10" s="386"/>
      <c r="X10" s="386"/>
      <c r="Y10" s="386"/>
      <c r="Z10" s="386"/>
      <c r="AA10" s="386"/>
      <c r="AB10" s="386"/>
      <c r="AC10" s="386"/>
      <c r="AE10" s="388">
        <v>10</v>
      </c>
      <c r="AF10" s="388" t="s">
        <v>511</v>
      </c>
      <c r="AI10" s="388">
        <v>10</v>
      </c>
      <c r="AJ10" s="387" t="s">
        <v>520</v>
      </c>
    </row>
    <row r="11" spans="1:36">
      <c r="A11" s="841" t="str">
        <f>'Sch-1'!M10</f>
        <v>SRTS-II, RHQ</v>
      </c>
      <c r="B11" s="841"/>
      <c r="C11" s="385"/>
      <c r="D11" s="385"/>
      <c r="E11" s="385"/>
      <c r="F11" s="395"/>
      <c r="G11" s="385"/>
      <c r="H11" s="385"/>
      <c r="I11" s="386"/>
      <c r="J11" s="386"/>
      <c r="K11" s="386"/>
      <c r="L11" s="386"/>
      <c r="M11" s="386"/>
      <c r="N11" s="386"/>
      <c r="O11" s="386"/>
      <c r="P11" s="386"/>
      <c r="Q11" s="386"/>
      <c r="R11" s="386"/>
      <c r="S11" s="386"/>
      <c r="T11" s="386"/>
      <c r="U11" s="386"/>
      <c r="V11" s="386"/>
      <c r="W11" s="386"/>
      <c r="X11" s="386"/>
      <c r="Y11" s="386"/>
      <c r="Z11" s="386"/>
      <c r="AA11" s="386"/>
      <c r="AB11" s="386"/>
      <c r="AC11" s="386"/>
      <c r="AE11" s="388">
        <v>11</v>
      </c>
      <c r="AF11" s="388" t="s">
        <v>511</v>
      </c>
      <c r="AI11" s="388">
        <v>11</v>
      </c>
      <c r="AJ11" s="387" t="s">
        <v>521</v>
      </c>
    </row>
    <row r="12" spans="1:36">
      <c r="A12" s="841" t="str">
        <f>'Sch-1'!M11</f>
        <v>Singanayakanahalli</v>
      </c>
      <c r="B12" s="841"/>
      <c r="C12" s="385"/>
      <c r="D12" s="385"/>
      <c r="E12" s="385"/>
      <c r="F12" s="395"/>
      <c r="G12" s="385"/>
      <c r="H12" s="385"/>
      <c r="I12" s="386"/>
      <c r="J12" s="386"/>
      <c r="K12" s="386"/>
      <c r="L12" s="386"/>
      <c r="M12" s="386"/>
      <c r="N12" s="386"/>
      <c r="O12" s="386"/>
      <c r="P12" s="386"/>
      <c r="Q12" s="386"/>
      <c r="R12" s="386"/>
      <c r="S12" s="386"/>
      <c r="T12" s="386"/>
      <c r="U12" s="386"/>
      <c r="V12" s="386"/>
      <c r="W12" s="386"/>
      <c r="X12" s="386"/>
      <c r="Y12" s="386"/>
      <c r="Z12" s="386"/>
      <c r="AA12" s="386"/>
      <c r="AB12" s="386"/>
      <c r="AC12" s="386"/>
      <c r="AE12" s="388">
        <v>12</v>
      </c>
      <c r="AF12" s="388" t="s">
        <v>511</v>
      </c>
      <c r="AI12" s="388">
        <v>12</v>
      </c>
      <c r="AJ12" s="387" t="s">
        <v>522</v>
      </c>
    </row>
    <row r="13" spans="1:36">
      <c r="A13" s="841" t="str">
        <f>'Sch-1'!M12</f>
        <v>Bengaluru-560064</v>
      </c>
      <c r="B13" s="841"/>
      <c r="C13" s="385"/>
      <c r="D13" s="385"/>
      <c r="E13" s="385"/>
      <c r="F13" s="395"/>
      <c r="G13" s="385"/>
      <c r="H13" s="385"/>
      <c r="I13" s="386"/>
      <c r="J13" s="386"/>
      <c r="K13" s="386"/>
      <c r="L13" s="386"/>
      <c r="M13" s="386"/>
      <c r="N13" s="386"/>
      <c r="O13" s="386"/>
      <c r="P13" s="386"/>
      <c r="Q13" s="386"/>
      <c r="R13" s="386"/>
      <c r="S13" s="386"/>
      <c r="T13" s="386"/>
      <c r="U13" s="386"/>
      <c r="V13" s="386"/>
      <c r="W13" s="386"/>
      <c r="X13" s="386"/>
      <c r="Y13" s="386"/>
      <c r="Z13" s="386"/>
      <c r="AA13" s="386"/>
      <c r="AB13" s="386"/>
      <c r="AC13" s="386"/>
      <c r="AE13" s="388">
        <v>13</v>
      </c>
      <c r="AF13" s="388" t="s">
        <v>511</v>
      </c>
    </row>
    <row r="14" spans="1:36" ht="22.5" customHeight="1">
      <c r="A14" s="401"/>
      <c r="B14" s="401"/>
      <c r="C14" s="385"/>
      <c r="D14" s="385"/>
      <c r="E14" s="385"/>
      <c r="F14" s="395"/>
      <c r="G14" s="385"/>
      <c r="H14" s="385"/>
      <c r="I14" s="386"/>
      <c r="J14" s="386"/>
      <c r="K14" s="386"/>
      <c r="L14" s="386"/>
      <c r="M14" s="386"/>
      <c r="N14" s="386"/>
      <c r="O14" s="386"/>
      <c r="P14" s="386"/>
      <c r="Q14" s="386"/>
      <c r="R14" s="386"/>
      <c r="S14" s="386"/>
      <c r="T14" s="386"/>
      <c r="U14" s="386"/>
      <c r="V14" s="386"/>
      <c r="W14" s="386"/>
      <c r="X14" s="386"/>
      <c r="Y14" s="386"/>
      <c r="Z14" s="386"/>
      <c r="AA14" s="386"/>
      <c r="AB14" s="386"/>
      <c r="AC14" s="386"/>
      <c r="AE14" s="388">
        <v>14</v>
      </c>
      <c r="AF14" s="388" t="s">
        <v>511</v>
      </c>
    </row>
    <row r="15" spans="1:36" ht="84" customHeight="1">
      <c r="A15" s="842" t="s">
        <v>523</v>
      </c>
      <c r="B15" s="843"/>
      <c r="C15" s="1112" t="str">
        <f>Cover!B2</f>
        <v>Construction of Substation store at 765 kV Koppal, under TBCB Project.</v>
      </c>
      <c r="D15" s="1112"/>
      <c r="E15" s="1112"/>
      <c r="F15" s="1112"/>
      <c r="G15" s="385"/>
      <c r="H15" s="385"/>
      <c r="I15" s="386"/>
      <c r="J15" s="386"/>
      <c r="K15" s="386"/>
      <c r="L15" s="386"/>
      <c r="M15" s="386"/>
      <c r="N15" s="386"/>
      <c r="O15" s="386"/>
      <c r="P15" s="386"/>
      <c r="Q15" s="386"/>
      <c r="R15" s="386"/>
      <c r="S15" s="386"/>
      <c r="T15" s="386"/>
      <c r="U15" s="386"/>
      <c r="V15" s="386"/>
      <c r="W15" s="386"/>
      <c r="X15" s="386"/>
      <c r="Y15" s="386"/>
      <c r="Z15" s="386"/>
      <c r="AA15" s="386"/>
      <c r="AB15" s="386"/>
      <c r="AC15" s="386"/>
      <c r="AE15" s="388">
        <v>15</v>
      </c>
      <c r="AF15" s="388" t="s">
        <v>511</v>
      </c>
    </row>
    <row r="16" spans="1:36" ht="27.75" customHeight="1">
      <c r="A16" s="385" t="s">
        <v>524</v>
      </c>
      <c r="B16" s="385"/>
      <c r="C16" s="395"/>
      <c r="D16" s="395"/>
      <c r="E16" s="395"/>
      <c r="F16" s="395"/>
      <c r="G16" s="385"/>
      <c r="H16" s="385"/>
      <c r="I16" s="386"/>
      <c r="J16" s="386"/>
      <c r="K16" s="386"/>
      <c r="L16" s="386"/>
      <c r="M16" s="386"/>
      <c r="N16" s="386"/>
      <c r="O16" s="386"/>
      <c r="P16" s="386"/>
      <c r="Q16" s="386"/>
      <c r="R16" s="386"/>
      <c r="S16" s="386"/>
      <c r="T16" s="386"/>
      <c r="U16" s="386"/>
      <c r="V16" s="386"/>
      <c r="W16" s="386"/>
      <c r="X16" s="386"/>
      <c r="Y16" s="386"/>
      <c r="Z16" s="386"/>
      <c r="AA16" s="386"/>
      <c r="AB16" s="386"/>
      <c r="AC16" s="386"/>
      <c r="AE16" s="388">
        <v>16</v>
      </c>
      <c r="AF16" s="388" t="s">
        <v>511</v>
      </c>
    </row>
    <row r="17" spans="1:41" ht="100.5" customHeight="1">
      <c r="A17" s="843">
        <v>1</v>
      </c>
      <c r="B17" s="1095" t="str">
        <f>Z17 &amp;AB17 &amp; AC17 &amp; AA17</f>
        <v>In continuation of Techno commercial part of our Bid, we hereby submit the price schedules of the Bid, both of which shall be read together and in conjunction with each other, and shall be construed as an integral part of our Bid. Accordingly, we the undersigned, offer to design, manufacture, test, deliver,  under the above-named package in full conformity with the said Bidding Documents  as may be determined in accordance with the terms and conditions of the Bidding Documents.</v>
      </c>
      <c r="C17" s="1095"/>
      <c r="D17" s="1095"/>
      <c r="E17" s="1095"/>
      <c r="F17" s="1095"/>
      <c r="G17" s="385"/>
      <c r="H17" s="385"/>
      <c r="I17" s="386"/>
      <c r="J17" s="386"/>
      <c r="K17" s="386"/>
      <c r="L17" s="386"/>
      <c r="M17" s="386"/>
      <c r="N17" s="386"/>
      <c r="O17" s="386"/>
      <c r="P17" s="386"/>
      <c r="Q17" s="386"/>
      <c r="R17" s="386"/>
      <c r="S17" s="386"/>
      <c r="T17" s="386"/>
      <c r="U17" s="386"/>
      <c r="V17" s="386"/>
      <c r="W17" s="386"/>
      <c r="X17" s="386"/>
      <c r="Y17" s="386"/>
      <c r="Z17" s="745" t="s">
        <v>525</v>
      </c>
      <c r="AA17" s="677" t="s">
        <v>526</v>
      </c>
      <c r="AB17" s="396"/>
      <c r="AC17" s="397"/>
      <c r="AE17" s="388">
        <v>17</v>
      </c>
      <c r="AF17" s="388" t="s">
        <v>511</v>
      </c>
    </row>
    <row r="18" spans="1:41" ht="39" customHeight="1">
      <c r="A18" s="385"/>
      <c r="B18" s="1113" t="s">
        <v>527</v>
      </c>
      <c r="C18" s="1113"/>
      <c r="D18" s="1113"/>
      <c r="E18" s="1113"/>
      <c r="F18" s="1113"/>
      <c r="G18" s="385"/>
      <c r="H18" s="385"/>
      <c r="I18" s="386"/>
      <c r="J18" s="386"/>
      <c r="K18" s="386"/>
      <c r="L18" s="386"/>
      <c r="M18" s="386"/>
      <c r="N18" s="386"/>
      <c r="O18" s="386"/>
      <c r="P18" s="386"/>
      <c r="Q18" s="386"/>
      <c r="R18" s="386"/>
      <c r="S18" s="386"/>
      <c r="T18" s="386"/>
      <c r="U18" s="386"/>
      <c r="V18" s="386"/>
      <c r="W18" s="386"/>
      <c r="X18" s="386"/>
      <c r="Y18" s="386"/>
      <c r="Z18" s="386"/>
      <c r="AA18" s="386"/>
      <c r="AB18" s="386"/>
      <c r="AC18" s="386"/>
      <c r="AE18" s="388">
        <v>18</v>
      </c>
      <c r="AF18" s="388" t="s">
        <v>511</v>
      </c>
    </row>
    <row r="19" spans="1:41" s="390" customFormat="1" ht="27.75" customHeight="1">
      <c r="A19" s="844">
        <v>2</v>
      </c>
      <c r="B19" s="1108" t="s">
        <v>528</v>
      </c>
      <c r="C19" s="1108"/>
      <c r="D19" s="1108"/>
      <c r="E19" s="1108"/>
      <c r="F19" s="1108"/>
      <c r="G19" s="385"/>
      <c r="H19" s="385"/>
      <c r="I19" s="385"/>
      <c r="J19" s="385"/>
      <c r="K19" s="385"/>
      <c r="L19" s="385"/>
      <c r="M19" s="385"/>
      <c r="N19" s="385"/>
      <c r="O19" s="385"/>
      <c r="P19" s="385"/>
      <c r="Q19" s="385"/>
      <c r="R19" s="385"/>
      <c r="S19" s="385"/>
      <c r="T19" s="385"/>
      <c r="U19" s="385"/>
      <c r="V19" s="385"/>
      <c r="W19" s="385"/>
      <c r="X19" s="385"/>
      <c r="Y19" s="385"/>
      <c r="Z19" s="385"/>
      <c r="AA19" s="385"/>
      <c r="AB19" s="385"/>
      <c r="AC19" s="385"/>
      <c r="AD19" s="398"/>
      <c r="AE19" s="388">
        <v>19</v>
      </c>
      <c r="AF19" s="388" t="s">
        <v>511</v>
      </c>
      <c r="AG19" s="398"/>
      <c r="AH19" s="398"/>
      <c r="AI19" s="398"/>
      <c r="AJ19" s="398"/>
      <c r="AK19" s="398"/>
      <c r="AL19" s="398"/>
      <c r="AM19" s="398"/>
      <c r="AN19" s="398"/>
      <c r="AO19" s="398"/>
    </row>
    <row r="20" spans="1:41" ht="39.75" customHeight="1">
      <c r="A20" s="843">
        <v>2.1</v>
      </c>
      <c r="B20" s="1095" t="s">
        <v>529</v>
      </c>
      <c r="C20" s="1095"/>
      <c r="D20" s="1095"/>
      <c r="E20" s="1095"/>
      <c r="F20" s="1095"/>
      <c r="G20" s="385"/>
      <c r="H20" s="385"/>
      <c r="I20" s="386"/>
      <c r="J20" s="386"/>
      <c r="K20" s="386"/>
      <c r="L20" s="386"/>
      <c r="M20" s="386"/>
      <c r="N20" s="386"/>
      <c r="O20" s="386"/>
      <c r="P20" s="386"/>
      <c r="Q20" s="386"/>
      <c r="R20" s="386"/>
      <c r="S20" s="386"/>
      <c r="T20" s="386"/>
      <c r="U20" s="386"/>
      <c r="V20" s="386"/>
      <c r="W20" s="386"/>
      <c r="X20" s="386"/>
      <c r="Y20" s="386"/>
      <c r="Z20" s="386"/>
      <c r="AA20" s="386"/>
      <c r="AB20" s="386"/>
      <c r="AC20" s="386"/>
      <c r="AE20" s="388">
        <v>20</v>
      </c>
      <c r="AF20" s="388" t="s">
        <v>511</v>
      </c>
    </row>
    <row r="21" spans="1:41" ht="36.75" customHeight="1">
      <c r="A21" s="385"/>
      <c r="B21" s="1092" t="s">
        <v>530</v>
      </c>
      <c r="C21" s="1092"/>
      <c r="D21" s="1094" t="s">
        <v>531</v>
      </c>
      <c r="E21" s="1095"/>
      <c r="F21" s="1095"/>
      <c r="G21" s="385"/>
      <c r="H21" s="385"/>
      <c r="I21" s="386"/>
      <c r="J21" s="386"/>
      <c r="K21" s="386"/>
      <c r="L21" s="386"/>
      <c r="M21" s="386"/>
      <c r="N21" s="386"/>
      <c r="O21" s="386"/>
      <c r="P21" s="386"/>
      <c r="Q21" s="386"/>
      <c r="R21" s="386"/>
      <c r="S21" s="386"/>
      <c r="T21" s="386"/>
      <c r="U21" s="386"/>
      <c r="V21" s="386"/>
      <c r="W21" s="386"/>
      <c r="X21" s="386"/>
      <c r="Y21" s="386"/>
      <c r="Z21" s="386"/>
      <c r="AA21" s="386"/>
      <c r="AB21" s="386"/>
      <c r="AC21" s="386"/>
      <c r="AE21" s="388">
        <v>21</v>
      </c>
      <c r="AF21" s="388" t="s">
        <v>504</v>
      </c>
    </row>
    <row r="22" spans="1:41" ht="33" hidden="1" customHeight="1">
      <c r="A22" s="385"/>
      <c r="B22" s="1092" t="s">
        <v>532</v>
      </c>
      <c r="C22" s="1092"/>
      <c r="D22" s="678" t="s">
        <v>533</v>
      </c>
      <c r="E22" s="842"/>
      <c r="F22" s="842"/>
      <c r="G22" s="385"/>
      <c r="H22" s="385"/>
      <c r="I22" s="386"/>
      <c r="J22" s="386"/>
      <c r="K22" s="386"/>
      <c r="L22" s="386"/>
      <c r="M22" s="386"/>
      <c r="N22" s="386"/>
      <c r="O22" s="386"/>
      <c r="P22" s="386"/>
      <c r="Q22" s="386"/>
      <c r="R22" s="386"/>
      <c r="S22" s="386"/>
      <c r="T22" s="386"/>
      <c r="U22" s="386"/>
      <c r="V22" s="386"/>
      <c r="W22" s="386"/>
      <c r="X22" s="386"/>
      <c r="Y22" s="386"/>
      <c r="Z22" s="386"/>
      <c r="AA22" s="386"/>
      <c r="AB22" s="386"/>
      <c r="AC22" s="386"/>
      <c r="AE22" s="388">
        <v>22</v>
      </c>
      <c r="AF22" s="388" t="s">
        <v>511</v>
      </c>
    </row>
    <row r="23" spans="1:41" ht="27.95" hidden="1" customHeight="1">
      <c r="A23" s="385"/>
      <c r="B23" s="1093" t="s">
        <v>534</v>
      </c>
      <c r="C23" s="1092"/>
      <c r="D23" s="842" t="s">
        <v>535</v>
      </c>
      <c r="E23" s="842"/>
      <c r="F23" s="842"/>
      <c r="G23" s="385"/>
      <c r="H23" s="385"/>
      <c r="I23" s="386"/>
      <c r="J23" s="386"/>
      <c r="K23" s="386"/>
      <c r="L23" s="386"/>
      <c r="M23" s="386"/>
      <c r="N23" s="386"/>
      <c r="O23" s="386"/>
      <c r="P23" s="386"/>
      <c r="Q23" s="386"/>
      <c r="R23" s="386"/>
      <c r="S23" s="386"/>
      <c r="T23" s="386"/>
      <c r="U23" s="386"/>
      <c r="V23" s="386"/>
      <c r="W23" s="386"/>
      <c r="X23" s="386"/>
      <c r="Y23" s="386"/>
      <c r="Z23" s="386"/>
      <c r="AA23" s="386"/>
      <c r="AB23" s="386"/>
      <c r="AC23" s="386"/>
      <c r="AE23" s="388">
        <v>24</v>
      </c>
      <c r="AF23" s="388" t="s">
        <v>511</v>
      </c>
    </row>
    <row r="24" spans="1:41" ht="27.95" customHeight="1">
      <c r="A24" s="385"/>
      <c r="B24" s="1092" t="s">
        <v>536</v>
      </c>
      <c r="C24" s="1092"/>
      <c r="D24" s="842" t="s">
        <v>537</v>
      </c>
      <c r="E24" s="842"/>
      <c r="F24" s="842"/>
      <c r="G24" s="385"/>
      <c r="H24" s="385"/>
      <c r="I24" s="386"/>
      <c r="J24" s="386"/>
      <c r="K24" s="386"/>
      <c r="L24" s="386"/>
      <c r="M24" s="386"/>
      <c r="N24" s="386"/>
      <c r="O24" s="386"/>
      <c r="P24" s="386"/>
      <c r="Q24" s="386"/>
      <c r="R24" s="386"/>
      <c r="S24" s="386"/>
      <c r="T24" s="386"/>
      <c r="U24" s="386"/>
      <c r="V24" s="386"/>
      <c r="W24" s="386"/>
      <c r="X24" s="386"/>
      <c r="Y24" s="386"/>
      <c r="Z24" s="386"/>
      <c r="AA24" s="386"/>
      <c r="AB24" s="386"/>
      <c r="AC24" s="386"/>
      <c r="AE24" s="388">
        <v>25</v>
      </c>
      <c r="AF24" s="388" t="s">
        <v>511</v>
      </c>
    </row>
    <row r="25" spans="1:41" ht="27.95" customHeight="1">
      <c r="A25" s="385"/>
      <c r="B25" s="1092" t="s">
        <v>538</v>
      </c>
      <c r="C25" s="1092"/>
      <c r="D25" s="842" t="s">
        <v>539</v>
      </c>
      <c r="E25" s="842"/>
      <c r="F25" s="842"/>
      <c r="G25" s="385"/>
      <c r="H25" s="385"/>
      <c r="I25" s="386"/>
      <c r="J25" s="386"/>
      <c r="K25" s="386"/>
      <c r="L25" s="386"/>
      <c r="M25" s="386"/>
      <c r="N25" s="386"/>
      <c r="O25" s="386"/>
      <c r="P25" s="386"/>
      <c r="Q25" s="386"/>
      <c r="R25" s="386"/>
      <c r="S25" s="386"/>
      <c r="T25" s="386"/>
      <c r="U25" s="386"/>
      <c r="V25" s="386"/>
      <c r="W25" s="386"/>
      <c r="X25" s="386"/>
      <c r="Y25" s="386"/>
      <c r="Z25" s="386"/>
      <c r="AA25" s="386"/>
      <c r="AB25" s="386"/>
      <c r="AC25" s="386"/>
      <c r="AE25" s="388">
        <v>26</v>
      </c>
      <c r="AF25" s="388" t="s">
        <v>511</v>
      </c>
    </row>
    <row r="26" spans="1:41" ht="27.95" hidden="1" customHeight="1">
      <c r="A26" s="385"/>
      <c r="B26" s="1092" t="s">
        <v>458</v>
      </c>
      <c r="C26" s="1092"/>
      <c r="D26" s="842" t="s">
        <v>540</v>
      </c>
      <c r="E26" s="842"/>
      <c r="F26" s="842"/>
      <c r="G26" s="385"/>
      <c r="H26" s="385"/>
      <c r="I26" s="386"/>
      <c r="J26" s="386"/>
      <c r="K26" s="386"/>
      <c r="L26" s="386"/>
      <c r="M26" s="386"/>
      <c r="N26" s="386"/>
      <c r="O26" s="386"/>
      <c r="P26" s="386"/>
      <c r="Q26" s="386"/>
      <c r="R26" s="386"/>
      <c r="S26" s="386"/>
      <c r="T26" s="386"/>
      <c r="U26" s="386"/>
      <c r="V26" s="386"/>
      <c r="W26" s="386"/>
      <c r="X26" s="386"/>
      <c r="Y26" s="386"/>
      <c r="Z26" s="386"/>
      <c r="AA26" s="386"/>
      <c r="AB26" s="386"/>
      <c r="AC26" s="386"/>
      <c r="AE26" s="388">
        <v>27</v>
      </c>
      <c r="AF26" s="388" t="s">
        <v>511</v>
      </c>
    </row>
    <row r="27" spans="1:41" ht="87" customHeight="1">
      <c r="A27" s="845">
        <v>2.2000000000000002</v>
      </c>
      <c r="B27" s="1095" t="s">
        <v>541</v>
      </c>
      <c r="C27" s="1095"/>
      <c r="D27" s="1095"/>
      <c r="E27" s="1095"/>
      <c r="F27" s="1095"/>
      <c r="G27" s="385"/>
      <c r="H27" s="385"/>
      <c r="I27" s="386"/>
      <c r="J27" s="386"/>
      <c r="K27" s="386"/>
      <c r="L27" s="386"/>
      <c r="M27" s="386"/>
      <c r="N27" s="386"/>
      <c r="O27" s="386"/>
      <c r="P27" s="386"/>
      <c r="Q27" s="386"/>
      <c r="R27" s="386"/>
      <c r="S27" s="386"/>
      <c r="T27" s="386"/>
      <c r="U27" s="386"/>
      <c r="V27" s="386"/>
      <c r="W27" s="386"/>
      <c r="X27" s="386"/>
      <c r="Y27" s="386"/>
      <c r="Z27" s="386"/>
      <c r="AA27" s="386"/>
      <c r="AB27" s="386"/>
      <c r="AC27" s="386"/>
      <c r="AE27" s="388">
        <v>28</v>
      </c>
      <c r="AF27" s="388" t="s">
        <v>511</v>
      </c>
    </row>
    <row r="28" spans="1:41" ht="52.5" customHeight="1">
      <c r="A28" s="845">
        <v>2.2999999999999998</v>
      </c>
      <c r="B28" s="1094" t="s">
        <v>542</v>
      </c>
      <c r="C28" s="1095"/>
      <c r="D28" s="1095"/>
      <c r="E28" s="1095"/>
      <c r="F28" s="1095"/>
      <c r="G28" s="385"/>
      <c r="H28" s="385"/>
      <c r="I28" s="386"/>
      <c r="J28" s="386"/>
      <c r="K28" s="386"/>
      <c r="L28" s="386"/>
      <c r="M28" s="386"/>
      <c r="N28" s="386"/>
      <c r="O28" s="386"/>
      <c r="P28" s="386"/>
      <c r="Q28" s="386"/>
      <c r="R28" s="386"/>
      <c r="S28" s="386"/>
      <c r="T28" s="386"/>
      <c r="U28" s="386"/>
      <c r="V28" s="386"/>
      <c r="W28" s="386"/>
      <c r="X28" s="386"/>
      <c r="Y28" s="386"/>
      <c r="Z28" s="386"/>
      <c r="AA28" s="386"/>
      <c r="AB28" s="386"/>
      <c r="AC28" s="386"/>
      <c r="AE28" s="388">
        <v>29</v>
      </c>
      <c r="AF28" s="388" t="s">
        <v>511</v>
      </c>
    </row>
    <row r="29" spans="1:41" ht="146.25" customHeight="1">
      <c r="A29" s="845">
        <v>2.4</v>
      </c>
      <c r="B29" s="1095" t="s">
        <v>543</v>
      </c>
      <c r="C29" s="1095"/>
      <c r="D29" s="1095"/>
      <c r="E29" s="1095"/>
      <c r="F29" s="1095"/>
      <c r="G29" s="385"/>
      <c r="H29" s="385"/>
      <c r="I29" s="386"/>
      <c r="J29" s="386"/>
      <c r="K29" s="386"/>
      <c r="L29" s="386"/>
      <c r="M29" s="386"/>
      <c r="N29" s="386"/>
      <c r="O29" s="386"/>
      <c r="P29" s="386"/>
      <c r="Q29" s="386"/>
      <c r="R29" s="386"/>
      <c r="S29" s="386"/>
      <c r="T29" s="386"/>
      <c r="U29" s="386"/>
      <c r="V29" s="386"/>
      <c r="W29" s="386"/>
      <c r="X29" s="386"/>
      <c r="Y29" s="386"/>
      <c r="Z29" s="386"/>
      <c r="AA29" s="386"/>
      <c r="AB29" s="386"/>
      <c r="AC29" s="386"/>
      <c r="AE29" s="388">
        <v>30</v>
      </c>
      <c r="AF29" s="388" t="s">
        <v>511</v>
      </c>
    </row>
    <row r="30" spans="1:41" ht="72.75" customHeight="1">
      <c r="A30" s="845">
        <v>2.5</v>
      </c>
      <c r="B30" s="1095" t="s">
        <v>544</v>
      </c>
      <c r="C30" s="1095"/>
      <c r="D30" s="1095"/>
      <c r="E30" s="1095"/>
      <c r="F30" s="1095"/>
      <c r="G30" s="385"/>
      <c r="H30" s="385"/>
      <c r="I30" s="386"/>
      <c r="J30" s="386"/>
      <c r="K30" s="386"/>
      <c r="L30" s="386"/>
      <c r="M30" s="386"/>
      <c r="N30" s="386"/>
      <c r="O30" s="386"/>
      <c r="P30" s="386"/>
      <c r="Q30" s="386"/>
      <c r="R30" s="386"/>
      <c r="S30" s="386"/>
      <c r="T30" s="386"/>
      <c r="U30" s="386"/>
      <c r="V30" s="386"/>
      <c r="W30" s="386"/>
      <c r="X30" s="386"/>
      <c r="Y30" s="386"/>
      <c r="Z30" s="386"/>
      <c r="AA30" s="386"/>
      <c r="AB30" s="386"/>
      <c r="AC30" s="386"/>
      <c r="AE30" s="388">
        <v>31</v>
      </c>
      <c r="AF30" s="388" t="s">
        <v>504</v>
      </c>
    </row>
    <row r="31" spans="1:41" ht="69.75" customHeight="1">
      <c r="A31" s="843">
        <v>3</v>
      </c>
      <c r="B31" s="1095" t="s">
        <v>545</v>
      </c>
      <c r="C31" s="1095"/>
      <c r="D31" s="1095"/>
      <c r="E31" s="1095"/>
      <c r="F31" s="1095"/>
      <c r="G31" s="385"/>
      <c r="H31" s="385"/>
      <c r="I31" s="386"/>
      <c r="J31" s="386"/>
      <c r="K31" s="386"/>
      <c r="L31" s="386"/>
      <c r="M31" s="386"/>
      <c r="N31" s="386"/>
      <c r="O31" s="386"/>
      <c r="P31" s="386"/>
      <c r="Q31" s="386"/>
      <c r="R31" s="386"/>
      <c r="S31" s="386"/>
      <c r="T31" s="386"/>
      <c r="U31" s="386"/>
      <c r="V31" s="386"/>
      <c r="W31" s="386"/>
      <c r="X31" s="386"/>
      <c r="Y31" s="386"/>
      <c r="Z31" s="386"/>
      <c r="AA31" s="386"/>
      <c r="AB31" s="386"/>
      <c r="AC31" s="386"/>
    </row>
    <row r="32" spans="1:41" ht="70.5" customHeight="1">
      <c r="A32" s="843">
        <v>3.1</v>
      </c>
      <c r="B32" s="1096" t="s">
        <v>546</v>
      </c>
      <c r="C32" s="1096"/>
      <c r="D32" s="1096"/>
      <c r="E32" s="1096"/>
      <c r="F32" s="1096"/>
      <c r="G32" s="385"/>
      <c r="H32" s="385"/>
      <c r="I32" s="386"/>
      <c r="J32" s="386"/>
      <c r="K32" s="386"/>
      <c r="L32" s="386"/>
      <c r="M32" s="386"/>
      <c r="N32" s="386"/>
      <c r="O32" s="386"/>
      <c r="P32" s="386"/>
      <c r="Q32" s="386"/>
      <c r="R32" s="386"/>
      <c r="S32" s="386"/>
      <c r="T32" s="386"/>
      <c r="U32" s="386"/>
      <c r="V32" s="386"/>
      <c r="W32" s="386"/>
      <c r="X32" s="386"/>
      <c r="Y32" s="386"/>
      <c r="Z32" s="386"/>
      <c r="AA32" s="386"/>
      <c r="AB32" s="386"/>
      <c r="AC32" s="386"/>
    </row>
    <row r="33" spans="1:29" ht="75" customHeight="1">
      <c r="A33" s="845">
        <v>3.2</v>
      </c>
      <c r="B33" s="1094" t="s">
        <v>547</v>
      </c>
      <c r="C33" s="1095"/>
      <c r="D33" s="1095"/>
      <c r="E33" s="1095"/>
      <c r="F33" s="1095"/>
      <c r="G33" s="385"/>
      <c r="H33" s="385"/>
      <c r="I33" s="386"/>
      <c r="J33" s="386"/>
      <c r="K33" s="386"/>
      <c r="L33" s="386"/>
      <c r="M33" s="386"/>
      <c r="N33" s="386"/>
      <c r="O33" s="386"/>
      <c r="P33" s="386"/>
      <c r="Q33" s="386"/>
      <c r="R33" s="386"/>
      <c r="S33" s="386"/>
      <c r="T33" s="386"/>
      <c r="U33" s="386"/>
      <c r="V33" s="386"/>
      <c r="W33" s="386"/>
      <c r="X33" s="386"/>
      <c r="Y33" s="386"/>
      <c r="Z33" s="386"/>
      <c r="AA33" s="386"/>
      <c r="AB33" s="386"/>
      <c r="AC33" s="386"/>
    </row>
    <row r="34" spans="1:29" ht="19.5" customHeight="1">
      <c r="A34" s="845"/>
      <c r="B34" s="1095"/>
      <c r="C34" s="1095"/>
      <c r="D34" s="1095"/>
      <c r="E34" s="1095"/>
      <c r="F34" s="1095"/>
      <c r="G34" s="385"/>
      <c r="H34" s="385"/>
      <c r="I34" s="386"/>
      <c r="J34" s="386"/>
      <c r="K34" s="386"/>
      <c r="L34" s="386"/>
      <c r="M34" s="386"/>
      <c r="N34" s="386"/>
      <c r="O34" s="386"/>
      <c r="P34" s="386"/>
      <c r="Q34" s="386"/>
      <c r="R34" s="386"/>
      <c r="S34" s="386"/>
      <c r="T34" s="386"/>
      <c r="U34" s="386"/>
      <c r="V34" s="386"/>
      <c r="W34" s="386"/>
      <c r="X34" s="386"/>
      <c r="Y34" s="386"/>
      <c r="Z34" s="386"/>
      <c r="AA34" s="386"/>
      <c r="AB34" s="386"/>
      <c r="AC34" s="386"/>
    </row>
    <row r="35" spans="1:29" ht="49.5" customHeight="1">
      <c r="A35" s="845">
        <v>3.3</v>
      </c>
      <c r="B35" s="1094" t="s">
        <v>548</v>
      </c>
      <c r="C35" s="1095"/>
      <c r="D35" s="1095"/>
      <c r="E35" s="1095"/>
      <c r="F35" s="1095"/>
      <c r="G35" s="385"/>
      <c r="H35" s="385"/>
      <c r="I35" s="386"/>
      <c r="J35" s="386"/>
      <c r="K35" s="386"/>
      <c r="L35" s="386"/>
      <c r="M35" s="386"/>
      <c r="N35" s="386"/>
      <c r="O35" s="386"/>
      <c r="P35" s="386"/>
      <c r="Q35" s="386"/>
      <c r="R35" s="386"/>
      <c r="S35" s="386"/>
      <c r="T35" s="386"/>
      <c r="U35" s="386"/>
      <c r="V35" s="386"/>
      <c r="W35" s="386"/>
      <c r="X35" s="386"/>
      <c r="Y35" s="386"/>
      <c r="Z35" s="386"/>
      <c r="AA35" s="386"/>
      <c r="AB35" s="386"/>
      <c r="AC35" s="386"/>
    </row>
    <row r="36" spans="1:29" ht="24" customHeight="1">
      <c r="A36" s="845"/>
      <c r="B36" s="1095"/>
      <c r="C36" s="1095"/>
      <c r="D36" s="1095"/>
      <c r="E36" s="1095"/>
      <c r="F36" s="1095"/>
      <c r="G36" s="385"/>
      <c r="H36" s="385"/>
      <c r="I36" s="386"/>
      <c r="J36" s="386"/>
      <c r="K36" s="386"/>
      <c r="L36" s="386"/>
      <c r="M36" s="386"/>
      <c r="N36" s="386"/>
      <c r="O36" s="386"/>
      <c r="P36" s="386"/>
      <c r="Q36" s="386"/>
      <c r="R36" s="386"/>
      <c r="S36" s="386"/>
      <c r="T36" s="386"/>
      <c r="U36" s="386"/>
      <c r="V36" s="386"/>
      <c r="W36" s="386"/>
      <c r="X36" s="386"/>
      <c r="Y36" s="386"/>
      <c r="Z36" s="386"/>
      <c r="AA36" s="386"/>
      <c r="AB36" s="386"/>
      <c r="AC36" s="386"/>
    </row>
    <row r="37" spans="1:29" ht="84" hidden="1" customHeight="1">
      <c r="A37" s="843">
        <v>4</v>
      </c>
      <c r="B37" s="1101" t="s">
        <v>549</v>
      </c>
      <c r="C37" s="1101"/>
      <c r="D37" s="1101"/>
      <c r="E37" s="1101"/>
      <c r="F37" s="1101"/>
      <c r="G37" s="385"/>
      <c r="H37" s="385"/>
      <c r="I37" s="386"/>
      <c r="J37" s="386"/>
      <c r="K37" s="386"/>
      <c r="L37" s="386"/>
      <c r="M37" s="386"/>
      <c r="N37" s="386"/>
      <c r="O37" s="386"/>
      <c r="P37" s="386"/>
      <c r="Q37" s="386"/>
      <c r="R37" s="386"/>
      <c r="S37" s="386"/>
      <c r="T37" s="386"/>
      <c r="U37" s="386"/>
      <c r="V37" s="386"/>
      <c r="W37" s="386"/>
      <c r="X37" s="386"/>
      <c r="Y37" s="386"/>
      <c r="Z37" s="386"/>
      <c r="AA37" s="386"/>
      <c r="AB37" s="386"/>
      <c r="AC37" s="386"/>
    </row>
    <row r="38" spans="1:29" ht="99.75" customHeight="1">
      <c r="A38" s="843">
        <v>5</v>
      </c>
      <c r="B38" s="1095" t="s">
        <v>550</v>
      </c>
      <c r="C38" s="1095"/>
      <c r="D38" s="1095"/>
      <c r="E38" s="1095"/>
      <c r="F38" s="1095"/>
      <c r="G38" s="385"/>
      <c r="H38" s="385"/>
      <c r="I38" s="386"/>
      <c r="J38" s="386"/>
      <c r="K38" s="386"/>
      <c r="L38" s="386"/>
      <c r="M38" s="386"/>
      <c r="N38" s="386"/>
      <c r="O38" s="386"/>
      <c r="P38" s="386"/>
      <c r="Q38" s="386"/>
      <c r="R38" s="386"/>
      <c r="S38" s="386"/>
      <c r="T38" s="386"/>
      <c r="U38" s="386"/>
      <c r="V38" s="386"/>
      <c r="W38" s="386"/>
      <c r="X38" s="386"/>
      <c r="Y38" s="386"/>
      <c r="Z38" s="386"/>
      <c r="AA38" s="386"/>
      <c r="AB38" s="386"/>
      <c r="AC38" s="386"/>
    </row>
    <row r="39" spans="1:29" ht="30" hidden="1" customHeight="1">
      <c r="A39" s="385"/>
      <c r="B39" s="1" t="str">
        <f>IF(ISERROR("Dated this " &amp; AG6 &amp; LOOKUP(AG6,AE1:AE30,AF1:AF30) &amp; " day of " &amp; AG8 &amp; " " &amp;AG9), "", "Dated this " &amp; AG6 &amp; LOOKUP(AG6,AE1:AE30,AF1:AF30) &amp; " day of " &amp; AG8 &amp; " " &amp;AG9)</f>
        <v/>
      </c>
      <c r="C39" s="1"/>
      <c r="D39" s="1"/>
      <c r="E39" s="837"/>
      <c r="F39" s="837"/>
      <c r="G39" s="385"/>
      <c r="H39" s="385"/>
      <c r="I39" s="386"/>
      <c r="J39" s="386"/>
      <c r="K39" s="386"/>
      <c r="L39" s="386"/>
      <c r="M39" s="386"/>
      <c r="N39" s="386"/>
      <c r="O39" s="386"/>
      <c r="P39" s="386"/>
      <c r="Q39" s="386"/>
      <c r="R39" s="386"/>
      <c r="S39" s="386"/>
      <c r="T39" s="386"/>
      <c r="U39" s="386"/>
      <c r="V39" s="386"/>
      <c r="W39" s="386"/>
      <c r="X39" s="386"/>
      <c r="Y39" s="386"/>
      <c r="Z39" s="386"/>
      <c r="AA39" s="386"/>
      <c r="AB39" s="386"/>
      <c r="AC39" s="386"/>
    </row>
    <row r="40" spans="1:29" ht="30" customHeight="1">
      <c r="A40" s="385"/>
      <c r="B40" s="1" t="s">
        <v>551</v>
      </c>
      <c r="C40" s="35"/>
      <c r="D40" s="13"/>
      <c r="E40" s="13"/>
      <c r="F40" s="13"/>
      <c r="G40" s="385"/>
      <c r="H40" s="385"/>
      <c r="I40" s="386"/>
      <c r="J40" s="386"/>
      <c r="K40" s="386"/>
      <c r="L40" s="386"/>
      <c r="M40" s="386"/>
      <c r="N40" s="386"/>
      <c r="O40" s="386"/>
      <c r="P40" s="386"/>
      <c r="Q40" s="386"/>
      <c r="R40" s="386"/>
      <c r="S40" s="386"/>
      <c r="T40" s="386"/>
      <c r="U40" s="386"/>
      <c r="V40" s="386"/>
      <c r="W40" s="386"/>
      <c r="X40" s="386"/>
      <c r="Y40" s="386"/>
      <c r="Z40" s="386"/>
      <c r="AA40" s="386"/>
      <c r="AB40" s="386"/>
      <c r="AC40" s="386"/>
    </row>
    <row r="41" spans="1:29" ht="30" customHeight="1">
      <c r="A41" s="385"/>
      <c r="B41" s="846"/>
      <c r="C41" s="13"/>
      <c r="D41" s="13"/>
      <c r="E41" s="1"/>
      <c r="F41" s="336" t="s">
        <v>552</v>
      </c>
      <c r="G41" s="385"/>
      <c r="H41" s="385"/>
      <c r="I41" s="386"/>
      <c r="J41" s="386"/>
      <c r="K41" s="386"/>
      <c r="L41" s="386"/>
      <c r="M41" s="386"/>
      <c r="N41" s="386"/>
      <c r="O41" s="386"/>
      <c r="P41" s="386"/>
      <c r="Q41" s="386"/>
      <c r="R41" s="386"/>
      <c r="S41" s="386"/>
      <c r="T41" s="386"/>
      <c r="U41" s="386"/>
      <c r="V41" s="386"/>
      <c r="W41" s="386"/>
      <c r="X41" s="386"/>
      <c r="Y41" s="386"/>
      <c r="Z41" s="386"/>
      <c r="AA41" s="386"/>
      <c r="AB41" s="386"/>
      <c r="AC41" s="386"/>
    </row>
    <row r="42" spans="1:29" ht="30" customHeight="1">
      <c r="A42" s="385"/>
      <c r="B42" s="846"/>
      <c r="C42" s="13"/>
      <c r="D42" s="1"/>
      <c r="E42" s="1"/>
      <c r="F42" s="336" t="str">
        <f>"For and on behalf of " &amp; 'Sch-1'!G9</f>
        <v xml:space="preserve">For and on behalf of </v>
      </c>
      <c r="G42" s="385"/>
      <c r="H42" s="385"/>
      <c r="I42" s="386"/>
      <c r="J42" s="386"/>
      <c r="K42" s="386"/>
      <c r="L42" s="386"/>
      <c r="M42" s="386"/>
      <c r="N42" s="386"/>
      <c r="O42" s="386"/>
      <c r="P42" s="386"/>
      <c r="Q42" s="386"/>
      <c r="R42" s="386"/>
      <c r="S42" s="386"/>
      <c r="T42" s="386"/>
      <c r="U42" s="386"/>
      <c r="V42" s="386"/>
      <c r="W42" s="386"/>
      <c r="X42" s="386"/>
      <c r="Y42" s="386"/>
      <c r="Z42" s="386"/>
      <c r="AA42" s="386"/>
      <c r="AB42" s="386"/>
      <c r="AC42" s="386"/>
    </row>
    <row r="43" spans="1:29" ht="30" customHeight="1">
      <c r="A43" s="386"/>
      <c r="B43" s="386"/>
      <c r="C43" s="399"/>
      <c r="D43" s="386"/>
      <c r="E43" s="400" t="s">
        <v>553</v>
      </c>
      <c r="F43" s="401"/>
      <c r="G43" s="385"/>
      <c r="H43" s="385"/>
      <c r="I43" s="386"/>
      <c r="J43" s="386"/>
      <c r="K43" s="386"/>
      <c r="L43" s="386"/>
      <c r="M43" s="386"/>
      <c r="N43" s="386"/>
      <c r="O43" s="386"/>
      <c r="P43" s="386"/>
      <c r="Q43" s="386"/>
      <c r="R43" s="386"/>
      <c r="S43" s="386"/>
      <c r="T43" s="386"/>
      <c r="U43" s="386"/>
      <c r="V43" s="386"/>
      <c r="W43" s="386"/>
      <c r="X43" s="386"/>
      <c r="Y43" s="386"/>
      <c r="Z43" s="386"/>
      <c r="AA43" s="386"/>
      <c r="AB43" s="386"/>
      <c r="AC43" s="386"/>
    </row>
    <row r="44" spans="1:29" ht="30" customHeight="1">
      <c r="A44" s="402" t="s">
        <v>554</v>
      </c>
      <c r="B44" s="1102" t="str">
        <f>'Sch-1'!F28</f>
        <v>--2025</v>
      </c>
      <c r="C44" s="1102"/>
      <c r="D44" s="386"/>
      <c r="E44" s="400" t="s">
        <v>555</v>
      </c>
      <c r="F44" s="403" t="str">
        <f>'Sch-1'!M29</f>
        <v/>
      </c>
      <c r="G44" s="385"/>
      <c r="H44" s="385"/>
      <c r="I44" s="386"/>
      <c r="J44" s="386"/>
      <c r="K44" s="386"/>
      <c r="L44" s="386"/>
      <c r="M44" s="386"/>
      <c r="N44" s="386"/>
      <c r="O44" s="386"/>
      <c r="P44" s="386"/>
      <c r="Q44" s="386"/>
      <c r="R44" s="386"/>
      <c r="S44" s="386"/>
      <c r="T44" s="386"/>
      <c r="U44" s="386"/>
      <c r="V44" s="386"/>
      <c r="W44" s="386"/>
      <c r="X44" s="386"/>
      <c r="Y44" s="386"/>
      <c r="Z44" s="386"/>
      <c r="AA44" s="386"/>
      <c r="AB44" s="386"/>
      <c r="AC44" s="386"/>
    </row>
    <row r="45" spans="1:29" ht="30" customHeight="1">
      <c r="A45" s="402" t="s">
        <v>556</v>
      </c>
      <c r="B45" s="403" t="str">
        <f>'Sch-1'!F29</f>
        <v/>
      </c>
      <c r="C45" s="404"/>
      <c r="D45" s="386"/>
      <c r="E45" s="400" t="s">
        <v>557</v>
      </c>
      <c r="F45" s="403" t="str">
        <f>'Sch-1'!M30</f>
        <v/>
      </c>
      <c r="G45" s="385"/>
      <c r="H45" s="385"/>
      <c r="I45" s="386"/>
      <c r="J45" s="386"/>
      <c r="K45" s="386"/>
      <c r="L45" s="386"/>
      <c r="M45" s="386"/>
      <c r="N45" s="386"/>
      <c r="O45" s="386"/>
      <c r="P45" s="386"/>
      <c r="Q45" s="386"/>
      <c r="R45" s="386"/>
      <c r="S45" s="386"/>
      <c r="T45" s="386"/>
      <c r="U45" s="386"/>
      <c r="V45" s="386"/>
      <c r="W45" s="386"/>
      <c r="X45" s="386"/>
      <c r="Y45" s="386"/>
      <c r="Z45" s="386"/>
      <c r="AA45" s="386"/>
      <c r="AB45" s="386"/>
      <c r="AC45" s="386"/>
    </row>
    <row r="46" spans="1:29" ht="30" customHeight="1">
      <c r="A46" s="385"/>
      <c r="B46" s="385"/>
      <c r="C46" s="385"/>
      <c r="D46" s="386"/>
      <c r="E46" s="400" t="s">
        <v>558</v>
      </c>
      <c r="F46" s="385"/>
      <c r="G46" s="385"/>
      <c r="H46" s="385"/>
      <c r="I46" s="386"/>
      <c r="J46" s="386"/>
      <c r="K46" s="386"/>
      <c r="L46" s="386"/>
      <c r="M46" s="386"/>
      <c r="N46" s="386"/>
      <c r="O46" s="386"/>
      <c r="P46" s="386"/>
      <c r="Q46" s="386"/>
      <c r="R46" s="386"/>
      <c r="S46" s="386"/>
      <c r="T46" s="386"/>
      <c r="U46" s="386"/>
      <c r="V46" s="386"/>
      <c r="W46" s="386"/>
      <c r="X46" s="386"/>
      <c r="Y46" s="386"/>
      <c r="Z46" s="386"/>
      <c r="AA46" s="386"/>
      <c r="AB46" s="386"/>
      <c r="AC46" s="386"/>
    </row>
    <row r="47" spans="1:29" ht="6" customHeight="1">
      <c r="A47" s="1099" t="str">
        <f>IF('Names of Bidder'!D6="Sole Bidder", "", "In case of bid from a Joint Venture, name &amp; designation of representative of JV partner is to be provided and Bid Form is also to be signed by him.")</f>
        <v/>
      </c>
      <c r="B47" s="1099"/>
      <c r="C47" s="1099"/>
      <c r="D47" s="1099"/>
      <c r="E47" s="1099"/>
      <c r="F47" s="1099"/>
      <c r="G47" s="385"/>
      <c r="H47" s="385"/>
      <c r="I47" s="386"/>
      <c r="J47" s="386"/>
      <c r="K47" s="386"/>
      <c r="L47" s="386"/>
      <c r="M47" s="386"/>
      <c r="N47" s="386"/>
      <c r="O47" s="386"/>
      <c r="P47" s="386"/>
      <c r="Q47" s="386"/>
      <c r="R47" s="386"/>
      <c r="S47" s="386"/>
      <c r="T47" s="386"/>
      <c r="U47" s="386"/>
      <c r="V47" s="386"/>
      <c r="W47" s="386"/>
      <c r="X47" s="386"/>
      <c r="Y47" s="386"/>
      <c r="Z47" s="386"/>
      <c r="AA47" s="386"/>
      <c r="AB47" s="386"/>
      <c r="AC47" s="386"/>
    </row>
    <row r="48" spans="1:29" ht="30" hidden="1" customHeight="1">
      <c r="A48" s="847"/>
      <c r="B48" s="847"/>
      <c r="C48" s="1" t="str">
        <f>IF(Z2="2 or More", "Other Partner-2", "")</f>
        <v/>
      </c>
      <c r="D48" s="847"/>
      <c r="E48" s="848"/>
      <c r="F48" s="848" t="str">
        <f>IF(Z2=1,"Other Partner",IF(Z2="2 or More","Other Partner-1",""))</f>
        <v/>
      </c>
      <c r="G48" s="385"/>
      <c r="H48" s="385"/>
      <c r="I48" s="386"/>
      <c r="J48" s="386"/>
      <c r="K48" s="386"/>
      <c r="L48" s="386"/>
      <c r="M48" s="386"/>
      <c r="N48" s="386"/>
      <c r="O48" s="386"/>
      <c r="P48" s="386"/>
      <c r="Q48" s="386"/>
      <c r="R48" s="386"/>
      <c r="S48" s="386"/>
      <c r="T48" s="386"/>
      <c r="U48" s="386"/>
      <c r="V48" s="386"/>
      <c r="W48" s="386"/>
      <c r="X48" s="386"/>
      <c r="Y48" s="386"/>
      <c r="Z48" s="386"/>
      <c r="AA48" s="386"/>
      <c r="AB48" s="386"/>
      <c r="AC48" s="386"/>
    </row>
    <row r="49" spans="1:41" s="390" customFormat="1" ht="30" hidden="1" customHeight="1">
      <c r="A49" s="1"/>
      <c r="B49" s="336" t="str">
        <f>IF(Z2="2 or More", "Printed Name :", "")</f>
        <v/>
      </c>
      <c r="C49" s="849"/>
      <c r="D49" s="1"/>
      <c r="E49" s="336" t="str">
        <f>IF(Z1="Sole Bidder", "", "Printed Name :")</f>
        <v/>
      </c>
      <c r="F49" s="850"/>
      <c r="G49" s="385"/>
      <c r="H49" s="401"/>
      <c r="I49" s="385"/>
      <c r="J49" s="385"/>
      <c r="K49" s="385"/>
      <c r="L49" s="385"/>
      <c r="M49" s="385"/>
      <c r="N49" s="385"/>
      <c r="O49" s="385"/>
      <c r="P49" s="385"/>
      <c r="Q49" s="385"/>
      <c r="R49" s="385"/>
      <c r="S49" s="385"/>
      <c r="T49" s="385"/>
      <c r="U49" s="385"/>
      <c r="V49" s="385"/>
      <c r="W49" s="385"/>
      <c r="X49" s="385"/>
      <c r="Y49" s="385"/>
      <c r="Z49" s="385"/>
      <c r="AA49" s="385"/>
      <c r="AB49" s="385"/>
      <c r="AC49" s="385"/>
      <c r="AD49" s="398"/>
      <c r="AE49" s="388"/>
      <c r="AF49" s="388"/>
      <c r="AG49" s="398"/>
      <c r="AH49" s="398"/>
      <c r="AI49" s="398"/>
      <c r="AJ49" s="398"/>
      <c r="AK49" s="398"/>
      <c r="AL49" s="398"/>
      <c r="AM49" s="398"/>
      <c r="AN49" s="398"/>
      <c r="AO49" s="398"/>
    </row>
    <row r="50" spans="1:41" s="390" customFormat="1" ht="30" hidden="1" customHeight="1">
      <c r="A50" s="1"/>
      <c r="B50" s="336" t="str">
        <f>IF(Z2="2 or More", "Designation :", "")</f>
        <v/>
      </c>
      <c r="C50" s="849"/>
      <c r="D50" s="1"/>
      <c r="E50" s="336" t="str">
        <f>IF(Z1="Sole Bidder", "", "Designation :")</f>
        <v/>
      </c>
      <c r="F50" s="850"/>
      <c r="G50" s="385"/>
      <c r="H50" s="401"/>
      <c r="I50" s="385"/>
      <c r="J50" s="385"/>
      <c r="K50" s="385"/>
      <c r="L50" s="385"/>
      <c r="M50" s="385"/>
      <c r="N50" s="385"/>
      <c r="O50" s="385"/>
      <c r="P50" s="385"/>
      <c r="Q50" s="385"/>
      <c r="R50" s="385"/>
      <c r="S50" s="385"/>
      <c r="T50" s="385"/>
      <c r="U50" s="385"/>
      <c r="V50" s="385"/>
      <c r="W50" s="385"/>
      <c r="X50" s="385"/>
      <c r="Y50" s="385"/>
      <c r="Z50" s="385"/>
      <c r="AA50" s="385"/>
      <c r="AB50" s="385"/>
      <c r="AC50" s="385"/>
      <c r="AD50" s="398"/>
      <c r="AE50" s="388"/>
      <c r="AF50" s="388"/>
      <c r="AG50" s="398"/>
      <c r="AH50" s="398"/>
      <c r="AI50" s="398"/>
      <c r="AJ50" s="398"/>
      <c r="AK50" s="398"/>
      <c r="AL50" s="398"/>
      <c r="AM50" s="398"/>
      <c r="AN50" s="398"/>
      <c r="AO50" s="398"/>
    </row>
    <row r="51" spans="1:41" s="390" customFormat="1" ht="30" hidden="1" customHeight="1">
      <c r="A51" s="1"/>
      <c r="B51" s="336" t="str">
        <f>IF(Z2=2, "Common Seal :", "")</f>
        <v/>
      </c>
      <c r="C51" s="101"/>
      <c r="D51" s="1"/>
      <c r="E51" s="336"/>
      <c r="F51" s="1"/>
      <c r="G51" s="385"/>
      <c r="H51" s="401"/>
      <c r="I51" s="385"/>
      <c r="J51" s="385"/>
      <c r="K51" s="385"/>
      <c r="L51" s="385"/>
      <c r="M51" s="385"/>
      <c r="N51" s="385"/>
      <c r="O51" s="385"/>
      <c r="P51" s="385"/>
      <c r="Q51" s="385"/>
      <c r="R51" s="385"/>
      <c r="S51" s="385"/>
      <c r="T51" s="385"/>
      <c r="U51" s="385"/>
      <c r="V51" s="385"/>
      <c r="W51" s="385"/>
      <c r="X51" s="385"/>
      <c r="Y51" s="385"/>
      <c r="Z51" s="385"/>
      <c r="AA51" s="385"/>
      <c r="AB51" s="385"/>
      <c r="AC51" s="385"/>
      <c r="AD51" s="398"/>
      <c r="AE51" s="388"/>
      <c r="AF51" s="388"/>
      <c r="AG51" s="398"/>
      <c r="AH51" s="398"/>
      <c r="AI51" s="398"/>
      <c r="AJ51" s="398"/>
      <c r="AK51" s="398"/>
      <c r="AL51" s="398"/>
      <c r="AM51" s="398"/>
      <c r="AN51" s="398"/>
      <c r="AO51" s="398"/>
    </row>
    <row r="52" spans="1:41" s="390" customFormat="1" ht="33" hidden="1" customHeight="1">
      <c r="A52" s="851" t="s">
        <v>559</v>
      </c>
      <c r="B52" s="338"/>
      <c r="C52" s="101"/>
      <c r="D52" s="1"/>
      <c r="E52" s="336"/>
      <c r="F52" s="1"/>
      <c r="G52" s="385"/>
      <c r="H52" s="401"/>
      <c r="I52" s="385"/>
      <c r="J52" s="385"/>
      <c r="K52" s="385"/>
      <c r="L52" s="385"/>
      <c r="M52" s="385"/>
      <c r="N52" s="385"/>
      <c r="O52" s="385"/>
      <c r="P52" s="385"/>
      <c r="Q52" s="385"/>
      <c r="R52" s="385"/>
      <c r="S52" s="385"/>
      <c r="T52" s="385"/>
      <c r="U52" s="385"/>
      <c r="V52" s="385"/>
      <c r="W52" s="385"/>
      <c r="X52" s="385"/>
      <c r="Y52" s="385"/>
      <c r="Z52" s="385"/>
      <c r="AA52" s="385"/>
      <c r="AB52" s="385"/>
      <c r="AC52" s="385"/>
      <c r="AD52" s="398"/>
      <c r="AE52" s="388"/>
      <c r="AF52" s="388"/>
      <c r="AG52" s="398"/>
      <c r="AH52" s="398"/>
      <c r="AI52" s="398"/>
      <c r="AJ52" s="398"/>
      <c r="AK52" s="398"/>
      <c r="AL52" s="398"/>
      <c r="AM52" s="398"/>
      <c r="AN52" s="398"/>
      <c r="AO52" s="398"/>
    </row>
    <row r="53" spans="1:41" s="390" customFormat="1" ht="33" customHeight="1">
      <c r="A53" s="1100" t="s">
        <v>560</v>
      </c>
      <c r="B53" s="1100"/>
      <c r="C53" s="1100"/>
      <c r="D53" s="1097"/>
      <c r="E53" s="1098"/>
      <c r="F53" s="1098"/>
      <c r="G53" s="385"/>
      <c r="H53" s="401"/>
      <c r="I53" s="385"/>
      <c r="J53" s="385"/>
      <c r="K53" s="385"/>
      <c r="L53" s="385"/>
      <c r="M53" s="385"/>
      <c r="N53" s="385"/>
      <c r="O53" s="385"/>
      <c r="P53" s="385"/>
      <c r="Q53" s="385"/>
      <c r="R53" s="385"/>
      <c r="S53" s="385"/>
      <c r="T53" s="385"/>
      <c r="U53" s="385"/>
      <c r="V53" s="385"/>
      <c r="W53" s="385"/>
      <c r="X53" s="385"/>
      <c r="Y53" s="385"/>
      <c r="Z53" s="385"/>
      <c r="AA53" s="385"/>
      <c r="AB53" s="385"/>
      <c r="AC53" s="385"/>
      <c r="AD53" s="398"/>
      <c r="AE53" s="388"/>
      <c r="AF53" s="388"/>
      <c r="AG53" s="398"/>
      <c r="AH53" s="398"/>
      <c r="AI53" s="398"/>
      <c r="AJ53" s="398"/>
      <c r="AK53" s="398"/>
      <c r="AL53" s="398"/>
      <c r="AM53" s="398"/>
      <c r="AN53" s="398"/>
      <c r="AO53" s="398"/>
    </row>
    <row r="54" spans="1:41" s="390" customFormat="1" ht="33" customHeight="1">
      <c r="A54" s="1107"/>
      <c r="B54" s="1107"/>
      <c r="C54" s="1107"/>
      <c r="D54" s="852"/>
      <c r="E54" s="852"/>
      <c r="F54" s="852"/>
      <c r="G54" s="385"/>
      <c r="H54" s="401"/>
      <c r="I54" s="385"/>
      <c r="J54" s="385"/>
      <c r="K54" s="385"/>
      <c r="L54" s="385"/>
      <c r="M54" s="385"/>
      <c r="N54" s="385"/>
      <c r="O54" s="385"/>
      <c r="P54" s="385"/>
      <c r="Q54" s="385"/>
      <c r="R54" s="385"/>
      <c r="S54" s="385"/>
      <c r="T54" s="385"/>
      <c r="U54" s="385"/>
      <c r="V54" s="385"/>
      <c r="W54" s="385"/>
      <c r="X54" s="385"/>
      <c r="Y54" s="385"/>
      <c r="Z54" s="385"/>
      <c r="AA54" s="385"/>
      <c r="AB54" s="385"/>
      <c r="AC54" s="385"/>
      <c r="AD54" s="398"/>
      <c r="AE54" s="388"/>
      <c r="AF54" s="388"/>
      <c r="AG54" s="398"/>
      <c r="AH54" s="398"/>
      <c r="AI54" s="398"/>
      <c r="AJ54" s="398"/>
      <c r="AK54" s="398"/>
      <c r="AL54" s="398"/>
      <c r="AM54" s="398"/>
      <c r="AN54" s="398"/>
      <c r="AO54" s="398"/>
    </row>
    <row r="55" spans="1:41" s="390" customFormat="1" ht="33" customHeight="1">
      <c r="A55" s="1106"/>
      <c r="B55" s="1106"/>
      <c r="C55" s="1106"/>
      <c r="D55" s="852"/>
      <c r="E55" s="852"/>
      <c r="F55" s="852"/>
      <c r="G55" s="385"/>
      <c r="H55" s="401"/>
      <c r="I55" s="385"/>
      <c r="J55" s="385"/>
      <c r="K55" s="385"/>
      <c r="L55" s="385"/>
      <c r="M55" s="385"/>
      <c r="N55" s="385"/>
      <c r="O55" s="385"/>
      <c r="P55" s="385"/>
      <c r="Q55" s="385"/>
      <c r="R55" s="385"/>
      <c r="S55" s="385"/>
      <c r="T55" s="385"/>
      <c r="U55" s="385"/>
      <c r="V55" s="385"/>
      <c r="W55" s="385"/>
      <c r="X55" s="385"/>
      <c r="Y55" s="385"/>
      <c r="Z55" s="385"/>
      <c r="AA55" s="385"/>
      <c r="AB55" s="385"/>
      <c r="AC55" s="385"/>
      <c r="AD55" s="398"/>
      <c r="AE55" s="388"/>
      <c r="AF55" s="388"/>
      <c r="AG55" s="398"/>
      <c r="AH55" s="398"/>
      <c r="AI55" s="398"/>
      <c r="AJ55" s="398"/>
      <c r="AK55" s="398"/>
      <c r="AL55" s="398"/>
      <c r="AM55" s="398"/>
      <c r="AN55" s="398"/>
      <c r="AO55" s="398"/>
    </row>
    <row r="56" spans="1:41" s="390" customFormat="1" ht="33" customHeight="1">
      <c r="A56" s="1105" t="s">
        <v>561</v>
      </c>
      <c r="B56" s="1105"/>
      <c r="C56" s="1105"/>
      <c r="D56" s="1097"/>
      <c r="E56" s="1098"/>
      <c r="F56" s="1098"/>
      <c r="G56" s="385"/>
      <c r="H56" s="401"/>
      <c r="I56" s="385"/>
      <c r="J56" s="385"/>
      <c r="K56" s="385"/>
      <c r="L56" s="385"/>
      <c r="M56" s="385"/>
      <c r="N56" s="385"/>
      <c r="O56" s="385"/>
      <c r="P56" s="385"/>
      <c r="Q56" s="385"/>
      <c r="R56" s="385"/>
      <c r="S56" s="385"/>
      <c r="T56" s="385"/>
      <c r="U56" s="385"/>
      <c r="V56" s="385"/>
      <c r="W56" s="385"/>
      <c r="X56" s="385"/>
      <c r="Y56" s="385"/>
      <c r="Z56" s="385"/>
      <c r="AA56" s="385"/>
      <c r="AB56" s="385"/>
      <c r="AC56" s="385"/>
      <c r="AD56" s="398"/>
      <c r="AE56" s="388"/>
      <c r="AF56" s="388"/>
      <c r="AG56" s="398"/>
      <c r="AH56" s="398"/>
      <c r="AI56" s="398"/>
      <c r="AJ56" s="398"/>
      <c r="AK56" s="398"/>
      <c r="AL56" s="398"/>
      <c r="AM56" s="398"/>
      <c r="AN56" s="398"/>
      <c r="AO56" s="398"/>
    </row>
    <row r="57" spans="1:41" s="390" customFormat="1" ht="33" customHeight="1">
      <c r="A57" s="1105" t="s">
        <v>562</v>
      </c>
      <c r="B57" s="1105"/>
      <c r="C57" s="1105"/>
      <c r="D57" s="1097"/>
      <c r="E57" s="1098"/>
      <c r="F57" s="1098"/>
      <c r="G57" s="385"/>
      <c r="H57" s="401"/>
      <c r="I57" s="385"/>
      <c r="J57" s="385"/>
      <c r="K57" s="385"/>
      <c r="L57" s="385"/>
      <c r="M57" s="385"/>
      <c r="N57" s="385"/>
      <c r="O57" s="385"/>
      <c r="P57" s="385"/>
      <c r="Q57" s="385"/>
      <c r="R57" s="385"/>
      <c r="S57" s="385"/>
      <c r="T57" s="385"/>
      <c r="U57" s="385"/>
      <c r="V57" s="385"/>
      <c r="W57" s="385"/>
      <c r="X57" s="385"/>
      <c r="Y57" s="385"/>
      <c r="Z57" s="385"/>
      <c r="AA57" s="385"/>
      <c r="AB57" s="385"/>
      <c r="AC57" s="385"/>
      <c r="AD57" s="398"/>
      <c r="AE57" s="388"/>
      <c r="AF57" s="388"/>
      <c r="AG57" s="398"/>
      <c r="AH57" s="398"/>
      <c r="AI57" s="398"/>
      <c r="AJ57" s="398"/>
      <c r="AK57" s="398"/>
      <c r="AL57" s="398"/>
      <c r="AM57" s="398"/>
      <c r="AN57" s="398"/>
      <c r="AO57" s="398"/>
    </row>
    <row r="58" spans="1:41" s="390" customFormat="1" ht="33" customHeight="1">
      <c r="A58" s="1105" t="s">
        <v>563</v>
      </c>
      <c r="B58" s="1105"/>
      <c r="C58" s="1105"/>
      <c r="D58" s="1097"/>
      <c r="E58" s="1098"/>
      <c r="F58" s="1098"/>
      <c r="G58" s="385"/>
      <c r="H58" s="401"/>
      <c r="I58" s="385"/>
      <c r="J58" s="385"/>
      <c r="K58" s="385"/>
      <c r="L58" s="385"/>
      <c r="M58" s="385"/>
      <c r="N58" s="385"/>
      <c r="O58" s="385"/>
      <c r="P58" s="385"/>
      <c r="Q58" s="385"/>
      <c r="R58" s="385"/>
      <c r="S58" s="385"/>
      <c r="T58" s="385"/>
      <c r="U58" s="385"/>
      <c r="V58" s="385"/>
      <c r="W58" s="385"/>
      <c r="X58" s="385"/>
      <c r="Y58" s="385"/>
      <c r="Z58" s="385"/>
      <c r="AA58" s="385"/>
      <c r="AB58" s="385"/>
      <c r="AC58" s="385"/>
      <c r="AD58" s="398"/>
      <c r="AE58" s="388"/>
      <c r="AF58" s="388"/>
      <c r="AG58" s="398"/>
      <c r="AH58" s="398"/>
      <c r="AI58" s="398"/>
      <c r="AJ58" s="398"/>
      <c r="AK58" s="398"/>
      <c r="AL58" s="398"/>
      <c r="AM58" s="398"/>
      <c r="AN58" s="398"/>
      <c r="AO58" s="398"/>
    </row>
    <row r="59" spans="1:41" s="390" customFormat="1" ht="33" customHeight="1">
      <c r="A59" s="1100" t="s">
        <v>564</v>
      </c>
      <c r="B59" s="1100"/>
      <c r="C59" s="1100"/>
      <c r="D59" s="1097"/>
      <c r="E59" s="1098"/>
      <c r="F59" s="1098"/>
      <c r="G59" s="385"/>
      <c r="H59" s="401"/>
      <c r="I59" s="385"/>
      <c r="J59" s="385"/>
      <c r="K59" s="385"/>
      <c r="L59" s="385"/>
      <c r="M59" s="385"/>
      <c r="N59" s="385"/>
      <c r="O59" s="385"/>
      <c r="P59" s="385"/>
      <c r="Q59" s="385"/>
      <c r="R59" s="385"/>
      <c r="S59" s="385"/>
      <c r="T59" s="385"/>
      <c r="U59" s="385"/>
      <c r="V59" s="385"/>
      <c r="W59" s="385"/>
      <c r="X59" s="385"/>
      <c r="Y59" s="385"/>
      <c r="Z59" s="385"/>
      <c r="AA59" s="385"/>
      <c r="AB59" s="385"/>
      <c r="AC59" s="385"/>
      <c r="AD59" s="398"/>
      <c r="AE59" s="388"/>
      <c r="AF59" s="388"/>
      <c r="AG59" s="398"/>
      <c r="AH59" s="398"/>
      <c r="AI59" s="398"/>
      <c r="AJ59" s="398"/>
      <c r="AK59" s="398"/>
      <c r="AL59" s="398"/>
      <c r="AM59" s="398"/>
      <c r="AN59" s="398"/>
      <c r="AO59" s="398"/>
    </row>
    <row r="60" spans="1:41" s="390" customFormat="1" ht="33" customHeight="1">
      <c r="A60" s="1107"/>
      <c r="B60" s="1107"/>
      <c r="C60" s="1107"/>
      <c r="D60" s="852"/>
      <c r="E60" s="852"/>
      <c r="F60" s="852"/>
      <c r="G60" s="385"/>
      <c r="H60" s="401"/>
      <c r="I60" s="385"/>
      <c r="J60" s="385"/>
      <c r="K60" s="385"/>
      <c r="L60" s="385"/>
      <c r="M60" s="385"/>
      <c r="N60" s="385"/>
      <c r="O60" s="385"/>
      <c r="P60" s="385"/>
      <c r="Q60" s="385"/>
      <c r="R60" s="385"/>
      <c r="S60" s="385"/>
      <c r="T60" s="385"/>
      <c r="U60" s="385"/>
      <c r="V60" s="385"/>
      <c r="W60" s="385"/>
      <c r="X60" s="385"/>
      <c r="Y60" s="385"/>
      <c r="Z60" s="385"/>
      <c r="AA60" s="385"/>
      <c r="AB60" s="385"/>
      <c r="AC60" s="385"/>
      <c r="AD60" s="398"/>
      <c r="AE60" s="388"/>
      <c r="AF60" s="388"/>
      <c r="AG60" s="398"/>
      <c r="AH60" s="398"/>
      <c r="AI60" s="398"/>
      <c r="AJ60" s="398"/>
      <c r="AK60" s="398"/>
      <c r="AL60" s="398"/>
      <c r="AM60" s="398"/>
      <c r="AN60" s="398"/>
      <c r="AO60" s="398"/>
    </row>
    <row r="61" spans="1:41" s="390" customFormat="1" ht="33" customHeight="1">
      <c r="A61" s="1106"/>
      <c r="B61" s="1106"/>
      <c r="C61" s="1106"/>
      <c r="D61" s="852"/>
      <c r="E61" s="852"/>
      <c r="F61" s="852"/>
      <c r="G61" s="385"/>
      <c r="H61" s="401"/>
      <c r="I61" s="385"/>
      <c r="J61" s="385"/>
      <c r="K61" s="385"/>
      <c r="L61" s="385"/>
      <c r="M61" s="385"/>
      <c r="N61" s="385"/>
      <c r="O61" s="385"/>
      <c r="P61" s="385"/>
      <c r="Q61" s="385"/>
      <c r="R61" s="385"/>
      <c r="S61" s="385"/>
      <c r="T61" s="385"/>
      <c r="U61" s="385"/>
      <c r="V61" s="385"/>
      <c r="W61" s="385"/>
      <c r="X61" s="385"/>
      <c r="Y61" s="385"/>
      <c r="Z61" s="385"/>
      <c r="AA61" s="385"/>
      <c r="AB61" s="385"/>
      <c r="AC61" s="385"/>
      <c r="AD61" s="398"/>
      <c r="AE61" s="388"/>
      <c r="AF61" s="388"/>
      <c r="AG61" s="398"/>
      <c r="AH61" s="398"/>
      <c r="AI61" s="398"/>
      <c r="AJ61" s="398"/>
      <c r="AK61" s="398"/>
      <c r="AL61" s="398"/>
      <c r="AM61" s="398"/>
      <c r="AN61" s="398"/>
      <c r="AO61" s="398"/>
    </row>
    <row r="62" spans="1:41" s="390" customFormat="1" ht="60.75" customHeight="1">
      <c r="A62" s="1104" t="str">
        <f>"Note: Bidders may note that no prescribed proforma has been enclosed for Attachment 2 : Power of Attorney. Bidders may use their own proforma for furnishing the required information with the bid."</f>
        <v>Note: Bidders may note that no prescribed proforma has been enclosed for Attachment 2 : Power of Attorney. Bidders may use their own proforma for furnishing the required information with the bid.</v>
      </c>
      <c r="B62" s="1104"/>
      <c r="C62" s="1104"/>
      <c r="D62" s="1104"/>
      <c r="E62" s="1104"/>
      <c r="F62" s="1104"/>
      <c r="G62" s="385"/>
      <c r="H62" s="401"/>
      <c r="I62" s="385"/>
      <c r="J62" s="385"/>
      <c r="K62" s="385"/>
      <c r="L62" s="385"/>
      <c r="M62" s="385"/>
      <c r="N62" s="385"/>
      <c r="O62" s="385"/>
      <c r="P62" s="385"/>
      <c r="Q62" s="385"/>
      <c r="R62" s="385"/>
      <c r="S62" s="385"/>
      <c r="T62" s="385"/>
      <c r="U62" s="385"/>
      <c r="V62" s="385"/>
      <c r="W62" s="385"/>
      <c r="X62" s="385"/>
      <c r="Y62" s="385"/>
      <c r="Z62" s="385"/>
      <c r="AA62" s="385"/>
      <c r="AB62" s="385"/>
      <c r="AC62" s="385"/>
      <c r="AD62" s="398"/>
      <c r="AE62" s="388"/>
      <c r="AF62" s="388"/>
      <c r="AG62" s="398"/>
      <c r="AH62" s="398"/>
      <c r="AI62" s="398"/>
      <c r="AJ62" s="398"/>
      <c r="AK62" s="398"/>
      <c r="AL62" s="398"/>
      <c r="AM62" s="398"/>
      <c r="AN62" s="398"/>
      <c r="AO62" s="398"/>
    </row>
    <row r="63" spans="1:41" s="390" customFormat="1" ht="33" customHeight="1">
      <c r="A63" s="1103" t="s">
        <v>59</v>
      </c>
      <c r="B63" s="1103"/>
      <c r="C63" s="1103"/>
      <c r="D63" s="1103"/>
      <c r="E63" s="1103"/>
      <c r="F63" s="1103"/>
      <c r="G63" s="385"/>
      <c r="H63" s="401"/>
      <c r="I63" s="385"/>
      <c r="J63" s="385"/>
      <c r="K63" s="385"/>
      <c r="L63" s="385"/>
      <c r="M63" s="385"/>
      <c r="N63" s="385"/>
      <c r="O63" s="385"/>
      <c r="P63" s="385"/>
      <c r="Q63" s="385"/>
      <c r="R63" s="385"/>
      <c r="S63" s="385"/>
      <c r="T63" s="385"/>
      <c r="U63" s="385"/>
      <c r="V63" s="385"/>
      <c r="W63" s="385"/>
      <c r="X63" s="385"/>
      <c r="Y63" s="385"/>
      <c r="Z63" s="385"/>
      <c r="AA63" s="385"/>
      <c r="AB63" s="385"/>
      <c r="AC63" s="385"/>
      <c r="AD63" s="398"/>
      <c r="AE63" s="388"/>
      <c r="AF63" s="388"/>
      <c r="AG63" s="398"/>
      <c r="AH63" s="398"/>
      <c r="AI63" s="398"/>
      <c r="AJ63" s="398"/>
      <c r="AK63" s="398"/>
      <c r="AL63" s="398"/>
      <c r="AM63" s="398"/>
      <c r="AN63" s="398"/>
      <c r="AO63" s="398"/>
    </row>
    <row r="64" spans="1:41" s="390" customFormat="1" ht="33" customHeight="1">
      <c r="A64" s="401"/>
      <c r="B64" s="401"/>
      <c r="C64" s="385"/>
      <c r="D64" s="385"/>
      <c r="E64" s="385"/>
      <c r="F64" s="385"/>
      <c r="G64" s="385"/>
      <c r="H64" s="401"/>
      <c r="I64" s="385"/>
      <c r="J64" s="385"/>
      <c r="K64" s="385"/>
      <c r="L64" s="385"/>
      <c r="M64" s="385"/>
      <c r="N64" s="385"/>
      <c r="O64" s="385"/>
      <c r="P64" s="385"/>
      <c r="Q64" s="385"/>
      <c r="R64" s="385"/>
      <c r="S64" s="385"/>
      <c r="T64" s="385"/>
      <c r="U64" s="385"/>
      <c r="V64" s="385"/>
      <c r="W64" s="385"/>
      <c r="X64" s="385"/>
      <c r="Y64" s="385"/>
      <c r="Z64" s="385"/>
      <c r="AA64" s="385"/>
      <c r="AB64" s="385"/>
      <c r="AC64" s="385"/>
      <c r="AD64" s="398"/>
      <c r="AE64" s="388"/>
      <c r="AF64" s="388"/>
      <c r="AG64" s="398"/>
      <c r="AH64" s="398"/>
      <c r="AI64" s="398"/>
      <c r="AJ64" s="398"/>
      <c r="AK64" s="398"/>
      <c r="AL64" s="398"/>
      <c r="AM64" s="398"/>
      <c r="AN64" s="398"/>
      <c r="AO64" s="398"/>
    </row>
    <row r="65" spans="1:41" s="390" customFormat="1" ht="33" customHeight="1">
      <c r="A65" s="401"/>
      <c r="B65" s="401"/>
      <c r="C65" s="385"/>
      <c r="D65" s="385"/>
      <c r="E65" s="385"/>
      <c r="F65" s="385"/>
      <c r="G65" s="385"/>
      <c r="H65" s="401"/>
      <c r="I65" s="385"/>
      <c r="J65" s="385"/>
      <c r="K65" s="385"/>
      <c r="L65" s="385"/>
      <c r="M65" s="385"/>
      <c r="N65" s="385"/>
      <c r="O65" s="385"/>
      <c r="P65" s="385"/>
      <c r="Q65" s="385"/>
      <c r="R65" s="385"/>
      <c r="S65" s="385"/>
      <c r="T65" s="385"/>
      <c r="U65" s="385"/>
      <c r="V65" s="385"/>
      <c r="W65" s="385"/>
      <c r="X65" s="385"/>
      <c r="Y65" s="385"/>
      <c r="Z65" s="385"/>
      <c r="AA65" s="385"/>
      <c r="AB65" s="385"/>
      <c r="AC65" s="385"/>
      <c r="AD65" s="398"/>
      <c r="AE65" s="388"/>
      <c r="AF65" s="388"/>
      <c r="AG65" s="398"/>
      <c r="AH65" s="398"/>
      <c r="AI65" s="398"/>
      <c r="AJ65" s="398"/>
      <c r="AK65" s="398"/>
      <c r="AL65" s="398"/>
      <c r="AM65" s="398"/>
      <c r="AN65" s="398"/>
      <c r="AO65" s="398"/>
    </row>
    <row r="66" spans="1:41">
      <c r="A66" s="401"/>
      <c r="B66" s="401"/>
      <c r="C66" s="385"/>
      <c r="D66" s="385"/>
      <c r="E66" s="385"/>
      <c r="F66" s="385"/>
      <c r="G66" s="385"/>
      <c r="H66" s="385"/>
      <c r="I66" s="386"/>
      <c r="J66" s="386"/>
      <c r="K66" s="386"/>
      <c r="L66" s="386"/>
      <c r="M66" s="386"/>
      <c r="N66" s="386"/>
      <c r="O66" s="386"/>
      <c r="P66" s="386"/>
      <c r="Q66" s="386"/>
      <c r="R66" s="386"/>
      <c r="S66" s="386"/>
      <c r="T66" s="386"/>
      <c r="U66" s="386"/>
      <c r="V66" s="386"/>
      <c r="W66" s="386"/>
      <c r="X66" s="386"/>
      <c r="Y66" s="386"/>
      <c r="Z66" s="386"/>
      <c r="AA66" s="386"/>
      <c r="AB66" s="386"/>
      <c r="AC66" s="386"/>
    </row>
    <row r="67" spans="1:41">
      <c r="A67" s="401"/>
      <c r="B67" s="401"/>
      <c r="C67" s="385"/>
      <c r="D67" s="385"/>
      <c r="E67" s="385"/>
      <c r="F67" s="385"/>
      <c r="G67" s="385"/>
      <c r="H67" s="385"/>
      <c r="I67" s="386"/>
      <c r="J67" s="386"/>
      <c r="K67" s="386"/>
      <c r="L67" s="386"/>
      <c r="M67" s="386"/>
      <c r="N67" s="386"/>
      <c r="O67" s="386"/>
      <c r="P67" s="386"/>
      <c r="Q67" s="386"/>
      <c r="R67" s="386"/>
      <c r="S67" s="386"/>
      <c r="T67" s="386"/>
      <c r="U67" s="386"/>
      <c r="V67" s="386"/>
      <c r="W67" s="386"/>
      <c r="X67" s="386"/>
      <c r="Y67" s="386"/>
      <c r="Z67" s="386"/>
      <c r="AA67" s="386"/>
      <c r="AB67" s="386"/>
      <c r="AC67" s="386"/>
    </row>
    <row r="68" spans="1:41">
      <c r="A68" s="401"/>
      <c r="B68" s="401"/>
      <c r="C68" s="385"/>
      <c r="D68" s="385"/>
      <c r="E68" s="385"/>
      <c r="F68" s="385"/>
      <c r="G68" s="385"/>
      <c r="H68" s="385"/>
      <c r="I68" s="386"/>
      <c r="J68" s="386"/>
      <c r="K68" s="386"/>
      <c r="L68" s="386"/>
      <c r="M68" s="386"/>
      <c r="N68" s="386"/>
      <c r="O68" s="386"/>
      <c r="P68" s="386"/>
      <c r="Q68" s="386"/>
      <c r="R68" s="386"/>
      <c r="S68" s="386"/>
      <c r="T68" s="386"/>
      <c r="U68" s="386"/>
      <c r="V68" s="386"/>
      <c r="W68" s="386"/>
      <c r="X68" s="386"/>
      <c r="Y68" s="386"/>
      <c r="Z68" s="386"/>
      <c r="AA68" s="386"/>
      <c r="AB68" s="386"/>
      <c r="AC68" s="386"/>
    </row>
    <row r="69" spans="1:41">
      <c r="A69" s="401"/>
      <c r="B69" s="401"/>
      <c r="C69" s="385"/>
      <c r="D69" s="385"/>
      <c r="E69" s="385"/>
      <c r="F69" s="385"/>
      <c r="G69" s="385"/>
      <c r="H69" s="385"/>
      <c r="I69" s="386"/>
      <c r="J69" s="386"/>
      <c r="K69" s="386"/>
      <c r="L69" s="386"/>
      <c r="M69" s="386"/>
      <c r="N69" s="386"/>
      <c r="O69" s="386"/>
      <c r="P69" s="386"/>
      <c r="Q69" s="386"/>
      <c r="R69" s="386"/>
      <c r="S69" s="386"/>
      <c r="T69" s="386"/>
      <c r="U69" s="386"/>
      <c r="V69" s="386"/>
      <c r="W69" s="386"/>
      <c r="X69" s="386"/>
      <c r="Y69" s="386"/>
      <c r="Z69" s="386"/>
      <c r="AA69" s="386"/>
      <c r="AB69" s="386"/>
      <c r="AC69" s="386"/>
    </row>
    <row r="70" spans="1:41">
      <c r="A70" s="401"/>
      <c r="B70" s="401"/>
      <c r="C70" s="385"/>
      <c r="D70" s="385"/>
      <c r="E70" s="385"/>
      <c r="F70" s="385"/>
      <c r="G70" s="385"/>
      <c r="H70" s="385"/>
      <c r="I70" s="386"/>
      <c r="J70" s="386"/>
      <c r="K70" s="386"/>
      <c r="L70" s="386"/>
      <c r="M70" s="386"/>
      <c r="N70" s="386"/>
      <c r="O70" s="386"/>
      <c r="P70" s="386"/>
      <c r="Q70" s="386"/>
      <c r="R70" s="386"/>
      <c r="S70" s="386"/>
      <c r="T70" s="386"/>
      <c r="U70" s="386"/>
      <c r="V70" s="386"/>
      <c r="W70" s="386"/>
      <c r="X70" s="386"/>
      <c r="Y70" s="386"/>
      <c r="Z70" s="386"/>
      <c r="AA70" s="386"/>
      <c r="AB70" s="386"/>
      <c r="AC70" s="386"/>
    </row>
    <row r="71" spans="1:41">
      <c r="A71" s="401"/>
      <c r="B71" s="401"/>
      <c r="C71" s="385"/>
      <c r="D71" s="385"/>
      <c r="E71" s="385"/>
      <c r="F71" s="385"/>
      <c r="G71" s="385"/>
      <c r="H71" s="385"/>
      <c r="I71" s="386"/>
      <c r="J71" s="386"/>
      <c r="K71" s="386"/>
      <c r="L71" s="386"/>
      <c r="M71" s="386"/>
      <c r="N71" s="386"/>
      <c r="O71" s="386"/>
      <c r="P71" s="386"/>
      <c r="Q71" s="386"/>
      <c r="R71" s="386"/>
      <c r="S71" s="386"/>
      <c r="T71" s="386"/>
      <c r="U71" s="386"/>
      <c r="V71" s="386"/>
      <c r="W71" s="386"/>
      <c r="X71" s="386"/>
      <c r="Y71" s="386"/>
      <c r="Z71" s="386"/>
      <c r="AA71" s="386"/>
      <c r="AB71" s="386"/>
      <c r="AC71" s="386"/>
    </row>
    <row r="72" spans="1:41">
      <c r="A72" s="401"/>
      <c r="B72" s="401"/>
      <c r="C72" s="385"/>
      <c r="D72" s="385"/>
      <c r="E72" s="385"/>
      <c r="F72" s="385"/>
      <c r="G72" s="385"/>
      <c r="H72" s="385"/>
      <c r="I72" s="386"/>
      <c r="J72" s="386"/>
      <c r="K72" s="386"/>
      <c r="L72" s="386"/>
      <c r="M72" s="386"/>
      <c r="N72" s="386"/>
      <c r="O72" s="386"/>
      <c r="P72" s="386"/>
      <c r="Q72" s="386"/>
      <c r="R72" s="386"/>
      <c r="S72" s="386"/>
      <c r="T72" s="386"/>
      <c r="U72" s="386"/>
      <c r="V72" s="386"/>
      <c r="W72" s="386"/>
      <c r="X72" s="386"/>
      <c r="Y72" s="386"/>
      <c r="Z72" s="386"/>
      <c r="AA72" s="386"/>
      <c r="AB72" s="386"/>
      <c r="AC72" s="386"/>
    </row>
    <row r="73" spans="1:41">
      <c r="A73" s="401"/>
      <c r="B73" s="401"/>
      <c r="C73" s="385"/>
      <c r="D73" s="385"/>
      <c r="E73" s="385"/>
      <c r="F73" s="385"/>
      <c r="G73" s="385"/>
      <c r="H73" s="385"/>
      <c r="I73" s="386"/>
      <c r="J73" s="386"/>
      <c r="K73" s="386"/>
      <c r="L73" s="386"/>
      <c r="M73" s="386"/>
      <c r="N73" s="386"/>
      <c r="O73" s="386"/>
      <c r="P73" s="386"/>
      <c r="Q73" s="386"/>
      <c r="R73" s="386"/>
      <c r="S73" s="386"/>
      <c r="T73" s="386"/>
      <c r="U73" s="386"/>
      <c r="V73" s="386"/>
      <c r="W73" s="386"/>
      <c r="X73" s="386"/>
      <c r="Y73" s="386"/>
      <c r="Z73" s="386"/>
      <c r="AA73" s="386"/>
      <c r="AB73" s="386"/>
      <c r="AC73" s="386"/>
    </row>
    <row r="74" spans="1:41">
      <c r="A74" s="401"/>
      <c r="B74" s="401"/>
      <c r="C74" s="385"/>
      <c r="D74" s="385"/>
      <c r="E74" s="385"/>
      <c r="F74" s="385"/>
      <c r="G74" s="385"/>
      <c r="H74" s="385"/>
      <c r="I74" s="386"/>
      <c r="J74" s="386"/>
      <c r="K74" s="386"/>
      <c r="L74" s="386"/>
      <c r="M74" s="386"/>
      <c r="N74" s="386"/>
      <c r="O74" s="386"/>
      <c r="P74" s="386"/>
      <c r="Q74" s="386"/>
      <c r="R74" s="386"/>
      <c r="S74" s="386"/>
      <c r="T74" s="386"/>
      <c r="U74" s="386"/>
      <c r="V74" s="386"/>
      <c r="W74" s="386"/>
      <c r="X74" s="386"/>
      <c r="Y74" s="386"/>
      <c r="Z74" s="386"/>
      <c r="AA74" s="386"/>
      <c r="AB74" s="386"/>
      <c r="AC74" s="386"/>
    </row>
    <row r="75" spans="1:41">
      <c r="A75" s="401"/>
      <c r="B75" s="401"/>
      <c r="C75" s="385"/>
      <c r="D75" s="385"/>
      <c r="E75" s="385"/>
      <c r="F75" s="385"/>
      <c r="G75" s="385"/>
      <c r="H75" s="385"/>
      <c r="I75" s="386"/>
      <c r="J75" s="386"/>
      <c r="K75" s="386"/>
      <c r="L75" s="386"/>
      <c r="M75" s="386"/>
      <c r="N75" s="386"/>
      <c r="O75" s="386"/>
      <c r="P75" s="386"/>
      <c r="Q75" s="386"/>
      <c r="R75" s="386"/>
      <c r="S75" s="386"/>
      <c r="T75" s="386"/>
      <c r="U75" s="386"/>
      <c r="V75" s="386"/>
      <c r="W75" s="386"/>
      <c r="X75" s="386"/>
      <c r="Y75" s="386"/>
      <c r="Z75" s="386"/>
      <c r="AA75" s="386"/>
      <c r="AB75" s="386"/>
      <c r="AC75" s="386"/>
    </row>
    <row r="76" spans="1:41">
      <c r="A76" s="401"/>
      <c r="B76" s="401"/>
      <c r="C76" s="385"/>
      <c r="D76" s="385"/>
      <c r="E76" s="385"/>
      <c r="F76" s="385"/>
      <c r="G76" s="385"/>
      <c r="H76" s="385"/>
      <c r="I76" s="386"/>
      <c r="J76" s="386"/>
      <c r="K76" s="386"/>
      <c r="L76" s="386"/>
      <c r="M76" s="386"/>
      <c r="N76" s="386"/>
      <c r="O76" s="386"/>
      <c r="P76" s="386"/>
      <c r="Q76" s="386"/>
      <c r="R76" s="386"/>
      <c r="S76" s="386"/>
      <c r="T76" s="386"/>
      <c r="U76" s="386"/>
      <c r="V76" s="386"/>
      <c r="W76" s="386"/>
      <c r="X76" s="386"/>
      <c r="Y76" s="386"/>
      <c r="Z76" s="386"/>
      <c r="AA76" s="386"/>
      <c r="AB76" s="386"/>
      <c r="AC76" s="386"/>
    </row>
    <row r="77" spans="1:41">
      <c r="A77" s="401"/>
      <c r="B77" s="401"/>
      <c r="C77" s="385"/>
      <c r="D77" s="385"/>
      <c r="E77" s="385"/>
      <c r="F77" s="385"/>
      <c r="G77" s="385"/>
      <c r="H77" s="385"/>
      <c r="I77" s="386"/>
      <c r="J77" s="386"/>
      <c r="K77" s="386"/>
      <c r="L77" s="386"/>
      <c r="M77" s="386"/>
      <c r="N77" s="386"/>
      <c r="O77" s="386"/>
      <c r="P77" s="386"/>
      <c r="Q77" s="386"/>
      <c r="R77" s="386"/>
      <c r="S77" s="386"/>
      <c r="T77" s="386"/>
      <c r="U77" s="386"/>
      <c r="V77" s="386"/>
      <c r="W77" s="386"/>
      <c r="X77" s="386"/>
      <c r="Y77" s="386"/>
      <c r="Z77" s="386"/>
      <c r="AA77" s="386"/>
      <c r="AB77" s="386"/>
      <c r="AC77" s="386"/>
    </row>
  </sheetData>
  <sheetProtection sheet="1" objects="1" scenarios="1" formatColumns="0" formatRows="0" selectLockedCells="1"/>
  <customSheetViews>
    <customSheetView guid="{B48B8B4C-A880-453D-8729-90D004BEF0DB}" scale="115" showPageBreaks="1" showGridLines="0" zeroValues="0" printArea="1" hiddenRows="1" view="pageBreakPreview">
      <selection activeCell="F49" sqref="F49"/>
      <pageMargins left="0" right="0" top="0" bottom="0" header="0" footer="0"/>
      <pageSetup orientation="portrait" r:id="rId1"/>
      <headerFooter alignWithMargins="0">
        <oddFooter>&amp;R&amp;"Book Antiqua,Bold"&amp;8Bid Form (1st Envelope)  / Page &amp;P of &amp;N</oddFooter>
      </headerFooter>
    </customSheetView>
    <customSheetView guid="{7043F04C-1FA3-449D-BEB8-4AC08DF68A5A}" scale="115" showPageBreaks="1" showGridLines="0" zeroValues="0" printArea="1" hiddenRows="1" view="pageBreakPreview" topLeftCell="A36">
      <selection activeCell="D53" sqref="D53:F53"/>
      <pageMargins left="0" right="0" top="0" bottom="0" header="0" footer="0"/>
      <pageSetup orientation="portrait" r:id="rId2"/>
      <headerFooter alignWithMargins="0">
        <oddFooter>&amp;R&amp;"Book Antiqua,Bold"&amp;8Bid Form (1st Envelope)  / Page &amp;P of &amp;N</oddFooter>
      </headerFooter>
    </customSheetView>
    <customSheetView guid="{D0757F9E-DF41-4B40-A5E5-F4F8FDD8D61D}" showPageBreaks="1" showGridLines="0" zeroValues="0" printArea="1" hiddenColumns="1" view="pageBreakPreview" topLeftCell="A46">
      <selection activeCell="F51" sqref="F51"/>
      <pageMargins left="0" right="0" top="0" bottom="0" header="0" footer="0"/>
      <pageSetup orientation="portrait" r:id="rId3"/>
      <headerFooter alignWithMargins="0">
        <oddFooter>&amp;R&amp;"Book Antiqua,Bold"&amp;8Bid Form (1st Envelope)  / Page &amp;P of &amp;N</oddFooter>
      </headerFooter>
    </customSheetView>
    <customSheetView guid="{E81F0721-C35D-4189-B675-E46A21339863}" showGridLines="0" zeroValues="0" topLeftCell="A58">
      <selection activeCell="F50" sqref="F50"/>
      <rowBreaks count="1" manualBreakCount="1">
        <brk id="52" max="5" man="1"/>
      </rowBreaks>
      <pageMargins left="0" right="0" top="0" bottom="0" header="0" footer="0"/>
      <pageSetup orientation="portrait" r:id="rId4"/>
      <headerFooter alignWithMargins="0">
        <oddFooter>&amp;R&amp;"Book Antiqua,Bold"&amp;8Bid Form (1st Envelope)  / Page &amp;P of &amp;N</oddFooter>
      </headerFooter>
    </customSheetView>
    <customSheetView guid="{223BC0FC-814D-40F0-9795-CE82A16FF3A5}" showGridLines="0" zeroValues="0">
      <selection activeCell="F50" sqref="F50"/>
      <rowBreaks count="1" manualBreakCount="1">
        <brk id="52" max="5" man="1"/>
      </rowBreaks>
      <pageMargins left="0" right="0" top="0" bottom="0" header="0" footer="0"/>
      <pageSetup orientation="portrait" r:id="rId5"/>
      <headerFooter alignWithMargins="0">
        <oddFooter>&amp;R&amp;"Book Antiqua,Bold"&amp;8Bid Form (1st Envelope)  / Page &amp;P of &amp;N</oddFooter>
      </headerFooter>
    </customSheetView>
    <customSheetView guid="{D53177B2-31EC-4222-B97A-A37DCFD9E45B}" showGridLines="0" zeroValues="0">
      <selection activeCell="F50" sqref="F50"/>
      <rowBreaks count="1" manualBreakCount="1">
        <brk id="52" max="5" man="1"/>
      </rowBreaks>
      <pageMargins left="0" right="0" top="0" bottom="0" header="0" footer="0"/>
      <pageSetup orientation="portrait" r:id="rId6"/>
      <headerFooter alignWithMargins="0">
        <oddFooter>&amp;R&amp;"Book Antiqua,Bold"&amp;8Bid Form (1st Envelope)  / Page &amp;P of &amp;N</oddFooter>
      </headerFooter>
    </customSheetView>
    <customSheetView guid="{B3CE7B10-A914-4559-A6DA-AED8C22AFD6D}" showGridLines="0" zeroValues="0" topLeftCell="A39">
      <selection activeCell="F50" sqref="F50"/>
      <rowBreaks count="1" manualBreakCount="1">
        <brk id="52" max="5" man="1"/>
      </rowBreaks>
      <pageMargins left="0" right="0" top="0" bottom="0" header="0" footer="0"/>
      <pageSetup orientation="portrait" r:id="rId7"/>
      <headerFooter alignWithMargins="0">
        <oddFooter>&amp;R&amp;"Book Antiqua,Bold"&amp;8Bid Form (1st Envelope)  / Page &amp;P of &amp;N</oddFooter>
      </headerFooter>
    </customSheetView>
    <customSheetView guid="{7487ED9F-BBED-4B2A-9631-22F1A430946B}" showGridLines="0" zeroValues="0">
      <selection activeCell="F50" sqref="F50"/>
      <rowBreaks count="1" manualBreakCount="1">
        <brk id="52" max="5" man="1"/>
      </rowBreaks>
      <pageMargins left="0" right="0" top="0" bottom="0" header="0" footer="0"/>
      <pageSetup orientation="portrait" r:id="rId8"/>
      <headerFooter alignWithMargins="0">
        <oddFooter>&amp;R&amp;"Book Antiqua,Bold"&amp;8Bid Form (1st Envelope)  / Page &amp;P of &amp;N</oddFooter>
      </headerFooter>
    </customSheetView>
    <customSheetView guid="{A7DBDDEF-9245-44C6-9EBF-032DB6E1C0A2}" showGridLines="0" zeroValues="0" topLeftCell="A25">
      <selection activeCell="F50" sqref="F50"/>
      <rowBreaks count="1" manualBreakCount="1">
        <brk id="52" max="5" man="1"/>
      </rowBreaks>
      <pageMargins left="0" right="0" top="0" bottom="0" header="0" footer="0"/>
      <pageSetup orientation="portrait" r:id="rId9"/>
      <headerFooter alignWithMargins="0">
        <oddFooter>&amp;R&amp;"Book Antiqua,Bold"&amp;8Bid Form (1st Envelope)  / Page &amp;P of &amp;N</oddFooter>
      </headerFooter>
    </customSheetView>
    <customSheetView guid="{E9F4E142-7D26-464D-BECA-4F3806DB1FE1}" showGridLines="0" zeroValues="0" topLeftCell="A49">
      <selection activeCell="F50" sqref="F50"/>
      <rowBreaks count="1" manualBreakCount="1">
        <brk id="52" max="5" man="1"/>
      </rowBreaks>
      <pageMargins left="0" right="0" top="0" bottom="0" header="0" footer="0"/>
      <pageSetup orientation="portrait" r:id="rId10"/>
      <headerFooter alignWithMargins="0">
        <oddFooter>&amp;R&amp;"Book Antiqua,Bold"&amp;8Bid Form (1st Envelope)  / Page &amp;P of &amp;N</oddFooter>
      </headerFooter>
    </customSheetView>
    <customSheetView guid="{27A45B7A-04F2-4516-B80B-5ED0825D4ED3}" showGridLines="0" zeroValues="0" topLeftCell="A4">
      <selection activeCell="C5" sqref="C5:F5"/>
      <rowBreaks count="1" manualBreakCount="1">
        <brk id="52" max="5" man="1"/>
      </rowBreaks>
      <pageMargins left="0" right="0" top="0" bottom="0" header="0" footer="0"/>
      <pageSetup orientation="portrait" r:id="rId11"/>
      <headerFooter alignWithMargins="0">
        <oddFooter>&amp;R&amp;"Book Antiqua,Bold"&amp;8Bid Form (1st Envelope)  / Page &amp;P of &amp;N</oddFooter>
      </headerFooter>
    </customSheetView>
    <customSheetView guid="{14D7F02E-BCCA-4517-ABC7-537FF4AEB67A}" showGridLines="0" zeroValues="0">
      <selection activeCell="D54" sqref="D54:F54"/>
      <rowBreaks count="1" manualBreakCount="1">
        <brk id="52" max="5" man="1"/>
      </rowBreaks>
      <pageMargins left="0" right="0" top="0" bottom="0" header="0" footer="0"/>
      <pageSetup orientation="portrait" r:id="rId12"/>
      <headerFooter alignWithMargins="0">
        <oddFooter>&amp;R&amp;"Book Antiqua,Bold"&amp;8Bid Form (1st Envelope)  / Page &amp;P of &amp;N</oddFooter>
      </headerFooter>
    </customSheetView>
    <customSheetView guid="{01ACF2E1-8E61-4459-ABC1-B6C183DEED61}" showGridLines="0" zeroValues="0" showRuler="0">
      <selection activeCell="C5" sqref="C5:F5"/>
      <pageMargins left="0" right="0" top="0" bottom="0" header="0" footer="0"/>
      <pageSetup orientation="portrait" r:id="rId13"/>
      <headerFooter alignWithMargins="0">
        <oddFooter>&amp;R&amp;"Book Antiqua,Bold"&amp;8Bid Form (1st Envelope)  / Page &amp;P of &amp;N</oddFooter>
      </headerFooter>
    </customSheetView>
    <customSheetView guid="{4F65FF32-EC61-4022-A399-2986D7B6B8B3}" showGridLines="0" zeroValues="0" hiddenColumns="1" showRuler="0">
      <selection activeCell="C5" sqref="C5:F5"/>
      <pageMargins left="0" right="0" top="0" bottom="0" header="0" footer="0"/>
      <pageSetup orientation="portrait" r:id="rId14"/>
      <headerFooter alignWithMargins="0">
        <oddFooter>&amp;R&amp;"Book Antiqua,Bold"&amp;8Bid Form (1st Envelope)  / Page &amp;P of &amp;N</oddFooter>
      </headerFooter>
    </customSheetView>
    <customSheetView guid="{ECE9294F-C910-4036-88BC-B1F2176FB06B}" showGridLines="0" zeroValues="0">
      <selection activeCell="C5" sqref="C5:F5"/>
      <rowBreaks count="1" manualBreakCount="1">
        <brk id="52" max="5" man="1"/>
      </rowBreaks>
      <pageMargins left="0" right="0" top="0" bottom="0" header="0" footer="0"/>
      <pageSetup orientation="portrait" r:id="rId15"/>
      <headerFooter alignWithMargins="0">
        <oddFooter>&amp;R&amp;"Book Antiqua,Bold"&amp;8Bid Form (1st Envelope)  / Page &amp;P of &amp;N</oddFooter>
      </headerFooter>
    </customSheetView>
    <customSheetView guid="{B23AD343-29DA-4CE0-BD10-47BF44F3782F}" showGridLines="0" zeroValues="0" topLeftCell="A49">
      <selection activeCell="F50" sqref="F50"/>
      <rowBreaks count="1" manualBreakCount="1">
        <brk id="52" max="5" man="1"/>
      </rowBreaks>
      <pageMargins left="0" right="0" top="0" bottom="0" header="0" footer="0"/>
      <pageSetup orientation="portrait" r:id="rId16"/>
      <headerFooter alignWithMargins="0">
        <oddFooter>&amp;R&amp;"Book Antiqua,Bold"&amp;8Bid Form (1st Envelope)  / Page &amp;P of &amp;N</oddFooter>
      </headerFooter>
    </customSheetView>
    <customSheetView guid="{4AA1107B-A795-4744-B566-827168772C7A}" showGridLines="0" zeroValues="0">
      <selection activeCell="F50" sqref="F50"/>
      <rowBreaks count="1" manualBreakCount="1">
        <brk id="52" max="5" man="1"/>
      </rowBreaks>
      <pageMargins left="0" right="0" top="0" bottom="0" header="0" footer="0"/>
      <pageSetup orientation="portrait" r:id="rId17"/>
      <headerFooter alignWithMargins="0">
        <oddFooter>&amp;R&amp;"Book Antiqua,Bold"&amp;8Bid Form (1st Envelope)  / Page &amp;P of &amp;N</oddFooter>
      </headerFooter>
    </customSheetView>
    <customSheetView guid="{EE46BCD1-F715-4FA9-A5FC-1B125AD601E0}" showGridLines="0" zeroValues="0" topLeftCell="A28">
      <selection activeCell="D59" sqref="D59:F59"/>
      <rowBreaks count="1" manualBreakCount="1">
        <brk id="52" max="5" man="1"/>
      </rowBreaks>
      <pageMargins left="0" right="0" top="0" bottom="0" header="0" footer="0"/>
      <pageSetup orientation="portrait" r:id="rId18"/>
      <headerFooter alignWithMargins="0">
        <oddFooter>&amp;R&amp;"Book Antiqua,Bold"&amp;8Bid Form (1st Envelope)  / Page &amp;P of &amp;N</oddFooter>
      </headerFooter>
    </customSheetView>
    <customSheetView guid="{E97134B6-5E8D-4951-8DA0-73D065532361}" showGridLines="0" zeroValues="0">
      <selection activeCell="F50" sqref="F50"/>
      <rowBreaks count="1" manualBreakCount="1">
        <brk id="52" max="5" man="1"/>
      </rowBreaks>
      <pageMargins left="0" right="0" top="0" bottom="0" header="0" footer="0"/>
      <pageSetup orientation="portrait" r:id="rId19"/>
      <headerFooter alignWithMargins="0">
        <oddFooter>&amp;R&amp;"Book Antiqua,Bold"&amp;8Bid Form (1st Envelope)  / Page &amp;P of &amp;N</oddFooter>
      </headerFooter>
    </customSheetView>
    <customSheetView guid="{B835C05C-B615-4DCB-982D-4519616B3CD8}" showGridLines="0" zeroValues="0" topLeftCell="A58">
      <selection activeCell="F50" sqref="F50"/>
      <rowBreaks count="1" manualBreakCount="1">
        <brk id="52" max="5" man="1"/>
      </rowBreaks>
      <pageMargins left="0" right="0" top="0" bottom="0" header="0" footer="0"/>
      <pageSetup orientation="portrait" r:id="rId20"/>
      <headerFooter alignWithMargins="0">
        <oddFooter>&amp;R&amp;"Book Antiqua,Bold"&amp;8Bid Form (1st Envelope)  / Page &amp;P of &amp;N</oddFooter>
      </headerFooter>
    </customSheetView>
    <customSheetView guid="{17F5C48B-526E-48D2-9F97-823D578F9893}" showPageBreaks="1" showGridLines="0" zeroValues="0" printArea="1" hiddenColumns="1" view="pageBreakPreview" topLeftCell="A38">
      <selection activeCell="F51" sqref="F51"/>
      <pageMargins left="0" right="0" top="0" bottom="0" header="0" footer="0"/>
      <pageSetup orientation="portrait" r:id="rId21"/>
      <headerFooter alignWithMargins="0">
        <oddFooter>&amp;R&amp;"Book Antiqua,Bold"&amp;8Bid Form (1st Envelope)  / Page &amp;P of &amp;N</oddFooter>
      </headerFooter>
    </customSheetView>
    <customSheetView guid="{7F1A5DE7-1043-4C11-AB2C-CC6BC6A0F482}" showPageBreaks="1" showGridLines="0" zeroValues="0" printArea="1" hiddenColumns="1" view="pageBreakPreview">
      <selection activeCell="C5" sqref="C5:F5"/>
      <pageMargins left="0" right="0" top="0" bottom="0" header="0" footer="0"/>
      <pageSetup orientation="portrait" r:id="rId22"/>
      <headerFooter alignWithMargins="0">
        <oddFooter>&amp;R&amp;"Book Antiqua,Bold"&amp;8Bid Form (1st Envelope)  / Page &amp;P of &amp;N</oddFooter>
      </headerFooter>
    </customSheetView>
    <customSheetView guid="{75D87FDD-0292-4E5A-8E8F-63018B009393}" scale="115" showPageBreaks="1" showGridLines="0" zeroValues="0" printArea="1" hiddenRows="1" view="pageBreakPreview">
      <selection activeCell="F49" sqref="F49"/>
      <pageMargins left="0" right="0" top="0" bottom="0" header="0" footer="0"/>
      <pageSetup orientation="portrait" r:id="rId23"/>
      <headerFooter alignWithMargins="0">
        <oddFooter>&amp;R&amp;"Book Antiqua,Bold"&amp;8Bid Form (1st Envelope)  / Page &amp;P of &amp;N</oddFooter>
      </headerFooter>
    </customSheetView>
  </customSheetViews>
  <mergeCells count="45">
    <mergeCell ref="B20:F20"/>
    <mergeCell ref="D21:F21"/>
    <mergeCell ref="B19:F19"/>
    <mergeCell ref="A3:F3"/>
    <mergeCell ref="C5:F5"/>
    <mergeCell ref="B6:C6"/>
    <mergeCell ref="C15:F15"/>
    <mergeCell ref="B17:F17"/>
    <mergeCell ref="B18:F18"/>
    <mergeCell ref="B21:C21"/>
    <mergeCell ref="A63:F63"/>
    <mergeCell ref="B28:F28"/>
    <mergeCell ref="B29:F29"/>
    <mergeCell ref="B30:F30"/>
    <mergeCell ref="D59:F59"/>
    <mergeCell ref="B31:F31"/>
    <mergeCell ref="A62:F62"/>
    <mergeCell ref="A58:C58"/>
    <mergeCell ref="A61:C61"/>
    <mergeCell ref="D58:F58"/>
    <mergeCell ref="A60:C60"/>
    <mergeCell ref="A54:C54"/>
    <mergeCell ref="A57:C57"/>
    <mergeCell ref="A55:C55"/>
    <mergeCell ref="A59:C59"/>
    <mergeCell ref="A56:C56"/>
    <mergeCell ref="D56:F56"/>
    <mergeCell ref="D57:F57"/>
    <mergeCell ref="B38:F38"/>
    <mergeCell ref="B27:F27"/>
    <mergeCell ref="B25:C25"/>
    <mergeCell ref="B35:F35"/>
    <mergeCell ref="D53:F53"/>
    <mergeCell ref="B34:F34"/>
    <mergeCell ref="B36:F36"/>
    <mergeCell ref="A47:F47"/>
    <mergeCell ref="A53:C53"/>
    <mergeCell ref="B37:F37"/>
    <mergeCell ref="B44:C44"/>
    <mergeCell ref="B22:C22"/>
    <mergeCell ref="B23:C23"/>
    <mergeCell ref="B24:C24"/>
    <mergeCell ref="B33:F33"/>
    <mergeCell ref="B26:C26"/>
    <mergeCell ref="B32:F32"/>
  </mergeCells>
  <phoneticPr fontId="34" type="noConversion"/>
  <conditionalFormatting sqref="C49:C50">
    <cfRule type="expression" dxfId="1" priority="2" stopIfTrue="1">
      <formula>$B$49=""</formula>
    </cfRule>
  </conditionalFormatting>
  <conditionalFormatting sqref="F49:F50">
    <cfRule type="expression" dxfId="0" priority="1" stopIfTrue="1">
      <formula>$E$49=""</formula>
    </cfRule>
  </conditionalFormatting>
  <pageMargins left="0.75" right="0.77" top="0.62" bottom="0.61" header="0.39" footer="0.32"/>
  <pageSetup orientation="portrait" r:id="rId24"/>
  <headerFooter alignWithMargins="0">
    <oddFooter>&amp;R&amp;"Book Antiqua,Bold"&amp;8Bid Form (1st Envelope)  / Page &amp;P of &amp;N</oddFooter>
  </headerFooter>
  <drawing r:id="rId2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5"/>
  <dimension ref="A1:L46"/>
  <sheetViews>
    <sheetView view="pageBreakPreview" topLeftCell="A22" zoomScaleNormal="100" zoomScaleSheetLayoutView="100" workbookViewId="0">
      <selection activeCell="B27" sqref="B27:F27"/>
    </sheetView>
  </sheetViews>
  <sheetFormatPr defaultColWidth="8" defaultRowHeight="16.5"/>
  <cols>
    <col min="1" max="1" width="7.5" style="472" customWidth="1"/>
    <col min="2" max="2" width="46.875" style="472" customWidth="1"/>
    <col min="3" max="3" width="2.25" style="472" customWidth="1"/>
    <col min="4" max="4" width="17.625" style="531" customWidth="1"/>
    <col min="5" max="5" width="4.125" style="531" customWidth="1"/>
    <col min="6" max="6" width="17.625" style="531" customWidth="1"/>
    <col min="7" max="7" width="29.625" style="475" customWidth="1"/>
    <col min="8" max="8" width="15.25" style="475" customWidth="1"/>
    <col min="9" max="9" width="8.875" style="475" bestFit="1" customWidth="1"/>
    <col min="10" max="11" width="8" style="475"/>
    <col min="12" max="12" width="14" style="475" customWidth="1"/>
    <col min="13" max="16384" width="8" style="475"/>
  </cols>
  <sheetData>
    <row r="1" spans="1:8" ht="15.95" customHeight="1">
      <c r="B1" s="1132" t="s">
        <v>565</v>
      </c>
      <c r="C1" s="1133"/>
      <c r="D1" s="1133"/>
      <c r="E1" s="1133"/>
      <c r="F1" s="1133"/>
    </row>
    <row r="2" spans="1:8" ht="15.95" customHeight="1">
      <c r="B2" s="473"/>
      <c r="C2" s="474"/>
      <c r="D2" s="476"/>
      <c r="E2" s="476"/>
      <c r="F2" s="476"/>
    </row>
    <row r="3" spans="1:8" s="477" customFormat="1" ht="15.95" customHeight="1">
      <c r="A3" s="472"/>
      <c r="B3" s="472"/>
      <c r="C3" s="472"/>
      <c r="D3" s="1134" t="s">
        <v>566</v>
      </c>
      <c r="E3" s="1134"/>
      <c r="F3" s="1134"/>
    </row>
    <row r="4" spans="1:8" s="477" customFormat="1" ht="20.25" customHeight="1">
      <c r="A4" s="1135" t="s">
        <v>567</v>
      </c>
      <c r="B4" s="1135"/>
      <c r="C4" s="1135"/>
      <c r="D4" s="1136" t="e">
        <f>'Sch-1'!G9:I9</f>
        <v>#VALUE!</v>
      </c>
      <c r="E4" s="1136"/>
      <c r="F4" s="1136"/>
    </row>
    <row r="5" spans="1:8" s="482" customFormat="1" ht="21" customHeight="1">
      <c r="A5" s="478" t="s">
        <v>426</v>
      </c>
      <c r="B5" s="1128" t="s">
        <v>568</v>
      </c>
      <c r="C5" s="1129"/>
      <c r="D5" s="479" t="s">
        <v>569</v>
      </c>
      <c r="E5" s="1130" t="s">
        <v>570</v>
      </c>
      <c r="F5" s="1131"/>
    </row>
    <row r="6" spans="1:8" s="477" customFormat="1" ht="36" customHeight="1">
      <c r="A6" s="483">
        <v>1</v>
      </c>
      <c r="B6" s="484" t="s">
        <v>571</v>
      </c>
      <c r="C6" s="485"/>
      <c r="D6" s="486">
        <f>'Sch-6'!D14</f>
        <v>0</v>
      </c>
      <c r="E6" s="487" t="s">
        <v>148</v>
      </c>
      <c r="F6" s="488">
        <f>D6</f>
        <v>0</v>
      </c>
      <c r="G6" s="489"/>
    </row>
    <row r="7" spans="1:8" s="477" customFormat="1" ht="34.5" customHeight="1">
      <c r="A7" s="483">
        <v>2</v>
      </c>
      <c r="B7" s="484" t="s">
        <v>572</v>
      </c>
      <c r="C7" s="485"/>
      <c r="D7" s="486">
        <f>'Sch-6'!D16</f>
        <v>0</v>
      </c>
      <c r="E7" s="487"/>
      <c r="F7" s="488">
        <f>D7</f>
        <v>0</v>
      </c>
      <c r="G7" s="489"/>
    </row>
    <row r="8" spans="1:8" s="477" customFormat="1" ht="21" customHeight="1">
      <c r="A8" s="483">
        <v>3</v>
      </c>
      <c r="B8" s="484" t="s">
        <v>573</v>
      </c>
      <c r="C8" s="485"/>
      <c r="D8" s="490" t="e">
        <f>'Sch-6'!#REF!</f>
        <v>#REF!</v>
      </c>
      <c r="E8" s="480"/>
      <c r="F8" s="481" t="e">
        <f>D8</f>
        <v>#REF!</v>
      </c>
      <c r="G8" s="489"/>
    </row>
    <row r="9" spans="1:8" s="477" customFormat="1" ht="21" customHeight="1">
      <c r="A9" s="483">
        <v>4</v>
      </c>
      <c r="B9" s="484" t="s">
        <v>574</v>
      </c>
      <c r="C9" s="485"/>
      <c r="D9" s="490" t="s">
        <v>575</v>
      </c>
      <c r="E9" s="487"/>
      <c r="F9" s="481" t="str">
        <f>D9</f>
        <v>Not Applicable</v>
      </c>
    </row>
    <row r="10" spans="1:8" s="477" customFormat="1" ht="21" customHeight="1">
      <c r="A10" s="483">
        <v>5</v>
      </c>
      <c r="B10" s="484" t="s">
        <v>576</v>
      </c>
      <c r="C10" s="485"/>
      <c r="D10" s="491" t="e">
        <f>SUM(D6,D7,D8)</f>
        <v>#REF!</v>
      </c>
      <c r="E10" s="487"/>
      <c r="F10" s="492" t="e">
        <f>SUM(F6,F7,F8)</f>
        <v>#REF!</v>
      </c>
    </row>
    <row r="11" spans="1:8" s="477" customFormat="1" ht="21" customHeight="1">
      <c r="A11" s="483">
        <v>6</v>
      </c>
      <c r="B11" s="493" t="s">
        <v>577</v>
      </c>
      <c r="C11" s="494" t="s">
        <v>148</v>
      </c>
      <c r="D11" s="486" t="e">
        <f>H11</f>
        <v>#REF!</v>
      </c>
      <c r="E11" s="495" t="s">
        <v>148</v>
      </c>
      <c r="F11" s="488" t="e">
        <f>D11</f>
        <v>#REF!</v>
      </c>
      <c r="H11" s="496" t="e">
        <f>ROUND(('Sch-1'!N23-'Sch-1 dis'!F75)+('Sch-2'!J20-'Sch-2 Dis'!F56)+ (#REF!-'Sch-3 Dis'!F81),0)</f>
        <v>#REF!</v>
      </c>
    </row>
    <row r="12" spans="1:8" s="477" customFormat="1" ht="21.95" customHeight="1">
      <c r="A12" s="483">
        <v>7</v>
      </c>
      <c r="B12" s="493" t="s">
        <v>578</v>
      </c>
      <c r="C12" s="485"/>
      <c r="D12" s="479" t="e">
        <f>D10-D11</f>
        <v>#REF!</v>
      </c>
      <c r="E12" s="487"/>
      <c r="F12" s="492" t="e">
        <f>F10-F11</f>
        <v>#REF!</v>
      </c>
      <c r="G12" s="497"/>
      <c r="H12" s="496"/>
    </row>
    <row r="13" spans="1:8" s="477" customFormat="1" ht="21.95" customHeight="1">
      <c r="A13" s="483">
        <v>8</v>
      </c>
      <c r="B13" s="484" t="s">
        <v>579</v>
      </c>
      <c r="C13" s="485"/>
      <c r="D13" s="486"/>
      <c r="E13" s="487"/>
      <c r="F13" s="488"/>
    </row>
    <row r="14" spans="1:8" s="477" customFormat="1" ht="21.95" customHeight="1">
      <c r="A14" s="483" t="s">
        <v>148</v>
      </c>
      <c r="B14" s="484" t="s">
        <v>580</v>
      </c>
      <c r="C14" s="498"/>
      <c r="D14" s="499" t="e">
        <f>'Sch-5 Dis'!D14:E14</f>
        <v>#REF!</v>
      </c>
      <c r="E14" s="500"/>
      <c r="F14" s="481">
        <f>F32</f>
        <v>0</v>
      </c>
      <c r="G14" s="489"/>
    </row>
    <row r="15" spans="1:8" s="477" customFormat="1" ht="21.95" customHeight="1">
      <c r="A15" s="483"/>
      <c r="B15" s="484" t="s">
        <v>581</v>
      </c>
      <c r="C15" s="485"/>
      <c r="D15" s="499" t="e">
        <f>'Sch-5 Dis'!D16:E16</f>
        <v>#REF!</v>
      </c>
      <c r="E15" s="501"/>
      <c r="F15" s="481">
        <f>F34</f>
        <v>0</v>
      </c>
      <c r="G15" s="489"/>
    </row>
    <row r="16" spans="1:8" s="477" customFormat="1" ht="21.95" customHeight="1">
      <c r="A16" s="483"/>
      <c r="B16" s="484" t="s">
        <v>582</v>
      </c>
      <c r="C16" s="485"/>
      <c r="D16" s="499" t="e">
        <f>'Sch-5 Dis'!#REF!</f>
        <v>#REF!</v>
      </c>
      <c r="E16" s="501"/>
      <c r="F16" s="481">
        <f>F35</f>
        <v>0</v>
      </c>
      <c r="G16" s="489"/>
    </row>
    <row r="17" spans="1:12" s="477" customFormat="1" ht="21.95" customHeight="1">
      <c r="A17" s="483"/>
      <c r="B17" s="484" t="s">
        <v>583</v>
      </c>
      <c r="C17" s="485"/>
      <c r="D17" s="499" t="e">
        <f>SUM('Sch-5 Dis'!#REF!,'Sch-5 Dis'!#REF!)</f>
        <v>#REF!</v>
      </c>
      <c r="E17" s="501"/>
      <c r="F17" s="481">
        <f>F38</f>
        <v>0</v>
      </c>
      <c r="G17" s="489"/>
    </row>
    <row r="18" spans="1:12" s="477" customFormat="1" ht="21.95" customHeight="1">
      <c r="A18" s="483"/>
      <c r="B18" s="484" t="s">
        <v>584</v>
      </c>
      <c r="C18" s="485"/>
      <c r="D18" s="490" t="s">
        <v>7</v>
      </c>
      <c r="E18" s="480"/>
      <c r="F18" s="481" t="str">
        <f>F36</f>
        <v/>
      </c>
    </row>
    <row r="19" spans="1:12" s="477" customFormat="1" ht="27" customHeight="1">
      <c r="A19" s="483"/>
      <c r="B19" s="484" t="s">
        <v>585</v>
      </c>
      <c r="C19" s="502"/>
      <c r="D19" s="503" t="e">
        <f>SUM(D14,D15,D16,D17,D18)</f>
        <v>#REF!</v>
      </c>
      <c r="E19" s="504"/>
      <c r="F19" s="502">
        <f>SUM(F14:F18)</f>
        <v>0</v>
      </c>
      <c r="G19" s="489"/>
    </row>
    <row r="20" spans="1:12" s="477" customFormat="1" ht="33.75" customHeight="1">
      <c r="A20" s="483">
        <v>8</v>
      </c>
      <c r="B20" s="484" t="s">
        <v>586</v>
      </c>
      <c r="C20" s="485"/>
      <c r="D20" s="479" t="e">
        <f>D10+D19</f>
        <v>#REF!</v>
      </c>
      <c r="E20" s="505" t="s">
        <v>148</v>
      </c>
      <c r="F20" s="506" t="e">
        <f>F10+F19</f>
        <v>#REF!</v>
      </c>
      <c r="G20" s="489"/>
    </row>
    <row r="21" spans="1:12" s="477" customFormat="1" ht="51" customHeight="1">
      <c r="A21" s="483">
        <v>9</v>
      </c>
      <c r="B21" s="484" t="s">
        <v>587</v>
      </c>
      <c r="C21" s="485"/>
      <c r="D21" s="486">
        <v>0</v>
      </c>
      <c r="E21" s="487"/>
      <c r="F21" s="488">
        <f>D21</f>
        <v>0</v>
      </c>
    </row>
    <row r="22" spans="1:12" s="477" customFormat="1" ht="23.25" customHeight="1">
      <c r="A22" s="507" t="s">
        <v>148</v>
      </c>
      <c r="B22" s="508" t="s">
        <v>148</v>
      </c>
      <c r="C22" s="508"/>
      <c r="D22" s="509"/>
      <c r="E22" s="510"/>
      <c r="F22" s="511"/>
    </row>
    <row r="23" spans="1:12" s="477" customFormat="1" ht="18.75" customHeight="1">
      <c r="A23" s="512" t="s">
        <v>588</v>
      </c>
      <c r="B23" s="1114" t="s">
        <v>589</v>
      </c>
      <c r="C23" s="1114"/>
      <c r="D23" s="1114"/>
      <c r="E23" s="1114"/>
      <c r="F23" s="1137"/>
    </row>
    <row r="24" spans="1:12" s="477" customFormat="1" ht="18.75" customHeight="1">
      <c r="A24" s="512"/>
      <c r="B24" s="1120" t="e">
        <f>H24&amp;" "&amp;G24&amp;" "&amp;I24&amp;" "&amp;J24&amp;"%"&amp; " as"&amp;" "&amp;K24&amp; " "&amp;L24</f>
        <v>#REF!</v>
      </c>
      <c r="C24" s="1121"/>
      <c r="D24" s="1121"/>
      <c r="E24" s="1121"/>
      <c r="F24" s="1122"/>
      <c r="G24" s="514" t="s">
        <v>7</v>
      </c>
      <c r="H24" s="515" t="s">
        <v>590</v>
      </c>
      <c r="I24" s="515" t="str">
        <f>IF(J24="","","@")</f>
        <v/>
      </c>
      <c r="J24" s="516" t="s">
        <v>7</v>
      </c>
      <c r="K24" s="517" t="e">
        <f>IF(OR(L24=0,L24=""),"","Rs.")</f>
        <v>#REF!</v>
      </c>
      <c r="L24" s="518" t="e">
        <f>IF(D14=0,"",D14)</f>
        <v>#REF!</v>
      </c>
    </row>
    <row r="25" spans="1:12" s="477" customFormat="1" ht="19.5" customHeight="1">
      <c r="B25" s="1120" t="e">
        <f>H25&amp;" "&amp;G25&amp;" "&amp;I25&amp;" "&amp;J25&amp;"%"&amp; " as"&amp;" "&amp;K25&amp; " "&amp;L25</f>
        <v>#REF!</v>
      </c>
      <c r="C25" s="1121"/>
      <c r="D25" s="1121"/>
      <c r="E25" s="1121"/>
      <c r="F25" s="1122"/>
      <c r="G25" s="514" t="s">
        <v>7</v>
      </c>
      <c r="H25" s="515" t="s">
        <v>591</v>
      </c>
      <c r="I25" s="515" t="str">
        <f>IF(J25="","","@")</f>
        <v/>
      </c>
      <c r="J25" s="516" t="s">
        <v>7</v>
      </c>
      <c r="K25" s="517" t="e">
        <f>IF(OR(L25=0,L25=""),"","Rs.")</f>
        <v>#REF!</v>
      </c>
      <c r="L25" s="518" t="e">
        <f>IF(D15=0,"",D15)</f>
        <v>#REF!</v>
      </c>
    </row>
    <row r="26" spans="1:12" s="477" customFormat="1" ht="19.5" customHeight="1">
      <c r="B26" s="1120" t="e">
        <f>H26&amp;" "&amp;G26&amp;" "&amp;I26&amp;" "&amp;J26&amp;"%"&amp; " as"&amp;" "&amp;K26&amp; " "&amp;L26</f>
        <v>#REF!</v>
      </c>
      <c r="C26" s="1121"/>
      <c r="D26" s="1121"/>
      <c r="E26" s="1121"/>
      <c r="F26" s="1122"/>
      <c r="G26" s="514" t="s">
        <v>7</v>
      </c>
      <c r="H26" s="515" t="s">
        <v>592</v>
      </c>
      <c r="I26" s="515" t="str">
        <f>IF(J26="","","@")</f>
        <v/>
      </c>
      <c r="J26" s="516" t="s">
        <v>7</v>
      </c>
      <c r="K26" s="517" t="e">
        <f>IF(OR(L26=0,L26=""),"","Rs.")</f>
        <v>#REF!</v>
      </c>
      <c r="L26" s="518" t="e">
        <f>IF(D16=0,"",D16)</f>
        <v>#REF!</v>
      </c>
    </row>
    <row r="27" spans="1:12" s="477" customFormat="1" ht="19.5" customHeight="1">
      <c r="B27" s="1120" t="e">
        <f>H27&amp;" "&amp;G27&amp;" "&amp;I27&amp;" "&amp;J27&amp; " as"&amp;" "&amp;K27&amp; " "&amp;L27</f>
        <v>#REF!</v>
      </c>
      <c r="C27" s="1121"/>
      <c r="D27" s="1121"/>
      <c r="E27" s="1121"/>
      <c r="F27" s="1122"/>
      <c r="G27" s="514" t="s">
        <v>7</v>
      </c>
      <c r="H27" s="515" t="s">
        <v>593</v>
      </c>
      <c r="I27" s="515"/>
      <c r="J27" s="519"/>
      <c r="K27" s="517" t="e">
        <f>IF(OR(L27=0,L27=""),"","Rs.")</f>
        <v>#REF!</v>
      </c>
      <c r="L27" s="518" t="e">
        <f>IF(D17=0,"",D17)</f>
        <v>#REF!</v>
      </c>
    </row>
    <row r="28" spans="1:12" s="477" customFormat="1" ht="19.5" customHeight="1">
      <c r="B28" s="1120" t="str">
        <f>H28&amp;" "&amp;G28&amp;" "&amp;I28&amp;" "&amp;J28&amp; " as"&amp;" "&amp;K28&amp; " "&amp;L28</f>
        <v xml:space="preserve">Others     as  </v>
      </c>
      <c r="C28" s="1121"/>
      <c r="D28" s="1121"/>
      <c r="E28" s="1121"/>
      <c r="F28" s="1122"/>
      <c r="G28" s="514" t="s">
        <v>7</v>
      </c>
      <c r="H28" s="513" t="s">
        <v>594</v>
      </c>
      <c r="I28" s="513"/>
      <c r="J28" s="513"/>
      <c r="K28" s="513" t="str">
        <f>IF(OR(L28=0,L28=""),"","Rs.")</f>
        <v/>
      </c>
      <c r="L28" s="520" t="str">
        <f>IF(D18=0,"",D18)</f>
        <v/>
      </c>
    </row>
    <row r="29" spans="1:12" s="477" customFormat="1" ht="19.5" customHeight="1">
      <c r="B29" s="1126"/>
      <c r="C29" s="1126"/>
      <c r="D29" s="1126"/>
      <c r="E29" s="1126"/>
      <c r="F29" s="1127"/>
    </row>
    <row r="30" spans="1:12" ht="59.25" customHeight="1">
      <c r="A30" s="521" t="s">
        <v>595</v>
      </c>
      <c r="B30" s="1123" t="s">
        <v>596</v>
      </c>
      <c r="C30" s="1124"/>
      <c r="D30" s="1124"/>
      <c r="E30" s="1124"/>
      <c r="F30" s="1125"/>
    </row>
    <row r="31" spans="1:12" s="477" customFormat="1" ht="19.5" customHeight="1">
      <c r="A31" s="522" t="s">
        <v>597</v>
      </c>
      <c r="B31" s="1114" t="s">
        <v>598</v>
      </c>
      <c r="C31" s="1114"/>
      <c r="D31" s="1114"/>
      <c r="E31" s="513" t="s">
        <v>599</v>
      </c>
      <c r="F31" s="518">
        <v>0</v>
      </c>
    </row>
    <row r="32" spans="1:12" s="477" customFormat="1" ht="19.5" customHeight="1">
      <c r="A32" s="522" t="s">
        <v>600</v>
      </c>
      <c r="B32" s="515" t="s">
        <v>601</v>
      </c>
      <c r="C32" s="523"/>
      <c r="D32" s="524">
        <v>0.1</v>
      </c>
      <c r="E32" s="513" t="s">
        <v>599</v>
      </c>
      <c r="F32" s="518">
        <f>ROUND(D32*F31,0)</f>
        <v>0</v>
      </c>
      <c r="H32" s="1114"/>
      <c r="I32" s="1114"/>
      <c r="J32" s="1114"/>
    </row>
    <row r="33" spans="1:10" s="477" customFormat="1" ht="19.5" customHeight="1">
      <c r="A33" s="525" t="s">
        <v>602</v>
      </c>
      <c r="B33" s="515" t="s">
        <v>603</v>
      </c>
      <c r="C33" s="523"/>
      <c r="D33" s="526">
        <v>0</v>
      </c>
      <c r="E33" s="513"/>
      <c r="F33" s="518">
        <f>D33</f>
        <v>0</v>
      </c>
      <c r="H33" s="513"/>
      <c r="I33" s="513"/>
      <c r="J33" s="513"/>
    </row>
    <row r="34" spans="1:10" s="477" customFormat="1" ht="19.5" customHeight="1">
      <c r="A34" s="525" t="s">
        <v>604</v>
      </c>
      <c r="B34" s="515" t="s">
        <v>605</v>
      </c>
      <c r="D34" s="524">
        <v>0.02</v>
      </c>
      <c r="E34" s="513" t="s">
        <v>599</v>
      </c>
      <c r="F34" s="518">
        <f>ROUND((F33+(F33*D32))*D34,0)</f>
        <v>0</v>
      </c>
    </row>
    <row r="35" spans="1:10" s="477" customFormat="1" ht="19.5" customHeight="1">
      <c r="A35" s="525" t="s">
        <v>606</v>
      </c>
      <c r="B35" s="515" t="s">
        <v>607</v>
      </c>
      <c r="C35" s="513"/>
      <c r="D35" s="524">
        <v>0.01</v>
      </c>
      <c r="E35" s="513"/>
      <c r="F35" s="518">
        <f>ROUND(((F31-F33)+((F31-F33)*D32))*D35,0)</f>
        <v>0</v>
      </c>
    </row>
    <row r="36" spans="1:10" s="477" customFormat="1" ht="19.5" customHeight="1">
      <c r="A36" s="525" t="s">
        <v>608</v>
      </c>
      <c r="B36" s="517" t="s">
        <v>609</v>
      </c>
      <c r="C36" s="513"/>
      <c r="D36" s="513"/>
      <c r="E36" s="513" t="s">
        <v>599</v>
      </c>
      <c r="F36" s="527" t="str">
        <f>L28</f>
        <v/>
      </c>
    </row>
    <row r="37" spans="1:10" s="477" customFormat="1" ht="19.5" customHeight="1">
      <c r="A37" s="525" t="s">
        <v>610</v>
      </c>
      <c r="B37" s="1114" t="s">
        <v>611</v>
      </c>
      <c r="C37" s="1114"/>
      <c r="D37" s="1114"/>
      <c r="E37" s="513" t="s">
        <v>599</v>
      </c>
      <c r="F37" s="528">
        <f>SUM(F31,F32,F34,F35,F36)</f>
        <v>0</v>
      </c>
    </row>
    <row r="38" spans="1:10" s="477" customFormat="1" ht="19.5" customHeight="1">
      <c r="A38" s="525" t="s">
        <v>612</v>
      </c>
      <c r="B38" s="517" t="s">
        <v>613</v>
      </c>
      <c r="C38" s="513"/>
      <c r="D38" s="524"/>
      <c r="E38" s="513" t="s">
        <v>599</v>
      </c>
      <c r="F38" s="527">
        <f>ROUND(D38*F37,0)</f>
        <v>0</v>
      </c>
    </row>
    <row r="39" spans="1:10" s="477" customFormat="1" ht="19.5" customHeight="1">
      <c r="A39" s="522"/>
      <c r="B39" s="513"/>
      <c r="C39" s="513"/>
      <c r="D39" s="513"/>
      <c r="E39" s="513"/>
      <c r="F39" s="529"/>
    </row>
    <row r="40" spans="1:10" s="477" customFormat="1" ht="15" customHeight="1">
      <c r="A40" s="522"/>
      <c r="B40" s="513"/>
      <c r="C40" s="513"/>
      <c r="D40" s="513"/>
      <c r="E40" s="513"/>
      <c r="F40" s="529"/>
    </row>
    <row r="41" spans="1:10" s="477" customFormat="1" ht="15" customHeight="1">
      <c r="A41" s="522"/>
      <c r="B41" s="513"/>
      <c r="C41" s="513"/>
      <c r="D41" s="513"/>
      <c r="E41" s="513"/>
      <c r="F41" s="529"/>
    </row>
    <row r="42" spans="1:10" s="477" customFormat="1" ht="19.5" customHeight="1">
      <c r="A42" s="522"/>
      <c r="B42" s="513"/>
      <c r="C42" s="513"/>
      <c r="D42" s="513"/>
      <c r="E42" s="513"/>
      <c r="F42" s="529"/>
    </row>
    <row r="43" spans="1:10" ht="49.5" customHeight="1">
      <c r="A43" s="1115" t="str">
        <f>Basic!B1</f>
        <v>Construction of Substation store at 765 kV Koppal, under TBCB Project.</v>
      </c>
      <c r="B43" s="1116"/>
      <c r="C43" s="1117"/>
      <c r="D43" s="1118" t="s">
        <v>614</v>
      </c>
      <c r="E43" s="1119"/>
      <c r="F43" s="537" t="s">
        <v>615</v>
      </c>
    </row>
    <row r="44" spans="1:10">
      <c r="A44" s="532" t="s">
        <v>616</v>
      </c>
      <c r="B44" s="533" t="str">
        <f>Basic!B5</f>
        <v>SRTS-II/C&amp;M/ WC-4480/2025</v>
      </c>
      <c r="C44" s="534"/>
      <c r="D44" s="535"/>
      <c r="E44" s="536"/>
      <c r="F44" s="538"/>
    </row>
    <row r="46" spans="1:10">
      <c r="A46" s="530"/>
    </row>
  </sheetData>
  <sheetProtection selectLockedCells="1" selectUnlockedCells="1"/>
  <customSheetViews>
    <customSheetView guid="{B48B8B4C-A880-453D-8729-90D004BEF0DB}"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
      <headerFooter alignWithMargins="0">
        <oddFooter xml:space="preserve">&amp;R
</oddFooter>
      </headerFooter>
    </customSheetView>
    <customSheetView guid="{7043F04C-1FA3-449D-BEB8-4AC08DF68A5A}"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2"/>
      <headerFooter alignWithMargins="0">
        <oddFooter xml:space="preserve">&amp;R
</oddFooter>
      </headerFooter>
    </customSheetView>
    <customSheetView guid="{D0757F9E-DF41-4B40-A5E5-F4F8FDD8D61D}"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3"/>
      <headerFooter alignWithMargins="0">
        <oddFooter xml:space="preserve">&amp;R
</oddFooter>
      </headerFooter>
    </customSheetView>
    <customSheetView guid="{E81F0721-C35D-4189-B675-E46A21339863}"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4"/>
      <headerFooter alignWithMargins="0">
        <oddFooter xml:space="preserve">&amp;R
</oddFooter>
      </headerFooter>
    </customSheetView>
    <customSheetView guid="{223BC0FC-814D-40F0-9795-CE82A16FF3A5}"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5"/>
      <headerFooter alignWithMargins="0">
        <oddFooter xml:space="preserve">&amp;R
</oddFooter>
      </headerFooter>
    </customSheetView>
    <customSheetView guid="{D53177B2-31EC-4222-B97A-A37DCFD9E45B}"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6"/>
      <headerFooter alignWithMargins="0">
        <oddFooter xml:space="preserve">&amp;R
</oddFooter>
      </headerFooter>
    </customSheetView>
    <customSheetView guid="{B3CE7B10-A914-4559-A6DA-AED8C22AFD6D}"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7"/>
      <headerFooter alignWithMargins="0">
        <oddFooter xml:space="preserve">&amp;R
</oddFooter>
      </headerFooter>
    </customSheetView>
    <customSheetView guid="{7487ED9F-BBED-4B2A-9631-22F1A430946B}"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8"/>
      <headerFooter alignWithMargins="0">
        <oddFooter xml:space="preserve">&amp;R
</oddFooter>
      </headerFooter>
    </customSheetView>
    <customSheetView guid="{A7DBDDEF-9245-44C6-9EBF-032DB6E1C0A2}"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9"/>
      <headerFooter alignWithMargins="0">
        <oddFooter xml:space="preserve">&amp;R
</oddFooter>
      </headerFooter>
    </customSheetView>
    <customSheetView guid="{E9F4E142-7D26-464D-BECA-4F3806DB1FE1}"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0"/>
      <headerFooter alignWithMargins="0">
        <oddFooter xml:space="preserve">&amp;R
</oddFooter>
      </headerFooter>
    </customSheetView>
    <customSheetView guid="{ECE9294F-C910-4036-88BC-B1F2176FB06B}"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1"/>
      <headerFooter alignWithMargins="0">
        <oddFooter xml:space="preserve">&amp;R
</oddFooter>
      </headerFooter>
    </customSheetView>
    <customSheetView guid="{B23AD343-29DA-4CE0-BD10-47BF44F3782F}"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2"/>
      <headerFooter alignWithMargins="0">
        <oddFooter xml:space="preserve">&amp;R
</oddFooter>
      </headerFooter>
    </customSheetView>
    <customSheetView guid="{4AA1107B-A795-4744-B566-827168772C7A}"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3"/>
      <headerFooter alignWithMargins="0">
        <oddFooter xml:space="preserve">&amp;R
</oddFooter>
      </headerFooter>
    </customSheetView>
    <customSheetView guid="{EE46BCD1-F715-4FA9-A5FC-1B125AD601E0}"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4"/>
      <headerFooter alignWithMargins="0">
        <oddFooter xml:space="preserve">&amp;R
</oddFooter>
      </headerFooter>
    </customSheetView>
    <customSheetView guid="{E97134B6-5E8D-4951-8DA0-73D065532361}"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5"/>
      <headerFooter alignWithMargins="0">
        <oddFooter xml:space="preserve">&amp;R
</oddFooter>
      </headerFooter>
    </customSheetView>
    <customSheetView guid="{B835C05C-B615-4DCB-982D-4519616B3CD8}"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6"/>
      <headerFooter alignWithMargins="0">
        <oddFooter xml:space="preserve">&amp;R
</oddFooter>
      </headerFooter>
    </customSheetView>
    <customSheetView guid="{17F5C48B-526E-48D2-9F97-823D578F9893}"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7"/>
      <headerFooter alignWithMargins="0">
        <oddFooter xml:space="preserve">&amp;R
</oddFooter>
      </headerFooter>
    </customSheetView>
    <customSheetView guid="{7F1A5DE7-1043-4C11-AB2C-CC6BC6A0F482}"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8"/>
      <headerFooter alignWithMargins="0">
        <oddFooter xml:space="preserve">&amp;R
</oddFooter>
      </headerFooter>
    </customSheetView>
    <customSheetView guid="{75D87FDD-0292-4E5A-8E8F-63018B009393}"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9"/>
      <headerFooter alignWithMargins="0">
        <oddFooter xml:space="preserve">&amp;R
</oddFooter>
      </headerFooter>
    </customSheetView>
  </customSheetViews>
  <mergeCells count="19">
    <mergeCell ref="H32:J32"/>
    <mergeCell ref="B29:F29"/>
    <mergeCell ref="B5:C5"/>
    <mergeCell ref="E5:F5"/>
    <mergeCell ref="B1:F1"/>
    <mergeCell ref="D3:F3"/>
    <mergeCell ref="A4:C4"/>
    <mergeCell ref="D4:F4"/>
    <mergeCell ref="B23:F23"/>
    <mergeCell ref="B24:F24"/>
    <mergeCell ref="B25:F25"/>
    <mergeCell ref="B37:D37"/>
    <mergeCell ref="A43:C43"/>
    <mergeCell ref="D43:E43"/>
    <mergeCell ref="B26:F26"/>
    <mergeCell ref="B27:F27"/>
    <mergeCell ref="B28:F28"/>
    <mergeCell ref="B30:F30"/>
    <mergeCell ref="B31:D31"/>
  </mergeCells>
  <phoneticPr fontId="30" type="noConversion"/>
  <printOptions horizontalCentered="1"/>
  <pageMargins left="0.79" right="0.37" top="0.65" bottom="0.45" header="0.38" footer="0"/>
  <pageSetup paperSize="9" scale="84" fitToHeight="0" orientation="portrait" horizontalDpi="1200" verticalDpi="1200" r:id="rId20"/>
  <headerFooter alignWithMargins="0">
    <oddFooter xml:space="preserve">&amp;R
</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
  <dimension ref="A1:P41"/>
  <sheetViews>
    <sheetView topLeftCell="A28" zoomScaleNormal="100" zoomScaleSheetLayoutView="100" workbookViewId="0">
      <selection sqref="A1:F1"/>
    </sheetView>
  </sheetViews>
  <sheetFormatPr defaultColWidth="8" defaultRowHeight="16.5"/>
  <cols>
    <col min="1" max="1" width="7.5" style="106" customWidth="1"/>
    <col min="2" max="2" width="46.875" style="106" customWidth="1"/>
    <col min="3" max="3" width="2.25" style="106" customWidth="1"/>
    <col min="4" max="4" width="17.625" style="144" customWidth="1"/>
    <col min="5" max="5" width="4.125" style="144" customWidth="1"/>
    <col min="6" max="6" width="17.625" style="144" customWidth="1"/>
    <col min="7" max="7" width="21.625" style="109" customWidth="1"/>
    <col min="8" max="8" width="15.25" style="258" customWidth="1"/>
    <col min="9" max="10" width="13.75" style="258" customWidth="1"/>
    <col min="11" max="11" width="14.875" style="258" customWidth="1"/>
    <col min="12" max="12" width="13.75" style="258" customWidth="1"/>
    <col min="13" max="16" width="8" style="258" customWidth="1"/>
    <col min="17" max="16384" width="8" style="109"/>
  </cols>
  <sheetData>
    <row r="1" spans="1:16" ht="15.95" customHeight="1">
      <c r="B1" s="1144" t="s">
        <v>565</v>
      </c>
      <c r="C1" s="1145"/>
      <c r="D1" s="1145"/>
      <c r="E1" s="1145"/>
      <c r="F1" s="1145"/>
    </row>
    <row r="2" spans="1:16" ht="15.95" customHeight="1">
      <c r="B2" s="107"/>
      <c r="C2" s="108"/>
      <c r="D2" s="110"/>
      <c r="E2" s="110"/>
      <c r="F2" s="110"/>
    </row>
    <row r="3" spans="1:16" s="111" customFormat="1" ht="15.95" customHeight="1">
      <c r="A3" s="106"/>
      <c r="B3" s="106"/>
      <c r="C3" s="106"/>
      <c r="D3" s="1146" t="s">
        <v>566</v>
      </c>
      <c r="E3" s="1146"/>
      <c r="F3" s="1146"/>
      <c r="H3" s="853"/>
      <c r="I3" s="853"/>
      <c r="J3" s="853"/>
      <c r="K3" s="853"/>
      <c r="L3" s="853"/>
      <c r="M3" s="853"/>
      <c r="N3" s="853"/>
      <c r="O3" s="853"/>
      <c r="P3" s="853"/>
    </row>
    <row r="4" spans="1:16" s="111" customFormat="1" ht="20.25" customHeight="1">
      <c r="A4" s="1152" t="s">
        <v>567</v>
      </c>
      <c r="B4" s="1152"/>
      <c r="C4" s="1152"/>
      <c r="D4" s="1147" t="str">
        <f>'Sch-1'!G9</f>
        <v/>
      </c>
      <c r="E4" s="1147"/>
      <c r="F4" s="1147"/>
      <c r="H4" s="853"/>
      <c r="I4" s="853"/>
      <c r="J4" s="853"/>
      <c r="K4" s="853"/>
      <c r="L4" s="853"/>
      <c r="M4" s="853"/>
      <c r="N4" s="853"/>
      <c r="O4" s="853"/>
      <c r="P4" s="853"/>
    </row>
    <row r="5" spans="1:16" s="117" customFormat="1" ht="21" customHeight="1">
      <c r="A5" s="113" t="s">
        <v>426</v>
      </c>
      <c r="B5" s="1150" t="s">
        <v>568</v>
      </c>
      <c r="C5" s="1151"/>
      <c r="D5" s="114" t="s">
        <v>569</v>
      </c>
      <c r="E5" s="1148" t="s">
        <v>570</v>
      </c>
      <c r="F5" s="1149"/>
      <c r="H5" s="854"/>
      <c r="I5" s="854"/>
      <c r="J5" s="854"/>
      <c r="K5" s="854"/>
      <c r="L5" s="854"/>
      <c r="M5" s="854"/>
      <c r="N5" s="854"/>
      <c r="O5" s="854"/>
      <c r="P5" s="854"/>
    </row>
    <row r="6" spans="1:16" s="111" customFormat="1" ht="36" customHeight="1">
      <c r="A6" s="118">
        <v>1</v>
      </c>
      <c r="B6" s="119" t="s">
        <v>571</v>
      </c>
      <c r="C6" s="120"/>
      <c r="D6" s="121">
        <f>'Sch-6'!D14</f>
        <v>0</v>
      </c>
      <c r="E6" s="122" t="s">
        <v>148</v>
      </c>
      <c r="F6" s="123">
        <f>D6</f>
        <v>0</v>
      </c>
      <c r="G6" s="124"/>
      <c r="H6" s="853"/>
      <c r="I6" s="853"/>
      <c r="J6" s="853"/>
      <c r="K6" s="853"/>
      <c r="L6" s="853"/>
      <c r="M6" s="853"/>
      <c r="N6" s="853"/>
      <c r="O6" s="853"/>
      <c r="P6" s="853"/>
    </row>
    <row r="7" spans="1:16" s="111" customFormat="1" ht="34.5" customHeight="1">
      <c r="A7" s="118">
        <v>2</v>
      </c>
      <c r="B7" s="119" t="s">
        <v>572</v>
      </c>
      <c r="C7" s="120"/>
      <c r="D7" s="121">
        <f>'Sch-6'!D16</f>
        <v>0</v>
      </c>
      <c r="E7" s="122"/>
      <c r="F7" s="123">
        <f>D7</f>
        <v>0</v>
      </c>
      <c r="G7" s="124"/>
      <c r="H7" s="853"/>
      <c r="I7" s="853"/>
      <c r="J7" s="853"/>
      <c r="K7" s="853"/>
      <c r="L7" s="853"/>
      <c r="M7" s="853"/>
      <c r="N7" s="853"/>
      <c r="O7" s="853"/>
      <c r="P7" s="853"/>
    </row>
    <row r="8" spans="1:16" s="111" customFormat="1" ht="21" customHeight="1">
      <c r="A8" s="118">
        <v>3</v>
      </c>
      <c r="B8" s="119" t="s">
        <v>573</v>
      </c>
      <c r="C8" s="120"/>
      <c r="D8" s="121" t="e">
        <f>'Sch-6'!#REF!</f>
        <v>#REF!</v>
      </c>
      <c r="E8" s="122"/>
      <c r="F8" s="123" t="e">
        <f>D8</f>
        <v>#REF!</v>
      </c>
      <c r="G8" s="124"/>
      <c r="H8" s="853"/>
      <c r="I8" s="853"/>
      <c r="J8" s="853"/>
      <c r="K8" s="853"/>
      <c r="L8" s="853"/>
      <c r="M8" s="853"/>
      <c r="N8" s="853"/>
      <c r="O8" s="853"/>
      <c r="P8" s="853"/>
    </row>
    <row r="9" spans="1:16" s="111" customFormat="1" ht="21" customHeight="1">
      <c r="A9" s="118">
        <v>4</v>
      </c>
      <c r="B9" s="119" t="s">
        <v>574</v>
      </c>
      <c r="C9" s="120"/>
      <c r="D9" s="125" t="s">
        <v>575</v>
      </c>
      <c r="E9" s="122"/>
      <c r="F9" s="116" t="str">
        <f>D9</f>
        <v>Not Applicable</v>
      </c>
      <c r="H9" s="853"/>
      <c r="I9" s="853"/>
      <c r="J9" s="853"/>
      <c r="K9" s="853"/>
      <c r="L9" s="853"/>
      <c r="M9" s="853"/>
      <c r="N9" s="853"/>
      <c r="O9" s="853"/>
      <c r="P9" s="853"/>
    </row>
    <row r="10" spans="1:16" s="111" customFormat="1" ht="21" customHeight="1">
      <c r="A10" s="118">
        <v>5</v>
      </c>
      <c r="B10" s="119" t="s">
        <v>576</v>
      </c>
      <c r="C10" s="120"/>
      <c r="D10" s="126" t="e">
        <f>SUM(D6,D7,D8)</f>
        <v>#REF!</v>
      </c>
      <c r="E10" s="122"/>
      <c r="F10" s="127" t="e">
        <f>F6+F7+F8</f>
        <v>#REF!</v>
      </c>
      <c r="H10" s="853"/>
      <c r="I10" s="853"/>
      <c r="J10" s="853"/>
      <c r="K10" s="853"/>
      <c r="L10" s="853"/>
      <c r="M10" s="853"/>
      <c r="N10" s="853"/>
      <c r="O10" s="853"/>
      <c r="P10" s="853"/>
    </row>
    <row r="11" spans="1:16" s="111" customFormat="1" ht="21" customHeight="1">
      <c r="A11" s="118">
        <v>6</v>
      </c>
      <c r="B11" s="128" t="s">
        <v>577</v>
      </c>
      <c r="C11" s="129" t="s">
        <v>148</v>
      </c>
      <c r="D11" s="121" t="e">
        <f>'Sch-1'!#REF!+'Sch-2'!#REF!+#REF!+'Sch-7'!#REF!</f>
        <v>#REF!</v>
      </c>
      <c r="E11" s="130" t="s">
        <v>148</v>
      </c>
      <c r="F11" s="123" t="e">
        <f>D11</f>
        <v>#REF!</v>
      </c>
      <c r="H11" s="853"/>
      <c r="I11" s="853"/>
      <c r="J11" s="853"/>
      <c r="K11" s="853"/>
      <c r="L11" s="853"/>
      <c r="M11" s="853"/>
      <c r="N11" s="853"/>
      <c r="O11" s="853"/>
      <c r="P11" s="853"/>
    </row>
    <row r="12" spans="1:16" s="111" customFormat="1" ht="21.95" customHeight="1">
      <c r="A12" s="118">
        <v>7</v>
      </c>
      <c r="B12" s="128" t="s">
        <v>578</v>
      </c>
      <c r="C12" s="120"/>
      <c r="D12" s="114" t="e">
        <f>D10-D11</f>
        <v>#REF!</v>
      </c>
      <c r="E12" s="122"/>
      <c r="F12" s="127" t="e">
        <f>F10-F11</f>
        <v>#REF!</v>
      </c>
      <c r="G12" s="131"/>
      <c r="H12" s="853"/>
      <c r="I12" s="853"/>
      <c r="J12" s="853"/>
      <c r="K12" s="853"/>
      <c r="L12" s="853"/>
      <c r="M12" s="853"/>
      <c r="N12" s="853"/>
      <c r="O12" s="853"/>
      <c r="P12" s="853"/>
    </row>
    <row r="13" spans="1:16" s="111" customFormat="1" ht="21.95" customHeight="1">
      <c r="A13" s="118">
        <v>8</v>
      </c>
      <c r="B13" s="119" t="s">
        <v>579</v>
      </c>
      <c r="C13" s="120"/>
      <c r="D13" s="121"/>
      <c r="E13" s="122"/>
      <c r="F13" s="123"/>
      <c r="H13" s="853"/>
      <c r="I13" s="853"/>
      <c r="J13" s="853"/>
      <c r="K13" s="853"/>
      <c r="L13" s="853"/>
      <c r="M13" s="853"/>
      <c r="N13" s="853"/>
      <c r="O13" s="853"/>
      <c r="P13" s="853"/>
    </row>
    <row r="14" spans="1:16" s="111" customFormat="1" ht="21.95" customHeight="1">
      <c r="A14" s="118" t="s">
        <v>148</v>
      </c>
      <c r="B14" s="119" t="s">
        <v>580</v>
      </c>
      <c r="C14" s="132"/>
      <c r="D14" s="125" t="e">
        <f>'Sch-5'!K14</f>
        <v>#REF!</v>
      </c>
      <c r="E14" s="133"/>
      <c r="F14" s="116" t="e">
        <f>F32</f>
        <v>#REF!</v>
      </c>
      <c r="G14" s="124"/>
      <c r="H14" s="853"/>
      <c r="I14" s="853"/>
      <c r="J14" s="853"/>
      <c r="K14" s="853"/>
      <c r="L14" s="853"/>
      <c r="M14" s="853"/>
      <c r="N14" s="853"/>
      <c r="O14" s="853"/>
      <c r="P14" s="853"/>
    </row>
    <row r="15" spans="1:16" s="111" customFormat="1" ht="21.95" customHeight="1">
      <c r="A15" s="118"/>
      <c r="B15" s="119" t="s">
        <v>617</v>
      </c>
      <c r="C15" s="120"/>
      <c r="D15" s="125" t="e">
        <f>'Sch-5'!#REF!+'Sch-5'!#REF!</f>
        <v>#REF!</v>
      </c>
      <c r="E15" s="134"/>
      <c r="F15" s="116" t="e">
        <f>F33</f>
        <v>#REF!</v>
      </c>
      <c r="G15" s="124"/>
      <c r="H15" s="853"/>
      <c r="I15" s="853"/>
      <c r="J15" s="853"/>
      <c r="K15" s="853"/>
      <c r="L15" s="853"/>
      <c r="M15" s="853"/>
      <c r="N15" s="853"/>
      <c r="O15" s="853"/>
      <c r="P15" s="853"/>
    </row>
    <row r="16" spans="1:16" s="111" customFormat="1" ht="21.95" customHeight="1">
      <c r="A16" s="118"/>
      <c r="B16" s="119" t="s">
        <v>618</v>
      </c>
      <c r="C16" s="120"/>
      <c r="D16" s="125" t="e">
        <f>#REF!+#REF!</f>
        <v>#REF!</v>
      </c>
      <c r="E16" s="134"/>
      <c r="F16" s="116" t="e">
        <f>F36</f>
        <v>#REF!</v>
      </c>
      <c r="G16" s="124"/>
      <c r="H16" s="853"/>
      <c r="I16" s="853"/>
      <c r="J16" s="853"/>
      <c r="K16" s="853"/>
      <c r="L16" s="853"/>
      <c r="M16" s="853"/>
      <c r="N16" s="853"/>
      <c r="O16" s="853"/>
      <c r="P16" s="853"/>
    </row>
    <row r="17" spans="1:16" s="111" customFormat="1" ht="21.95" customHeight="1">
      <c r="A17" s="118"/>
      <c r="B17" s="119" t="s">
        <v>619</v>
      </c>
      <c r="C17" s="120"/>
      <c r="D17" s="125" t="e">
        <f>#REF!</f>
        <v>#REF!</v>
      </c>
      <c r="E17" s="115"/>
      <c r="F17" s="116">
        <f>F34</f>
        <v>0</v>
      </c>
      <c r="H17" s="853"/>
      <c r="I17" s="853"/>
      <c r="J17" s="853"/>
      <c r="K17" s="853"/>
      <c r="L17" s="853"/>
      <c r="M17" s="853"/>
      <c r="N17" s="853"/>
      <c r="O17" s="853"/>
      <c r="P17" s="853"/>
    </row>
    <row r="18" spans="1:16" s="111" customFormat="1" ht="27" customHeight="1">
      <c r="A18" s="118"/>
      <c r="B18" s="119" t="s">
        <v>620</v>
      </c>
      <c r="C18" s="135"/>
      <c r="D18" s="246" t="e">
        <f>D14+D15+D16+D17</f>
        <v>#REF!</v>
      </c>
      <c r="E18" s="136"/>
      <c r="F18" s="135" t="e">
        <f>SUM(F14:F17)</f>
        <v>#REF!</v>
      </c>
      <c r="G18" s="124"/>
      <c r="H18" s="853"/>
      <c r="I18" s="853"/>
      <c r="J18" s="853"/>
      <c r="K18" s="853"/>
      <c r="L18" s="853"/>
      <c r="M18" s="853"/>
      <c r="N18" s="853"/>
      <c r="O18" s="853"/>
      <c r="P18" s="853"/>
    </row>
    <row r="19" spans="1:16" s="111" customFormat="1" ht="33.75" customHeight="1">
      <c r="A19" s="118">
        <v>8</v>
      </c>
      <c r="B19" s="119" t="s">
        <v>586</v>
      </c>
      <c r="C19" s="120"/>
      <c r="D19" s="114" t="e">
        <f>D10+D18</f>
        <v>#REF!</v>
      </c>
      <c r="E19" s="137" t="s">
        <v>148</v>
      </c>
      <c r="F19" s="138" t="e">
        <f>F10+F18</f>
        <v>#REF!</v>
      </c>
      <c r="G19" s="124"/>
      <c r="H19" s="853"/>
      <c r="I19" s="853"/>
      <c r="J19" s="853"/>
      <c r="K19" s="853"/>
      <c r="L19" s="853"/>
      <c r="M19" s="853"/>
      <c r="N19" s="853"/>
      <c r="O19" s="853"/>
      <c r="P19" s="853"/>
    </row>
    <row r="20" spans="1:16" s="111" customFormat="1" ht="51" customHeight="1">
      <c r="A20" s="118">
        <v>9</v>
      </c>
      <c r="B20" s="119" t="s">
        <v>587</v>
      </c>
      <c r="C20" s="120"/>
      <c r="D20" s="121">
        <f>'Sch-1'!N22</f>
        <v>0</v>
      </c>
      <c r="E20" s="122"/>
      <c r="F20" s="123">
        <f>D20</f>
        <v>0</v>
      </c>
      <c r="H20" s="853"/>
      <c r="I20" s="853"/>
      <c r="J20" s="853"/>
      <c r="K20" s="853"/>
      <c r="L20" s="853"/>
      <c r="M20" s="853"/>
      <c r="N20" s="853"/>
      <c r="O20" s="853"/>
      <c r="P20" s="853"/>
    </row>
    <row r="21" spans="1:16" s="111" customFormat="1" ht="23.25" customHeight="1">
      <c r="A21" s="139" t="s">
        <v>588</v>
      </c>
      <c r="B21" s="1138" t="s">
        <v>589</v>
      </c>
      <c r="C21" s="1138"/>
      <c r="D21" s="1138"/>
      <c r="E21" s="1138"/>
      <c r="F21" s="1139"/>
      <c r="H21" s="853"/>
      <c r="I21" s="853"/>
      <c r="J21" s="853"/>
      <c r="K21" s="853"/>
      <c r="L21" s="853"/>
      <c r="M21" s="853"/>
      <c r="N21" s="853"/>
      <c r="O21" s="853"/>
      <c r="P21" s="853"/>
    </row>
    <row r="22" spans="1:16" s="111" customFormat="1" ht="18.75" customHeight="1">
      <c r="A22" s="141" t="s">
        <v>597</v>
      </c>
      <c r="B22" s="1143" t="s">
        <v>433</v>
      </c>
      <c r="C22" s="1143"/>
      <c r="D22" s="1143"/>
      <c r="E22" s="140" t="s">
        <v>599</v>
      </c>
      <c r="F22" s="143" t="e">
        <f>D14</f>
        <v>#REF!</v>
      </c>
      <c r="H22" s="853"/>
      <c r="I22" s="853"/>
      <c r="J22" s="853"/>
      <c r="K22" s="853"/>
      <c r="L22" s="853"/>
      <c r="M22" s="853"/>
      <c r="N22" s="853"/>
      <c r="O22" s="853"/>
      <c r="P22" s="853"/>
    </row>
    <row r="23" spans="1:16" s="111" customFormat="1" ht="19.5" customHeight="1">
      <c r="A23" s="141" t="s">
        <v>600</v>
      </c>
      <c r="B23" s="1143" t="s">
        <v>621</v>
      </c>
      <c r="C23" s="1143"/>
      <c r="D23" s="1143"/>
      <c r="E23" s="140" t="s">
        <v>599</v>
      </c>
      <c r="F23" s="143" t="e">
        <f>D15</f>
        <v>#REF!</v>
      </c>
      <c r="H23" s="853"/>
      <c r="I23" s="853"/>
      <c r="J23" s="853"/>
      <c r="K23" s="853"/>
      <c r="L23" s="853"/>
      <c r="M23" s="853"/>
      <c r="N23" s="853"/>
      <c r="O23" s="853"/>
      <c r="P23" s="853"/>
    </row>
    <row r="24" spans="1:16" s="111" customFormat="1" ht="19.5" customHeight="1">
      <c r="A24" s="141" t="s">
        <v>602</v>
      </c>
      <c r="B24" s="1143" t="s">
        <v>622</v>
      </c>
      <c r="C24" s="1143"/>
      <c r="D24" s="1143"/>
      <c r="E24" s="140" t="s">
        <v>599</v>
      </c>
      <c r="F24" s="143" t="e">
        <f>D16</f>
        <v>#REF!</v>
      </c>
      <c r="H24" s="853"/>
      <c r="I24" s="853"/>
      <c r="J24" s="853"/>
      <c r="K24" s="853"/>
      <c r="L24" s="853"/>
      <c r="M24" s="853"/>
      <c r="N24" s="853"/>
      <c r="O24" s="853"/>
      <c r="P24" s="853"/>
    </row>
    <row r="25" spans="1:16" s="111" customFormat="1" ht="19.5" customHeight="1">
      <c r="A25" s="141" t="s">
        <v>604</v>
      </c>
      <c r="B25" s="1143" t="s">
        <v>594</v>
      </c>
      <c r="C25" s="1143"/>
      <c r="D25" s="1143"/>
      <c r="E25" s="140" t="s">
        <v>599</v>
      </c>
      <c r="F25" s="143" t="e">
        <f>D17</f>
        <v>#REF!</v>
      </c>
      <c r="H25" s="853"/>
      <c r="I25" s="853"/>
      <c r="J25" s="853"/>
      <c r="K25" s="853"/>
      <c r="L25" s="853"/>
      <c r="M25" s="853"/>
      <c r="N25" s="853"/>
      <c r="O25" s="853"/>
      <c r="P25" s="853"/>
    </row>
    <row r="26" spans="1:16" s="111" customFormat="1" ht="19.5" customHeight="1">
      <c r="A26" s="145" t="s">
        <v>595</v>
      </c>
      <c r="B26" s="1138" t="s">
        <v>623</v>
      </c>
      <c r="C26" s="1138"/>
      <c r="D26" s="1138"/>
      <c r="E26" s="1138"/>
      <c r="F26" s="1139"/>
      <c r="H26" s="853"/>
      <c r="I26" s="853"/>
      <c r="J26" s="853"/>
      <c r="K26" s="853"/>
      <c r="L26" s="853"/>
      <c r="M26" s="853"/>
      <c r="N26" s="853"/>
      <c r="O26" s="853"/>
      <c r="P26" s="853"/>
    </row>
    <row r="27" spans="1:16" ht="19.5" customHeight="1">
      <c r="A27" s="247"/>
      <c r="B27" s="109"/>
      <c r="C27" s="109"/>
      <c r="D27" s="109"/>
      <c r="E27" s="109"/>
      <c r="F27" s="248"/>
    </row>
    <row r="28" spans="1:16" s="111" customFormat="1" ht="19.5" customHeight="1">
      <c r="A28" s="249"/>
      <c r="F28" s="250"/>
      <c r="H28" s="853"/>
      <c r="I28" s="853"/>
      <c r="J28" s="853"/>
      <c r="K28" s="853"/>
      <c r="L28" s="853"/>
      <c r="M28" s="853"/>
      <c r="N28" s="853"/>
      <c r="O28" s="853"/>
      <c r="P28" s="853"/>
    </row>
    <row r="29" spans="1:16" s="111" customFormat="1" ht="19.5" customHeight="1">
      <c r="A29" s="249"/>
      <c r="F29" s="250"/>
      <c r="H29" s="853"/>
      <c r="I29" s="853"/>
      <c r="J29" s="853"/>
      <c r="K29" s="853"/>
      <c r="L29" s="853"/>
      <c r="M29" s="853"/>
      <c r="N29" s="853"/>
      <c r="O29" s="853"/>
      <c r="P29" s="853"/>
    </row>
    <row r="30" spans="1:16" s="111" customFormat="1" ht="60" customHeight="1">
      <c r="A30" s="145" t="s">
        <v>624</v>
      </c>
      <c r="B30" s="1140" t="s">
        <v>625</v>
      </c>
      <c r="C30" s="1141"/>
      <c r="D30" s="1141"/>
      <c r="E30" s="1141"/>
      <c r="F30" s="1142"/>
      <c r="H30" s="853" t="s">
        <v>626</v>
      </c>
      <c r="I30" s="853"/>
      <c r="J30" s="853"/>
      <c r="K30" s="853"/>
      <c r="L30" s="853"/>
      <c r="M30" s="853"/>
      <c r="N30" s="853"/>
      <c r="O30" s="853"/>
      <c r="P30" s="853"/>
    </row>
    <row r="31" spans="1:16" s="111" customFormat="1" ht="19.5" customHeight="1">
      <c r="A31" s="141" t="s">
        <v>597</v>
      </c>
      <c r="B31" s="1143" t="s">
        <v>598</v>
      </c>
      <c r="C31" s="1143"/>
      <c r="D31" s="1143"/>
      <c r="E31" s="140" t="s">
        <v>599</v>
      </c>
      <c r="F31" s="142" t="e">
        <f>'Sch-1'!#REF!</f>
        <v>#REF!</v>
      </c>
      <c r="H31" s="854" t="s">
        <v>627</v>
      </c>
      <c r="I31" s="854" t="e">
        <f>#REF!</f>
        <v>#REF!</v>
      </c>
      <c r="J31" s="854" t="e">
        <f>IF(I31=0, "", I31)</f>
        <v>#REF!</v>
      </c>
      <c r="K31" s="855" t="e">
        <f>IF(I31=0, "", "Discount on lum-sum basis on total price quoted by us without Taxes &amp; Duties. In Rs. ")</f>
        <v>#REF!</v>
      </c>
      <c r="L31" s="854" t="s">
        <v>628</v>
      </c>
      <c r="M31" s="856" t="e">
        <f>#REF!</f>
        <v>#REF!</v>
      </c>
      <c r="N31" s="856" t="e">
        <f t="shared" ref="N31:N37" si="0">IF(M31=0, "", M31)</f>
        <v>#REF!</v>
      </c>
      <c r="O31" s="855" t="e">
        <f>IF(M31=0, "", " Discount on lum-sum basis on total price quoted by us without Taxes &amp; Duties. In Percent (%) .")</f>
        <v>#REF!</v>
      </c>
      <c r="P31" s="853"/>
    </row>
    <row r="32" spans="1:16" s="111" customFormat="1" ht="19.5" customHeight="1">
      <c r="A32" s="141" t="s">
        <v>600</v>
      </c>
      <c r="B32" s="1143" t="s">
        <v>629</v>
      </c>
      <c r="C32" s="1143"/>
      <c r="D32" s="1143"/>
      <c r="E32" s="140" t="s">
        <v>599</v>
      </c>
      <c r="F32" s="142" t="e">
        <f>ROUND(0.103*F31,0)</f>
        <v>#REF!</v>
      </c>
      <c r="H32" s="853"/>
      <c r="I32" s="853"/>
      <c r="J32" s="854"/>
      <c r="K32" s="855" t="e">
        <f>IF(SUM(I33:I37)=0, "", "Discount on lum-sum basis on the Schedules as given below , In Rs. :")</f>
        <v>#REF!</v>
      </c>
      <c r="L32" s="853"/>
      <c r="M32" s="853"/>
      <c r="N32" s="856"/>
      <c r="O32" s="855" t="e">
        <f>IF(SUM(M33:M37)=0, "", "Discount on lum-sum basis on the Schedules as given below , In Percent (%) :")</f>
        <v>#REF!</v>
      </c>
      <c r="P32" s="853"/>
    </row>
    <row r="33" spans="1:16" s="111" customFormat="1" ht="19.5" customHeight="1">
      <c r="A33" s="141" t="s">
        <v>602</v>
      </c>
      <c r="B33" s="1143" t="s">
        <v>630</v>
      </c>
      <c r="C33" s="1143"/>
      <c r="D33" s="1143"/>
      <c r="E33" s="140" t="s">
        <v>599</v>
      </c>
      <c r="F33" s="142" t="e">
        <f>'Sch-5'!#REF!+'Sch-5'!#REF!</f>
        <v>#REF!</v>
      </c>
      <c r="H33" s="854" t="s">
        <v>631</v>
      </c>
      <c r="I33" s="854" t="e">
        <f>#REF!</f>
        <v>#REF!</v>
      </c>
      <c r="J33" s="854" t="e">
        <f>IF(I33=0, "", I33)</f>
        <v>#REF!</v>
      </c>
      <c r="K33" s="259" t="e">
        <f>IF(I33=0, "", "Schedule-1 : Ex works prices (Direct Only)")</f>
        <v>#REF!</v>
      </c>
      <c r="L33" s="854" t="s">
        <v>632</v>
      </c>
      <c r="M33" s="856" t="e">
        <f>#REF!</f>
        <v>#REF!</v>
      </c>
      <c r="N33" s="856" t="e">
        <f t="shared" si="0"/>
        <v>#REF!</v>
      </c>
      <c r="O33" s="259" t="e">
        <f>IF(M33=0, "", "Schedule-1 : Ex works prices (Direct Only)")</f>
        <v>#REF!</v>
      </c>
      <c r="P33" s="853"/>
    </row>
    <row r="34" spans="1:16" s="111" customFormat="1" ht="19.5" customHeight="1">
      <c r="A34" s="141" t="s">
        <v>604</v>
      </c>
      <c r="B34" s="1143" t="s">
        <v>594</v>
      </c>
      <c r="C34" s="1143"/>
      <c r="D34" s="1143"/>
      <c r="E34" s="140" t="s">
        <v>599</v>
      </c>
      <c r="F34" s="261"/>
      <c r="H34" s="854" t="s">
        <v>633</v>
      </c>
      <c r="I34" s="854" t="e">
        <f>#REF!</f>
        <v>#REF!</v>
      </c>
      <c r="J34" s="854" t="e">
        <f>IF(I34=0, "", I34)</f>
        <v>#REF!</v>
      </c>
      <c r="K34" s="259" t="e">
        <f>IF(I34=0, "", "Schedule-1 : Ex works prices (Bought Out Only)")</f>
        <v>#REF!</v>
      </c>
      <c r="L34" s="854" t="s">
        <v>634</v>
      </c>
      <c r="M34" s="856" t="e">
        <f>#REF!</f>
        <v>#REF!</v>
      </c>
      <c r="N34" s="856" t="e">
        <f t="shared" si="0"/>
        <v>#REF!</v>
      </c>
      <c r="O34" s="259" t="e">
        <f>IF(M34=0, "", "Schedule-1 : Ex works prices (Bought Out Only)")</f>
        <v>#REF!</v>
      </c>
      <c r="P34" s="853"/>
    </row>
    <row r="35" spans="1:16" s="111" customFormat="1" ht="15" customHeight="1">
      <c r="A35" s="141" t="s">
        <v>606</v>
      </c>
      <c r="B35" s="1143" t="s">
        <v>611</v>
      </c>
      <c r="C35" s="1143"/>
      <c r="D35" s="1143"/>
      <c r="E35" s="140" t="s">
        <v>599</v>
      </c>
      <c r="F35" s="143" t="e">
        <f>D6+D7+F32+F33+F34</f>
        <v>#REF!</v>
      </c>
      <c r="H35" s="854" t="s">
        <v>635</v>
      </c>
      <c r="I35" s="854" t="e">
        <f>#REF!</f>
        <v>#REF!</v>
      </c>
      <c r="J35" s="854" t="e">
        <f>IF(I35=0, "", I35)</f>
        <v>#REF!</v>
      </c>
      <c r="K35" s="259" t="e">
        <f>IF(I35=0, "", "Schedule-2 : Freight &amp; Insurance")</f>
        <v>#REF!</v>
      </c>
      <c r="L35" s="854" t="s">
        <v>636</v>
      </c>
      <c r="M35" s="856" t="e">
        <f>#REF!</f>
        <v>#REF!</v>
      </c>
      <c r="N35" s="856" t="e">
        <f t="shared" si="0"/>
        <v>#REF!</v>
      </c>
      <c r="O35" s="259" t="e">
        <f>IF(M35=0, "", "Schedule-2 : Freight &amp; Insurance")</f>
        <v>#REF!</v>
      </c>
      <c r="P35" s="853"/>
    </row>
    <row r="36" spans="1:16" s="111" customFormat="1" ht="15" customHeight="1">
      <c r="A36" s="141" t="s">
        <v>608</v>
      </c>
      <c r="B36" s="1143" t="s">
        <v>637</v>
      </c>
      <c r="C36" s="1143"/>
      <c r="D36" s="1143"/>
      <c r="E36" s="140" t="s">
        <v>599</v>
      </c>
      <c r="F36" s="143" t="e">
        <f>ROUND(0.01*F35,0)</f>
        <v>#REF!</v>
      </c>
      <c r="H36" s="854" t="s">
        <v>638</v>
      </c>
      <c r="I36" s="854" t="e">
        <f>#REF!</f>
        <v>#REF!</v>
      </c>
      <c r="J36" s="854" t="e">
        <f>IF(I36=0, "", I36)</f>
        <v>#REF!</v>
      </c>
      <c r="K36" s="259" t="e">
        <f>IF(I36=0, "", "Schedule-3 : Erection Charges")</f>
        <v>#REF!</v>
      </c>
      <c r="L36" s="854" t="s">
        <v>639</v>
      </c>
      <c r="M36" s="856" t="e">
        <f>#REF!</f>
        <v>#REF!</v>
      </c>
      <c r="N36" s="856" t="e">
        <f t="shared" si="0"/>
        <v>#REF!</v>
      </c>
      <c r="O36" s="259" t="e">
        <f>IF(M36=0, "", "Schedule-3 : Erection Charges")</f>
        <v>#REF!</v>
      </c>
      <c r="P36" s="853"/>
    </row>
    <row r="37" spans="1:16" s="111" customFormat="1" ht="19.5" customHeight="1">
      <c r="A37" s="251"/>
      <c r="B37" s="252"/>
      <c r="C37" s="252"/>
      <c r="D37" s="252"/>
      <c r="E37" s="252"/>
      <c r="F37" s="253"/>
      <c r="H37" s="854" t="s">
        <v>640</v>
      </c>
      <c r="I37" s="854" t="e">
        <f>#REF!</f>
        <v>#REF!</v>
      </c>
      <c r="J37" s="854" t="e">
        <f>IF(I37=0, "", I37)</f>
        <v>#REF!</v>
      </c>
      <c r="K37" s="259" t="e">
        <f>IF(I37=0, "", "Schedule-7 : Type Test Charges")</f>
        <v>#REF!</v>
      </c>
      <c r="L37" s="854" t="s">
        <v>641</v>
      </c>
      <c r="M37" s="856" t="e">
        <f>#REF!</f>
        <v>#REF!</v>
      </c>
      <c r="N37" s="856" t="e">
        <f t="shared" si="0"/>
        <v>#REF!</v>
      </c>
      <c r="O37" s="259" t="e">
        <f>IF(M37=0, "", "Schedule-7 : Type Test Charges")</f>
        <v>#REF!</v>
      </c>
      <c r="P37" s="853"/>
    </row>
    <row r="38" spans="1:16" ht="49.5" customHeight="1">
      <c r="A38" s="1153" t="str">
        <f>Cover!B2</f>
        <v>Construction of Substation store at 765 kV Koppal, under TBCB Project.</v>
      </c>
      <c r="B38" s="1153"/>
      <c r="C38" s="1153"/>
      <c r="D38" s="1154" t="s">
        <v>614</v>
      </c>
      <c r="E38" s="1155"/>
      <c r="F38" s="112" t="s">
        <v>615</v>
      </c>
      <c r="H38" s="854" t="s">
        <v>642</v>
      </c>
      <c r="I38" s="854" t="e">
        <f>#REF!</f>
        <v>#REF!</v>
      </c>
      <c r="J38" s="854"/>
      <c r="K38" s="854"/>
      <c r="L38" s="854"/>
      <c r="M38" s="854"/>
      <c r="N38" s="854"/>
    </row>
    <row r="39" spans="1:16">
      <c r="H39" s="258" t="s">
        <v>643</v>
      </c>
      <c r="I39" s="260" t="e">
        <f>K31 &amp;J31 &amp;O31 &amp; N31</f>
        <v>#REF!</v>
      </c>
    </row>
    <row r="40" spans="1:16">
      <c r="I40" s="260" t="e">
        <f>K32 &amp; K33&amp;J33&amp;K34&amp;J34&amp;K35&amp;J35&amp;K36&amp;J36&amp;K37&amp;J37</f>
        <v>#REF!</v>
      </c>
    </row>
    <row r="41" spans="1:16">
      <c r="I41" s="260" t="e">
        <f>O32&amp;O33&amp;N33&amp;O34&amp;N34&amp;O35&amp;N35&amp;O36&amp;N36&amp;O37&amp;N37</f>
        <v>#REF!</v>
      </c>
    </row>
  </sheetData>
  <sheetProtection sheet="1" objects="1" scenarios="1" selectLockedCells="1"/>
  <customSheetViews>
    <customSheetView guid="{B48B8B4C-A880-453D-8729-90D004BEF0DB}" state="hidden" topLeftCell="A28">
      <selection sqref="A1:F1"/>
      <pageMargins left="0" right="0" top="0" bottom="0" header="0" footer="0"/>
      <printOptions horizontalCentered="1"/>
      <pageSetup paperSize="9" scale="96" fitToHeight="0" orientation="portrait" horizontalDpi="1200" verticalDpi="1200" r:id="rId1"/>
      <headerFooter alignWithMargins="0">
        <oddFooter xml:space="preserve">&amp;R
</oddFooter>
      </headerFooter>
    </customSheetView>
    <customSheetView guid="{7043F04C-1FA3-449D-BEB8-4AC08DF68A5A}" state="hidden" topLeftCell="A28">
      <selection sqref="A1:F1"/>
      <pageMargins left="0" right="0" top="0" bottom="0" header="0" footer="0"/>
      <printOptions horizontalCentered="1"/>
      <pageSetup paperSize="9" scale="96" fitToHeight="0" orientation="portrait" horizontalDpi="1200" verticalDpi="1200" r:id="rId2"/>
      <headerFooter alignWithMargins="0">
        <oddFooter xml:space="preserve">&amp;R
</oddFooter>
      </headerFooter>
    </customSheetView>
    <customSheetView guid="{D0757F9E-DF41-4B40-A5E5-F4F8FDD8D61D}" state="hidden" topLeftCell="A28">
      <selection sqref="A1:F1"/>
      <pageMargins left="0" right="0" top="0" bottom="0" header="0" footer="0"/>
      <printOptions horizontalCentered="1"/>
      <pageSetup paperSize="9" scale="96" fitToHeight="0" orientation="portrait" horizontalDpi="1200" verticalDpi="1200" r:id="rId3"/>
      <headerFooter alignWithMargins="0">
        <oddFooter xml:space="preserve">&amp;R
</oddFooter>
      </headerFooter>
    </customSheetView>
    <customSheetView guid="{E81F0721-C35D-4189-B675-E46A21339863}" state="hidden" topLeftCell="A28">
      <selection sqref="A1:F1"/>
      <pageMargins left="0" right="0" top="0" bottom="0" header="0" footer="0"/>
      <printOptions horizontalCentered="1"/>
      <pageSetup paperSize="9" scale="96" fitToHeight="0" orientation="portrait" horizontalDpi="1200" verticalDpi="1200" r:id="rId4"/>
      <headerFooter alignWithMargins="0">
        <oddFooter xml:space="preserve">&amp;R
</oddFooter>
      </headerFooter>
    </customSheetView>
    <customSheetView guid="{223BC0FC-814D-40F0-9795-CE82A16FF3A5}" state="hidden" topLeftCell="A28">
      <selection sqref="A1:F1"/>
      <pageMargins left="0" right="0" top="0" bottom="0" header="0" footer="0"/>
      <printOptions horizontalCentered="1"/>
      <pageSetup paperSize="9" scale="96" fitToHeight="0" orientation="portrait" horizontalDpi="1200" verticalDpi="1200" r:id="rId5"/>
      <headerFooter alignWithMargins="0">
        <oddFooter xml:space="preserve">&amp;R
</oddFooter>
      </headerFooter>
    </customSheetView>
    <customSheetView guid="{D53177B2-31EC-4222-B97A-A37DCFD9E45B}" state="hidden" topLeftCell="A28">
      <selection sqref="A1:F1"/>
      <pageMargins left="0" right="0" top="0" bottom="0" header="0" footer="0"/>
      <printOptions horizontalCentered="1"/>
      <pageSetup paperSize="9" scale="96" fitToHeight="0" orientation="portrait" horizontalDpi="1200" verticalDpi="1200" r:id="rId6"/>
      <headerFooter alignWithMargins="0">
        <oddFooter xml:space="preserve">&amp;R
</oddFooter>
      </headerFooter>
    </customSheetView>
    <customSheetView guid="{B3CE7B10-A914-4559-A6DA-AED8C22AFD6D}" state="hidden" topLeftCell="A28">
      <selection sqref="A1:F1"/>
      <pageMargins left="0" right="0" top="0" bottom="0" header="0" footer="0"/>
      <printOptions horizontalCentered="1"/>
      <pageSetup paperSize="9" scale="96" fitToHeight="0" orientation="portrait" horizontalDpi="1200" verticalDpi="1200" r:id="rId7"/>
      <headerFooter alignWithMargins="0">
        <oddFooter xml:space="preserve">&amp;R
</oddFooter>
      </headerFooter>
    </customSheetView>
    <customSheetView guid="{7487ED9F-BBED-4B2A-9631-22F1A430946B}" state="hidden" topLeftCell="A28">
      <selection sqref="A1:F1"/>
      <pageMargins left="0" right="0" top="0" bottom="0" header="0" footer="0"/>
      <printOptions horizontalCentered="1"/>
      <pageSetup paperSize="9" scale="96" fitToHeight="0" orientation="portrait" horizontalDpi="1200" verticalDpi="1200" r:id="rId8"/>
      <headerFooter alignWithMargins="0">
        <oddFooter xml:space="preserve">&amp;R
</oddFooter>
      </headerFooter>
    </customSheetView>
    <customSheetView guid="{A7DBDDEF-9245-44C6-9EBF-032DB6E1C0A2}" state="hidden" topLeftCell="A28">
      <selection sqref="A1:F1"/>
      <pageMargins left="0" right="0" top="0" bottom="0" header="0" footer="0"/>
      <printOptions horizontalCentered="1"/>
      <pageSetup paperSize="9" scale="96" fitToHeight="0" orientation="portrait" horizontalDpi="1200" verticalDpi="1200" r:id="rId9"/>
      <headerFooter alignWithMargins="0">
        <oddFooter xml:space="preserve">&amp;R
</oddFooter>
      </headerFooter>
    </customSheetView>
    <customSheetView guid="{E9F4E142-7D26-464D-BECA-4F3806DB1FE1}" state="hidden" topLeftCell="A28">
      <selection sqref="A1:F1"/>
      <pageMargins left="0" right="0" top="0" bottom="0" header="0" footer="0"/>
      <printOptions horizontalCentered="1"/>
      <pageSetup paperSize="9" scale="96" fitToHeight="0" orientation="portrait" horizontalDpi="1200" verticalDpi="1200" r:id="rId10"/>
      <headerFooter alignWithMargins="0">
        <oddFooter xml:space="preserve">&amp;R
</oddFooter>
      </headerFooter>
    </customSheetView>
    <customSheetView guid="{27A45B7A-04F2-4516-B80B-5ED0825D4ED3}" state="hidden">
      <selection activeCell="F34" sqref="F34"/>
      <pageMargins left="0" right="0" top="0" bottom="0" header="0" footer="0"/>
      <printOptions horizontalCentered="1"/>
      <pageSetup paperSize="9" scale="96" fitToHeight="0" orientation="portrait" horizontalDpi="1200" verticalDpi="1200" r:id="rId11"/>
      <headerFooter alignWithMargins="0">
        <oddFooter xml:space="preserve">&amp;R
</oddFooter>
      </headerFooter>
    </customSheetView>
    <customSheetView guid="{14D7F02E-BCCA-4517-ABC7-537FF4AEB67A}" state="hidden">
      <selection activeCell="F34" sqref="F34"/>
      <pageMargins left="0" right="0" top="0" bottom="0" header="0" footer="0"/>
      <printOptions horizontalCentered="1"/>
      <pageSetup paperSize="9" scale="96" fitToHeight="0" orientation="portrait" horizontalDpi="1200" verticalDpi="1200" r:id="rId12"/>
      <headerFooter alignWithMargins="0">
        <oddFooter xml:space="preserve">&amp;R
</oddFooter>
      </headerFooter>
    </customSheetView>
    <customSheetView guid="{01ACF2E1-8E61-4459-ABC1-B6C183DEED61}" showPageBreaks="1" printArea="1" state="hidden" view="pageBreakPreview" showRuler="0">
      <selection activeCell="B6" sqref="B6"/>
      <pageMargins left="0" right="0" top="0" bottom="0" header="0" footer="0"/>
      <printOptions horizontalCentered="1"/>
      <pageSetup paperSize="9" scale="96" fitToHeight="0" orientation="portrait" horizontalDpi="1200" verticalDpi="1200" r:id="rId13"/>
      <headerFooter alignWithMargins="0">
        <oddFooter xml:space="preserve">&amp;R
</oddFooter>
      </headerFooter>
    </customSheetView>
    <customSheetView guid="{4F65FF32-EC61-4022-A399-2986D7B6B8B3}" state="hidden" showRuler="0">
      <selection activeCell="F34" sqref="F34"/>
      <pageMargins left="0" right="0" top="0" bottom="0" header="0" footer="0"/>
      <printOptions horizontalCentered="1"/>
      <pageSetup paperSize="9" scale="96" fitToHeight="0" orientation="portrait" horizontalDpi="1200" verticalDpi="1200" r:id="rId14"/>
      <headerFooter alignWithMargins="0">
        <oddFooter xml:space="preserve">&amp;R
</oddFooter>
      </headerFooter>
    </customSheetView>
    <customSheetView guid="{ECE9294F-C910-4036-88BC-B1F2176FB06B}" state="hidden" topLeftCell="A28">
      <selection sqref="A1:F1"/>
      <pageMargins left="0" right="0" top="0" bottom="0" header="0" footer="0"/>
      <printOptions horizontalCentered="1"/>
      <pageSetup paperSize="9" scale="96" fitToHeight="0" orientation="portrait" horizontalDpi="1200" verticalDpi="1200" r:id="rId15"/>
      <headerFooter alignWithMargins="0">
        <oddFooter xml:space="preserve">&amp;R
</oddFooter>
      </headerFooter>
    </customSheetView>
    <customSheetView guid="{B23AD343-29DA-4CE0-BD10-47BF44F3782F}" state="hidden" topLeftCell="A28">
      <selection sqref="A1:F1"/>
      <pageMargins left="0" right="0" top="0" bottom="0" header="0" footer="0"/>
      <printOptions horizontalCentered="1"/>
      <pageSetup paperSize="9" scale="96" fitToHeight="0" orientation="portrait" horizontalDpi="1200" verticalDpi="1200" r:id="rId16"/>
      <headerFooter alignWithMargins="0">
        <oddFooter xml:space="preserve">&amp;R
</oddFooter>
      </headerFooter>
    </customSheetView>
    <customSheetView guid="{4AA1107B-A795-4744-B566-827168772C7A}" state="hidden" topLeftCell="A28">
      <selection sqref="A1:F1"/>
      <pageMargins left="0" right="0" top="0" bottom="0" header="0" footer="0"/>
      <printOptions horizontalCentered="1"/>
      <pageSetup paperSize="9" scale="96" fitToHeight="0" orientation="portrait" horizontalDpi="1200" verticalDpi="1200" r:id="rId17"/>
      <headerFooter alignWithMargins="0">
        <oddFooter xml:space="preserve">&amp;R
</oddFooter>
      </headerFooter>
    </customSheetView>
    <customSheetView guid="{EE46BCD1-F715-4FA9-A5FC-1B125AD601E0}" state="hidden" topLeftCell="A28">
      <selection sqref="A1:F1"/>
      <pageMargins left="0" right="0" top="0" bottom="0" header="0" footer="0"/>
      <printOptions horizontalCentered="1"/>
      <pageSetup paperSize="9" scale="96" fitToHeight="0" orientation="portrait" horizontalDpi="1200" verticalDpi="1200" r:id="rId18"/>
      <headerFooter alignWithMargins="0">
        <oddFooter xml:space="preserve">&amp;R
</oddFooter>
      </headerFooter>
    </customSheetView>
    <customSheetView guid="{E97134B6-5E8D-4951-8DA0-73D065532361}" state="hidden" topLeftCell="A28">
      <selection sqref="A1:F1"/>
      <pageMargins left="0" right="0" top="0" bottom="0" header="0" footer="0"/>
      <printOptions horizontalCentered="1"/>
      <pageSetup paperSize="9" scale="96" fitToHeight="0" orientation="portrait" horizontalDpi="1200" verticalDpi="1200" r:id="rId19"/>
      <headerFooter alignWithMargins="0">
        <oddFooter xml:space="preserve">&amp;R
</oddFooter>
      </headerFooter>
    </customSheetView>
    <customSheetView guid="{B835C05C-B615-4DCB-982D-4519616B3CD8}" state="hidden" topLeftCell="A28">
      <selection sqref="A1:F1"/>
      <pageMargins left="0" right="0" top="0" bottom="0" header="0" footer="0"/>
      <printOptions horizontalCentered="1"/>
      <pageSetup paperSize="9" scale="96" fitToHeight="0" orientation="portrait" horizontalDpi="1200" verticalDpi="1200" r:id="rId20"/>
      <headerFooter alignWithMargins="0">
        <oddFooter xml:space="preserve">&amp;R
</oddFooter>
      </headerFooter>
    </customSheetView>
    <customSheetView guid="{17F5C48B-526E-48D2-9F97-823D578F9893}" state="hidden" topLeftCell="A28">
      <selection sqref="A1:F1"/>
      <pageMargins left="0" right="0" top="0" bottom="0" header="0" footer="0"/>
      <printOptions horizontalCentered="1"/>
      <pageSetup paperSize="9" scale="96" fitToHeight="0" orientation="portrait" horizontalDpi="1200" verticalDpi="1200" r:id="rId21"/>
      <headerFooter alignWithMargins="0">
        <oddFooter xml:space="preserve">&amp;R
</oddFooter>
      </headerFooter>
    </customSheetView>
    <customSheetView guid="{7F1A5DE7-1043-4C11-AB2C-CC6BC6A0F482}" state="hidden" topLeftCell="A28">
      <selection sqref="A1:F1"/>
      <pageMargins left="0" right="0" top="0" bottom="0" header="0" footer="0"/>
      <printOptions horizontalCentered="1"/>
      <pageSetup paperSize="9" scale="96" fitToHeight="0" orientation="portrait" horizontalDpi="1200" verticalDpi="1200" r:id="rId22"/>
      <headerFooter alignWithMargins="0">
        <oddFooter xml:space="preserve">&amp;R
</oddFooter>
      </headerFooter>
    </customSheetView>
    <customSheetView guid="{75D87FDD-0292-4E5A-8E8F-63018B009393}" state="hidden" topLeftCell="A28">
      <selection sqref="A1:F1"/>
      <pageMargins left="0" right="0" top="0" bottom="0" header="0" footer="0"/>
      <printOptions horizontalCentered="1"/>
      <pageSetup paperSize="9" scale="96" fitToHeight="0" orientation="portrait" horizontalDpi="1200" verticalDpi="1200" r:id="rId23"/>
      <headerFooter alignWithMargins="0">
        <oddFooter xml:space="preserve">&amp;R
</oddFooter>
      </headerFooter>
    </customSheetView>
  </customSheetViews>
  <mergeCells count="21">
    <mergeCell ref="A38:C38"/>
    <mergeCell ref="D38:E38"/>
    <mergeCell ref="B31:D31"/>
    <mergeCell ref="B33:D33"/>
    <mergeCell ref="B34:D34"/>
    <mergeCell ref="B36:D36"/>
    <mergeCell ref="B32:D32"/>
    <mergeCell ref="B1:F1"/>
    <mergeCell ref="D3:F3"/>
    <mergeCell ref="D4:F4"/>
    <mergeCell ref="E5:F5"/>
    <mergeCell ref="B5:C5"/>
    <mergeCell ref="A4:C4"/>
    <mergeCell ref="B26:F26"/>
    <mergeCell ref="B30:F30"/>
    <mergeCell ref="B35:D35"/>
    <mergeCell ref="B21:F21"/>
    <mergeCell ref="B22:D22"/>
    <mergeCell ref="B25:D25"/>
    <mergeCell ref="B23:D23"/>
    <mergeCell ref="B24:D24"/>
  </mergeCells>
  <phoneticPr fontId="5" type="noConversion"/>
  <printOptions horizontalCentered="1"/>
  <pageMargins left="0.79" right="0.37" top="0.65" bottom="0.45" header="0.38" footer="0"/>
  <pageSetup paperSize="9" scale="96" fitToHeight="0" orientation="portrait" horizontalDpi="1200" verticalDpi="1200" r:id="rId24"/>
  <headerFooter alignWithMargins="0">
    <oddFooter xml:space="preserve">&amp;R
</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8">
    <tabColor indexed="8"/>
  </sheetPr>
  <dimension ref="A1:D112"/>
  <sheetViews>
    <sheetView workbookViewId="0">
      <selection sqref="A1:F1"/>
    </sheetView>
  </sheetViews>
  <sheetFormatPr defaultColWidth="8" defaultRowHeight="12.75"/>
  <cols>
    <col min="1" max="1" width="11.625" style="105" customWidth="1"/>
    <col min="2" max="2" width="22.125" style="105" customWidth="1"/>
    <col min="3" max="16384" width="8" style="105"/>
  </cols>
  <sheetData>
    <row r="1" spans="1:4" s="104" customFormat="1" ht="30" customHeight="1">
      <c r="A1" s="1156">
        <f>'Bid Form '!AB17</f>
        <v>0</v>
      </c>
      <c r="B1" s="1156"/>
    </row>
    <row r="2" spans="1:4" s="104" customFormat="1" ht="30" customHeight="1"/>
    <row r="3" spans="1:4">
      <c r="A3" s="104"/>
    </row>
    <row r="4" spans="1:4">
      <c r="A4" s="311" t="str">
        <f>IF(OR((A1&gt;9999999999),(A1&lt;0)),"Invalid Entry - More than 1000 crore OR -ve value",IF(A1=0, "Rs. Zero Only ",+CONCATENATE("Rs. ", B11,D11,B10,D10,B9,D9,B8,D8,B7,D7,B6," Only")))</f>
        <v xml:space="preserve">Rs. Zero Only </v>
      </c>
      <c r="B4" s="312"/>
    </row>
    <row r="5" spans="1:4">
      <c r="A5" s="313"/>
      <c r="B5" s="312"/>
    </row>
    <row r="6" spans="1:4">
      <c r="A6" s="314">
        <f>-INT(A1/100)*100+ROUND(A1,0)</f>
        <v>0</v>
      </c>
      <c r="B6" s="312" t="str">
        <f t="shared" ref="B6:B11" si="0">IF(A6=0,"",LOOKUP(A6,$A$13:$A$112,$B$13:$B$112))</f>
        <v/>
      </c>
      <c r="D6" s="857"/>
    </row>
    <row r="7" spans="1:4">
      <c r="A7" s="314">
        <f>-INT(A1/1000)*10+INT(A1/100)</f>
        <v>0</v>
      </c>
      <c r="B7" s="312" t="str">
        <f t="shared" si="0"/>
        <v/>
      </c>
      <c r="D7" s="857" t="str">
        <f>+IF(B7="",""," Hundred ")</f>
        <v/>
      </c>
    </row>
    <row r="8" spans="1:4">
      <c r="A8" s="314">
        <f>-INT(A1/100000)*100+INT(A1/1000)</f>
        <v>0</v>
      </c>
      <c r="B8" s="312" t="str">
        <f t="shared" si="0"/>
        <v/>
      </c>
      <c r="D8" s="857" t="str">
        <f>IF((B8=""),IF(C8="",""," Thousand ")," Thousand ")</f>
        <v/>
      </c>
    </row>
    <row r="9" spans="1:4">
      <c r="A9" s="314">
        <f>-INT(A1/10000000)*100+INT(A1/100000)</f>
        <v>0</v>
      </c>
      <c r="B9" s="312" t="str">
        <f t="shared" si="0"/>
        <v/>
      </c>
      <c r="D9" s="857" t="str">
        <f>IF((B9=""),IF(C9="",""," Lac ")," Lac ")</f>
        <v/>
      </c>
    </row>
    <row r="10" spans="1:4">
      <c r="A10" s="314">
        <f>-INT(A1/1000000000)*100+INT(A1/10000000)</f>
        <v>0</v>
      </c>
      <c r="B10" s="315" t="str">
        <f t="shared" si="0"/>
        <v/>
      </c>
      <c r="D10" s="857" t="str">
        <f>IF((B10=""),IF(C10="",""," Crore ")," Crore ")</f>
        <v/>
      </c>
    </row>
    <row r="11" spans="1:4">
      <c r="A11" s="316">
        <f>-INT(A1/10000000000)*1000+INT(A1/1000000000)</f>
        <v>0</v>
      </c>
      <c r="B11" s="315" t="str">
        <f t="shared" si="0"/>
        <v/>
      </c>
      <c r="D11" s="857" t="str">
        <f>IF((B11=""),IF(C11="",""," Hundred ")," Hundred ")</f>
        <v/>
      </c>
    </row>
    <row r="12" spans="1:4">
      <c r="A12" s="312"/>
      <c r="B12" s="312"/>
    </row>
    <row r="13" spans="1:4">
      <c r="A13" s="309">
        <v>1</v>
      </c>
      <c r="B13" s="310" t="s">
        <v>644</v>
      </c>
    </row>
    <row r="14" spans="1:4">
      <c r="A14" s="309">
        <v>2</v>
      </c>
      <c r="B14" s="310" t="s">
        <v>645</v>
      </c>
    </row>
    <row r="15" spans="1:4">
      <c r="A15" s="309">
        <v>3</v>
      </c>
      <c r="B15" s="310" t="s">
        <v>646</v>
      </c>
    </row>
    <row r="16" spans="1:4">
      <c r="A16" s="309">
        <v>4</v>
      </c>
      <c r="B16" s="310" t="s">
        <v>647</v>
      </c>
    </row>
    <row r="17" spans="1:2">
      <c r="A17" s="309">
        <v>5</v>
      </c>
      <c r="B17" s="310" t="s">
        <v>648</v>
      </c>
    </row>
    <row r="18" spans="1:2">
      <c r="A18" s="309">
        <v>6</v>
      </c>
      <c r="B18" s="310" t="s">
        <v>649</v>
      </c>
    </row>
    <row r="19" spans="1:2">
      <c r="A19" s="309">
        <v>7</v>
      </c>
      <c r="B19" s="310" t="s">
        <v>650</v>
      </c>
    </row>
    <row r="20" spans="1:2">
      <c r="A20" s="309">
        <v>8</v>
      </c>
      <c r="B20" s="310" t="s">
        <v>651</v>
      </c>
    </row>
    <row r="21" spans="1:2">
      <c r="A21" s="309">
        <v>9</v>
      </c>
      <c r="B21" s="310" t="s">
        <v>652</v>
      </c>
    </row>
    <row r="22" spans="1:2">
      <c r="A22" s="309">
        <v>10</v>
      </c>
      <c r="B22" s="310" t="s">
        <v>653</v>
      </c>
    </row>
    <row r="23" spans="1:2">
      <c r="A23" s="309">
        <v>11</v>
      </c>
      <c r="B23" s="310" t="s">
        <v>654</v>
      </c>
    </row>
    <row r="24" spans="1:2">
      <c r="A24" s="309">
        <v>12</v>
      </c>
      <c r="B24" s="310" t="s">
        <v>655</v>
      </c>
    </row>
    <row r="25" spans="1:2">
      <c r="A25" s="309">
        <v>13</v>
      </c>
      <c r="B25" s="310" t="s">
        <v>656</v>
      </c>
    </row>
    <row r="26" spans="1:2">
      <c r="A26" s="309">
        <v>14</v>
      </c>
      <c r="B26" s="310" t="s">
        <v>657</v>
      </c>
    </row>
    <row r="27" spans="1:2">
      <c r="A27" s="309">
        <v>15</v>
      </c>
      <c r="B27" s="310" t="s">
        <v>658</v>
      </c>
    </row>
    <row r="28" spans="1:2">
      <c r="A28" s="309">
        <v>16</v>
      </c>
      <c r="B28" s="310" t="s">
        <v>659</v>
      </c>
    </row>
    <row r="29" spans="1:2">
      <c r="A29" s="309">
        <v>17</v>
      </c>
      <c r="B29" s="310" t="s">
        <v>660</v>
      </c>
    </row>
    <row r="30" spans="1:2">
      <c r="A30" s="309">
        <v>18</v>
      </c>
      <c r="B30" s="310" t="s">
        <v>661</v>
      </c>
    </row>
    <row r="31" spans="1:2">
      <c r="A31" s="309">
        <v>19</v>
      </c>
      <c r="B31" s="310" t="s">
        <v>662</v>
      </c>
    </row>
    <row r="32" spans="1:2">
      <c r="A32" s="309">
        <v>20</v>
      </c>
      <c r="B32" s="310" t="s">
        <v>663</v>
      </c>
    </row>
    <row r="33" spans="1:2">
      <c r="A33" s="309">
        <v>21</v>
      </c>
      <c r="B33" s="310" t="s">
        <v>664</v>
      </c>
    </row>
    <row r="34" spans="1:2">
      <c r="A34" s="309">
        <v>22</v>
      </c>
      <c r="B34" s="310" t="s">
        <v>665</v>
      </c>
    </row>
    <row r="35" spans="1:2">
      <c r="A35" s="309">
        <v>23</v>
      </c>
      <c r="B35" s="310" t="s">
        <v>666</v>
      </c>
    </row>
    <row r="36" spans="1:2">
      <c r="A36" s="309">
        <v>24</v>
      </c>
      <c r="B36" s="310" t="s">
        <v>667</v>
      </c>
    </row>
    <row r="37" spans="1:2">
      <c r="A37" s="309">
        <v>25</v>
      </c>
      <c r="B37" s="310" t="s">
        <v>668</v>
      </c>
    </row>
    <row r="38" spans="1:2">
      <c r="A38" s="309">
        <v>26</v>
      </c>
      <c r="B38" s="310" t="s">
        <v>669</v>
      </c>
    </row>
    <row r="39" spans="1:2">
      <c r="A39" s="309">
        <v>27</v>
      </c>
      <c r="B39" s="310" t="s">
        <v>670</v>
      </c>
    </row>
    <row r="40" spans="1:2">
      <c r="A40" s="309">
        <v>28</v>
      </c>
      <c r="B40" s="310" t="s">
        <v>671</v>
      </c>
    </row>
    <row r="41" spans="1:2">
      <c r="A41" s="309">
        <v>29</v>
      </c>
      <c r="B41" s="310" t="s">
        <v>672</v>
      </c>
    </row>
    <row r="42" spans="1:2">
      <c r="A42" s="309">
        <v>30</v>
      </c>
      <c r="B42" s="310" t="s">
        <v>673</v>
      </c>
    </row>
    <row r="43" spans="1:2">
      <c r="A43" s="309">
        <v>31</v>
      </c>
      <c r="B43" s="310" t="s">
        <v>674</v>
      </c>
    </row>
    <row r="44" spans="1:2">
      <c r="A44" s="309">
        <v>32</v>
      </c>
      <c r="B44" s="310" t="s">
        <v>675</v>
      </c>
    </row>
    <row r="45" spans="1:2">
      <c r="A45" s="309">
        <v>33</v>
      </c>
      <c r="B45" s="310" t="s">
        <v>676</v>
      </c>
    </row>
    <row r="46" spans="1:2">
      <c r="A46" s="309">
        <v>34</v>
      </c>
      <c r="B46" s="310" t="s">
        <v>677</v>
      </c>
    </row>
    <row r="47" spans="1:2">
      <c r="A47" s="309">
        <v>35</v>
      </c>
      <c r="B47" s="310" t="s">
        <v>678</v>
      </c>
    </row>
    <row r="48" spans="1:2">
      <c r="A48" s="309">
        <v>36</v>
      </c>
      <c r="B48" s="310" t="s">
        <v>679</v>
      </c>
    </row>
    <row r="49" spans="1:2">
      <c r="A49" s="309">
        <v>37</v>
      </c>
      <c r="B49" s="310" t="s">
        <v>680</v>
      </c>
    </row>
    <row r="50" spans="1:2">
      <c r="A50" s="309">
        <v>38</v>
      </c>
      <c r="B50" s="310" t="s">
        <v>681</v>
      </c>
    </row>
    <row r="51" spans="1:2">
      <c r="A51" s="309">
        <v>39</v>
      </c>
      <c r="B51" s="310" t="s">
        <v>682</v>
      </c>
    </row>
    <row r="52" spans="1:2">
      <c r="A52" s="309">
        <v>40</v>
      </c>
      <c r="B52" s="310" t="s">
        <v>683</v>
      </c>
    </row>
    <row r="53" spans="1:2">
      <c r="A53" s="309">
        <v>41</v>
      </c>
      <c r="B53" s="310" t="s">
        <v>684</v>
      </c>
    </row>
    <row r="54" spans="1:2">
      <c r="A54" s="309">
        <v>42</v>
      </c>
      <c r="B54" s="310" t="s">
        <v>685</v>
      </c>
    </row>
    <row r="55" spans="1:2">
      <c r="A55" s="309">
        <v>43</v>
      </c>
      <c r="B55" s="310" t="s">
        <v>686</v>
      </c>
    </row>
    <row r="56" spans="1:2">
      <c r="A56" s="309">
        <v>44</v>
      </c>
      <c r="B56" s="310" t="s">
        <v>687</v>
      </c>
    </row>
    <row r="57" spans="1:2">
      <c r="A57" s="309">
        <v>45</v>
      </c>
      <c r="B57" s="310" t="s">
        <v>688</v>
      </c>
    </row>
    <row r="58" spans="1:2">
      <c r="A58" s="309">
        <v>46</v>
      </c>
      <c r="B58" s="310" t="s">
        <v>689</v>
      </c>
    </row>
    <row r="59" spans="1:2">
      <c r="A59" s="309">
        <v>47</v>
      </c>
      <c r="B59" s="310" t="s">
        <v>690</v>
      </c>
    </row>
    <row r="60" spans="1:2">
      <c r="A60" s="309">
        <v>48</v>
      </c>
      <c r="B60" s="310" t="s">
        <v>691</v>
      </c>
    </row>
    <row r="61" spans="1:2">
      <c r="A61" s="309">
        <v>49</v>
      </c>
      <c r="B61" s="310" t="s">
        <v>692</v>
      </c>
    </row>
    <row r="62" spans="1:2">
      <c r="A62" s="309">
        <v>50</v>
      </c>
      <c r="B62" s="310" t="s">
        <v>693</v>
      </c>
    </row>
    <row r="63" spans="1:2">
      <c r="A63" s="309">
        <v>51</v>
      </c>
      <c r="B63" s="310" t="s">
        <v>694</v>
      </c>
    </row>
    <row r="64" spans="1:2">
      <c r="A64" s="309">
        <v>52</v>
      </c>
      <c r="B64" s="310" t="s">
        <v>695</v>
      </c>
    </row>
    <row r="65" spans="1:2">
      <c r="A65" s="309">
        <v>53</v>
      </c>
      <c r="B65" s="310" t="s">
        <v>696</v>
      </c>
    </row>
    <row r="66" spans="1:2">
      <c r="A66" s="309">
        <v>54</v>
      </c>
      <c r="B66" s="310" t="s">
        <v>697</v>
      </c>
    </row>
    <row r="67" spans="1:2">
      <c r="A67" s="309">
        <v>55</v>
      </c>
      <c r="B67" s="310" t="s">
        <v>698</v>
      </c>
    </row>
    <row r="68" spans="1:2">
      <c r="A68" s="309">
        <v>56</v>
      </c>
      <c r="B68" s="310" t="s">
        <v>699</v>
      </c>
    </row>
    <row r="69" spans="1:2">
      <c r="A69" s="309">
        <v>57</v>
      </c>
      <c r="B69" s="310" t="s">
        <v>700</v>
      </c>
    </row>
    <row r="70" spans="1:2">
      <c r="A70" s="309">
        <v>58</v>
      </c>
      <c r="B70" s="310" t="s">
        <v>701</v>
      </c>
    </row>
    <row r="71" spans="1:2">
      <c r="A71" s="309">
        <v>59</v>
      </c>
      <c r="B71" s="310" t="s">
        <v>702</v>
      </c>
    </row>
    <row r="72" spans="1:2">
      <c r="A72" s="309">
        <v>60</v>
      </c>
      <c r="B72" s="310" t="s">
        <v>703</v>
      </c>
    </row>
    <row r="73" spans="1:2">
      <c r="A73" s="309">
        <v>61</v>
      </c>
      <c r="B73" s="310" t="s">
        <v>704</v>
      </c>
    </row>
    <row r="74" spans="1:2">
      <c r="A74" s="309">
        <v>62</v>
      </c>
      <c r="B74" s="310" t="s">
        <v>705</v>
      </c>
    </row>
    <row r="75" spans="1:2">
      <c r="A75" s="309">
        <v>63</v>
      </c>
      <c r="B75" s="310" t="s">
        <v>706</v>
      </c>
    </row>
    <row r="76" spans="1:2">
      <c r="A76" s="309">
        <v>64</v>
      </c>
      <c r="B76" s="310" t="s">
        <v>707</v>
      </c>
    </row>
    <row r="77" spans="1:2">
      <c r="A77" s="309">
        <v>65</v>
      </c>
      <c r="B77" s="310" t="s">
        <v>708</v>
      </c>
    </row>
    <row r="78" spans="1:2">
      <c r="A78" s="309">
        <v>66</v>
      </c>
      <c r="B78" s="310" t="s">
        <v>709</v>
      </c>
    </row>
    <row r="79" spans="1:2">
      <c r="A79" s="309">
        <v>67</v>
      </c>
      <c r="B79" s="310" t="s">
        <v>710</v>
      </c>
    </row>
    <row r="80" spans="1:2">
      <c r="A80" s="309">
        <v>68</v>
      </c>
      <c r="B80" s="310" t="s">
        <v>711</v>
      </c>
    </row>
    <row r="81" spans="1:2">
      <c r="A81" s="309">
        <v>69</v>
      </c>
      <c r="B81" s="310" t="s">
        <v>712</v>
      </c>
    </row>
    <row r="82" spans="1:2">
      <c r="A82" s="309">
        <v>70</v>
      </c>
      <c r="B82" s="310" t="s">
        <v>713</v>
      </c>
    </row>
    <row r="83" spans="1:2">
      <c r="A83" s="309">
        <v>71</v>
      </c>
      <c r="B83" s="310" t="s">
        <v>714</v>
      </c>
    </row>
    <row r="84" spans="1:2">
      <c r="A84" s="309">
        <v>72</v>
      </c>
      <c r="B84" s="310" t="s">
        <v>715</v>
      </c>
    </row>
    <row r="85" spans="1:2">
      <c r="A85" s="309">
        <v>73</v>
      </c>
      <c r="B85" s="310" t="s">
        <v>716</v>
      </c>
    </row>
    <row r="86" spans="1:2">
      <c r="A86" s="309">
        <v>74</v>
      </c>
      <c r="B86" s="310" t="s">
        <v>717</v>
      </c>
    </row>
    <row r="87" spans="1:2">
      <c r="A87" s="309">
        <v>75</v>
      </c>
      <c r="B87" s="310" t="s">
        <v>718</v>
      </c>
    </row>
    <row r="88" spans="1:2">
      <c r="A88" s="309">
        <v>76</v>
      </c>
      <c r="B88" s="310" t="s">
        <v>719</v>
      </c>
    </row>
    <row r="89" spans="1:2">
      <c r="A89" s="309">
        <v>77</v>
      </c>
      <c r="B89" s="310" t="s">
        <v>720</v>
      </c>
    </row>
    <row r="90" spans="1:2">
      <c r="A90" s="309">
        <v>78</v>
      </c>
      <c r="B90" s="310" t="s">
        <v>721</v>
      </c>
    </row>
    <row r="91" spans="1:2">
      <c r="A91" s="309">
        <v>79</v>
      </c>
      <c r="B91" s="310" t="s">
        <v>722</v>
      </c>
    </row>
    <row r="92" spans="1:2">
      <c r="A92" s="309">
        <v>80</v>
      </c>
      <c r="B92" s="310" t="s">
        <v>723</v>
      </c>
    </row>
    <row r="93" spans="1:2">
      <c r="A93" s="309">
        <v>81</v>
      </c>
      <c r="B93" s="310" t="s">
        <v>724</v>
      </c>
    </row>
    <row r="94" spans="1:2">
      <c r="A94" s="309">
        <v>82</v>
      </c>
      <c r="B94" s="310" t="s">
        <v>725</v>
      </c>
    </row>
    <row r="95" spans="1:2">
      <c r="A95" s="309">
        <v>83</v>
      </c>
      <c r="B95" s="310" t="s">
        <v>726</v>
      </c>
    </row>
    <row r="96" spans="1:2">
      <c r="A96" s="309">
        <v>84</v>
      </c>
      <c r="B96" s="310" t="s">
        <v>727</v>
      </c>
    </row>
    <row r="97" spans="1:2">
      <c r="A97" s="309">
        <v>85</v>
      </c>
      <c r="B97" s="310" t="s">
        <v>728</v>
      </c>
    </row>
    <row r="98" spans="1:2">
      <c r="A98" s="309">
        <v>86</v>
      </c>
      <c r="B98" s="310" t="s">
        <v>729</v>
      </c>
    </row>
    <row r="99" spans="1:2">
      <c r="A99" s="309">
        <v>87</v>
      </c>
      <c r="B99" s="310" t="s">
        <v>730</v>
      </c>
    </row>
    <row r="100" spans="1:2">
      <c r="A100" s="309">
        <v>88</v>
      </c>
      <c r="B100" s="310" t="s">
        <v>731</v>
      </c>
    </row>
    <row r="101" spans="1:2">
      <c r="A101" s="309">
        <v>89</v>
      </c>
      <c r="B101" s="310" t="s">
        <v>732</v>
      </c>
    </row>
    <row r="102" spans="1:2">
      <c r="A102" s="309">
        <v>90</v>
      </c>
      <c r="B102" s="310" t="s">
        <v>733</v>
      </c>
    </row>
    <row r="103" spans="1:2">
      <c r="A103" s="309">
        <v>91</v>
      </c>
      <c r="B103" s="310" t="s">
        <v>734</v>
      </c>
    </row>
    <row r="104" spans="1:2">
      <c r="A104" s="309">
        <v>92</v>
      </c>
      <c r="B104" s="310" t="s">
        <v>735</v>
      </c>
    </row>
    <row r="105" spans="1:2">
      <c r="A105" s="309">
        <v>93</v>
      </c>
      <c r="B105" s="310" t="s">
        <v>736</v>
      </c>
    </row>
    <row r="106" spans="1:2">
      <c r="A106" s="309">
        <v>94</v>
      </c>
      <c r="B106" s="310" t="s">
        <v>737</v>
      </c>
    </row>
    <row r="107" spans="1:2">
      <c r="A107" s="309">
        <v>95</v>
      </c>
      <c r="B107" s="310" t="s">
        <v>738</v>
      </c>
    </row>
    <row r="108" spans="1:2">
      <c r="A108" s="309">
        <v>96</v>
      </c>
      <c r="B108" s="310" t="s">
        <v>739</v>
      </c>
    </row>
    <row r="109" spans="1:2">
      <c r="A109" s="309">
        <v>97</v>
      </c>
      <c r="B109" s="310" t="s">
        <v>740</v>
      </c>
    </row>
    <row r="110" spans="1:2">
      <c r="A110" s="309">
        <v>98</v>
      </c>
      <c r="B110" s="310" t="s">
        <v>741</v>
      </c>
    </row>
    <row r="111" spans="1:2">
      <c r="A111" s="309">
        <v>99</v>
      </c>
      <c r="B111" s="310" t="s">
        <v>742</v>
      </c>
    </row>
    <row r="112" spans="1:2">
      <c r="A112" s="309">
        <v>100</v>
      </c>
      <c r="B112" s="310" t="s">
        <v>743</v>
      </c>
    </row>
  </sheetData>
  <sheetProtection selectLockedCells="1" selectUnlockedCells="1"/>
  <customSheetViews>
    <customSheetView guid="{B48B8B4C-A880-453D-8729-90D004BEF0DB}" state="hidden">
      <selection sqref="A1:F1"/>
      <pageMargins left="0" right="0" top="0" bottom="0" header="0" footer="0"/>
      <pageSetup orientation="portrait" r:id="rId1"/>
      <headerFooter alignWithMargins="0"/>
    </customSheetView>
    <customSheetView guid="{7043F04C-1FA3-449D-BEB8-4AC08DF68A5A}" state="hidden">
      <selection sqref="A1:F1"/>
      <pageMargins left="0" right="0" top="0" bottom="0" header="0" footer="0"/>
      <pageSetup orientation="portrait" r:id="rId2"/>
      <headerFooter alignWithMargins="0"/>
    </customSheetView>
    <customSheetView guid="{D0757F9E-DF41-4B40-A5E5-F4F8FDD8D61D}" state="hidden">
      <selection sqref="A1:F1"/>
      <pageMargins left="0" right="0" top="0" bottom="0" header="0" footer="0"/>
      <pageSetup orientation="portrait" r:id="rId3"/>
      <headerFooter alignWithMargins="0"/>
    </customSheetView>
    <customSheetView guid="{E81F0721-C35D-4189-B675-E46A21339863}" state="hidden">
      <selection sqref="A1:F1"/>
      <pageMargins left="0" right="0" top="0" bottom="0" header="0" footer="0"/>
      <pageSetup orientation="portrait" r:id="rId4"/>
      <headerFooter alignWithMargins="0"/>
    </customSheetView>
    <customSheetView guid="{223BC0FC-814D-40F0-9795-CE82A16FF3A5}" state="hidden">
      <selection sqref="A1:F1"/>
      <pageMargins left="0" right="0" top="0" bottom="0" header="0" footer="0"/>
      <pageSetup orientation="portrait" r:id="rId5"/>
      <headerFooter alignWithMargins="0"/>
    </customSheetView>
    <customSheetView guid="{D53177B2-31EC-4222-B97A-A37DCFD9E45B}" state="hidden">
      <selection sqref="A1:F1"/>
      <pageMargins left="0" right="0" top="0" bottom="0" header="0" footer="0"/>
      <pageSetup orientation="portrait" r:id="rId6"/>
      <headerFooter alignWithMargins="0"/>
    </customSheetView>
    <customSheetView guid="{B3CE7B10-A914-4559-A6DA-AED8C22AFD6D}" state="hidden">
      <selection sqref="A1:F1"/>
      <pageMargins left="0" right="0" top="0" bottom="0" header="0" footer="0"/>
      <pageSetup orientation="portrait" r:id="rId7"/>
      <headerFooter alignWithMargins="0"/>
    </customSheetView>
    <customSheetView guid="{7487ED9F-BBED-4B2A-9631-22F1A430946B}" state="hidden">
      <selection sqref="A1:F1"/>
      <pageMargins left="0" right="0" top="0" bottom="0" header="0" footer="0"/>
      <pageSetup orientation="portrait" r:id="rId8"/>
      <headerFooter alignWithMargins="0"/>
    </customSheetView>
    <customSheetView guid="{A7DBDDEF-9245-44C6-9EBF-032DB6E1C0A2}" state="hidden">
      <selection sqref="A1:F1"/>
      <pageMargins left="0" right="0" top="0" bottom="0" header="0" footer="0"/>
      <pageSetup orientation="portrait" r:id="rId9"/>
      <headerFooter alignWithMargins="0"/>
    </customSheetView>
    <customSheetView guid="{E9F4E142-7D26-464D-BECA-4F3806DB1FE1}" state="hidden">
      <selection sqref="A1:F1"/>
      <pageMargins left="0" right="0" top="0" bottom="0" header="0" footer="0"/>
      <pageSetup orientation="portrait" r:id="rId10"/>
      <headerFooter alignWithMargins="0"/>
    </customSheetView>
    <customSheetView guid="{27A45B7A-04F2-4516-B80B-5ED0825D4ED3}" state="hidden" topLeftCell="A2">
      <selection activeCell="C2" sqref="C2"/>
      <pageMargins left="0" right="0" top="0" bottom="0" header="0" footer="0"/>
      <pageSetup orientation="portrait" r:id="rId11"/>
      <headerFooter alignWithMargins="0"/>
    </customSheetView>
    <customSheetView guid="{14D7F02E-BCCA-4517-ABC7-537FF4AEB67A}" state="hidden" topLeftCell="A2">
      <selection activeCell="C2" sqref="C2"/>
      <pageMargins left="0" right="0" top="0" bottom="0" header="0" footer="0"/>
      <pageSetup orientation="portrait" r:id="rId12"/>
      <headerFooter alignWithMargins="0"/>
    </customSheetView>
    <customSheetView guid="{01ACF2E1-8E61-4459-ABC1-B6C183DEED61}" state="hidden" showRuler="0">
      <selection sqref="A1:B1"/>
      <pageMargins left="0" right="0" top="0" bottom="0" header="0" footer="0"/>
      <pageSetup orientation="portrait" r:id="rId13"/>
      <headerFooter alignWithMargins="0"/>
    </customSheetView>
    <customSheetView guid="{4F65FF32-EC61-4022-A399-2986D7B6B8B3}" state="hidden" showRuler="0">
      <selection sqref="A1:B1"/>
      <pageMargins left="0" right="0" top="0" bottom="0" header="0" footer="0"/>
      <pageSetup orientation="portrait" r:id="rId14"/>
      <headerFooter alignWithMargins="0"/>
    </customSheetView>
    <customSheetView guid="{ECE9294F-C910-4036-88BC-B1F2176FB06B}" state="hidden">
      <selection sqref="A1:F1"/>
      <pageMargins left="0" right="0" top="0" bottom="0" header="0" footer="0"/>
      <pageSetup orientation="portrait" r:id="rId15"/>
      <headerFooter alignWithMargins="0"/>
    </customSheetView>
    <customSheetView guid="{B23AD343-29DA-4CE0-BD10-47BF44F3782F}" state="hidden">
      <selection sqref="A1:F1"/>
      <pageMargins left="0" right="0" top="0" bottom="0" header="0" footer="0"/>
      <pageSetup orientation="portrait" r:id="rId16"/>
      <headerFooter alignWithMargins="0"/>
    </customSheetView>
    <customSheetView guid="{4AA1107B-A795-4744-B566-827168772C7A}" state="hidden">
      <selection sqref="A1:F1"/>
      <pageMargins left="0" right="0" top="0" bottom="0" header="0" footer="0"/>
      <pageSetup orientation="portrait" r:id="rId17"/>
      <headerFooter alignWithMargins="0"/>
    </customSheetView>
    <customSheetView guid="{EE46BCD1-F715-4FA9-A5FC-1B125AD601E0}" state="hidden">
      <selection sqref="A1:F1"/>
      <pageMargins left="0" right="0" top="0" bottom="0" header="0" footer="0"/>
      <pageSetup orientation="portrait" r:id="rId18"/>
      <headerFooter alignWithMargins="0"/>
    </customSheetView>
    <customSheetView guid="{E97134B6-5E8D-4951-8DA0-73D065532361}" state="hidden">
      <selection sqref="A1:F1"/>
      <pageMargins left="0" right="0" top="0" bottom="0" header="0" footer="0"/>
      <pageSetup orientation="portrait" r:id="rId19"/>
      <headerFooter alignWithMargins="0"/>
    </customSheetView>
    <customSheetView guid="{B835C05C-B615-4DCB-982D-4519616B3CD8}" state="hidden">
      <selection sqref="A1:F1"/>
      <pageMargins left="0" right="0" top="0" bottom="0" header="0" footer="0"/>
      <pageSetup orientation="portrait" r:id="rId20"/>
      <headerFooter alignWithMargins="0"/>
    </customSheetView>
    <customSheetView guid="{17F5C48B-526E-48D2-9F97-823D578F9893}" state="hidden">
      <selection sqref="A1:F1"/>
      <pageMargins left="0" right="0" top="0" bottom="0" header="0" footer="0"/>
      <pageSetup orientation="portrait" r:id="rId21"/>
      <headerFooter alignWithMargins="0"/>
    </customSheetView>
    <customSheetView guid="{7F1A5DE7-1043-4C11-AB2C-CC6BC6A0F482}" state="hidden">
      <selection sqref="A1:F1"/>
      <pageMargins left="0" right="0" top="0" bottom="0" header="0" footer="0"/>
      <pageSetup orientation="portrait" r:id="rId22"/>
      <headerFooter alignWithMargins="0"/>
    </customSheetView>
    <customSheetView guid="{75D87FDD-0292-4E5A-8E8F-63018B009393}" state="hidden">
      <selection sqref="A1:F1"/>
      <pageMargins left="0" right="0" top="0" bottom="0" header="0" footer="0"/>
      <pageSetup orientation="portrait" r:id="rId23"/>
      <headerFooter alignWithMargins="0"/>
    </customSheetView>
  </customSheetViews>
  <mergeCells count="1">
    <mergeCell ref="A1:B1"/>
  </mergeCells>
  <phoneticPr fontId="6" type="noConversion"/>
  <pageMargins left="0.75" right="0.75" top="1" bottom="1" header="0.5" footer="0.5"/>
  <pageSetup orientation="portrait" r:id="rId24"/>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6"/>
  <dimension ref="A1"/>
  <sheetViews>
    <sheetView workbookViewId="0"/>
  </sheetViews>
  <sheetFormatPr defaultRowHeight="16.5"/>
  <sheetData/>
  <customSheetViews>
    <customSheetView guid="{B48B8B4C-A880-453D-8729-90D004BEF0DB}" state="hidden">
      <pageMargins left="0" right="0" top="0" bottom="0" header="0" footer="0"/>
    </customSheetView>
    <customSheetView guid="{7043F04C-1FA3-449D-BEB8-4AC08DF68A5A}" state="hidden">
      <pageMargins left="0" right="0" top="0" bottom="0" header="0" footer="0"/>
    </customSheetView>
    <customSheetView guid="{D0757F9E-DF41-4B40-A5E5-F4F8FDD8D61D}" state="hidden">
      <pageMargins left="0" right="0" top="0" bottom="0" header="0" footer="0"/>
    </customSheetView>
    <customSheetView guid="{E81F0721-C35D-4189-B675-E46A21339863}" state="hidden">
      <pageMargins left="0" right="0" top="0" bottom="0" header="0" footer="0"/>
    </customSheetView>
    <customSheetView guid="{223BC0FC-814D-40F0-9795-CE82A16FF3A5}" state="hidden">
      <pageMargins left="0" right="0" top="0" bottom="0" header="0" footer="0"/>
    </customSheetView>
    <customSheetView guid="{D53177B2-31EC-4222-B97A-A37DCFD9E45B}" state="hidden">
      <pageMargins left="0" right="0" top="0" bottom="0" header="0" footer="0"/>
    </customSheetView>
    <customSheetView guid="{B3CE7B10-A914-4559-A6DA-AED8C22AFD6D}" state="hidden">
      <pageMargins left="0" right="0" top="0" bottom="0" header="0" footer="0"/>
    </customSheetView>
    <customSheetView guid="{7487ED9F-BBED-4B2A-9631-22F1A430946B}" state="hidden">
      <pageMargins left="0" right="0" top="0" bottom="0" header="0" footer="0"/>
    </customSheetView>
    <customSheetView guid="{A7DBDDEF-9245-44C6-9EBF-032DB6E1C0A2}" state="hidden">
      <pageMargins left="0" right="0" top="0" bottom="0" header="0" footer="0"/>
    </customSheetView>
    <customSheetView guid="{E9F4E142-7D26-464D-BECA-4F3806DB1FE1}" state="hidden">
      <pageMargins left="0" right="0" top="0" bottom="0" header="0" footer="0"/>
    </customSheetView>
    <customSheetView guid="{ECE9294F-C910-4036-88BC-B1F2176FB06B}" state="hidden">
      <pageMargins left="0" right="0" top="0" bottom="0" header="0" footer="0"/>
    </customSheetView>
    <customSheetView guid="{B23AD343-29DA-4CE0-BD10-47BF44F3782F}" state="hidden">
      <pageMargins left="0" right="0" top="0" bottom="0" header="0" footer="0"/>
    </customSheetView>
    <customSheetView guid="{4AA1107B-A795-4744-B566-827168772C7A}" state="hidden">
      <pageMargins left="0" right="0" top="0" bottom="0" header="0" footer="0"/>
    </customSheetView>
    <customSheetView guid="{EE46BCD1-F715-4FA9-A5FC-1B125AD601E0}" state="hidden">
      <pageMargins left="0" right="0" top="0" bottom="0" header="0" footer="0"/>
    </customSheetView>
    <customSheetView guid="{E97134B6-5E8D-4951-8DA0-73D065532361}" state="hidden">
      <pageMargins left="0" right="0" top="0" bottom="0" header="0" footer="0"/>
    </customSheetView>
    <customSheetView guid="{B835C05C-B615-4DCB-982D-4519616B3CD8}" state="hidden">
      <pageMargins left="0" right="0" top="0" bottom="0" header="0" footer="0"/>
    </customSheetView>
    <customSheetView guid="{17F5C48B-526E-48D2-9F97-823D578F9893}" state="hidden">
      <pageMargins left="0" right="0" top="0" bottom="0" header="0" footer="0"/>
    </customSheetView>
    <customSheetView guid="{7F1A5DE7-1043-4C11-AB2C-CC6BC6A0F482}" state="hidden">
      <pageMargins left="0" right="0" top="0" bottom="0" header="0" footer="0"/>
    </customSheetView>
    <customSheetView guid="{75D87FDD-0292-4E5A-8E8F-63018B009393}" state="hidden">
      <pageMargins left="0" right="0" top="0" bottom="0" header="0" footer="0"/>
    </customSheetView>
  </customSheetViews>
  <phoneticPr fontId="30"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dimension ref="A1"/>
  <sheetViews>
    <sheetView workbookViewId="0"/>
  </sheetViews>
  <sheetFormatPr defaultRowHeight="16.5"/>
  <sheetData/>
  <customSheetViews>
    <customSheetView guid="{B48B8B4C-A880-453D-8729-90D004BEF0DB}" state="hidden">
      <pageMargins left="0" right="0" top="0" bottom="0" header="0" footer="0"/>
    </customSheetView>
    <customSheetView guid="{7043F04C-1FA3-449D-BEB8-4AC08DF68A5A}" state="hidden">
      <pageMargins left="0" right="0" top="0" bottom="0" header="0" footer="0"/>
    </customSheetView>
    <customSheetView guid="{D0757F9E-DF41-4B40-A5E5-F4F8FDD8D61D}" state="hidden">
      <pageMargins left="0" right="0" top="0" bottom="0" header="0" footer="0"/>
    </customSheetView>
    <customSheetView guid="{E81F0721-C35D-4189-B675-E46A21339863}" state="hidden">
      <pageMargins left="0" right="0" top="0" bottom="0" header="0" footer="0"/>
    </customSheetView>
    <customSheetView guid="{223BC0FC-814D-40F0-9795-CE82A16FF3A5}" state="hidden">
      <pageMargins left="0" right="0" top="0" bottom="0" header="0" footer="0"/>
    </customSheetView>
    <customSheetView guid="{D53177B2-31EC-4222-B97A-A37DCFD9E45B}" state="hidden">
      <pageMargins left="0" right="0" top="0" bottom="0" header="0" footer="0"/>
    </customSheetView>
    <customSheetView guid="{B3CE7B10-A914-4559-A6DA-AED8C22AFD6D}" state="hidden">
      <pageMargins left="0" right="0" top="0" bottom="0" header="0" footer="0"/>
    </customSheetView>
    <customSheetView guid="{7487ED9F-BBED-4B2A-9631-22F1A430946B}" state="hidden">
      <pageMargins left="0" right="0" top="0" bottom="0" header="0" footer="0"/>
    </customSheetView>
    <customSheetView guid="{A7DBDDEF-9245-44C6-9EBF-032DB6E1C0A2}" state="hidden">
      <pageMargins left="0" right="0" top="0" bottom="0" header="0" footer="0"/>
    </customSheetView>
    <customSheetView guid="{E9F4E142-7D26-464D-BECA-4F3806DB1FE1}" state="hidden">
      <pageMargins left="0" right="0" top="0" bottom="0" header="0" footer="0"/>
    </customSheetView>
    <customSheetView guid="{ECE9294F-C910-4036-88BC-B1F2176FB06B}" state="hidden">
      <pageMargins left="0" right="0" top="0" bottom="0" header="0" footer="0"/>
    </customSheetView>
    <customSheetView guid="{B23AD343-29DA-4CE0-BD10-47BF44F3782F}" state="hidden">
      <pageMargins left="0" right="0" top="0" bottom="0" header="0" footer="0"/>
    </customSheetView>
    <customSheetView guid="{4AA1107B-A795-4744-B566-827168772C7A}" state="hidden">
      <pageMargins left="0" right="0" top="0" bottom="0" header="0" footer="0"/>
    </customSheetView>
    <customSheetView guid="{EE46BCD1-F715-4FA9-A5FC-1B125AD601E0}" state="hidden">
      <pageMargins left="0" right="0" top="0" bottom="0" header="0" footer="0"/>
    </customSheetView>
    <customSheetView guid="{E97134B6-5E8D-4951-8DA0-73D065532361}" state="hidden">
      <pageMargins left="0" right="0" top="0" bottom="0" header="0" footer="0"/>
    </customSheetView>
    <customSheetView guid="{B835C05C-B615-4DCB-982D-4519616B3CD8}" state="hidden">
      <pageMargins left="0" right="0" top="0" bottom="0" header="0" footer="0"/>
    </customSheetView>
    <customSheetView guid="{17F5C48B-526E-48D2-9F97-823D578F9893}" state="hidden">
      <pageMargins left="0" right="0" top="0" bottom="0" header="0" footer="0"/>
    </customSheetView>
    <customSheetView guid="{7F1A5DE7-1043-4C11-AB2C-CC6BC6A0F482}" state="hidden">
      <pageMargins left="0" right="0" top="0" bottom="0" header="0" footer="0"/>
    </customSheetView>
    <customSheetView guid="{75D87FDD-0292-4E5A-8E8F-63018B009393}" state="hidden">
      <pageMargins left="0" right="0" top="0" bottom="0" header="0" footer="0"/>
    </customSheetView>
  </customSheetViews>
  <phoneticPr fontId="3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4">
    <pageSetUpPr autoPageBreaks="0"/>
  </sheetPr>
  <dimension ref="A1:K136"/>
  <sheetViews>
    <sheetView showGridLines="0" view="pageBreakPreview" zoomScaleNormal="100" zoomScaleSheetLayoutView="100" workbookViewId="0">
      <selection activeCell="C5" sqref="C5"/>
    </sheetView>
  </sheetViews>
  <sheetFormatPr defaultRowHeight="16.5"/>
  <cols>
    <col min="1" max="1" width="9" style="267"/>
    <col min="2" max="2" width="9" style="268"/>
    <col min="3" max="3" width="72.625" style="268" customWidth="1"/>
    <col min="4" max="4" width="66.125" style="280" customWidth="1"/>
    <col min="5" max="16384" width="9" style="266"/>
  </cols>
  <sheetData>
    <row r="1" spans="1:11" ht="45" customHeight="1">
      <c r="A1" s="945" t="s">
        <v>11</v>
      </c>
      <c r="B1" s="945"/>
      <c r="C1" s="945"/>
      <c r="D1" s="265"/>
      <c r="E1" s="831"/>
      <c r="F1" s="831"/>
      <c r="G1" s="831"/>
      <c r="H1" s="831"/>
      <c r="I1" s="831"/>
      <c r="J1" s="831"/>
      <c r="K1" s="831"/>
    </row>
    <row r="2" spans="1:11" ht="18" customHeight="1">
      <c r="D2" s="269"/>
      <c r="E2" s="270"/>
      <c r="F2" s="270"/>
      <c r="G2" s="270"/>
      <c r="H2" s="270"/>
      <c r="I2" s="270"/>
      <c r="J2" s="270"/>
      <c r="K2" s="270"/>
    </row>
    <row r="3" spans="1:11" ht="18" customHeight="1">
      <c r="A3" s="271" t="s">
        <v>12</v>
      </c>
      <c r="B3" s="268" t="s">
        <v>13</v>
      </c>
      <c r="D3" s="272"/>
      <c r="E3" s="273"/>
      <c r="F3" s="273"/>
      <c r="G3" s="273"/>
      <c r="H3" s="273"/>
      <c r="I3" s="273"/>
      <c r="J3" s="273"/>
      <c r="K3" s="273"/>
    </row>
    <row r="4" spans="1:11" ht="18" customHeight="1">
      <c r="B4" s="274" t="s">
        <v>14</v>
      </c>
      <c r="C4" s="275" t="s">
        <v>15</v>
      </c>
      <c r="D4" s="272"/>
      <c r="E4" s="273"/>
      <c r="F4" s="273"/>
      <c r="G4" s="273"/>
      <c r="H4" s="273"/>
      <c r="I4" s="273"/>
      <c r="J4" s="273"/>
      <c r="K4" s="273"/>
    </row>
    <row r="5" spans="1:11" ht="38.1" customHeight="1">
      <c r="B5" s="274" t="s">
        <v>16</v>
      </c>
      <c r="C5" s="275" t="s">
        <v>17</v>
      </c>
      <c r="D5" s="272"/>
      <c r="E5" s="273"/>
      <c r="F5" s="273"/>
      <c r="G5" s="273"/>
      <c r="H5" s="273"/>
      <c r="I5" s="273"/>
      <c r="J5" s="273"/>
      <c r="K5" s="273"/>
    </row>
    <row r="6" spans="1:11" ht="18" customHeight="1">
      <c r="B6" s="274" t="s">
        <v>18</v>
      </c>
      <c r="C6" s="275" t="s">
        <v>19</v>
      </c>
      <c r="D6" s="272"/>
      <c r="E6" s="273"/>
      <c r="F6" s="273"/>
      <c r="G6" s="273"/>
      <c r="H6" s="273"/>
      <c r="I6" s="273"/>
      <c r="J6" s="273"/>
      <c r="K6" s="273"/>
    </row>
    <row r="7" spans="1:11" ht="18" customHeight="1">
      <c r="B7" s="274" t="s">
        <v>20</v>
      </c>
      <c r="C7" s="275" t="s">
        <v>21</v>
      </c>
      <c r="D7" s="272"/>
      <c r="E7" s="273"/>
      <c r="F7" s="273"/>
      <c r="G7" s="273"/>
      <c r="H7" s="273"/>
      <c r="I7" s="273"/>
      <c r="J7" s="273"/>
      <c r="K7" s="273"/>
    </row>
    <row r="8" spans="1:11" ht="18" customHeight="1">
      <c r="B8" s="274" t="s">
        <v>22</v>
      </c>
      <c r="C8" s="275" t="s">
        <v>23</v>
      </c>
      <c r="D8" s="272"/>
      <c r="E8" s="273"/>
      <c r="F8" s="273"/>
      <c r="G8" s="273"/>
      <c r="H8" s="273"/>
      <c r="I8" s="273"/>
      <c r="J8" s="273"/>
      <c r="K8" s="273"/>
    </row>
    <row r="9" spans="1:11" ht="18" customHeight="1">
      <c r="B9" s="274" t="s">
        <v>24</v>
      </c>
      <c r="C9" s="275" t="s">
        <v>25</v>
      </c>
      <c r="D9" s="272"/>
      <c r="E9" s="273"/>
      <c r="F9" s="273"/>
      <c r="G9" s="273"/>
      <c r="H9" s="273"/>
      <c r="I9" s="273"/>
      <c r="J9" s="273"/>
      <c r="K9" s="273"/>
    </row>
    <row r="10" spans="1:11" ht="18" customHeight="1">
      <c r="B10" s="274"/>
      <c r="C10" s="275"/>
      <c r="D10" s="272"/>
      <c r="E10" s="273"/>
      <c r="F10" s="273"/>
      <c r="G10" s="273"/>
      <c r="H10" s="273"/>
      <c r="I10" s="273"/>
      <c r="J10" s="273"/>
      <c r="K10" s="273"/>
    </row>
    <row r="11" spans="1:11" ht="18" customHeight="1">
      <c r="A11" s="271" t="s">
        <v>26</v>
      </c>
      <c r="B11" s="268" t="s">
        <v>27</v>
      </c>
      <c r="D11" s="272"/>
      <c r="E11" s="273"/>
      <c r="F11" s="273"/>
      <c r="G11" s="273"/>
      <c r="H11" s="273"/>
      <c r="I11" s="273"/>
      <c r="J11" s="273"/>
      <c r="K11" s="273"/>
    </row>
    <row r="12" spans="1:11" ht="18" customHeight="1">
      <c r="B12" s="946" t="s">
        <v>28</v>
      </c>
      <c r="C12" s="946"/>
      <c r="D12" s="277"/>
      <c r="E12" s="273"/>
      <c r="F12" s="273"/>
      <c r="G12" s="273"/>
      <c r="H12" s="273"/>
      <c r="I12" s="273"/>
      <c r="J12" s="273"/>
      <c r="K12" s="273"/>
    </row>
    <row r="13" spans="1:11" ht="18" customHeight="1">
      <c r="B13" s="278"/>
      <c r="C13" s="275" t="s">
        <v>29</v>
      </c>
      <c r="D13" s="272"/>
      <c r="E13" s="273"/>
      <c r="F13" s="273"/>
      <c r="G13" s="273"/>
      <c r="H13" s="273"/>
      <c r="I13" s="273"/>
      <c r="J13" s="273"/>
      <c r="K13" s="273"/>
    </row>
    <row r="14" spans="1:11" ht="18" customHeight="1">
      <c r="B14" s="946" t="s">
        <v>30</v>
      </c>
      <c r="C14" s="946"/>
      <c r="D14" s="277"/>
      <c r="E14" s="273"/>
      <c r="F14" s="273"/>
      <c r="G14" s="273"/>
      <c r="H14" s="273"/>
      <c r="I14" s="273"/>
      <c r="J14" s="273"/>
      <c r="K14" s="273"/>
    </row>
    <row r="15" spans="1:11" ht="38.1" hidden="1" customHeight="1">
      <c r="B15" s="279" t="s">
        <v>31</v>
      </c>
      <c r="C15" s="275" t="s">
        <v>32</v>
      </c>
      <c r="D15" s="272"/>
      <c r="E15" s="273"/>
      <c r="F15" s="273"/>
      <c r="G15" s="273"/>
      <c r="H15" s="273"/>
      <c r="I15" s="273"/>
      <c r="J15" s="273"/>
      <c r="K15" s="273"/>
    </row>
    <row r="16" spans="1:11" ht="24.75" hidden="1" customHeight="1">
      <c r="B16" s="279" t="s">
        <v>31</v>
      </c>
      <c r="C16" s="275" t="s">
        <v>33</v>
      </c>
      <c r="D16" s="272"/>
      <c r="E16" s="273"/>
      <c r="F16" s="273"/>
      <c r="G16" s="273"/>
      <c r="H16" s="273"/>
      <c r="I16" s="273"/>
      <c r="J16" s="273"/>
      <c r="K16" s="273"/>
    </row>
    <row r="17" spans="2:11" ht="37.5" hidden="1">
      <c r="B17" s="279" t="s">
        <v>31</v>
      </c>
      <c r="C17" s="275" t="s">
        <v>34</v>
      </c>
      <c r="D17" s="272"/>
      <c r="E17" s="273"/>
      <c r="F17" s="273"/>
      <c r="G17" s="273"/>
      <c r="H17" s="273"/>
      <c r="I17" s="273"/>
      <c r="J17" s="273"/>
      <c r="K17" s="273"/>
    </row>
    <row r="18" spans="2:11" ht="18" customHeight="1">
      <c r="B18" s="279" t="s">
        <v>31</v>
      </c>
      <c r="C18" s="275" t="s">
        <v>35</v>
      </c>
      <c r="D18" s="272"/>
      <c r="E18" s="273"/>
      <c r="F18" s="273"/>
      <c r="G18" s="273"/>
      <c r="H18" s="273"/>
      <c r="I18" s="273"/>
      <c r="J18" s="273"/>
      <c r="K18" s="273"/>
    </row>
    <row r="19" spans="2:11" ht="18" customHeight="1">
      <c r="B19" s="279" t="s">
        <v>31</v>
      </c>
      <c r="C19" s="275" t="s">
        <v>36</v>
      </c>
      <c r="D19" s="272"/>
      <c r="E19" s="273"/>
      <c r="F19" s="273"/>
      <c r="G19" s="273"/>
      <c r="H19" s="273"/>
      <c r="I19" s="273"/>
      <c r="J19" s="273"/>
      <c r="K19" s="273"/>
    </row>
    <row r="20" spans="2:11" ht="18" customHeight="1">
      <c r="B20" s="279" t="s">
        <v>31</v>
      </c>
      <c r="C20" s="275" t="s">
        <v>37</v>
      </c>
      <c r="D20" s="272"/>
      <c r="E20" s="273"/>
      <c r="F20" s="273"/>
      <c r="G20" s="273"/>
      <c r="H20" s="273"/>
      <c r="I20" s="273"/>
      <c r="J20" s="273"/>
      <c r="K20" s="273"/>
    </row>
    <row r="21" spans="2:11" ht="18" hidden="1" customHeight="1">
      <c r="B21" s="946" t="s">
        <v>38</v>
      </c>
      <c r="C21" s="946"/>
      <c r="D21" s="277"/>
      <c r="E21" s="273"/>
      <c r="F21" s="273"/>
      <c r="G21" s="273"/>
      <c r="H21" s="273"/>
      <c r="I21" s="273"/>
      <c r="J21" s="273"/>
      <c r="K21" s="273"/>
    </row>
    <row r="22" spans="2:11" ht="54" hidden="1" customHeight="1">
      <c r="B22" s="279" t="s">
        <v>31</v>
      </c>
      <c r="C22" s="275" t="s">
        <v>39</v>
      </c>
      <c r="D22" s="272"/>
      <c r="E22" s="273"/>
      <c r="F22" s="273"/>
      <c r="G22" s="273"/>
      <c r="H22" s="273"/>
      <c r="I22" s="273"/>
      <c r="J22" s="273"/>
      <c r="K22" s="273"/>
    </row>
    <row r="23" spans="2:11" ht="54" hidden="1" customHeight="1">
      <c r="B23" s="279" t="s">
        <v>31</v>
      </c>
      <c r="C23" s="275" t="s">
        <v>40</v>
      </c>
      <c r="D23" s="272"/>
      <c r="E23" s="273"/>
      <c r="F23" s="273"/>
      <c r="G23" s="273"/>
      <c r="H23" s="273"/>
      <c r="I23" s="273"/>
      <c r="J23" s="273"/>
      <c r="K23" s="273"/>
    </row>
    <row r="24" spans="2:11" ht="38.1" hidden="1" customHeight="1">
      <c r="B24" s="279" t="s">
        <v>31</v>
      </c>
      <c r="C24" s="275"/>
      <c r="D24" s="272"/>
      <c r="E24" s="273"/>
      <c r="F24" s="273"/>
      <c r="G24" s="273"/>
      <c r="H24" s="273"/>
      <c r="I24" s="273"/>
      <c r="J24" s="273"/>
      <c r="K24" s="273"/>
    </row>
    <row r="25" spans="2:11" ht="18" hidden="1" customHeight="1">
      <c r="B25" s="279" t="s">
        <v>31</v>
      </c>
      <c r="C25" s="275" t="s">
        <v>41</v>
      </c>
      <c r="D25" s="272"/>
      <c r="E25" s="273"/>
      <c r="F25" s="273"/>
      <c r="G25" s="273"/>
      <c r="H25" s="273"/>
      <c r="I25" s="273"/>
      <c r="J25" s="273"/>
      <c r="K25" s="273"/>
    </row>
    <row r="26" spans="2:11" ht="38.1" hidden="1" customHeight="1">
      <c r="B26" s="279" t="s">
        <v>31</v>
      </c>
      <c r="C26" s="275" t="s">
        <v>42</v>
      </c>
      <c r="D26" s="272"/>
      <c r="E26" s="273"/>
      <c r="F26" s="273"/>
      <c r="G26" s="273"/>
      <c r="H26" s="273"/>
      <c r="I26" s="273"/>
      <c r="J26" s="273"/>
      <c r="K26" s="273"/>
    </row>
    <row r="27" spans="2:11" hidden="1">
      <c r="B27" s="946" t="s">
        <v>43</v>
      </c>
      <c r="C27" s="946"/>
      <c r="D27" s="277"/>
      <c r="E27" s="273"/>
      <c r="F27" s="273"/>
      <c r="G27" s="273"/>
      <c r="H27" s="273"/>
      <c r="I27" s="273"/>
      <c r="J27" s="273"/>
      <c r="K27" s="273"/>
    </row>
    <row r="28" spans="2:11" ht="47.25" hidden="1">
      <c r="B28" s="279" t="s">
        <v>31</v>
      </c>
      <c r="C28" s="275" t="s">
        <v>39</v>
      </c>
      <c r="D28" s="272"/>
      <c r="E28" s="273"/>
      <c r="F28" s="273"/>
      <c r="G28" s="273"/>
      <c r="H28" s="273"/>
      <c r="I28" s="273"/>
      <c r="J28" s="273"/>
      <c r="K28" s="273"/>
    </row>
    <row r="29" spans="2:11" hidden="1">
      <c r="B29" s="279" t="s">
        <v>31</v>
      </c>
      <c r="C29" s="275" t="s">
        <v>41</v>
      </c>
      <c r="D29" s="272"/>
      <c r="E29" s="273"/>
      <c r="F29" s="273"/>
      <c r="G29" s="273"/>
      <c r="H29" s="273"/>
      <c r="I29" s="273"/>
      <c r="J29" s="273"/>
      <c r="K29" s="273"/>
    </row>
    <row r="30" spans="2:11">
      <c r="B30" s="946" t="s">
        <v>44</v>
      </c>
      <c r="C30" s="946"/>
      <c r="D30" s="277"/>
    </row>
    <row r="31" spans="2:11" ht="47.25">
      <c r="B31" s="279" t="s">
        <v>31</v>
      </c>
      <c r="C31" s="275" t="s">
        <v>39</v>
      </c>
      <c r="D31" s="272"/>
      <c r="E31" s="273"/>
      <c r="F31" s="273"/>
      <c r="G31" s="273"/>
      <c r="H31" s="273"/>
      <c r="I31" s="273"/>
      <c r="J31" s="273"/>
      <c r="K31" s="273"/>
    </row>
    <row r="32" spans="2:11">
      <c r="B32" s="279" t="s">
        <v>31</v>
      </c>
      <c r="C32" s="275" t="s">
        <v>41</v>
      </c>
      <c r="D32" s="272"/>
    </row>
    <row r="33" spans="1:11" hidden="1">
      <c r="B33" s="946" t="s">
        <v>45</v>
      </c>
      <c r="C33" s="946"/>
      <c r="D33" s="277"/>
    </row>
    <row r="34" spans="1:11" hidden="1">
      <c r="B34" s="279" t="s">
        <v>31</v>
      </c>
      <c r="C34" s="275" t="s">
        <v>46</v>
      </c>
      <c r="D34" s="272"/>
    </row>
    <row r="35" spans="1:11" ht="18" customHeight="1">
      <c r="B35" s="946" t="s">
        <v>47</v>
      </c>
      <c r="C35" s="946"/>
      <c r="D35" s="277"/>
    </row>
    <row r="36" spans="1:11" ht="37.5" customHeight="1">
      <c r="B36" s="279" t="s">
        <v>31</v>
      </c>
      <c r="C36" s="275" t="s">
        <v>48</v>
      </c>
      <c r="D36" s="272"/>
      <c r="E36" s="273"/>
      <c r="F36" s="273"/>
      <c r="G36" s="273"/>
      <c r="H36" s="273"/>
      <c r="I36" s="273"/>
      <c r="J36" s="273"/>
      <c r="K36" s="273"/>
    </row>
    <row r="37" spans="1:11" ht="18" customHeight="1">
      <c r="B37" s="946" t="s">
        <v>49</v>
      </c>
      <c r="C37" s="946"/>
    </row>
    <row r="38" spans="1:11" ht="38.1" customHeight="1">
      <c r="B38" s="279" t="s">
        <v>31</v>
      </c>
      <c r="C38" s="275" t="s">
        <v>50</v>
      </c>
    </row>
    <row r="39" spans="1:11" ht="38.1" customHeight="1">
      <c r="B39" s="279" t="s">
        <v>31</v>
      </c>
      <c r="C39" s="275" t="s">
        <v>48</v>
      </c>
    </row>
    <row r="40" spans="1:11" ht="18" hidden="1" customHeight="1">
      <c r="B40" s="946" t="s">
        <v>51</v>
      </c>
      <c r="C40" s="946"/>
    </row>
    <row r="41" spans="1:11" ht="18" hidden="1" customHeight="1">
      <c r="B41" s="279" t="s">
        <v>31</v>
      </c>
      <c r="C41" s="281" t="s">
        <v>52</v>
      </c>
    </row>
    <row r="42" spans="1:11" ht="18" hidden="1" customHeight="1">
      <c r="B42" s="279" t="s">
        <v>31</v>
      </c>
      <c r="C42" s="281" t="s">
        <v>53</v>
      </c>
    </row>
    <row r="43" spans="1:11" ht="18" customHeight="1">
      <c r="B43" s="946" t="s">
        <v>54</v>
      </c>
      <c r="C43" s="946"/>
    </row>
    <row r="44" spans="1:11" ht="18" customHeight="1">
      <c r="B44" s="279" t="s">
        <v>31</v>
      </c>
      <c r="C44" s="275" t="s">
        <v>55</v>
      </c>
      <c r="D44" s="272"/>
      <c r="E44" s="273"/>
      <c r="F44" s="273"/>
      <c r="G44" s="273"/>
      <c r="H44" s="273"/>
      <c r="I44" s="273"/>
      <c r="J44" s="273"/>
      <c r="K44" s="273"/>
    </row>
    <row r="45" spans="1:11" ht="18" customHeight="1">
      <c r="B45" s="279" t="s">
        <v>31</v>
      </c>
      <c r="C45" s="275" t="s">
        <v>56</v>
      </c>
      <c r="D45" s="272"/>
      <c r="E45" s="273"/>
      <c r="F45" s="273"/>
      <c r="G45" s="273"/>
      <c r="H45" s="273"/>
      <c r="I45" s="273"/>
      <c r="J45" s="273"/>
      <c r="K45" s="273"/>
    </row>
    <row r="46" spans="1:11" ht="36" customHeight="1">
      <c r="B46" s="279" t="s">
        <v>31</v>
      </c>
      <c r="C46" s="275" t="s">
        <v>57</v>
      </c>
      <c r="D46" s="272"/>
      <c r="E46" s="273"/>
      <c r="F46" s="273"/>
      <c r="G46" s="273"/>
      <c r="H46" s="273"/>
      <c r="I46" s="273"/>
      <c r="J46" s="273"/>
      <c r="K46" s="273"/>
    </row>
    <row r="47" spans="1:11" ht="18" customHeight="1">
      <c r="B47" s="279" t="s">
        <v>31</v>
      </c>
      <c r="C47" s="275" t="s">
        <v>58</v>
      </c>
      <c r="D47" s="272"/>
      <c r="E47" s="273"/>
      <c r="F47" s="273"/>
      <c r="G47" s="273"/>
      <c r="H47" s="273"/>
      <c r="I47" s="273"/>
      <c r="J47" s="273"/>
      <c r="K47" s="273"/>
    </row>
    <row r="48" spans="1:11" ht="18" customHeight="1">
      <c r="A48" s="268"/>
      <c r="C48" s="282"/>
    </row>
    <row r="49" spans="1:4" ht="18" customHeight="1">
      <c r="A49" s="949"/>
      <c r="B49" s="949"/>
      <c r="C49" s="949"/>
      <c r="D49" s="276"/>
    </row>
    <row r="50" spans="1:4" ht="18" customHeight="1">
      <c r="A50" s="948" t="s">
        <v>59</v>
      </c>
      <c r="B50" s="948"/>
      <c r="C50" s="948"/>
      <c r="D50" s="276"/>
    </row>
    <row r="51" spans="1:4" ht="36" customHeight="1">
      <c r="A51" s="947" t="s">
        <v>60</v>
      </c>
      <c r="B51" s="947"/>
      <c r="C51" s="947"/>
    </row>
    <row r="52" spans="1:4" ht="18" customHeight="1">
      <c r="B52" s="283"/>
      <c r="C52" s="283"/>
    </row>
    <row r="53" spans="1:4" ht="18" customHeight="1">
      <c r="C53" s="281"/>
    </row>
    <row r="54" spans="1:4" ht="18" customHeight="1">
      <c r="C54" s="282"/>
    </row>
    <row r="55" spans="1:4" ht="18" customHeight="1">
      <c r="C55" s="281"/>
    </row>
    <row r="56" spans="1:4" ht="18" customHeight="1">
      <c r="B56" s="282"/>
      <c r="C56" s="282"/>
    </row>
    <row r="57" spans="1:4" ht="18" customHeight="1">
      <c r="B57" s="282"/>
      <c r="C57" s="282"/>
    </row>
    <row r="58" spans="1:4" ht="18" customHeight="1">
      <c r="B58" s="282"/>
      <c r="C58" s="282"/>
    </row>
    <row r="59" spans="1:4" ht="18" customHeight="1">
      <c r="B59" s="282"/>
      <c r="C59" s="282"/>
    </row>
    <row r="60" spans="1:4" ht="18" customHeight="1">
      <c r="B60" s="282"/>
      <c r="C60" s="282"/>
    </row>
    <row r="61" spans="1:4" ht="18" customHeight="1">
      <c r="B61" s="282"/>
      <c r="C61" s="282"/>
    </row>
    <row r="62" spans="1:4" ht="18" customHeight="1"/>
    <row r="63" spans="1:4" ht="18" customHeight="1"/>
    <row r="64" spans="1: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sheetData>
  <sheetProtection sheet="1" objects="1" scenarios="1" formatColumns="0" formatRows="0" selectLockedCells="1" selectUnlockedCells="1"/>
  <customSheetViews>
    <customSheetView guid="{B48B8B4C-A880-453D-8729-90D004BEF0DB}" scale="89" showGridLines="0" printArea="1" hiddenRows="1" view="pageBreakPreview">
      <selection activeCell="D36" sqref="D36"/>
      <rowBreaks count="1" manualBreakCount="1">
        <brk id="29" max="2" man="1"/>
      </rowBreaks>
      <pageMargins left="0" right="0" top="0" bottom="0" header="0" footer="0"/>
      <pageSetup orientation="portrait" r:id="rId1"/>
      <headerFooter alignWithMargins="0">
        <oddFooter>&amp;RPage &amp;P of &amp;N</oddFooter>
      </headerFooter>
    </customSheetView>
    <customSheetView guid="{7043F04C-1FA3-449D-BEB8-4AC08DF68A5A}" scale="89" showGridLines="0" printArea="1" view="pageBreakPreview" topLeftCell="A16">
      <selection activeCell="D36" sqref="D36"/>
      <rowBreaks count="1" manualBreakCount="1">
        <brk id="29" max="2" man="1"/>
      </rowBreaks>
      <pageMargins left="0" right="0" top="0" bottom="0" header="0" footer="0"/>
      <pageSetup orientation="portrait" r:id="rId2"/>
      <headerFooter alignWithMargins="0">
        <oddFooter>&amp;RPage &amp;P of &amp;N</oddFooter>
      </headerFooter>
    </customSheetView>
    <customSheetView guid="{D0757F9E-DF41-4B40-A5E5-F4F8FDD8D61D}" scale="89" showGridLines="0" printArea="1" view="pageBreakPreview" topLeftCell="A19">
      <selection activeCell="D36" sqref="D36"/>
      <rowBreaks count="1" manualBreakCount="1">
        <brk id="29" max="2" man="1"/>
      </rowBreaks>
      <pageMargins left="0" right="0" top="0" bottom="0" header="0" footer="0"/>
      <pageSetup orientation="portrait" r:id="rId3"/>
      <headerFooter alignWithMargins="0">
        <oddFooter>&amp;RPage &amp;P of &amp;N</oddFooter>
      </headerFooter>
    </customSheetView>
    <customSheetView guid="{E81F0721-C35D-4189-B675-E46A21339863}" showGridLines="0" topLeftCell="A53">
      <selection activeCell="D9" sqref="D9"/>
      <rowBreaks count="1" manualBreakCount="1">
        <brk id="29" max="2" man="1"/>
      </rowBreaks>
      <pageMargins left="0" right="0" top="0" bottom="0" header="0" footer="0"/>
      <pageSetup orientation="portrait" r:id="rId4"/>
      <headerFooter alignWithMargins="0">
        <oddFooter>&amp;RPage &amp;P of &amp;N</oddFooter>
      </headerFooter>
    </customSheetView>
    <customSheetView guid="{223BC0FC-814D-40F0-9795-CE82A16FF3A5}" showGridLines="0">
      <selection activeCell="D9" sqref="D9"/>
      <rowBreaks count="1" manualBreakCount="1">
        <brk id="29" max="2" man="1"/>
      </rowBreaks>
      <pageMargins left="0" right="0" top="0" bottom="0" header="0" footer="0"/>
      <pageSetup orientation="portrait" r:id="rId5"/>
      <headerFooter alignWithMargins="0">
        <oddFooter>&amp;RPage &amp;P of &amp;N</oddFooter>
      </headerFooter>
    </customSheetView>
    <customSheetView guid="{D53177B2-31EC-4222-B97A-A37DCFD9E45B}" showGridLines="0">
      <selection activeCell="B14" sqref="B14:C14"/>
      <rowBreaks count="1" manualBreakCount="1">
        <brk id="29" max="2" man="1"/>
      </rowBreaks>
      <pageMargins left="0" right="0" top="0" bottom="0" header="0" footer="0"/>
      <pageSetup orientation="portrait" r:id="rId6"/>
      <headerFooter alignWithMargins="0">
        <oddFooter>&amp;RPage &amp;P of &amp;N</oddFooter>
      </headerFooter>
    </customSheetView>
    <customSheetView guid="{B3CE7B10-A914-4559-A6DA-AED8C22AFD6D}" showGridLines="0">
      <selection activeCell="B14" sqref="B14:C14"/>
      <rowBreaks count="1" manualBreakCount="1">
        <brk id="29" max="2" man="1"/>
      </rowBreaks>
      <pageMargins left="0" right="0" top="0" bottom="0" header="0" footer="0"/>
      <pageSetup orientation="portrait" r:id="rId7"/>
      <headerFooter alignWithMargins="0">
        <oddFooter>&amp;RPage &amp;P of &amp;N</oddFooter>
      </headerFooter>
    </customSheetView>
    <customSheetView guid="{7487ED9F-BBED-4B2A-9631-22F1A430946B}" showGridLines="0">
      <selection activeCell="G8" sqref="G8"/>
      <rowBreaks count="1" manualBreakCount="1">
        <brk id="29" max="2" man="1"/>
      </rowBreaks>
      <pageMargins left="0" right="0" top="0" bottom="0" header="0" footer="0"/>
      <pageSetup orientation="portrait" r:id="rId8"/>
      <headerFooter alignWithMargins="0">
        <oddFooter>&amp;RPage &amp;P of &amp;N</oddFooter>
      </headerFooter>
    </customSheetView>
    <customSheetView guid="{A7DBDDEF-9245-44C6-9EBF-032DB6E1C0A2}" showGridLines="0">
      <selection activeCell="G8" sqref="G8"/>
      <rowBreaks count="1" manualBreakCount="1">
        <brk id="29" max="2" man="1"/>
      </rowBreaks>
      <pageMargins left="0" right="0" top="0" bottom="0" header="0" footer="0"/>
      <pageSetup orientation="portrait" r:id="rId9"/>
      <headerFooter alignWithMargins="0">
        <oddFooter>&amp;RPage &amp;P of &amp;N</oddFooter>
      </headerFooter>
    </customSheetView>
    <customSheetView guid="{E9F4E142-7D26-464D-BECA-4F3806DB1FE1}" showGridLines="0" topLeftCell="A49">
      <selection activeCell="G8" sqref="G8"/>
      <rowBreaks count="1" manualBreakCount="1">
        <brk id="29" max="2" man="1"/>
      </rowBreaks>
      <pageMargins left="0" right="0" top="0" bottom="0" header="0" footer="0"/>
      <pageSetup orientation="portrait" r:id="rId10"/>
      <headerFooter alignWithMargins="0">
        <oddFooter>&amp;RPage &amp;P of &amp;N</oddFooter>
      </headerFooter>
    </customSheetView>
    <customSheetView guid="{27A45B7A-04F2-4516-B80B-5ED0825D4ED3}" showGridLines="0">
      <selection sqref="A1:C1"/>
      <pageMargins left="0" right="0" top="0" bottom="0" header="0" footer="0"/>
      <pageSetup orientation="portrait" r:id="rId11"/>
      <headerFooter alignWithMargins="0">
        <oddFooter>&amp;RPage &amp;P of &amp;N</oddFooter>
      </headerFooter>
    </customSheetView>
    <customSheetView guid="{14D7F02E-BCCA-4517-ABC7-537FF4AEB67A}" showGridLines="0">
      <selection activeCell="C15" sqref="C15"/>
      <pageMargins left="0" right="0" top="0" bottom="0" header="0" footer="0"/>
      <pageSetup orientation="portrait" r:id="rId12"/>
      <headerFooter alignWithMargins="0">
        <oddFooter>&amp;RPage &amp;P of &amp;N</oddFooter>
      </headerFooter>
    </customSheetView>
    <customSheetView guid="{4F65FF32-EC61-4022-A399-2986D7B6B8B3}" showGridLines="0" showRuler="0">
      <selection sqref="A1:C1"/>
      <pageMargins left="0" right="0" top="0" bottom="0" header="0" footer="0"/>
      <pageSetup orientation="portrait" r:id="rId13"/>
      <headerFooter alignWithMargins="0">
        <oddFooter>&amp;RPage &amp;P of &amp;N</oddFooter>
      </headerFooter>
    </customSheetView>
    <customSheetView guid="{ECE9294F-C910-4036-88BC-B1F2176FB06B}" showGridLines="0">
      <selection activeCell="C7" sqref="C7"/>
      <rowBreaks count="1" manualBreakCount="1">
        <brk id="29" max="2" man="1"/>
      </rowBreaks>
      <pageMargins left="0" right="0" top="0" bottom="0" header="0" footer="0"/>
      <pageSetup orientation="portrait" r:id="rId14"/>
      <headerFooter alignWithMargins="0">
        <oddFooter>&amp;RPage &amp;P of &amp;N</oddFooter>
      </headerFooter>
    </customSheetView>
    <customSheetView guid="{B23AD343-29DA-4CE0-BD10-47BF44F3782F}" showGridLines="0" topLeftCell="A49">
      <selection activeCell="G8" sqref="G8"/>
      <rowBreaks count="1" manualBreakCount="1">
        <brk id="29" max="2" man="1"/>
      </rowBreaks>
      <pageMargins left="0" right="0" top="0" bottom="0" header="0" footer="0"/>
      <pageSetup orientation="portrait" r:id="rId15"/>
      <headerFooter alignWithMargins="0">
        <oddFooter>&amp;RPage &amp;P of &amp;N</oddFooter>
      </headerFooter>
    </customSheetView>
    <customSheetView guid="{4AA1107B-A795-4744-B566-827168772C7A}" showGridLines="0">
      <selection activeCell="G8" sqref="G8"/>
      <rowBreaks count="1" manualBreakCount="1">
        <brk id="29" max="2" man="1"/>
      </rowBreaks>
      <pageMargins left="0" right="0" top="0" bottom="0" header="0" footer="0"/>
      <pageSetup orientation="portrait" r:id="rId16"/>
      <headerFooter alignWithMargins="0">
        <oddFooter>&amp;RPage &amp;P of &amp;N</oddFooter>
      </headerFooter>
    </customSheetView>
    <customSheetView guid="{EE46BCD1-F715-4FA9-A5FC-1B125AD601E0}" showGridLines="0">
      <selection activeCell="C7" sqref="C7"/>
      <rowBreaks count="1" manualBreakCount="1">
        <brk id="29" max="2" man="1"/>
      </rowBreaks>
      <pageMargins left="0" right="0" top="0" bottom="0" header="0" footer="0"/>
      <pageSetup orientation="portrait" r:id="rId17"/>
      <headerFooter alignWithMargins="0">
        <oddFooter>&amp;RPage &amp;P of &amp;N</oddFooter>
      </headerFooter>
    </customSheetView>
    <customSheetView guid="{E97134B6-5E8D-4951-8DA0-73D065532361}" showGridLines="0">
      <selection activeCell="B14" sqref="B14:C14"/>
      <rowBreaks count="1" manualBreakCount="1">
        <brk id="29" max="2" man="1"/>
      </rowBreaks>
      <pageMargins left="0" right="0" top="0" bottom="0" header="0" footer="0"/>
      <pageSetup orientation="portrait" r:id="rId18"/>
      <headerFooter alignWithMargins="0">
        <oddFooter>&amp;RPage &amp;P of &amp;N</oddFooter>
      </headerFooter>
    </customSheetView>
    <customSheetView guid="{B835C05C-B615-4DCB-982D-4519616B3CD8}" showGridLines="0" topLeftCell="A53">
      <selection activeCell="D9" sqref="D9"/>
      <rowBreaks count="1" manualBreakCount="1">
        <brk id="29" max="2" man="1"/>
      </rowBreaks>
      <pageMargins left="0" right="0" top="0" bottom="0" header="0" footer="0"/>
      <pageSetup orientation="portrait" r:id="rId19"/>
      <headerFooter alignWithMargins="0">
        <oddFooter>&amp;RPage &amp;P of &amp;N</oddFooter>
      </headerFooter>
    </customSheetView>
    <customSheetView guid="{17F5C48B-526E-48D2-9F97-823D578F9893}" scale="89" showGridLines="0" printArea="1" view="pageBreakPreview" topLeftCell="A28">
      <selection activeCell="D36" sqref="D36"/>
      <rowBreaks count="1" manualBreakCount="1">
        <brk id="29" max="2" man="1"/>
      </rowBreaks>
      <pageMargins left="0" right="0" top="0" bottom="0" header="0" footer="0"/>
      <pageSetup orientation="portrait" r:id="rId20"/>
      <headerFooter alignWithMargins="0">
        <oddFooter>&amp;RPage &amp;P of &amp;N</oddFooter>
      </headerFooter>
    </customSheetView>
    <customSheetView guid="{7F1A5DE7-1043-4C11-AB2C-CC6BC6A0F482}" scale="89" showGridLines="0" printArea="1" view="pageBreakPreview" topLeftCell="A19">
      <selection activeCell="D36" sqref="D36"/>
      <rowBreaks count="1" manualBreakCount="1">
        <brk id="29" max="2" man="1"/>
      </rowBreaks>
      <pageMargins left="0" right="0" top="0" bottom="0" header="0" footer="0"/>
      <pageSetup orientation="portrait" r:id="rId21"/>
      <headerFooter alignWithMargins="0">
        <oddFooter>&amp;RPage &amp;P of &amp;N</oddFooter>
      </headerFooter>
    </customSheetView>
    <customSheetView guid="{75D87FDD-0292-4E5A-8E8F-63018B009393}" scale="89" showGridLines="0" printArea="1" hiddenRows="1" view="pageBreakPreview">
      <selection activeCell="D36" sqref="D36"/>
      <rowBreaks count="1" manualBreakCount="1">
        <brk id="29" max="2" man="1"/>
      </rowBreaks>
      <pageMargins left="0" right="0" top="0" bottom="0" header="0" footer="0"/>
      <pageSetup orientation="portrait" r:id="rId22"/>
      <headerFooter alignWithMargins="0">
        <oddFooter>&amp;RPage &amp;P of &amp;N</oddFooter>
      </headerFooter>
    </customSheetView>
  </customSheetViews>
  <mergeCells count="14">
    <mergeCell ref="A1:C1"/>
    <mergeCell ref="B12:C12"/>
    <mergeCell ref="B14:C14"/>
    <mergeCell ref="B21:C21"/>
    <mergeCell ref="A51:C51"/>
    <mergeCell ref="A50:C50"/>
    <mergeCell ref="A49:C49"/>
    <mergeCell ref="B27:C27"/>
    <mergeCell ref="B30:C30"/>
    <mergeCell ref="B33:C33"/>
    <mergeCell ref="B35:C35"/>
    <mergeCell ref="B43:C43"/>
    <mergeCell ref="B37:C37"/>
    <mergeCell ref="B40:C40"/>
  </mergeCells>
  <phoneticPr fontId="30" type="noConversion"/>
  <pageMargins left="0.75" right="0.75" top="0.55000000000000004" bottom="0.47" header="0.32" footer="0.25"/>
  <pageSetup orientation="portrait" r:id="rId23"/>
  <headerFooter alignWithMargins="0">
    <oddFooter>&amp;RPage &amp;P of &amp;N</oddFooter>
  </headerFooter>
  <rowBreaks count="1" manualBreakCount="1">
    <brk id="29" max="2" man="1"/>
  </rowBreaks>
  <drawing r:id="rId2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pageSetUpPr autoPageBreaks="0"/>
  </sheetPr>
  <dimension ref="B1:AC35"/>
  <sheetViews>
    <sheetView showGridLines="0" view="pageBreakPreview" topLeftCell="A3" zoomScaleNormal="100" zoomScaleSheetLayoutView="100" workbookViewId="0">
      <selection activeCell="F33" sqref="F33"/>
    </sheetView>
  </sheetViews>
  <sheetFormatPr defaultColWidth="8" defaultRowHeight="16.5"/>
  <cols>
    <col min="1" max="1" width="8" style="147" customWidth="1"/>
    <col min="2" max="2" width="28.875" style="149" customWidth="1"/>
    <col min="3" max="3" width="10.25" style="149" customWidth="1"/>
    <col min="4" max="5" width="5.625" style="149" customWidth="1"/>
    <col min="6" max="6" width="5.625" style="154" customWidth="1"/>
    <col min="7" max="7" width="34.125" style="154" customWidth="1"/>
    <col min="8" max="25" width="10.375" style="154" customWidth="1"/>
    <col min="26" max="26" width="8" style="147" customWidth="1"/>
    <col min="27" max="27" width="13.375" style="147" customWidth="1"/>
    <col min="28" max="16384" width="8" style="147"/>
  </cols>
  <sheetData>
    <row r="1" spans="2:29" s="152" customFormat="1" ht="83.25" customHeight="1">
      <c r="B1" s="965" t="str">
        <f>Cover!$B$2</f>
        <v>Construction of Substation store at 765 kV Koppal, under TBCB Project.</v>
      </c>
      <c r="C1" s="965"/>
      <c r="D1" s="965"/>
      <c r="E1" s="965"/>
      <c r="F1" s="965"/>
      <c r="G1" s="965"/>
      <c r="H1" s="148"/>
      <c r="I1" s="148"/>
      <c r="J1" s="148"/>
      <c r="K1" s="148"/>
      <c r="L1" s="148"/>
      <c r="M1" s="148"/>
      <c r="N1" s="148"/>
      <c r="O1" s="148"/>
      <c r="P1" s="148"/>
      <c r="Q1" s="148"/>
      <c r="R1" s="148"/>
      <c r="S1" s="148"/>
      <c r="T1" s="148"/>
      <c r="U1" s="148"/>
      <c r="V1" s="148"/>
      <c r="W1" s="148"/>
      <c r="X1" s="148"/>
      <c r="Y1" s="148"/>
      <c r="AA1" s="169"/>
      <c r="AB1" s="169"/>
      <c r="AC1" s="169"/>
    </row>
    <row r="2" spans="2:29" ht="20.100000000000001" customHeight="1">
      <c r="B2" s="966" t="str">
        <f>Cover!B3</f>
        <v>SRTS-II/C&amp;M/ WC-4480/2025</v>
      </c>
      <c r="C2" s="966"/>
      <c r="D2" s="966"/>
      <c r="E2" s="966"/>
      <c r="F2" s="966"/>
      <c r="G2" s="966"/>
      <c r="H2" s="149"/>
      <c r="I2" s="149"/>
      <c r="J2" s="149"/>
      <c r="K2" s="149"/>
      <c r="L2" s="149"/>
      <c r="M2" s="149"/>
      <c r="N2" s="149"/>
      <c r="O2" s="149"/>
      <c r="P2" s="149"/>
      <c r="Q2" s="149"/>
      <c r="R2" s="149"/>
      <c r="S2" s="149"/>
      <c r="T2" s="149"/>
      <c r="U2" s="149"/>
      <c r="V2" s="149"/>
      <c r="W2" s="149"/>
      <c r="X2" s="149"/>
      <c r="Y2" s="149"/>
      <c r="AA2" s="147" t="s">
        <v>61</v>
      </c>
      <c r="AB2" s="320">
        <v>1</v>
      </c>
      <c r="AC2" s="170"/>
    </row>
    <row r="3" spans="2:29" ht="3" customHeight="1">
      <c r="B3" s="150"/>
      <c r="C3" s="150"/>
      <c r="D3" s="150"/>
      <c r="E3" s="150"/>
      <c r="F3" s="149"/>
      <c r="G3" s="149"/>
      <c r="H3" s="149"/>
      <c r="I3" s="149"/>
      <c r="J3" s="149"/>
      <c r="K3" s="149"/>
      <c r="L3" s="149"/>
      <c r="M3" s="149"/>
      <c r="N3" s="149"/>
      <c r="O3" s="149"/>
      <c r="P3" s="149"/>
      <c r="Q3" s="149"/>
      <c r="R3" s="149"/>
      <c r="S3" s="149"/>
      <c r="T3" s="149"/>
      <c r="U3" s="149"/>
      <c r="V3" s="149"/>
      <c r="W3" s="149"/>
      <c r="X3" s="149"/>
      <c r="Y3" s="149"/>
      <c r="AA3" s="147" t="s">
        <v>62</v>
      </c>
      <c r="AB3" s="320" t="s">
        <v>63</v>
      </c>
      <c r="AC3" s="170"/>
    </row>
    <row r="4" spans="2:29" ht="20.100000000000001" customHeight="1">
      <c r="B4" s="967" t="s">
        <v>64</v>
      </c>
      <c r="C4" s="967"/>
      <c r="D4" s="967"/>
      <c r="E4" s="967"/>
      <c r="F4" s="967"/>
      <c r="G4" s="967"/>
      <c r="H4" s="149"/>
      <c r="I4" s="149"/>
      <c r="J4" s="149"/>
      <c r="K4" s="149"/>
      <c r="L4" s="149"/>
      <c r="M4" s="149"/>
      <c r="N4" s="149"/>
      <c r="O4" s="149"/>
      <c r="P4" s="149"/>
      <c r="Q4" s="149"/>
      <c r="R4" s="149"/>
      <c r="S4" s="149"/>
      <c r="T4" s="149"/>
      <c r="U4" s="149"/>
      <c r="V4" s="149"/>
      <c r="W4" s="149"/>
      <c r="X4" s="149"/>
      <c r="Y4" s="149"/>
      <c r="AB4" s="320"/>
      <c r="AC4" s="170"/>
    </row>
    <row r="5" spans="2:29" ht="12" customHeight="1">
      <c r="B5" s="151"/>
      <c r="C5" s="151"/>
      <c r="F5" s="149"/>
      <c r="G5" s="149"/>
      <c r="H5" s="149"/>
      <c r="I5" s="149"/>
      <c r="J5" s="149"/>
      <c r="K5" s="149"/>
      <c r="L5" s="149"/>
      <c r="M5" s="149"/>
      <c r="N5" s="149"/>
      <c r="O5" s="149"/>
      <c r="P5" s="149"/>
      <c r="Q5" s="149"/>
      <c r="R5" s="149"/>
      <c r="S5" s="149"/>
      <c r="T5" s="149"/>
      <c r="U5" s="149"/>
      <c r="V5" s="149"/>
      <c r="W5" s="149"/>
      <c r="X5" s="149"/>
      <c r="Y5" s="149"/>
      <c r="AA5" s="170"/>
      <c r="AB5" s="170"/>
      <c r="AC5" s="170"/>
    </row>
    <row r="6" spans="2:29" s="152" customFormat="1" ht="9" hidden="1" customHeight="1" thickBot="1">
      <c r="B6" s="578" t="s">
        <v>65</v>
      </c>
      <c r="C6" s="580"/>
      <c r="D6" s="968" t="s">
        <v>61</v>
      </c>
      <c r="E6" s="968"/>
      <c r="F6" s="968"/>
      <c r="G6" s="968"/>
      <c r="H6" s="153"/>
      <c r="I6" s="153"/>
      <c r="J6" s="153"/>
      <c r="K6" s="153"/>
      <c r="L6" s="153"/>
      <c r="M6" s="153"/>
      <c r="N6" s="153"/>
      <c r="O6" s="153"/>
      <c r="P6" s="153"/>
      <c r="Q6" s="153"/>
      <c r="R6" s="153"/>
      <c r="S6" s="153"/>
      <c r="U6" s="153"/>
      <c r="V6" s="153"/>
      <c r="W6" s="153"/>
      <c r="X6" s="153"/>
      <c r="Y6" s="153"/>
      <c r="AA6" s="832">
        <f>IF(D6= "Sole Bidder", 0, D7)</f>
        <v>0</v>
      </c>
      <c r="AB6" s="169"/>
      <c r="AC6" s="169"/>
    </row>
    <row r="7" spans="2:29" ht="7.5" customHeight="1">
      <c r="B7" s="577" t="str">
        <f>IF(D6= "JV (Joint Venture)", "Total Nos. of  Partners in the JV [excluding the Lead Partner]", "")</f>
        <v/>
      </c>
      <c r="C7" s="579"/>
      <c r="D7" s="969" t="s">
        <v>63</v>
      </c>
      <c r="E7" s="970"/>
      <c r="F7" s="970"/>
      <c r="G7" s="971"/>
      <c r="AA7" s="170"/>
      <c r="AB7" s="170"/>
      <c r="AC7" s="170"/>
    </row>
    <row r="8" spans="2:29" ht="19.5" customHeight="1">
      <c r="B8" s="155"/>
      <c r="C8" s="155"/>
      <c r="D8" s="153"/>
    </row>
    <row r="9" spans="2:29" ht="20.100000000000001" customHeight="1">
      <c r="B9" s="756" t="s">
        <v>66</v>
      </c>
      <c r="C9" s="157"/>
      <c r="D9" s="954"/>
      <c r="E9" s="955"/>
      <c r="F9" s="955"/>
      <c r="G9" s="956"/>
    </row>
    <row r="10" spans="2:29" ht="20.100000000000001" customHeight="1">
      <c r="B10" s="757" t="s">
        <v>67</v>
      </c>
      <c r="C10" s="159"/>
      <c r="D10" s="954"/>
      <c r="E10" s="955"/>
      <c r="F10" s="955"/>
      <c r="G10" s="956"/>
    </row>
    <row r="11" spans="2:29" ht="20.100000000000001" customHeight="1">
      <c r="B11" s="160"/>
      <c r="C11" s="161"/>
      <c r="D11" s="954"/>
      <c r="E11" s="955"/>
      <c r="F11" s="955"/>
      <c r="G11" s="956"/>
    </row>
    <row r="12" spans="2:29" ht="20.100000000000001" customHeight="1">
      <c r="B12" s="162"/>
      <c r="C12" s="163"/>
      <c r="D12" s="954"/>
      <c r="E12" s="955"/>
      <c r="F12" s="955"/>
      <c r="G12" s="956"/>
    </row>
    <row r="13" spans="2:29" ht="20.100000000000001" customHeight="1"/>
    <row r="14" spans="2:29" ht="20.100000000000001" customHeight="1">
      <c r="B14" s="156" t="str">
        <f>IF(D7=1, "Name of other Partner","Name of other Partner - 1")</f>
        <v>Name of other Partner - 1</v>
      </c>
      <c r="C14" s="157"/>
      <c r="D14" s="954"/>
      <c r="E14" s="955"/>
      <c r="F14" s="955"/>
      <c r="G14" s="956"/>
    </row>
    <row r="15" spans="2:29" ht="20.100000000000001" customHeight="1">
      <c r="B15" s="158" t="str">
        <f>IF(D7=1, "Address of other Partner","Address of other Partner - 1")</f>
        <v>Address of other Partner - 1</v>
      </c>
      <c r="C15" s="159"/>
      <c r="D15" s="957"/>
      <c r="E15" s="958"/>
      <c r="F15" s="958"/>
      <c r="G15" s="959"/>
    </row>
    <row r="16" spans="2:29" ht="9" customHeight="1">
      <c r="B16" s="160"/>
      <c r="C16" s="161"/>
      <c r="D16" s="957" t="s">
        <v>68</v>
      </c>
      <c r="E16" s="958"/>
      <c r="F16" s="958"/>
      <c r="G16" s="959"/>
    </row>
    <row r="17" spans="2:7" ht="19.5" hidden="1" customHeight="1">
      <c r="B17" s="162"/>
      <c r="C17" s="163"/>
      <c r="D17" s="957" t="s">
        <v>68</v>
      </c>
      <c r="E17" s="958"/>
      <c r="F17" s="958"/>
      <c r="G17" s="959"/>
    </row>
    <row r="18" spans="2:7" ht="19.5" hidden="1" customHeight="1"/>
    <row r="19" spans="2:7" ht="19.5" hidden="1" customHeight="1">
      <c r="B19" s="156" t="s">
        <v>69</v>
      </c>
      <c r="C19" s="157"/>
      <c r="D19" s="960" t="s">
        <v>68</v>
      </c>
      <c r="E19" s="961"/>
      <c r="F19" s="961"/>
      <c r="G19" s="962"/>
    </row>
    <row r="20" spans="2:7" ht="19.5" hidden="1" customHeight="1">
      <c r="B20" s="158" t="s">
        <v>70</v>
      </c>
      <c r="C20" s="159"/>
      <c r="D20" s="960" t="s">
        <v>68</v>
      </c>
      <c r="E20" s="961"/>
      <c r="F20" s="961"/>
      <c r="G20" s="962"/>
    </row>
    <row r="21" spans="2:7" ht="19.5" hidden="1" customHeight="1">
      <c r="B21" s="160"/>
      <c r="C21" s="161"/>
      <c r="D21" s="960" t="s">
        <v>68</v>
      </c>
      <c r="E21" s="961"/>
      <c r="F21" s="961"/>
      <c r="G21" s="962"/>
    </row>
    <row r="22" spans="2:7" ht="19.5" hidden="1" customHeight="1">
      <c r="B22" s="162"/>
      <c r="C22" s="163"/>
      <c r="D22" s="954" t="s">
        <v>68</v>
      </c>
      <c r="E22" s="963"/>
      <c r="F22" s="963"/>
      <c r="G22" s="964"/>
    </row>
    <row r="23" spans="2:7" ht="19.5" hidden="1" customHeight="1"/>
    <row r="24" spans="2:7" ht="19.5" hidden="1" customHeight="1"/>
    <row r="25" spans="2:7" ht="19.5" hidden="1" customHeight="1"/>
    <row r="26" spans="2:7" ht="21" customHeight="1">
      <c r="B26" s="164" t="s">
        <v>71</v>
      </c>
      <c r="C26" s="165"/>
      <c r="D26" s="954"/>
      <c r="E26" s="955"/>
      <c r="F26" s="955"/>
      <c r="G26" s="956"/>
    </row>
    <row r="27" spans="2:7" ht="21" customHeight="1">
      <c r="B27" s="164" t="s">
        <v>72</v>
      </c>
      <c r="C27" s="165"/>
      <c r="D27" s="954"/>
      <c r="E27" s="955"/>
      <c r="F27" s="955"/>
      <c r="G27" s="956"/>
    </row>
    <row r="28" spans="2:7" ht="21" customHeight="1">
      <c r="B28" s="164" t="s">
        <v>73</v>
      </c>
      <c r="C28" s="165"/>
      <c r="D28" s="950"/>
      <c r="E28" s="951"/>
      <c r="F28" s="951"/>
      <c r="G28" s="951"/>
    </row>
    <row r="29" spans="2:7" ht="21" customHeight="1">
      <c r="B29" s="164" t="s">
        <v>74</v>
      </c>
      <c r="C29" s="165"/>
      <c r="D29" s="952"/>
      <c r="E29" s="953"/>
      <c r="F29" s="953"/>
      <c r="G29" s="953"/>
    </row>
    <row r="30" spans="2:7" ht="21" customHeight="1">
      <c r="B30" s="164" t="s">
        <v>75</v>
      </c>
      <c r="C30" s="165"/>
      <c r="D30" s="952"/>
      <c r="E30" s="953"/>
      <c r="F30" s="953"/>
      <c r="G30" s="953"/>
    </row>
    <row r="31" spans="2:7" ht="21" customHeight="1">
      <c r="B31" s="164" t="s">
        <v>76</v>
      </c>
      <c r="C31" s="165"/>
      <c r="D31" s="952"/>
      <c r="E31" s="953"/>
      <c r="F31" s="953"/>
      <c r="G31" s="953"/>
    </row>
    <row r="32" spans="2:7">
      <c r="B32" s="166"/>
      <c r="C32" s="166"/>
      <c r="D32" s="166"/>
    </row>
    <row r="33" spans="2:25" s="152" customFormat="1" ht="24.75" customHeight="1">
      <c r="B33" s="164" t="s">
        <v>77</v>
      </c>
      <c r="C33" s="165"/>
      <c r="D33" s="317"/>
      <c r="E33" s="468"/>
      <c r="F33" s="317">
        <v>2025</v>
      </c>
      <c r="G33" s="318" t="str">
        <f>IF(D33&gt;H33, "Invalid Date !", "")</f>
        <v/>
      </c>
      <c r="H33" s="319">
        <f>IF(E33="Feb",28,IF(OR(E33="Apr", E33="Jun", E33="Sep", E33="Nov"),30,31))</f>
        <v>31</v>
      </c>
      <c r="I33" s="149"/>
      <c r="J33" s="149"/>
      <c r="K33" s="149"/>
      <c r="L33" s="149"/>
      <c r="M33" s="149"/>
      <c r="N33" s="149"/>
      <c r="O33" s="149"/>
      <c r="P33" s="149"/>
      <c r="Q33" s="149"/>
      <c r="R33" s="149"/>
      <c r="S33" s="149"/>
      <c r="T33" s="149"/>
      <c r="U33" s="149"/>
      <c r="V33" s="149"/>
      <c r="W33" s="149"/>
      <c r="X33" s="149"/>
      <c r="Y33" s="149"/>
    </row>
    <row r="34" spans="2:25" ht="21" customHeight="1">
      <c r="B34" s="164" t="s">
        <v>78</v>
      </c>
      <c r="C34" s="165"/>
      <c r="D34" s="954"/>
      <c r="E34" s="955"/>
      <c r="F34" s="955"/>
      <c r="G34" s="956"/>
    </row>
    <row r="35" spans="2:25">
      <c r="E35" s="154"/>
    </row>
  </sheetData>
  <sheetProtection formatColumns="0" formatRows="0" selectLockedCells="1"/>
  <dataConsolidate/>
  <customSheetViews>
    <customSheetView guid="{B48B8B4C-A880-453D-8729-90D004BEF0DB}" showGridLines="0" printArea="1" hiddenRows="1" view="pageBreakPreview" topLeftCell="A10">
      <selection activeCell="D12" sqref="D12:G12"/>
      <pageMargins left="0" right="0" top="0" bottom="0" header="0" footer="0"/>
      <pageSetup orientation="portrait" r:id="rId1"/>
      <headerFooter alignWithMargins="0"/>
    </customSheetView>
    <customSheetView guid="{7043F04C-1FA3-449D-BEB8-4AC08DF68A5A}" showGridLines="0" printArea="1" hiddenRows="1" view="pageBreakPreview">
      <selection activeCell="D9" sqref="D9:G9"/>
      <pageMargins left="0" right="0" top="0" bottom="0" header="0" footer="0"/>
      <pageSetup orientation="portrait" r:id="rId2"/>
      <headerFooter alignWithMargins="0"/>
    </customSheetView>
    <customSheetView guid="{D0757F9E-DF41-4B40-A5E5-F4F8FDD8D61D}" showGridLines="0" printArea="1" view="pageBreakPreview">
      <selection activeCell="F33" sqref="F33"/>
      <pageMargins left="0" right="0" top="0" bottom="0" header="0" footer="0"/>
      <pageSetup orientation="portrait" r:id="rId3"/>
      <headerFooter alignWithMargins="0"/>
    </customSheetView>
    <customSheetView guid="{E81F0721-C35D-4189-B675-E46A21339863}" showGridLines="0" printArea="1" view="pageBreakPreview">
      <selection activeCell="D10" sqref="D10:G10"/>
      <pageMargins left="0" right="0" top="0" bottom="0" header="0" footer="0"/>
      <pageSetup orientation="portrait" r:id="rId4"/>
      <headerFooter alignWithMargins="0"/>
    </customSheetView>
    <customSheetView guid="{223BC0FC-814D-40F0-9795-CE82A16FF3A5}" showGridLines="0" printArea="1" view="pageBreakPreview">
      <selection activeCell="D6" sqref="D6:G6"/>
      <pageMargins left="0" right="0" top="0" bottom="0" header="0" footer="0"/>
      <pageSetup orientation="portrait" r:id="rId5"/>
      <headerFooter alignWithMargins="0"/>
    </customSheetView>
    <customSheetView guid="{D53177B2-31EC-4222-B97A-A37DCFD9E45B}" showGridLines="0" printArea="1" view="pageBreakPreview">
      <selection activeCell="D6" sqref="D6:G6"/>
      <pageMargins left="0" right="0" top="0" bottom="0" header="0" footer="0"/>
      <pageSetup orientation="portrait" r:id="rId6"/>
      <headerFooter alignWithMargins="0"/>
    </customSheetView>
    <customSheetView guid="{B3CE7B10-A914-4559-A6DA-AED8C22AFD6D}" showGridLines="0" printArea="1" view="pageBreakPreview">
      <selection activeCell="D9" sqref="D9:G9"/>
      <pageMargins left="0" right="0" top="0" bottom="0" header="0" footer="0"/>
      <pageSetup orientation="portrait" r:id="rId7"/>
      <headerFooter alignWithMargins="0"/>
    </customSheetView>
    <customSheetView guid="{7487ED9F-BBED-4B2A-9631-22F1A430946B}" showGridLines="0" printArea="1" view="pageBreakPreview">
      <selection activeCell="D6" sqref="D6:G6"/>
      <pageMargins left="0" right="0" top="0" bottom="0" header="0" footer="0"/>
      <pageSetup orientation="portrait" r:id="rId8"/>
      <headerFooter alignWithMargins="0"/>
    </customSheetView>
    <customSheetView guid="{A7DBDDEF-9245-44C6-9EBF-032DB6E1C0A2}" showGridLines="0" printArea="1" view="pageBreakPreview" topLeftCell="A13">
      <selection activeCell="D28" sqref="D28:G28"/>
      <pageMargins left="0" right="0" top="0" bottom="0" header="0" footer="0"/>
      <pageSetup orientation="portrait" r:id="rId9"/>
      <headerFooter alignWithMargins="0"/>
    </customSheetView>
    <customSheetView guid="{E9F4E142-7D26-464D-BECA-4F3806DB1FE1}" showGridLines="0">
      <selection activeCell="G8" sqref="G8"/>
      <pageMargins left="0" right="0" top="0" bottom="0" header="0" footer="0"/>
      <pageSetup orientation="portrait" r:id="rId10"/>
      <headerFooter alignWithMargins="0"/>
    </customSheetView>
    <customSheetView guid="{27A45B7A-04F2-4516-B80B-5ED0825D4ED3}" showGridLines="0">
      <selection activeCell="D6" sqref="D6:G6"/>
      <pageMargins left="0" right="0" top="0" bottom="0" header="0" footer="0"/>
      <pageSetup orientation="portrait" r:id="rId11"/>
      <headerFooter alignWithMargins="0"/>
    </customSheetView>
    <customSheetView guid="{14D7F02E-BCCA-4517-ABC7-537FF4AEB67A}" showGridLines="0">
      <selection activeCell="D10" sqref="D10:G10"/>
      <pageMargins left="0" right="0" top="0" bottom="0" header="0" footer="0"/>
      <pageSetup orientation="portrait" r:id="rId12"/>
      <headerFooter alignWithMargins="0"/>
    </customSheetView>
    <customSheetView guid="{01ACF2E1-8E61-4459-ABC1-B6C183DEED61}" showGridLines="0" showRuler="0">
      <selection activeCell="D28" sqref="D28"/>
      <pageMargins left="0" right="0" top="0" bottom="0" header="0" footer="0"/>
      <pageSetup orientation="portrait" r:id="rId13"/>
      <headerFooter alignWithMargins="0"/>
    </customSheetView>
    <customSheetView guid="{4F65FF32-EC61-4022-A399-2986D7B6B8B3}" showGridLines="0" showRuler="0">
      <selection activeCell="D6" sqref="D6"/>
      <pageMargins left="0" right="0" top="0" bottom="0" header="0" footer="0"/>
      <pageSetup orientation="portrait" r:id="rId14"/>
      <headerFooter alignWithMargins="0"/>
    </customSheetView>
    <customSheetView guid="{ECE9294F-C910-4036-88BC-B1F2176FB06B}" showGridLines="0">
      <selection activeCell="D14" sqref="D14:G14"/>
      <pageMargins left="0" right="0" top="0" bottom="0" header="0" footer="0"/>
      <pageSetup orientation="portrait" r:id="rId15"/>
      <headerFooter alignWithMargins="0"/>
    </customSheetView>
    <customSheetView guid="{B23AD343-29DA-4CE0-BD10-47BF44F3782F}" showGridLines="0">
      <selection activeCell="G8" sqref="G8"/>
      <pageMargins left="0" right="0" top="0" bottom="0" header="0" footer="0"/>
      <pageSetup orientation="portrait" r:id="rId16"/>
      <headerFooter alignWithMargins="0"/>
    </customSheetView>
    <customSheetView guid="{4AA1107B-A795-4744-B566-827168772C7A}" showGridLines="0" printArea="1" view="pageBreakPreview">
      <selection activeCell="D6" sqref="D6:G6"/>
      <pageMargins left="0" right="0" top="0" bottom="0" header="0" footer="0"/>
      <pageSetup orientation="portrait" r:id="rId17"/>
      <headerFooter alignWithMargins="0"/>
    </customSheetView>
    <customSheetView guid="{EE46BCD1-F715-4FA9-A5FC-1B125AD601E0}" showGridLines="0" printArea="1" view="pageBreakPreview">
      <selection activeCell="D7" sqref="D7:G7"/>
      <pageMargins left="0" right="0" top="0" bottom="0" header="0" footer="0"/>
      <pageSetup orientation="portrait" r:id="rId18"/>
      <headerFooter alignWithMargins="0"/>
    </customSheetView>
    <customSheetView guid="{E97134B6-5E8D-4951-8DA0-73D065532361}" showGridLines="0" printArea="1" view="pageBreakPreview">
      <selection activeCell="D6" sqref="D6:G6"/>
      <pageMargins left="0" right="0" top="0" bottom="0" header="0" footer="0"/>
      <pageSetup orientation="portrait" r:id="rId19"/>
      <headerFooter alignWithMargins="0"/>
    </customSheetView>
    <customSheetView guid="{B835C05C-B615-4DCB-982D-4519616B3CD8}" showGridLines="0" printArea="1" view="pageBreakPreview">
      <selection activeCell="D10" sqref="D10:G10"/>
      <pageMargins left="0" right="0" top="0" bottom="0" header="0" footer="0"/>
      <pageSetup orientation="portrait" r:id="rId20"/>
      <headerFooter alignWithMargins="0"/>
    </customSheetView>
    <customSheetView guid="{17F5C48B-526E-48D2-9F97-823D578F9893}" showGridLines="0" printArea="1" view="pageBreakPreview" topLeftCell="A15">
      <selection activeCell="D34" sqref="D34:G34"/>
      <pageMargins left="0" right="0" top="0" bottom="0" header="0" footer="0"/>
      <pageSetup orientation="portrait" r:id="rId21"/>
      <headerFooter alignWithMargins="0"/>
    </customSheetView>
    <customSheetView guid="{7F1A5DE7-1043-4C11-AB2C-CC6BC6A0F482}" showGridLines="0" printArea="1" view="pageBreakPreview">
      <selection activeCell="D34" sqref="D34:G34"/>
      <pageMargins left="0" right="0" top="0" bottom="0" header="0" footer="0"/>
      <pageSetup orientation="portrait" r:id="rId22"/>
      <headerFooter alignWithMargins="0"/>
    </customSheetView>
    <customSheetView guid="{75D87FDD-0292-4E5A-8E8F-63018B009393}" showGridLines="0" printArea="1" hiddenRows="1" view="pageBreakPreview" topLeftCell="A10">
      <selection activeCell="D12" sqref="D12:G12"/>
      <pageMargins left="0" right="0" top="0" bottom="0" header="0" footer="0"/>
      <pageSetup orientation="portrait" r:id="rId23"/>
      <headerFooter alignWithMargins="0"/>
    </customSheetView>
  </customSheetViews>
  <mergeCells count="24">
    <mergeCell ref="B1:G1"/>
    <mergeCell ref="B2:G2"/>
    <mergeCell ref="B4:G4"/>
    <mergeCell ref="D6:G6"/>
    <mergeCell ref="D7:G7"/>
    <mergeCell ref="D20:G20"/>
    <mergeCell ref="D19:G19"/>
    <mergeCell ref="D26:G26"/>
    <mergeCell ref="D27:G27"/>
    <mergeCell ref="D22:G22"/>
    <mergeCell ref="D21:G21"/>
    <mergeCell ref="D9:G9"/>
    <mergeCell ref="D10:G10"/>
    <mergeCell ref="D11:G11"/>
    <mergeCell ref="D12:G12"/>
    <mergeCell ref="D17:G17"/>
    <mergeCell ref="D16:G16"/>
    <mergeCell ref="D14:G14"/>
    <mergeCell ref="D15:G15"/>
    <mergeCell ref="D28:G28"/>
    <mergeCell ref="D29:G29"/>
    <mergeCell ref="D30:G30"/>
    <mergeCell ref="D31:G31"/>
    <mergeCell ref="D34:G34"/>
  </mergeCells>
  <phoneticPr fontId="34" type="noConversion"/>
  <conditionalFormatting sqref="B14:C17">
    <cfRule type="expression" dxfId="29" priority="8" stopIfTrue="1">
      <formula>$AA$6&lt;1</formula>
    </cfRule>
  </conditionalFormatting>
  <conditionalFormatting sqref="B19:C22">
    <cfRule type="expression" dxfId="28" priority="7" stopIfTrue="1">
      <formula>$AA$6&lt;2</formula>
    </cfRule>
  </conditionalFormatting>
  <conditionalFormatting sqref="B7:G7">
    <cfRule type="expression" dxfId="27" priority="10" stopIfTrue="1">
      <formula>$D$6="Sole Bidder"</formula>
    </cfRule>
  </conditionalFormatting>
  <conditionalFormatting sqref="D14:G17">
    <cfRule type="expression" dxfId="26" priority="2" stopIfTrue="1">
      <formula>$AA$6&lt;1</formula>
    </cfRule>
  </conditionalFormatting>
  <conditionalFormatting sqref="D19:G22">
    <cfRule type="expression" dxfId="25" priority="1" stopIfTrue="1">
      <formula>$AA$6&lt;2</formula>
    </cfRule>
  </conditionalFormatting>
  <dataValidations count="5">
    <dataValidation type="list" allowBlank="1" showInputMessage="1" showErrorMessage="1" sqref="D7:G7" xr:uid="{00000000-0002-0000-0300-000000000000}">
      <formula1>$AB$2:$AB$3</formula1>
    </dataValidation>
    <dataValidation type="list" allowBlank="1" showInputMessage="1" showErrorMessage="1" sqref="D33" xr:uid="{00000000-0002-0000-0300-000001000000}">
      <formula1>"1,2,3,4,5,6,7,8,9,10,11,12,13,14,15,16,17,18,19,20,21,22,23,24,25,26,27,28,29,30,31"</formula1>
    </dataValidation>
    <dataValidation type="list" allowBlank="1" showInputMessage="1" showErrorMessage="1" sqref="E33" xr:uid="{00000000-0002-0000-0300-000002000000}">
      <formula1>"Jan,Feb,Mar,Apr,May,Jun,Jul,Aug,Sep,Oct,Nov,Dec"</formula1>
    </dataValidation>
    <dataValidation type="list" allowBlank="1" showInputMessage="1" showErrorMessage="1" sqref="F33" xr:uid="{00000000-0002-0000-0300-000003000000}">
      <formula1>"2021,2022,2023,2024,2025"</formula1>
    </dataValidation>
    <dataValidation type="list" allowBlank="1" showInputMessage="1" showErrorMessage="1" sqref="D6:G6" xr:uid="{00000000-0002-0000-0300-000004000000}">
      <formula1>$AA$2:$AA$3</formula1>
    </dataValidation>
  </dataValidations>
  <pageMargins left="0.75" right="0.75" top="0.69" bottom="0.7" header="0.4" footer="0.37"/>
  <pageSetup orientation="portrait" r:id="rId24"/>
  <headerFooter alignWithMargins="0"/>
  <drawing r:id="rId2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indexed="12"/>
    <pageSetUpPr autoPageBreaks="0" fitToPage="1"/>
  </sheetPr>
  <dimension ref="A1:Z130"/>
  <sheetViews>
    <sheetView view="pageBreakPreview" topLeftCell="A16" zoomScale="70" zoomScaleNormal="100" zoomScaleSheetLayoutView="70" workbookViewId="0">
      <selection activeCell="A16" sqref="A16:O16"/>
    </sheetView>
  </sheetViews>
  <sheetFormatPr defaultRowHeight="19.5"/>
  <cols>
    <col min="1" max="1" width="9" style="602" customWidth="1"/>
    <col min="2" max="2" width="15.25" style="602" hidden="1" customWidth="1"/>
    <col min="3" max="3" width="9.625" style="602" hidden="1" customWidth="1"/>
    <col min="4" max="4" width="45" style="602" hidden="1" customWidth="1"/>
    <col min="5" max="5" width="15.75" style="602" hidden="1" customWidth="1"/>
    <col min="6" max="6" width="14.625" style="602" customWidth="1"/>
    <col min="7" max="7" width="17.25" style="603" customWidth="1"/>
    <col min="8" max="8" width="11" style="602" customWidth="1"/>
    <col min="9" max="9" width="15.375" style="602" customWidth="1"/>
    <col min="10" max="10" width="62.625" style="600" customWidth="1"/>
    <col min="11" max="11" width="11.625" style="602" customWidth="1"/>
    <col min="12" max="12" width="10.5" style="603" customWidth="1"/>
    <col min="13" max="13" width="17.75" style="600" customWidth="1"/>
    <col min="14" max="14" width="25.25" style="600" customWidth="1"/>
    <col min="15" max="15" width="26" style="713" customWidth="1"/>
    <col min="16" max="16" width="19.75" style="597" customWidth="1"/>
    <col min="17" max="17" width="14.25" style="597" customWidth="1"/>
    <col min="18" max="18" width="11.375" style="598" customWidth="1"/>
    <col min="19" max="19" width="13.625" style="598" customWidth="1"/>
    <col min="20" max="20" width="9" style="599" customWidth="1"/>
    <col min="21" max="21" width="19.875" style="599" customWidth="1"/>
    <col min="22" max="26" width="9" style="599" customWidth="1"/>
    <col min="27" max="27" width="9" style="600" customWidth="1"/>
    <col min="28" max="16384" width="9" style="600"/>
  </cols>
  <sheetData>
    <row r="1" spans="1:19" ht="18" customHeight="1">
      <c r="A1" s="591" t="str">
        <f>Cover!B3</f>
        <v>SRTS-II/C&amp;M/ WC-4480/2025</v>
      </c>
      <c r="B1" s="591"/>
      <c r="C1" s="591"/>
      <c r="D1" s="591"/>
      <c r="E1" s="591"/>
      <c r="F1" s="591"/>
      <c r="G1" s="594"/>
      <c r="H1" s="591"/>
      <c r="I1" s="593"/>
      <c r="J1" s="592"/>
      <c r="K1" s="593"/>
      <c r="L1" s="594"/>
      <c r="M1" s="595"/>
      <c r="N1" s="596" t="s">
        <v>79</v>
      </c>
    </row>
    <row r="2" spans="1:19" ht="14.1" customHeight="1">
      <c r="A2" s="601"/>
      <c r="B2" s="601"/>
      <c r="C2" s="601"/>
      <c r="D2" s="601"/>
      <c r="E2" s="601"/>
      <c r="F2" s="601"/>
      <c r="H2" s="601"/>
    </row>
    <row r="3" spans="1:19" ht="37.5" customHeight="1">
      <c r="A3" s="980" t="str">
        <f>Basic!B1</f>
        <v>Construction of Substation store at 765 kV Koppal, under TBCB Project.</v>
      </c>
      <c r="B3" s="980"/>
      <c r="C3" s="980"/>
      <c r="D3" s="980"/>
      <c r="E3" s="980"/>
      <c r="F3" s="980"/>
      <c r="G3" s="980"/>
      <c r="H3" s="980"/>
      <c r="I3" s="980"/>
      <c r="J3" s="980"/>
      <c r="K3" s="980"/>
      <c r="L3" s="980"/>
      <c r="M3" s="980"/>
      <c r="N3" s="980"/>
      <c r="O3" s="714"/>
    </row>
    <row r="4" spans="1:19">
      <c r="A4" s="665"/>
      <c r="B4" s="665"/>
      <c r="C4" s="665"/>
      <c r="D4" s="665"/>
      <c r="E4" s="665"/>
      <c r="F4" s="665"/>
      <c r="G4" s="670"/>
      <c r="H4" s="665"/>
      <c r="I4" s="665"/>
      <c r="J4" s="665"/>
      <c r="K4" s="665"/>
      <c r="L4" s="665"/>
      <c r="M4" s="665"/>
      <c r="N4" s="665"/>
      <c r="O4" s="715"/>
    </row>
    <row r="5" spans="1:19" ht="21.95" customHeight="1">
      <c r="A5" s="990" t="s">
        <v>80</v>
      </c>
      <c r="B5" s="990"/>
      <c r="C5" s="990"/>
      <c r="D5" s="990"/>
      <c r="E5" s="990"/>
      <c r="F5" s="990"/>
      <c r="G5" s="990"/>
      <c r="H5" s="990"/>
      <c r="I5" s="990"/>
      <c r="J5" s="990"/>
      <c r="K5" s="990"/>
      <c r="L5" s="990"/>
      <c r="M5" s="990"/>
      <c r="N5" s="990"/>
      <c r="O5" s="990"/>
    </row>
    <row r="6" spans="1:19" ht="14.1" customHeight="1"/>
    <row r="7" spans="1:19" ht="18" customHeight="1">
      <c r="A7" s="604" t="str">
        <f>"Bidder’s Name and Address (" &amp; MID('Names of Bidder'!B9,9, 20) &amp; ") :"</f>
        <v>Bidder’s Name and Address (Bidder) :</v>
      </c>
      <c r="B7" s="604"/>
      <c r="C7" s="604"/>
      <c r="D7" s="604"/>
      <c r="E7" s="604"/>
      <c r="F7" s="604"/>
      <c r="G7" s="607"/>
      <c r="H7" s="604"/>
      <c r="I7" s="606"/>
      <c r="J7" s="605"/>
      <c r="K7" s="606"/>
      <c r="L7" s="607"/>
      <c r="M7" s="608" t="s">
        <v>81</v>
      </c>
      <c r="O7" s="716"/>
    </row>
    <row r="8" spans="1:19">
      <c r="A8" s="991" t="str">
        <f>IF('Names of Bidder'!D9="", "", IF('Names of Bidder'!D6= "JV (Joint Venture)", "JV of " &amp;#REF!, ""))</f>
        <v/>
      </c>
      <c r="B8" s="991"/>
      <c r="C8" s="991"/>
      <c r="D8" s="991"/>
      <c r="E8" s="991"/>
      <c r="F8" s="991"/>
      <c r="G8" s="991"/>
      <c r="H8" s="991"/>
      <c r="I8" s="991"/>
      <c r="J8" s="991"/>
      <c r="K8" s="991"/>
      <c r="L8" s="991"/>
      <c r="M8" s="609" t="s">
        <v>82</v>
      </c>
      <c r="O8" s="716"/>
    </row>
    <row r="9" spans="1:19">
      <c r="A9" s="604" t="s">
        <v>83</v>
      </c>
      <c r="B9" s="604"/>
      <c r="C9" s="604"/>
      <c r="D9" s="604"/>
      <c r="E9" s="604"/>
      <c r="F9" s="604"/>
      <c r="G9" s="976" t="str">
        <f>IF('Names of Bidder'!D9=0, "", 'Names of Bidder'!D9)</f>
        <v/>
      </c>
      <c r="H9" s="976"/>
      <c r="I9" s="976"/>
      <c r="M9" s="981" t="s">
        <v>84</v>
      </c>
      <c r="N9" s="981"/>
      <c r="O9" s="716"/>
    </row>
    <row r="10" spans="1:19" ht="18" customHeight="1">
      <c r="A10" s="604" t="s">
        <v>85</v>
      </c>
      <c r="B10" s="604"/>
      <c r="C10" s="604"/>
      <c r="D10" s="604"/>
      <c r="E10" s="604"/>
      <c r="F10" s="604"/>
      <c r="G10" s="976" t="str">
        <f>IF('Names of Bidder'!D10=0, "", 'Names of Bidder'!D10)</f>
        <v/>
      </c>
      <c r="H10" s="976"/>
      <c r="I10" s="976"/>
      <c r="M10" s="976" t="s">
        <v>86</v>
      </c>
      <c r="N10" s="976"/>
      <c r="O10" s="716"/>
    </row>
    <row r="11" spans="1:19" ht="18" customHeight="1">
      <c r="A11" s="605"/>
      <c r="B11" s="605"/>
      <c r="C11" s="605"/>
      <c r="D11" s="605"/>
      <c r="E11" s="605"/>
      <c r="F11" s="605"/>
      <c r="G11" s="976" t="str">
        <f>IF('Names of Bidder'!D11=0, "", 'Names of Bidder'!D11)</f>
        <v/>
      </c>
      <c r="H11" s="976"/>
      <c r="I11" s="976"/>
      <c r="M11" s="976" t="s">
        <v>87</v>
      </c>
      <c r="N11" s="976"/>
      <c r="O11" s="716"/>
    </row>
    <row r="12" spans="1:19" ht="18" customHeight="1">
      <c r="A12" s="605"/>
      <c r="B12" s="605"/>
      <c r="C12" s="605"/>
      <c r="D12" s="605"/>
      <c r="E12" s="605"/>
      <c r="F12" s="605"/>
      <c r="G12" s="976" t="str">
        <f>IF('Names of Bidder'!D12=0, "", 'Names of Bidder'!D12)</f>
        <v/>
      </c>
      <c r="H12" s="976"/>
      <c r="I12" s="976"/>
      <c r="M12" s="609" t="s">
        <v>88</v>
      </c>
      <c r="O12" s="716"/>
    </row>
    <row r="13" spans="1:19" ht="14.1" customHeight="1">
      <c r="A13" s="605"/>
      <c r="B13" s="605"/>
      <c r="C13" s="605"/>
      <c r="D13" s="605"/>
      <c r="E13" s="605"/>
      <c r="F13" s="605"/>
      <c r="G13" s="611"/>
      <c r="H13" s="605"/>
      <c r="I13" s="610"/>
      <c r="J13" s="605"/>
      <c r="K13" s="610"/>
      <c r="L13" s="611"/>
      <c r="M13" s="604"/>
      <c r="N13" s="268"/>
      <c r="O13" s="717"/>
    </row>
    <row r="14" spans="1:19" s="699" customFormat="1" ht="25.5" hidden="1" customHeight="1">
      <c r="A14" s="989" t="s">
        <v>89</v>
      </c>
      <c r="B14" s="989"/>
      <c r="C14" s="989"/>
      <c r="D14" s="989"/>
      <c r="E14" s="989"/>
      <c r="F14" s="989"/>
      <c r="G14" s="989"/>
      <c r="H14" s="989"/>
      <c r="I14" s="989"/>
      <c r="J14" s="989"/>
      <c r="K14" s="989"/>
      <c r="L14" s="989"/>
      <c r="M14" s="989"/>
      <c r="N14" s="989"/>
      <c r="O14" s="989"/>
      <c r="P14" s="697"/>
      <c r="Q14" s="697"/>
      <c r="R14" s="698"/>
      <c r="S14" s="698"/>
    </row>
    <row r="15" spans="1:19" ht="19.5" customHeight="1" thickBot="1">
      <c r="M15" s="742"/>
      <c r="N15" s="743" t="s">
        <v>90</v>
      </c>
      <c r="S15" s="602"/>
    </row>
    <row r="16" spans="1:19" ht="129.75" customHeight="1">
      <c r="A16" s="779" t="s">
        <v>91</v>
      </c>
      <c r="B16" s="780" t="s">
        <v>92</v>
      </c>
      <c r="C16" s="780" t="s">
        <v>93</v>
      </c>
      <c r="D16" s="780" t="s">
        <v>94</v>
      </c>
      <c r="E16" s="780" t="s">
        <v>95</v>
      </c>
      <c r="F16" s="779" t="s">
        <v>96</v>
      </c>
      <c r="G16" s="781" t="s">
        <v>97</v>
      </c>
      <c r="H16" s="779" t="s">
        <v>98</v>
      </c>
      <c r="I16" s="779" t="s">
        <v>99</v>
      </c>
      <c r="J16" s="782" t="s">
        <v>100</v>
      </c>
      <c r="K16" s="783" t="s">
        <v>101</v>
      </c>
      <c r="L16" s="784" t="s">
        <v>102</v>
      </c>
      <c r="M16" s="779" t="s">
        <v>103</v>
      </c>
      <c r="N16" s="779" t="s">
        <v>104</v>
      </c>
      <c r="O16" s="785" t="s">
        <v>105</v>
      </c>
      <c r="S16" s="602"/>
    </row>
    <row r="17" spans="1:26" ht="18" customHeight="1">
      <c r="A17" s="614">
        <v>1</v>
      </c>
      <c r="B17" s="614">
        <v>2</v>
      </c>
      <c r="C17" s="614">
        <v>3</v>
      </c>
      <c r="D17" s="614">
        <v>4</v>
      </c>
      <c r="E17" s="614">
        <v>5</v>
      </c>
      <c r="F17" s="614">
        <v>6</v>
      </c>
      <c r="G17" s="615">
        <v>7</v>
      </c>
      <c r="H17" s="614">
        <v>8</v>
      </c>
      <c r="I17" s="614">
        <v>9</v>
      </c>
      <c r="J17" s="614">
        <v>10</v>
      </c>
      <c r="K17" s="614">
        <v>11</v>
      </c>
      <c r="L17" s="615">
        <v>12</v>
      </c>
      <c r="M17" s="614">
        <v>13</v>
      </c>
      <c r="N17" s="614" t="s">
        <v>106</v>
      </c>
      <c r="O17" s="718">
        <v>11</v>
      </c>
    </row>
    <row r="18" spans="1:26" s="710" customFormat="1" ht="90" customHeight="1">
      <c r="A18" s="744">
        <v>1</v>
      </c>
      <c r="B18" s="708">
        <v>7000005840</v>
      </c>
      <c r="C18" s="708">
        <v>20</v>
      </c>
      <c r="D18" s="708" t="s">
        <v>107</v>
      </c>
      <c r="E18" s="708"/>
      <c r="F18" s="758">
        <v>76169990</v>
      </c>
      <c r="G18" s="758"/>
      <c r="H18" s="759">
        <v>0.18</v>
      </c>
      <c r="I18" s="760"/>
      <c r="J18" s="761" t="s">
        <v>108</v>
      </c>
      <c r="K18" s="762" t="s">
        <v>109</v>
      </c>
      <c r="L18" s="763">
        <v>1300</v>
      </c>
      <c r="M18" s="764"/>
      <c r="N18" s="765" t="str">
        <f>IF(M18=0, "Included",IF(ISERROR(L18*M18), M18, L18*M18))</f>
        <v>Included</v>
      </c>
      <c r="O18" s="766">
        <f t="shared" ref="O18:O20" si="0">R18</f>
        <v>0</v>
      </c>
      <c r="P18" s="709"/>
      <c r="Q18" s="710">
        <f t="shared" ref="Q18:Q20" si="1">IF(N18="Included",0,N18)</f>
        <v>0</v>
      </c>
      <c r="R18" s="711">
        <f>IF(I18="", Q18*H18,I18*Q18)</f>
        <v>0</v>
      </c>
      <c r="S18" s="711"/>
    </row>
    <row r="19" spans="1:26" s="710" customFormat="1" ht="129.75" customHeight="1">
      <c r="A19" s="744">
        <v>2</v>
      </c>
      <c r="B19" s="708"/>
      <c r="C19" s="708"/>
      <c r="D19" s="708"/>
      <c r="E19" s="708"/>
      <c r="F19" s="758">
        <v>76169990</v>
      </c>
      <c r="G19" s="758"/>
      <c r="H19" s="759">
        <v>0.18</v>
      </c>
      <c r="I19" s="760"/>
      <c r="J19" s="761" t="s">
        <v>110</v>
      </c>
      <c r="K19" s="762" t="s">
        <v>109</v>
      </c>
      <c r="L19" s="763">
        <v>1300</v>
      </c>
      <c r="M19" s="764"/>
      <c r="N19" s="765" t="str">
        <f t="shared" ref="N19:N20" si="2">IF(M19=0, "Included",IF(ISERROR(L19*M19), M19, L19*M19))</f>
        <v>Included</v>
      </c>
      <c r="O19" s="766">
        <f t="shared" si="0"/>
        <v>0</v>
      </c>
      <c r="P19" s="709"/>
      <c r="Q19" s="710">
        <f t="shared" si="1"/>
        <v>0</v>
      </c>
      <c r="R19" s="711">
        <f t="shared" ref="R19:R20" si="3">IF(I19="", Q19*H19,I19*Q19)</f>
        <v>0</v>
      </c>
      <c r="S19" s="711"/>
    </row>
    <row r="20" spans="1:26" s="710" customFormat="1" ht="114.75" customHeight="1">
      <c r="A20" s="744">
        <v>3</v>
      </c>
      <c r="B20" s="708"/>
      <c r="C20" s="708"/>
      <c r="D20" s="708"/>
      <c r="E20" s="708"/>
      <c r="F20" s="758">
        <v>76169990</v>
      </c>
      <c r="G20" s="758"/>
      <c r="H20" s="759">
        <v>0.18</v>
      </c>
      <c r="I20" s="760"/>
      <c r="J20" s="761" t="s">
        <v>111</v>
      </c>
      <c r="K20" s="762" t="s">
        <v>109</v>
      </c>
      <c r="L20" s="763">
        <v>23400</v>
      </c>
      <c r="M20" s="764"/>
      <c r="N20" s="765" t="str">
        <f t="shared" si="2"/>
        <v>Included</v>
      </c>
      <c r="O20" s="766">
        <f t="shared" si="0"/>
        <v>0</v>
      </c>
      <c r="P20" s="709"/>
      <c r="Q20" s="710">
        <f t="shared" si="1"/>
        <v>0</v>
      </c>
      <c r="R20" s="711">
        <f t="shared" si="3"/>
        <v>0</v>
      </c>
      <c r="S20" s="711"/>
    </row>
    <row r="21" spans="1:26" ht="47.25" customHeight="1">
      <c r="A21" s="689"/>
      <c r="B21" s="690"/>
      <c r="C21" s="690"/>
      <c r="D21" s="690"/>
      <c r="E21" s="690"/>
      <c r="F21" s="690"/>
      <c r="G21" s="691"/>
      <c r="H21" s="690"/>
      <c r="I21" s="690"/>
      <c r="J21" s="700" t="s">
        <v>112</v>
      </c>
      <c r="K21" s="701"/>
      <c r="L21" s="702"/>
      <c r="M21" s="703"/>
      <c r="N21" s="741">
        <f>SUM(N18:N20)</f>
        <v>0</v>
      </c>
      <c r="O21" s="771">
        <f>SUM(O18:O20)</f>
        <v>0</v>
      </c>
      <c r="R21" s="617"/>
      <c r="S21" s="597"/>
      <c r="T21" s="600"/>
      <c r="U21" s="600"/>
      <c r="V21" s="600"/>
      <c r="W21" s="600"/>
      <c r="X21" s="600"/>
      <c r="Y21" s="600"/>
      <c r="Z21" s="600"/>
    </row>
    <row r="22" spans="1:26" ht="35.25" hidden="1" customHeight="1">
      <c r="A22" s="692"/>
      <c r="B22" s="693"/>
      <c r="C22" s="693"/>
      <c r="D22" s="693"/>
      <c r="E22" s="693"/>
      <c r="F22" s="693"/>
      <c r="G22" s="694"/>
      <c r="H22" s="693"/>
      <c r="I22" s="693"/>
      <c r="J22" s="983" t="s">
        <v>113</v>
      </c>
      <c r="K22" s="984"/>
      <c r="L22" s="985"/>
      <c r="M22" s="704"/>
      <c r="N22" s="705">
        <f>'Sch-7'!F20</f>
        <v>0</v>
      </c>
      <c r="O22" s="719"/>
      <c r="T22" s="600"/>
      <c r="U22" s="600"/>
      <c r="V22" s="600"/>
      <c r="W22" s="600"/>
      <c r="X22" s="600"/>
      <c r="Y22" s="600"/>
      <c r="Z22" s="600"/>
    </row>
    <row r="23" spans="1:26" ht="45.75" hidden="1" customHeight="1">
      <c r="A23" s="695"/>
      <c r="B23" s="695"/>
      <c r="C23" s="695"/>
      <c r="D23" s="695"/>
      <c r="E23" s="695"/>
      <c r="F23" s="695"/>
      <c r="G23" s="696"/>
      <c r="H23" s="695"/>
      <c r="I23" s="695"/>
      <c r="J23" s="987" t="s">
        <v>114</v>
      </c>
      <c r="K23" s="987"/>
      <c r="L23" s="987"/>
      <c r="M23" s="706"/>
      <c r="N23" s="707">
        <f>N21+N22</f>
        <v>0</v>
      </c>
      <c r="O23" s="720">
        <f>+O21</f>
        <v>0</v>
      </c>
      <c r="T23" s="600"/>
      <c r="U23" s="674" t="s">
        <v>115</v>
      </c>
      <c r="V23" s="600"/>
      <c r="W23" s="600"/>
      <c r="X23" s="600"/>
      <c r="Y23" s="600"/>
      <c r="Z23" s="600"/>
    </row>
    <row r="24" spans="1:26" ht="25.5" hidden="1" customHeight="1">
      <c r="A24" s="682"/>
      <c r="B24" s="682"/>
      <c r="C24" s="682"/>
      <c r="D24" s="682"/>
      <c r="E24" s="682"/>
      <c r="F24" s="682"/>
      <c r="G24" s="683"/>
      <c r="H24" s="682"/>
      <c r="I24" s="682"/>
      <c r="K24" s="684"/>
      <c r="L24" s="684"/>
      <c r="M24" s="685"/>
      <c r="N24" s="676"/>
      <c r="O24" s="721"/>
      <c r="T24" s="600"/>
      <c r="V24" s="600"/>
      <c r="W24" s="600"/>
      <c r="X24" s="600"/>
      <c r="Y24" s="600"/>
      <c r="Z24" s="600"/>
    </row>
    <row r="25" spans="1:26" ht="16.5" hidden="1" customHeight="1">
      <c r="A25" s="988"/>
      <c r="B25" s="988"/>
      <c r="C25" s="988"/>
      <c r="D25" s="988"/>
      <c r="E25" s="988"/>
      <c r="F25" s="988"/>
      <c r="G25" s="988"/>
      <c r="H25" s="988"/>
      <c r="I25" s="988"/>
      <c r="J25" s="988"/>
      <c r="K25" s="988"/>
      <c r="L25" s="988"/>
      <c r="M25" s="988"/>
      <c r="N25" s="988"/>
      <c r="O25" s="988"/>
      <c r="T25" s="600"/>
      <c r="U25" s="600"/>
      <c r="V25" s="600"/>
      <c r="W25" s="600"/>
      <c r="X25" s="600"/>
      <c r="Y25" s="600"/>
      <c r="Z25" s="600"/>
    </row>
    <row r="26" spans="1:26" ht="27" hidden="1" customHeight="1">
      <c r="A26" s="617" t="s">
        <v>116</v>
      </c>
      <c r="B26" s="617"/>
      <c r="C26" s="617" t="s">
        <v>117</v>
      </c>
      <c r="D26" s="617"/>
      <c r="E26" s="617"/>
      <c r="F26" s="688"/>
      <c r="G26" s="688"/>
      <c r="H26" s="688"/>
      <c r="I26" s="688"/>
      <c r="J26" s="688"/>
      <c r="K26" s="688"/>
      <c r="L26" s="688"/>
      <c r="M26" s="688"/>
      <c r="N26" s="688"/>
      <c r="O26" s="722"/>
      <c r="P26" s="675"/>
      <c r="Q26" s="669"/>
      <c r="T26" s="600"/>
      <c r="U26" s="600"/>
      <c r="V26" s="600"/>
      <c r="W26" s="600"/>
      <c r="X26" s="600"/>
      <c r="Y26" s="600"/>
      <c r="Z26" s="600"/>
    </row>
    <row r="27" spans="1:26" ht="52.5" customHeight="1">
      <c r="A27" s="680" t="s">
        <v>118</v>
      </c>
      <c r="B27" s="680"/>
      <c r="C27" s="982" t="s">
        <v>119</v>
      </c>
      <c r="D27" s="982"/>
      <c r="E27" s="982"/>
      <c r="F27" s="982"/>
      <c r="G27" s="982"/>
      <c r="H27" s="982"/>
      <c r="I27" s="982"/>
      <c r="J27" s="982"/>
      <c r="K27" s="982"/>
      <c r="L27" s="982"/>
      <c r="M27" s="982"/>
      <c r="N27" s="982"/>
      <c r="O27" s="722"/>
      <c r="P27" s="675"/>
      <c r="Q27" s="669"/>
      <c r="T27" s="600"/>
      <c r="U27" s="600"/>
      <c r="V27" s="600"/>
      <c r="W27" s="600"/>
      <c r="X27" s="600"/>
      <c r="Y27" s="600"/>
      <c r="Z27" s="600"/>
    </row>
    <row r="28" spans="1:26" ht="21.75" customHeight="1">
      <c r="A28" s="618" t="s">
        <v>120</v>
      </c>
      <c r="B28" s="618"/>
      <c r="C28" s="618"/>
      <c r="D28" s="618"/>
      <c r="E28" s="618"/>
      <c r="F28" s="619" t="str">
        <f>'Names of Bidder'!D33&amp;"-"&amp; 'Names of Bidder'!E33&amp;"-" &amp;'Names of Bidder'!F33</f>
        <v>--2025</v>
      </c>
      <c r="H28" s="618"/>
      <c r="I28" s="616"/>
      <c r="K28" s="620"/>
      <c r="L28" s="621"/>
      <c r="O28" s="723"/>
      <c r="T28" s="600"/>
      <c r="U28" s="600"/>
      <c r="V28" s="600"/>
      <c r="W28" s="600"/>
      <c r="X28" s="600"/>
      <c r="Y28" s="600"/>
      <c r="Z28" s="600"/>
    </row>
    <row r="29" spans="1:26" ht="33">
      <c r="A29" s="618" t="s">
        <v>121</v>
      </c>
      <c r="B29" s="618"/>
      <c r="C29" s="618"/>
      <c r="D29" s="618"/>
      <c r="E29" s="618"/>
      <c r="F29" s="619" t="str">
        <f>IF('Names of Bidder'!D34=0, "", 'Names of Bidder'!D34)</f>
        <v/>
      </c>
      <c r="H29" s="618"/>
      <c r="I29" s="616"/>
      <c r="J29" s="712"/>
      <c r="K29" s="992" t="s">
        <v>122</v>
      </c>
      <c r="L29" s="992"/>
      <c r="M29" s="622" t="str">
        <f>IF('Names of Bidder'!D26=0, "", 'Names of Bidder'!D26)</f>
        <v/>
      </c>
      <c r="O29" s="723"/>
      <c r="T29" s="600"/>
      <c r="U29" s="600"/>
      <c r="V29" s="600"/>
      <c r="W29" s="600"/>
      <c r="X29" s="600"/>
      <c r="Y29" s="600"/>
      <c r="Z29" s="600"/>
    </row>
    <row r="30" spans="1:26" ht="22.5" customHeight="1">
      <c r="A30" s="598"/>
      <c r="B30" s="598"/>
      <c r="C30" s="598"/>
      <c r="D30" s="598"/>
      <c r="E30" s="598"/>
      <c r="F30" s="598"/>
      <c r="G30" s="671"/>
      <c r="H30" s="598"/>
      <c r="I30" s="598"/>
      <c r="J30" s="599"/>
      <c r="K30" s="992" t="s">
        <v>123</v>
      </c>
      <c r="L30" s="992"/>
      <c r="M30" s="622" t="str">
        <f>IF('Names of Bidder'!D27=0, "", 'Names of Bidder'!D27)</f>
        <v/>
      </c>
      <c r="N30" s="599"/>
      <c r="O30" s="724"/>
      <c r="T30" s="600"/>
      <c r="U30" s="600"/>
      <c r="V30" s="600"/>
      <c r="W30" s="600"/>
      <c r="X30" s="600"/>
      <c r="Y30" s="600"/>
      <c r="Z30" s="600"/>
    </row>
    <row r="31" spans="1:26" ht="33.6" customHeight="1">
      <c r="A31" s="623"/>
      <c r="B31" s="623"/>
      <c r="C31" s="623"/>
      <c r="D31" s="623"/>
      <c r="E31" s="623"/>
      <c r="F31" s="623"/>
      <c r="G31" s="626"/>
      <c r="H31" s="623"/>
      <c r="I31" s="623"/>
      <c r="J31" s="624"/>
      <c r="K31" s="623"/>
      <c r="L31" s="621"/>
      <c r="M31" s="625"/>
      <c r="N31" s="624"/>
      <c r="O31" s="725"/>
      <c r="T31" s="600"/>
      <c r="U31" s="600"/>
      <c r="V31" s="600"/>
      <c r="W31" s="600"/>
      <c r="X31" s="600"/>
      <c r="Y31" s="600"/>
      <c r="Z31" s="600"/>
    </row>
    <row r="32" spans="1:26">
      <c r="A32" s="623"/>
      <c r="B32" s="623"/>
      <c r="C32" s="623"/>
      <c r="D32" s="623"/>
      <c r="E32" s="623"/>
      <c r="F32" s="623"/>
      <c r="G32" s="626"/>
      <c r="H32" s="623"/>
      <c r="I32" s="623"/>
      <c r="J32" s="624"/>
      <c r="K32" s="623"/>
      <c r="L32" s="626"/>
      <c r="M32" s="624"/>
      <c r="N32" s="624"/>
      <c r="O32" s="725"/>
      <c r="T32" s="600"/>
      <c r="U32" s="600"/>
      <c r="V32" s="600"/>
      <c r="W32" s="600"/>
      <c r="X32" s="600"/>
      <c r="Y32" s="600"/>
      <c r="Z32" s="600"/>
    </row>
    <row r="33" spans="1:26">
      <c r="A33" s="623"/>
      <c r="B33" s="623"/>
      <c r="C33" s="623"/>
      <c r="D33" s="623"/>
      <c r="E33" s="623"/>
      <c r="F33" s="623"/>
      <c r="G33" s="626"/>
      <c r="H33" s="623"/>
      <c r="I33" s="623"/>
      <c r="J33" s="624"/>
      <c r="K33" s="623"/>
      <c r="L33" s="626"/>
      <c r="M33" s="624"/>
      <c r="N33" s="624"/>
      <c r="O33" s="725"/>
      <c r="T33" s="600"/>
      <c r="U33" s="600"/>
      <c r="V33" s="600"/>
      <c r="W33" s="600"/>
      <c r="X33" s="600"/>
      <c r="Y33" s="600"/>
      <c r="Z33" s="600"/>
    </row>
    <row r="34" spans="1:26">
      <c r="A34" s="623"/>
      <c r="B34" s="623"/>
      <c r="C34" s="623"/>
      <c r="D34" s="623"/>
      <c r="E34" s="623"/>
      <c r="F34" s="623"/>
      <c r="G34" s="626"/>
      <c r="H34" s="623"/>
      <c r="I34" s="623"/>
      <c r="J34" s="624"/>
      <c r="K34" s="623"/>
      <c r="L34" s="626"/>
      <c r="M34" s="624"/>
      <c r="N34" s="624"/>
      <c r="O34" s="725"/>
      <c r="T34" s="600"/>
      <c r="U34" s="600"/>
      <c r="V34" s="600"/>
      <c r="W34" s="600"/>
      <c r="X34" s="600"/>
      <c r="Y34" s="600"/>
      <c r="Z34" s="600"/>
    </row>
    <row r="35" spans="1:26">
      <c r="A35" s="623"/>
      <c r="B35" s="623"/>
      <c r="C35" s="623"/>
      <c r="D35" s="623"/>
      <c r="E35" s="623"/>
      <c r="F35" s="623"/>
      <c r="G35" s="626"/>
      <c r="H35" s="623"/>
      <c r="I35" s="623"/>
      <c r="J35" s="624"/>
      <c r="K35" s="623"/>
      <c r="L35" s="626"/>
      <c r="M35" s="624"/>
      <c r="N35" s="624"/>
      <c r="O35" s="725"/>
      <c r="P35" s="600"/>
      <c r="Q35" s="600"/>
      <c r="R35" s="600"/>
      <c r="S35" s="600"/>
      <c r="T35" s="600"/>
      <c r="U35" s="600"/>
      <c r="V35" s="600"/>
      <c r="W35" s="600"/>
      <c r="X35" s="600"/>
      <c r="Y35" s="600"/>
      <c r="Z35" s="600"/>
    </row>
    <row r="36" spans="1:26">
      <c r="A36" s="623"/>
      <c r="B36" s="623"/>
      <c r="C36" s="623"/>
      <c r="D36" s="623"/>
      <c r="E36" s="623"/>
      <c r="F36" s="623"/>
      <c r="G36" s="626"/>
      <c r="H36" s="623"/>
      <c r="I36" s="623"/>
      <c r="J36" s="624"/>
      <c r="K36" s="623"/>
      <c r="L36" s="626"/>
      <c r="M36" s="624"/>
      <c r="N36" s="624"/>
      <c r="O36" s="725"/>
      <c r="P36" s="600"/>
      <c r="Q36" s="600"/>
      <c r="R36" s="600"/>
      <c r="S36" s="600"/>
      <c r="T36" s="600"/>
      <c r="U36" s="600"/>
      <c r="V36" s="600"/>
      <c r="W36" s="600"/>
      <c r="X36" s="600"/>
      <c r="Y36" s="600"/>
      <c r="Z36" s="600"/>
    </row>
    <row r="37" spans="1:26">
      <c r="A37" s="623"/>
      <c r="B37" s="623"/>
      <c r="C37" s="623"/>
      <c r="D37" s="623"/>
      <c r="E37" s="623"/>
      <c r="F37" s="623"/>
      <c r="G37" s="626"/>
      <c r="H37" s="623"/>
      <c r="I37" s="623"/>
      <c r="J37" s="624"/>
      <c r="K37" s="623"/>
      <c r="L37" s="626"/>
      <c r="M37" s="624"/>
      <c r="N37" s="624"/>
      <c r="O37" s="725"/>
      <c r="P37" s="600"/>
      <c r="Q37" s="600"/>
      <c r="R37" s="600"/>
      <c r="S37" s="600"/>
      <c r="T37" s="600"/>
      <c r="U37" s="600"/>
      <c r="V37" s="600"/>
      <c r="W37" s="600"/>
      <c r="X37" s="600"/>
      <c r="Y37" s="600"/>
      <c r="Z37" s="600"/>
    </row>
    <row r="38" spans="1:26">
      <c r="A38" s="623"/>
      <c r="B38" s="623"/>
      <c r="C38" s="623"/>
      <c r="D38" s="623"/>
      <c r="E38" s="623"/>
      <c r="F38" s="623"/>
      <c r="G38" s="626"/>
      <c r="H38" s="623"/>
      <c r="I38" s="623"/>
      <c r="J38" s="624"/>
      <c r="K38" s="623"/>
      <c r="L38" s="626"/>
      <c r="M38" s="624"/>
      <c r="N38" s="624"/>
      <c r="O38" s="725"/>
      <c r="P38" s="600"/>
      <c r="Q38" s="600"/>
      <c r="R38" s="600"/>
      <c r="S38" s="600"/>
      <c r="T38" s="600"/>
      <c r="U38" s="600"/>
      <c r="V38" s="600"/>
      <c r="W38" s="600"/>
      <c r="X38" s="600"/>
      <c r="Y38" s="600"/>
      <c r="Z38" s="600"/>
    </row>
    <row r="39" spans="1:26">
      <c r="A39" s="623"/>
      <c r="B39" s="623"/>
      <c r="C39" s="623"/>
      <c r="D39" s="623"/>
      <c r="E39" s="623"/>
      <c r="F39" s="623"/>
      <c r="G39" s="626"/>
      <c r="H39" s="623"/>
      <c r="I39" s="623"/>
      <c r="J39" s="624"/>
      <c r="K39" s="623"/>
      <c r="L39" s="626"/>
      <c r="M39" s="624"/>
      <c r="N39" s="624"/>
      <c r="O39" s="725"/>
      <c r="P39" s="600"/>
      <c r="Q39" s="600"/>
      <c r="R39" s="600"/>
      <c r="S39" s="600"/>
      <c r="T39" s="600"/>
      <c r="U39" s="600"/>
      <c r="V39" s="600"/>
      <c r="W39" s="600"/>
      <c r="X39" s="600"/>
      <c r="Y39" s="600"/>
      <c r="Z39" s="600"/>
    </row>
    <row r="40" spans="1:26">
      <c r="A40" s="623"/>
      <c r="B40" s="623"/>
      <c r="C40" s="623"/>
      <c r="D40" s="623"/>
      <c r="E40" s="623"/>
      <c r="F40" s="623"/>
      <c r="G40" s="626"/>
      <c r="H40" s="623"/>
      <c r="I40" s="623"/>
      <c r="J40" s="624"/>
      <c r="K40" s="623"/>
      <c r="L40" s="626"/>
      <c r="M40" s="624"/>
      <c r="N40" s="624"/>
      <c r="O40" s="725"/>
      <c r="P40" s="600"/>
      <c r="Q40" s="600"/>
      <c r="R40" s="600"/>
      <c r="S40" s="600"/>
      <c r="T40" s="600"/>
      <c r="U40" s="600"/>
      <c r="V40" s="600"/>
      <c r="W40" s="600"/>
      <c r="X40" s="600"/>
      <c r="Y40" s="600"/>
      <c r="Z40" s="600"/>
    </row>
    <row r="41" spans="1:26">
      <c r="A41" s="623"/>
      <c r="B41" s="623"/>
      <c r="C41" s="623"/>
      <c r="D41" s="623"/>
      <c r="E41" s="623"/>
      <c r="F41" s="623"/>
      <c r="G41" s="626"/>
      <c r="H41" s="623"/>
      <c r="I41" s="623"/>
      <c r="J41" s="624"/>
      <c r="K41" s="623"/>
      <c r="L41" s="626"/>
      <c r="M41" s="624"/>
      <c r="N41" s="624"/>
      <c r="O41" s="725"/>
      <c r="P41" s="600"/>
      <c r="Q41" s="600"/>
      <c r="R41" s="600"/>
      <c r="S41" s="600"/>
      <c r="T41" s="600"/>
      <c r="U41" s="600"/>
      <c r="V41" s="600"/>
      <c r="W41" s="600"/>
      <c r="X41" s="600"/>
      <c r="Y41" s="600"/>
      <c r="Z41" s="600"/>
    </row>
    <row r="42" spans="1:26">
      <c r="A42" s="623"/>
      <c r="B42" s="623"/>
      <c r="C42" s="623"/>
      <c r="D42" s="623"/>
      <c r="E42" s="623"/>
      <c r="F42" s="623"/>
      <c r="G42" s="626"/>
      <c r="H42" s="623"/>
      <c r="I42" s="623"/>
      <c r="J42" s="624"/>
      <c r="K42" s="623"/>
      <c r="L42" s="626"/>
      <c r="M42" s="624"/>
      <c r="N42" s="624"/>
      <c r="O42" s="725"/>
      <c r="P42" s="600"/>
      <c r="Q42" s="600"/>
      <c r="R42" s="600"/>
      <c r="S42" s="600"/>
      <c r="T42" s="600"/>
      <c r="U42" s="600"/>
      <c r="V42" s="600"/>
      <c r="W42" s="600"/>
      <c r="X42" s="600"/>
      <c r="Y42" s="600"/>
      <c r="Z42" s="600"/>
    </row>
    <row r="43" spans="1:26">
      <c r="A43" s="623"/>
      <c r="B43" s="623"/>
      <c r="C43" s="623"/>
      <c r="D43" s="623"/>
      <c r="E43" s="623"/>
      <c r="F43" s="623"/>
      <c r="G43" s="626"/>
      <c r="H43" s="623"/>
      <c r="I43" s="623"/>
      <c r="J43" s="624"/>
      <c r="K43" s="623"/>
      <c r="L43" s="626"/>
      <c r="M43" s="624"/>
      <c r="N43" s="624"/>
      <c r="O43" s="725"/>
      <c r="P43" s="600"/>
      <c r="Q43" s="600"/>
      <c r="R43" s="600"/>
      <c r="S43" s="600"/>
      <c r="T43" s="600"/>
      <c r="U43" s="600"/>
      <c r="V43" s="600"/>
      <c r="W43" s="600"/>
      <c r="X43" s="600"/>
      <c r="Y43" s="600"/>
      <c r="Z43" s="600"/>
    </row>
    <row r="44" spans="1:26">
      <c r="A44" s="623"/>
      <c r="B44" s="623"/>
      <c r="C44" s="623"/>
      <c r="D44" s="623"/>
      <c r="E44" s="623"/>
      <c r="F44" s="623"/>
      <c r="G44" s="626"/>
      <c r="H44" s="623"/>
      <c r="I44" s="623"/>
      <c r="J44" s="624"/>
      <c r="K44" s="623"/>
      <c r="L44" s="626"/>
      <c r="M44" s="624"/>
      <c r="N44" s="624"/>
      <c r="O44" s="725"/>
      <c r="P44" s="600"/>
      <c r="Q44" s="600"/>
      <c r="R44" s="600"/>
      <c r="S44" s="600"/>
      <c r="T44" s="600"/>
      <c r="U44" s="600"/>
      <c r="V44" s="600"/>
      <c r="W44" s="600"/>
      <c r="X44" s="600"/>
      <c r="Y44" s="600"/>
      <c r="Z44" s="600"/>
    </row>
    <row r="45" spans="1:26">
      <c r="A45" s="623"/>
      <c r="B45" s="623"/>
      <c r="C45" s="623"/>
      <c r="D45" s="623"/>
      <c r="E45" s="623"/>
      <c r="F45" s="623"/>
      <c r="G45" s="626"/>
      <c r="H45" s="623"/>
      <c r="I45" s="623"/>
      <c r="J45" s="624"/>
      <c r="K45" s="623"/>
      <c r="L45" s="626"/>
      <c r="M45" s="624"/>
      <c r="N45" s="624"/>
      <c r="O45" s="725"/>
      <c r="P45" s="600"/>
      <c r="Q45" s="600"/>
      <c r="R45" s="600"/>
      <c r="S45" s="600"/>
      <c r="T45" s="600"/>
      <c r="U45" s="600"/>
      <c r="V45" s="600"/>
      <c r="W45" s="600"/>
      <c r="X45" s="600"/>
      <c r="Y45" s="600"/>
      <c r="Z45" s="600"/>
    </row>
    <row r="46" spans="1:26">
      <c r="A46" s="623"/>
      <c r="B46" s="623"/>
      <c r="C46" s="623"/>
      <c r="D46" s="623"/>
      <c r="E46" s="623"/>
      <c r="F46" s="623"/>
      <c r="G46" s="626"/>
      <c r="H46" s="623"/>
      <c r="I46" s="623"/>
      <c r="J46" s="624"/>
      <c r="K46" s="623"/>
      <c r="L46" s="626"/>
      <c r="M46" s="624"/>
      <c r="N46" s="624"/>
      <c r="O46" s="725"/>
      <c r="P46" s="600"/>
      <c r="Q46" s="600"/>
      <c r="R46" s="600"/>
      <c r="S46" s="600"/>
      <c r="T46" s="600"/>
      <c r="U46" s="600"/>
      <c r="V46" s="600"/>
      <c r="W46" s="600"/>
      <c r="X46" s="600"/>
      <c r="Y46" s="600"/>
      <c r="Z46" s="600"/>
    </row>
    <row r="47" spans="1:26">
      <c r="A47" s="623"/>
      <c r="B47" s="623"/>
      <c r="C47" s="623"/>
      <c r="D47" s="623"/>
      <c r="E47" s="623"/>
      <c r="F47" s="623"/>
      <c r="G47" s="626"/>
      <c r="H47" s="623"/>
      <c r="I47" s="623"/>
      <c r="J47" s="624"/>
      <c r="K47" s="623"/>
      <c r="L47" s="626"/>
      <c r="M47" s="624"/>
      <c r="N47" s="624"/>
      <c r="O47" s="725"/>
      <c r="P47" s="600"/>
      <c r="Q47" s="600"/>
      <c r="R47" s="600"/>
      <c r="S47" s="600"/>
      <c r="T47" s="600"/>
      <c r="U47" s="600"/>
      <c r="V47" s="600"/>
      <c r="W47" s="600"/>
      <c r="X47" s="600"/>
      <c r="Y47" s="600"/>
      <c r="Z47" s="600"/>
    </row>
    <row r="48" spans="1:26">
      <c r="A48" s="623"/>
      <c r="B48" s="623"/>
      <c r="C48" s="623"/>
      <c r="D48" s="623"/>
      <c r="E48" s="623"/>
      <c r="F48" s="623"/>
      <c r="G48" s="626"/>
      <c r="H48" s="623"/>
      <c r="I48" s="623"/>
      <c r="J48" s="624"/>
      <c r="K48" s="623"/>
      <c r="L48" s="626"/>
      <c r="M48" s="624"/>
      <c r="N48" s="624"/>
      <c r="O48" s="725"/>
      <c r="P48" s="600"/>
      <c r="Q48" s="600"/>
      <c r="R48" s="600"/>
      <c r="S48" s="600"/>
      <c r="T48" s="600"/>
      <c r="U48" s="600"/>
      <c r="V48" s="600"/>
      <c r="W48" s="600"/>
      <c r="X48" s="600"/>
      <c r="Y48" s="600"/>
      <c r="Z48" s="600"/>
    </row>
    <row r="49" spans="1:26">
      <c r="A49" s="623"/>
      <c r="B49" s="623"/>
      <c r="C49" s="623"/>
      <c r="D49" s="623"/>
      <c r="E49" s="623"/>
      <c r="F49" s="623"/>
      <c r="G49" s="626"/>
      <c r="H49" s="623"/>
      <c r="I49" s="623"/>
      <c r="J49" s="624"/>
      <c r="K49" s="623"/>
      <c r="L49" s="626"/>
      <c r="M49" s="624"/>
      <c r="N49" s="624"/>
      <c r="O49" s="725"/>
      <c r="P49" s="600"/>
      <c r="Q49" s="600"/>
      <c r="R49" s="600"/>
      <c r="S49" s="600"/>
      <c r="T49" s="600"/>
      <c r="U49" s="600"/>
      <c r="V49" s="600"/>
      <c r="W49" s="600"/>
      <c r="X49" s="600"/>
      <c r="Y49" s="600"/>
      <c r="Z49" s="600"/>
    </row>
    <row r="50" spans="1:26">
      <c r="A50" s="623"/>
      <c r="B50" s="623"/>
      <c r="C50" s="623"/>
      <c r="D50" s="623"/>
      <c r="E50" s="623"/>
      <c r="F50" s="623"/>
      <c r="G50" s="626"/>
      <c r="H50" s="623"/>
      <c r="I50" s="623"/>
      <c r="J50" s="624"/>
      <c r="K50" s="623"/>
      <c r="L50" s="626"/>
      <c r="M50" s="624"/>
      <c r="N50" s="624"/>
      <c r="O50" s="725"/>
      <c r="P50" s="600"/>
      <c r="Q50" s="600"/>
      <c r="R50" s="600"/>
      <c r="S50" s="600"/>
      <c r="T50" s="600"/>
      <c r="U50" s="600"/>
      <c r="V50" s="600"/>
      <c r="W50" s="600"/>
      <c r="X50" s="600"/>
      <c r="Y50" s="600"/>
      <c r="Z50" s="600"/>
    </row>
    <row r="51" spans="1:26">
      <c r="A51" s="623"/>
      <c r="B51" s="623"/>
      <c r="C51" s="623"/>
      <c r="D51" s="623"/>
      <c r="E51" s="623"/>
      <c r="F51" s="623"/>
      <c r="G51" s="626"/>
      <c r="H51" s="623"/>
      <c r="I51" s="623"/>
      <c r="J51" s="624"/>
      <c r="K51" s="623"/>
      <c r="L51" s="626"/>
      <c r="M51" s="624"/>
      <c r="N51" s="624"/>
      <c r="O51" s="725"/>
      <c r="T51" s="600"/>
      <c r="U51" s="600"/>
      <c r="V51" s="600"/>
      <c r="W51" s="600"/>
      <c r="X51" s="600"/>
      <c r="Y51" s="600"/>
      <c r="Z51" s="600"/>
    </row>
    <row r="52" spans="1:26">
      <c r="A52" s="623"/>
      <c r="B52" s="623"/>
      <c r="C52" s="623"/>
      <c r="D52" s="623"/>
      <c r="E52" s="623"/>
      <c r="F52" s="623"/>
      <c r="G52" s="626"/>
      <c r="H52" s="623"/>
      <c r="I52" s="623"/>
      <c r="J52" s="624"/>
      <c r="K52" s="623"/>
      <c r="L52" s="626"/>
      <c r="M52" s="624"/>
      <c r="N52" s="624"/>
      <c r="O52" s="725"/>
      <c r="T52" s="600"/>
      <c r="U52" s="600"/>
      <c r="V52" s="600"/>
      <c r="W52" s="600"/>
      <c r="X52" s="600"/>
      <c r="Y52" s="600"/>
      <c r="Z52" s="600"/>
    </row>
    <row r="53" spans="1:26">
      <c r="A53" s="623"/>
      <c r="B53" s="623"/>
      <c r="C53" s="623"/>
      <c r="D53" s="623"/>
      <c r="E53" s="623"/>
      <c r="F53" s="623"/>
      <c r="G53" s="626"/>
      <c r="H53" s="623"/>
      <c r="I53" s="623"/>
      <c r="J53" s="624"/>
      <c r="K53" s="623"/>
      <c r="L53" s="626"/>
      <c r="M53" s="624"/>
      <c r="N53" s="624"/>
      <c r="O53" s="725"/>
      <c r="T53" s="600"/>
      <c r="U53" s="600"/>
      <c r="V53" s="600"/>
      <c r="W53" s="600"/>
      <c r="X53" s="600"/>
      <c r="Y53" s="600"/>
      <c r="Z53" s="600"/>
    </row>
    <row r="54" spans="1:26">
      <c r="A54" s="623"/>
      <c r="B54" s="623"/>
      <c r="C54" s="623"/>
      <c r="D54" s="623"/>
      <c r="E54" s="623"/>
      <c r="F54" s="623"/>
      <c r="G54" s="626"/>
      <c r="H54" s="623"/>
      <c r="I54" s="623"/>
      <c r="J54" s="624"/>
      <c r="K54" s="623"/>
      <c r="L54" s="626"/>
      <c r="M54" s="624"/>
      <c r="N54" s="624"/>
      <c r="O54" s="725"/>
      <c r="T54" s="600"/>
      <c r="U54" s="600"/>
      <c r="V54" s="600"/>
      <c r="W54" s="600"/>
      <c r="X54" s="600"/>
      <c r="Y54" s="600"/>
      <c r="Z54" s="600"/>
    </row>
    <row r="55" spans="1:26">
      <c r="A55" s="623"/>
      <c r="B55" s="623"/>
      <c r="C55" s="623"/>
      <c r="D55" s="623"/>
      <c r="E55" s="623"/>
      <c r="F55" s="623"/>
      <c r="G55" s="626"/>
      <c r="H55" s="623"/>
      <c r="I55" s="623"/>
      <c r="J55" s="624"/>
      <c r="K55" s="623"/>
      <c r="L55" s="626"/>
      <c r="M55" s="624"/>
      <c r="N55" s="624"/>
      <c r="O55" s="725"/>
      <c r="T55" s="600"/>
      <c r="U55" s="600"/>
      <c r="V55" s="600"/>
      <c r="W55" s="600"/>
      <c r="X55" s="600"/>
      <c r="Y55" s="600"/>
      <c r="Z55" s="600"/>
    </row>
    <row r="56" spans="1:26" ht="18" customHeight="1">
      <c r="A56" s="627"/>
      <c r="B56" s="627"/>
      <c r="C56" s="627"/>
      <c r="D56" s="627"/>
      <c r="E56" s="627"/>
      <c r="F56" s="627"/>
      <c r="G56" s="629"/>
      <c r="H56" s="627"/>
      <c r="I56" s="628"/>
      <c r="J56" s="624"/>
      <c r="K56" s="628"/>
      <c r="L56" s="629"/>
      <c r="M56" s="630"/>
      <c r="N56" s="630"/>
      <c r="O56" s="726"/>
      <c r="T56" s="600"/>
      <c r="U56" s="600"/>
      <c r="V56" s="600"/>
      <c r="W56" s="600"/>
      <c r="X56" s="600"/>
      <c r="Y56" s="600"/>
      <c r="Z56" s="600"/>
    </row>
    <row r="57" spans="1:26" ht="18" customHeight="1">
      <c r="A57" s="631"/>
      <c r="B57" s="631"/>
      <c r="C57" s="631"/>
      <c r="D57" s="631"/>
      <c r="E57" s="631"/>
      <c r="F57" s="631"/>
      <c r="G57" s="626"/>
      <c r="H57" s="631"/>
      <c r="I57" s="623"/>
      <c r="J57" s="624"/>
      <c r="K57" s="623"/>
      <c r="L57" s="626"/>
      <c r="M57" s="624"/>
      <c r="N57" s="624"/>
      <c r="O57" s="725"/>
      <c r="T57" s="600"/>
      <c r="U57" s="600"/>
      <c r="V57" s="600"/>
      <c r="W57" s="600"/>
      <c r="X57" s="600"/>
      <c r="Y57" s="600"/>
      <c r="Z57" s="600"/>
    </row>
    <row r="58" spans="1:26" ht="39.950000000000003" customHeight="1">
      <c r="A58" s="986"/>
      <c r="B58" s="986"/>
      <c r="C58" s="986"/>
      <c r="D58" s="986"/>
      <c r="E58" s="986"/>
      <c r="F58" s="986"/>
      <c r="G58" s="986"/>
      <c r="H58" s="986"/>
      <c r="I58" s="986"/>
      <c r="J58" s="986"/>
      <c r="K58" s="986"/>
      <c r="L58" s="986"/>
      <c r="M58" s="986"/>
      <c r="N58" s="986"/>
      <c r="O58" s="986"/>
      <c r="T58" s="600"/>
      <c r="U58" s="600"/>
      <c r="V58" s="600"/>
      <c r="W58" s="600"/>
      <c r="X58" s="600"/>
      <c r="Y58" s="600"/>
      <c r="Z58" s="600"/>
    </row>
    <row r="59" spans="1:26" ht="21.95" customHeight="1">
      <c r="A59" s="977"/>
      <c r="B59" s="977"/>
      <c r="C59" s="977"/>
      <c r="D59" s="977"/>
      <c r="E59" s="977"/>
      <c r="F59" s="977"/>
      <c r="G59" s="977"/>
      <c r="H59" s="977"/>
      <c r="I59" s="977"/>
      <c r="J59" s="977"/>
      <c r="K59" s="977"/>
      <c r="L59" s="977"/>
      <c r="M59" s="977"/>
      <c r="N59" s="977"/>
      <c r="O59" s="977"/>
      <c r="T59" s="600"/>
      <c r="U59" s="600"/>
      <c r="V59" s="600"/>
      <c r="W59" s="600"/>
      <c r="X59" s="600"/>
      <c r="Y59" s="600"/>
      <c r="Z59" s="600"/>
    </row>
    <row r="60" spans="1:26" ht="18" customHeight="1">
      <c r="A60" s="623"/>
      <c r="B60" s="623"/>
      <c r="C60" s="623"/>
      <c r="D60" s="623"/>
      <c r="E60" s="623"/>
      <c r="F60" s="623"/>
      <c r="G60" s="626"/>
      <c r="H60" s="623"/>
      <c r="I60" s="623"/>
      <c r="J60" s="624"/>
      <c r="K60" s="623"/>
      <c r="L60" s="626"/>
      <c r="M60" s="624"/>
      <c r="N60" s="624"/>
      <c r="O60" s="725"/>
      <c r="T60" s="600"/>
      <c r="U60" s="600"/>
      <c r="V60" s="600"/>
      <c r="W60" s="600"/>
      <c r="X60" s="600"/>
      <c r="Y60" s="600"/>
      <c r="Z60" s="600"/>
    </row>
    <row r="61" spans="1:26" ht="18" customHeight="1">
      <c r="A61" s="633"/>
      <c r="B61" s="633"/>
      <c r="C61" s="633"/>
      <c r="D61" s="633"/>
      <c r="E61" s="633"/>
      <c r="F61" s="633"/>
      <c r="G61" s="636"/>
      <c r="H61" s="633"/>
      <c r="I61" s="635"/>
      <c r="J61" s="634"/>
      <c r="K61" s="635"/>
      <c r="L61" s="636"/>
      <c r="M61" s="631"/>
      <c r="N61" s="624"/>
      <c r="O61" s="727"/>
      <c r="T61" s="600"/>
      <c r="U61" s="600"/>
      <c r="V61" s="600"/>
      <c r="W61" s="600"/>
      <c r="X61" s="600"/>
      <c r="Y61" s="600"/>
      <c r="Z61" s="600"/>
    </row>
    <row r="62" spans="1:26" ht="35.25" customHeight="1">
      <c r="A62" s="978"/>
      <c r="B62" s="978"/>
      <c r="C62" s="978"/>
      <c r="D62" s="978"/>
      <c r="E62" s="978"/>
      <c r="F62" s="978"/>
      <c r="G62" s="978"/>
      <c r="H62" s="978"/>
      <c r="I62" s="978"/>
      <c r="J62" s="978"/>
      <c r="K62" s="978"/>
      <c r="L62" s="978"/>
      <c r="M62" s="637"/>
      <c r="N62" s="624"/>
      <c r="O62" s="727"/>
      <c r="T62" s="600"/>
      <c r="U62" s="600"/>
      <c r="V62" s="600"/>
      <c r="W62" s="600"/>
      <c r="X62" s="600"/>
      <c r="Y62" s="600"/>
      <c r="Z62" s="600"/>
    </row>
    <row r="63" spans="1:26" ht="18" customHeight="1">
      <c r="A63" s="633"/>
      <c r="B63" s="633"/>
      <c r="C63" s="633"/>
      <c r="D63" s="633"/>
      <c r="E63" s="633"/>
      <c r="F63" s="633"/>
      <c r="G63" s="636"/>
      <c r="H63" s="633"/>
      <c r="I63" s="635"/>
      <c r="J63" s="973"/>
      <c r="K63" s="973"/>
      <c r="L63" s="973"/>
      <c r="M63" s="637"/>
      <c r="N63" s="624"/>
      <c r="O63" s="727"/>
      <c r="T63" s="600"/>
      <c r="U63" s="600"/>
      <c r="V63" s="600"/>
      <c r="W63" s="600"/>
      <c r="X63" s="600"/>
      <c r="Y63" s="600"/>
      <c r="Z63" s="600"/>
    </row>
    <row r="64" spans="1:26" ht="18" customHeight="1">
      <c r="A64" s="633"/>
      <c r="B64" s="633"/>
      <c r="C64" s="633"/>
      <c r="D64" s="633"/>
      <c r="E64" s="633"/>
      <c r="F64" s="633"/>
      <c r="G64" s="636"/>
      <c r="H64" s="633"/>
      <c r="I64" s="635"/>
      <c r="J64" s="973"/>
      <c r="K64" s="973"/>
      <c r="L64" s="973"/>
      <c r="M64" s="637"/>
      <c r="N64" s="624"/>
      <c r="O64" s="727"/>
      <c r="T64" s="600"/>
      <c r="U64" s="600"/>
      <c r="V64" s="600"/>
      <c r="W64" s="600"/>
      <c r="X64" s="600"/>
      <c r="Y64" s="600"/>
      <c r="Z64" s="600"/>
    </row>
    <row r="65" spans="1:26" ht="18" customHeight="1">
      <c r="A65" s="634"/>
      <c r="B65" s="634"/>
      <c r="C65" s="634"/>
      <c r="D65" s="634"/>
      <c r="E65" s="634"/>
      <c r="F65" s="634"/>
      <c r="G65" s="639"/>
      <c r="H65" s="634"/>
      <c r="I65" s="638"/>
      <c r="J65" s="973"/>
      <c r="K65" s="973"/>
      <c r="L65" s="973"/>
      <c r="M65" s="637"/>
      <c r="N65" s="624"/>
      <c r="O65" s="727"/>
      <c r="T65" s="600"/>
      <c r="U65" s="600"/>
      <c r="V65" s="600"/>
      <c r="W65" s="600"/>
      <c r="X65" s="600"/>
      <c r="Y65" s="600"/>
      <c r="Z65" s="600"/>
    </row>
    <row r="66" spans="1:26" ht="18" customHeight="1">
      <c r="A66" s="634"/>
      <c r="B66" s="634"/>
      <c r="C66" s="634"/>
      <c r="D66" s="634"/>
      <c r="E66" s="634"/>
      <c r="F66" s="634"/>
      <c r="G66" s="639"/>
      <c r="H66" s="634"/>
      <c r="I66" s="638"/>
      <c r="J66" s="973"/>
      <c r="K66" s="973"/>
      <c r="L66" s="973"/>
      <c r="M66" s="637"/>
      <c r="N66" s="624"/>
      <c r="O66" s="727"/>
      <c r="T66" s="600"/>
      <c r="U66" s="600"/>
      <c r="V66" s="600"/>
      <c r="W66" s="600"/>
      <c r="X66" s="600"/>
      <c r="Y66" s="600"/>
      <c r="Z66" s="600"/>
    </row>
    <row r="67" spans="1:26" ht="18" customHeight="1">
      <c r="A67" s="634"/>
      <c r="B67" s="634"/>
      <c r="C67" s="634"/>
      <c r="D67" s="634"/>
      <c r="E67" s="634"/>
      <c r="F67" s="634"/>
      <c r="G67" s="639"/>
      <c r="H67" s="634"/>
      <c r="I67" s="638"/>
      <c r="J67" s="634"/>
      <c r="K67" s="638"/>
      <c r="L67" s="639"/>
      <c r="M67" s="633"/>
      <c r="N67" s="624"/>
      <c r="O67" s="725"/>
      <c r="T67" s="600"/>
      <c r="U67" s="600"/>
      <c r="V67" s="600"/>
      <c r="W67" s="600"/>
      <c r="X67" s="600"/>
      <c r="Y67" s="600"/>
      <c r="Z67" s="600"/>
    </row>
    <row r="68" spans="1:26" ht="40.5" customHeight="1">
      <c r="A68" s="975"/>
      <c r="B68" s="975"/>
      <c r="C68" s="975"/>
      <c r="D68" s="975"/>
      <c r="E68" s="975"/>
      <c r="F68" s="975"/>
      <c r="G68" s="975"/>
      <c r="H68" s="975"/>
      <c r="I68" s="975"/>
      <c r="J68" s="975"/>
      <c r="K68" s="975"/>
      <c r="L68" s="975"/>
      <c r="M68" s="975"/>
      <c r="N68" s="975"/>
      <c r="O68" s="975"/>
      <c r="P68" s="612"/>
      <c r="Q68" s="612"/>
      <c r="R68" s="613"/>
      <c r="S68" s="613"/>
      <c r="T68" s="600"/>
      <c r="U68" s="600"/>
      <c r="V68" s="600"/>
      <c r="W68" s="600"/>
      <c r="X68" s="600"/>
      <c r="Y68" s="600"/>
      <c r="Z68" s="600"/>
    </row>
    <row r="69" spans="1:26" ht="18" customHeight="1">
      <c r="A69" s="623"/>
      <c r="B69" s="623"/>
      <c r="C69" s="623"/>
      <c r="D69" s="623"/>
      <c r="E69" s="623"/>
      <c r="F69" s="623"/>
      <c r="G69" s="626"/>
      <c r="H69" s="623"/>
      <c r="I69" s="623"/>
      <c r="J69" s="624"/>
      <c r="K69" s="623"/>
      <c r="L69" s="626"/>
      <c r="M69" s="630"/>
      <c r="N69" s="630"/>
      <c r="O69" s="726"/>
      <c r="T69" s="600"/>
      <c r="U69" s="600"/>
      <c r="V69" s="600"/>
      <c r="W69" s="600"/>
      <c r="X69" s="600"/>
      <c r="Y69" s="600"/>
      <c r="Z69" s="600"/>
    </row>
    <row r="70" spans="1:26" ht="66" customHeight="1">
      <c r="A70" s="632"/>
      <c r="B70" s="632"/>
      <c r="C70" s="632"/>
      <c r="D70" s="632"/>
      <c r="E70" s="632"/>
      <c r="F70" s="632"/>
      <c r="G70" s="672"/>
      <c r="H70" s="632"/>
      <c r="I70" s="632"/>
      <c r="J70" s="640"/>
      <c r="K70" s="628"/>
      <c r="L70" s="629"/>
      <c r="M70" s="632"/>
      <c r="N70" s="632"/>
      <c r="O70" s="728"/>
      <c r="T70" s="600"/>
      <c r="U70" s="600"/>
      <c r="V70" s="600"/>
      <c r="W70" s="600"/>
      <c r="X70" s="600"/>
      <c r="Y70" s="600"/>
      <c r="Z70" s="600"/>
    </row>
    <row r="71" spans="1:26" ht="18" customHeight="1">
      <c r="A71" s="628"/>
      <c r="B71" s="628"/>
      <c r="C71" s="628"/>
      <c r="D71" s="628"/>
      <c r="E71" s="628"/>
      <c r="F71" s="628"/>
      <c r="G71" s="629"/>
      <c r="H71" s="628"/>
      <c r="I71" s="628"/>
      <c r="J71" s="630"/>
      <c r="K71" s="628"/>
      <c r="L71" s="629"/>
      <c r="M71" s="628"/>
      <c r="N71" s="628"/>
      <c r="O71" s="726"/>
      <c r="T71" s="600"/>
      <c r="U71" s="600"/>
      <c r="V71" s="600"/>
      <c r="W71" s="600"/>
      <c r="X71" s="600"/>
      <c r="Y71" s="600"/>
      <c r="Z71" s="600"/>
    </row>
    <row r="72" spans="1:26" ht="18" customHeight="1">
      <c r="A72" s="641"/>
      <c r="B72" s="641"/>
      <c r="C72" s="641"/>
      <c r="D72" s="641"/>
      <c r="E72" s="641"/>
      <c r="F72" s="641"/>
      <c r="G72" s="673"/>
      <c r="H72" s="641"/>
      <c r="I72" s="641"/>
      <c r="J72" s="642"/>
      <c r="K72" s="643"/>
      <c r="L72" s="644"/>
      <c r="M72" s="645"/>
      <c r="N72" s="646"/>
      <c r="O72" s="725"/>
      <c r="T72" s="600"/>
      <c r="U72" s="600"/>
      <c r="V72" s="600"/>
      <c r="W72" s="600"/>
      <c r="X72" s="600"/>
      <c r="Y72" s="600"/>
      <c r="Z72" s="600"/>
    </row>
    <row r="73" spans="1:26" ht="111" customHeight="1">
      <c r="A73" s="647"/>
      <c r="B73" s="647"/>
      <c r="C73" s="647"/>
      <c r="D73" s="647"/>
      <c r="E73" s="647"/>
      <c r="F73" s="647"/>
      <c r="G73" s="644"/>
      <c r="H73" s="647"/>
      <c r="I73" s="647"/>
      <c r="J73" s="648"/>
      <c r="K73" s="643"/>
      <c r="L73" s="644"/>
      <c r="M73" s="649"/>
      <c r="N73" s="650"/>
      <c r="O73" s="729"/>
      <c r="T73" s="600"/>
      <c r="U73" s="600"/>
      <c r="V73" s="600"/>
      <c r="W73" s="600"/>
      <c r="X73" s="600"/>
      <c r="Y73" s="600"/>
      <c r="Z73" s="600"/>
    </row>
    <row r="74" spans="1:26" ht="21.95" customHeight="1">
      <c r="A74" s="647"/>
      <c r="B74" s="647"/>
      <c r="C74" s="647"/>
      <c r="D74" s="647"/>
      <c r="E74" s="647"/>
      <c r="F74" s="647"/>
      <c r="G74" s="644"/>
      <c r="H74" s="647"/>
      <c r="I74" s="647"/>
      <c r="J74" s="651"/>
      <c r="K74" s="643"/>
      <c r="L74" s="644"/>
      <c r="M74" s="652"/>
      <c r="N74" s="653"/>
      <c r="O74" s="725"/>
      <c r="T74" s="600"/>
      <c r="U74" s="600"/>
      <c r="V74" s="600"/>
      <c r="W74" s="600"/>
      <c r="X74" s="600"/>
      <c r="Y74" s="600"/>
      <c r="Z74" s="600"/>
    </row>
    <row r="75" spans="1:26" ht="21.95" customHeight="1">
      <c r="A75" s="654"/>
      <c r="B75" s="654"/>
      <c r="C75" s="654"/>
      <c r="D75" s="654"/>
      <c r="E75" s="654"/>
      <c r="F75" s="654"/>
      <c r="G75" s="644"/>
      <c r="H75" s="654"/>
      <c r="I75" s="654"/>
      <c r="J75" s="648"/>
      <c r="K75" s="643"/>
      <c r="L75" s="644"/>
      <c r="M75" s="645"/>
      <c r="N75" s="646"/>
      <c r="O75" s="725"/>
      <c r="T75" s="600"/>
      <c r="U75" s="600"/>
      <c r="V75" s="600"/>
      <c r="W75" s="600"/>
      <c r="X75" s="600"/>
      <c r="Y75" s="600"/>
      <c r="Z75" s="600"/>
    </row>
    <row r="76" spans="1:26" ht="21.95" customHeight="1">
      <c r="A76" s="654"/>
      <c r="B76" s="654"/>
      <c r="C76" s="654"/>
      <c r="D76" s="654"/>
      <c r="E76" s="654"/>
      <c r="F76" s="654"/>
      <c r="G76" s="644"/>
      <c r="H76" s="654"/>
      <c r="I76" s="654"/>
      <c r="J76" s="648"/>
      <c r="K76" s="643"/>
      <c r="L76" s="644"/>
      <c r="M76" s="645"/>
      <c r="N76" s="646"/>
      <c r="O76" s="725"/>
      <c r="T76" s="600"/>
      <c r="U76" s="600"/>
      <c r="V76" s="600"/>
      <c r="W76" s="600"/>
      <c r="X76" s="600"/>
      <c r="Y76" s="600"/>
      <c r="Z76" s="600"/>
    </row>
    <row r="77" spans="1:26">
      <c r="A77" s="647"/>
      <c r="B77" s="647"/>
      <c r="C77" s="647"/>
      <c r="D77" s="647"/>
      <c r="E77" s="647"/>
      <c r="F77" s="647"/>
      <c r="G77" s="644"/>
      <c r="H77" s="647"/>
      <c r="I77" s="647"/>
      <c r="J77" s="648"/>
      <c r="K77" s="643"/>
      <c r="L77" s="644"/>
      <c r="M77" s="645"/>
      <c r="N77" s="646"/>
      <c r="O77" s="725"/>
      <c r="T77" s="600"/>
      <c r="U77" s="600"/>
      <c r="V77" s="600"/>
      <c r="W77" s="600"/>
      <c r="X77" s="600"/>
      <c r="Y77" s="600"/>
      <c r="Z77" s="600"/>
    </row>
    <row r="78" spans="1:26" ht="21.95" customHeight="1">
      <c r="A78" s="647"/>
      <c r="B78" s="647"/>
      <c r="C78" s="647"/>
      <c r="D78" s="647"/>
      <c r="E78" s="647"/>
      <c r="F78" s="647"/>
      <c r="G78" s="644"/>
      <c r="H78" s="647"/>
      <c r="I78" s="647"/>
      <c r="J78" s="651"/>
      <c r="K78" s="643"/>
      <c r="L78" s="644"/>
      <c r="M78" s="645"/>
      <c r="N78" s="646"/>
      <c r="O78" s="729"/>
      <c r="T78" s="600"/>
      <c r="U78" s="600"/>
      <c r="V78" s="600"/>
      <c r="W78" s="600"/>
      <c r="X78" s="600"/>
      <c r="Y78" s="600"/>
      <c r="Z78" s="600"/>
    </row>
    <row r="79" spans="1:26" ht="21.95" customHeight="1">
      <c r="A79" s="647"/>
      <c r="B79" s="647"/>
      <c r="C79" s="647"/>
      <c r="D79" s="647"/>
      <c r="E79" s="647"/>
      <c r="F79" s="647"/>
      <c r="G79" s="644"/>
      <c r="H79" s="647"/>
      <c r="I79" s="647"/>
      <c r="J79" s="648"/>
      <c r="K79" s="643"/>
      <c r="L79" s="644"/>
      <c r="M79" s="645"/>
      <c r="N79" s="646"/>
      <c r="O79" s="725"/>
      <c r="T79" s="600"/>
      <c r="U79" s="600"/>
      <c r="V79" s="600"/>
      <c r="W79" s="600"/>
      <c r="X79" s="600"/>
      <c r="Y79" s="600"/>
      <c r="Z79" s="600"/>
    </row>
    <row r="80" spans="1:26" ht="21.95" customHeight="1">
      <c r="A80" s="647"/>
      <c r="B80" s="647"/>
      <c r="C80" s="647"/>
      <c r="D80" s="647"/>
      <c r="E80" s="647"/>
      <c r="F80" s="647"/>
      <c r="G80" s="644"/>
      <c r="H80" s="647"/>
      <c r="I80" s="647"/>
      <c r="J80" s="648"/>
      <c r="K80" s="643"/>
      <c r="L80" s="644"/>
      <c r="M80" s="645"/>
      <c r="N80" s="646"/>
      <c r="O80" s="725"/>
      <c r="T80" s="600"/>
      <c r="U80" s="600"/>
      <c r="V80" s="600"/>
      <c r="W80" s="600"/>
      <c r="X80" s="600"/>
      <c r="Y80" s="600"/>
      <c r="Z80" s="600"/>
    </row>
    <row r="81" spans="1:26">
      <c r="A81" s="647"/>
      <c r="B81" s="647"/>
      <c r="C81" s="647"/>
      <c r="D81" s="647"/>
      <c r="E81" s="647"/>
      <c r="F81" s="647"/>
      <c r="G81" s="644"/>
      <c r="H81" s="647"/>
      <c r="I81" s="647"/>
      <c r="J81" s="648"/>
      <c r="K81" s="643"/>
      <c r="L81" s="644"/>
      <c r="M81" s="645"/>
      <c r="N81" s="646"/>
      <c r="O81" s="729"/>
      <c r="T81" s="600"/>
      <c r="U81" s="600"/>
      <c r="V81" s="600"/>
      <c r="W81" s="600"/>
      <c r="X81" s="600"/>
      <c r="Y81" s="600"/>
      <c r="Z81" s="600"/>
    </row>
    <row r="82" spans="1:26" ht="21.95" customHeight="1">
      <c r="A82" s="647"/>
      <c r="B82" s="647"/>
      <c r="C82" s="647"/>
      <c r="D82" s="647"/>
      <c r="E82" s="647"/>
      <c r="F82" s="647"/>
      <c r="G82" s="644"/>
      <c r="H82" s="647"/>
      <c r="I82" s="647"/>
      <c r="J82" s="651"/>
      <c r="K82" s="643"/>
      <c r="L82" s="644"/>
      <c r="M82" s="655"/>
      <c r="N82" s="646"/>
      <c r="O82" s="730"/>
      <c r="T82" s="600"/>
      <c r="U82" s="600"/>
      <c r="V82" s="600"/>
      <c r="W82" s="600"/>
      <c r="X82" s="600"/>
      <c r="Y82" s="600"/>
      <c r="Z82" s="600"/>
    </row>
    <row r="83" spans="1:26" ht="35.1" customHeight="1">
      <c r="A83" s="654"/>
      <c r="B83" s="654"/>
      <c r="C83" s="654"/>
      <c r="D83" s="654"/>
      <c r="E83" s="654"/>
      <c r="F83" s="654"/>
      <c r="G83" s="644"/>
      <c r="H83" s="654"/>
      <c r="I83" s="654"/>
      <c r="J83" s="656"/>
      <c r="K83" s="643"/>
      <c r="L83" s="644"/>
      <c r="M83" s="645"/>
      <c r="N83" s="646"/>
      <c r="O83" s="725"/>
      <c r="T83" s="600"/>
      <c r="U83" s="600"/>
      <c r="V83" s="600"/>
      <c r="W83" s="600"/>
      <c r="X83" s="600"/>
      <c r="Y83" s="600"/>
      <c r="Z83" s="600"/>
    </row>
    <row r="84" spans="1:26" ht="21.95" customHeight="1">
      <c r="A84" s="654"/>
      <c r="B84" s="654"/>
      <c r="C84" s="654"/>
      <c r="D84" s="654"/>
      <c r="E84" s="654"/>
      <c r="F84" s="654"/>
      <c r="G84" s="644"/>
      <c r="H84" s="654"/>
      <c r="I84" s="654"/>
      <c r="J84" s="657"/>
      <c r="K84" s="643"/>
      <c r="L84" s="644"/>
      <c r="M84" s="655"/>
      <c r="N84" s="646"/>
      <c r="O84" s="725"/>
      <c r="T84" s="600"/>
      <c r="U84" s="600"/>
      <c r="V84" s="600"/>
      <c r="W84" s="600"/>
      <c r="X84" s="600"/>
      <c r="Y84" s="600"/>
      <c r="Z84" s="600"/>
    </row>
    <row r="85" spans="1:26" ht="21.95" customHeight="1">
      <c r="A85" s="654"/>
      <c r="B85" s="654"/>
      <c r="C85" s="654"/>
      <c r="D85" s="654"/>
      <c r="E85" s="654"/>
      <c r="F85" s="654"/>
      <c r="G85" s="644"/>
      <c r="H85" s="654"/>
      <c r="I85" s="654"/>
      <c r="J85" s="657"/>
      <c r="K85" s="643"/>
      <c r="L85" s="644"/>
      <c r="M85" s="655"/>
      <c r="N85" s="646"/>
      <c r="O85" s="725"/>
      <c r="T85" s="600"/>
      <c r="U85" s="600"/>
      <c r="V85" s="600"/>
      <c r="W85" s="600"/>
      <c r="X85" s="600"/>
      <c r="Y85" s="600"/>
      <c r="Z85" s="600"/>
    </row>
    <row r="86" spans="1:26" ht="24" customHeight="1">
      <c r="A86" s="641"/>
      <c r="B86" s="641"/>
      <c r="C86" s="641"/>
      <c r="D86" s="641"/>
      <c r="E86" s="641"/>
      <c r="F86" s="641"/>
      <c r="G86" s="673"/>
      <c r="H86" s="641"/>
      <c r="I86" s="641"/>
      <c r="J86" s="658"/>
      <c r="K86" s="643"/>
      <c r="L86" s="644"/>
      <c r="M86" s="645"/>
      <c r="N86" s="646"/>
      <c r="O86" s="725"/>
      <c r="T86" s="600"/>
      <c r="U86" s="600"/>
      <c r="V86" s="600"/>
      <c r="W86" s="600"/>
      <c r="X86" s="600"/>
      <c r="Y86" s="600"/>
      <c r="Z86" s="600"/>
    </row>
    <row r="87" spans="1:26" ht="24" customHeight="1">
      <c r="A87" s="654"/>
      <c r="B87" s="654"/>
      <c r="C87" s="654"/>
      <c r="D87" s="654"/>
      <c r="E87" s="654"/>
      <c r="F87" s="654"/>
      <c r="G87" s="644"/>
      <c r="H87" s="654"/>
      <c r="I87" s="654"/>
      <c r="J87" s="659"/>
      <c r="K87" s="643"/>
      <c r="L87" s="644"/>
      <c r="M87" s="645"/>
      <c r="N87" s="646"/>
      <c r="O87" s="725"/>
      <c r="T87" s="600"/>
      <c r="U87" s="600"/>
      <c r="V87" s="600"/>
      <c r="W87" s="600"/>
      <c r="X87" s="600"/>
      <c r="Y87" s="600"/>
      <c r="Z87" s="600"/>
    </row>
    <row r="88" spans="1:26" ht="24" customHeight="1">
      <c r="A88" s="647"/>
      <c r="B88" s="647"/>
      <c r="C88" s="647"/>
      <c r="D88" s="647"/>
      <c r="E88" s="647"/>
      <c r="F88" s="647"/>
      <c r="G88" s="644"/>
      <c r="H88" s="647"/>
      <c r="I88" s="647"/>
      <c r="J88" s="648"/>
      <c r="K88" s="643"/>
      <c r="L88" s="644"/>
      <c r="M88" s="645"/>
      <c r="N88" s="646"/>
      <c r="O88" s="725"/>
      <c r="T88" s="600"/>
      <c r="U88" s="600"/>
      <c r="V88" s="600"/>
      <c r="W88" s="600"/>
      <c r="X88" s="600"/>
      <c r="Y88" s="600"/>
      <c r="Z88" s="600"/>
    </row>
    <row r="89" spans="1:26" ht="24" customHeight="1">
      <c r="A89" s="654"/>
      <c r="B89" s="654"/>
      <c r="C89" s="654"/>
      <c r="D89" s="654"/>
      <c r="E89" s="654"/>
      <c r="F89" s="654"/>
      <c r="G89" s="644"/>
      <c r="H89" s="654"/>
      <c r="I89" s="654"/>
      <c r="J89" s="657"/>
      <c r="K89" s="643"/>
      <c r="L89" s="644"/>
      <c r="M89" s="655"/>
      <c r="N89" s="646"/>
      <c r="O89" s="725"/>
      <c r="T89" s="600"/>
      <c r="U89" s="600"/>
      <c r="V89" s="600"/>
      <c r="W89" s="600"/>
      <c r="X89" s="600"/>
      <c r="Y89" s="600"/>
      <c r="Z89" s="600"/>
    </row>
    <row r="90" spans="1:26" ht="24" customHeight="1">
      <c r="A90" s="641"/>
      <c r="B90" s="641"/>
      <c r="C90" s="641"/>
      <c r="D90" s="641"/>
      <c r="E90" s="641"/>
      <c r="F90" s="641"/>
      <c r="G90" s="673"/>
      <c r="H90" s="641"/>
      <c r="I90" s="641"/>
      <c r="J90" s="642"/>
      <c r="K90" s="643"/>
      <c r="L90" s="644"/>
      <c r="M90" s="645"/>
      <c r="N90" s="646"/>
      <c r="O90" s="725"/>
      <c r="T90" s="600"/>
      <c r="U90" s="600"/>
      <c r="V90" s="600"/>
      <c r="W90" s="600"/>
      <c r="X90" s="600"/>
      <c r="Y90" s="600"/>
      <c r="Z90" s="600"/>
    </row>
    <row r="91" spans="1:26" ht="35.1" customHeight="1">
      <c r="A91" s="647"/>
      <c r="B91" s="647"/>
      <c r="C91" s="647"/>
      <c r="D91" s="647"/>
      <c r="E91" s="647"/>
      <c r="F91" s="647"/>
      <c r="G91" s="644"/>
      <c r="H91" s="647"/>
      <c r="I91" s="647"/>
      <c r="J91" s="648"/>
      <c r="K91" s="643"/>
      <c r="L91" s="644"/>
      <c r="M91" s="655"/>
      <c r="N91" s="646"/>
      <c r="O91" s="730"/>
      <c r="T91" s="600"/>
      <c r="U91" s="600"/>
      <c r="V91" s="600"/>
      <c r="W91" s="600"/>
      <c r="X91" s="600"/>
      <c r="Y91" s="600"/>
      <c r="Z91" s="600"/>
    </row>
    <row r="92" spans="1:26" ht="24" customHeight="1">
      <c r="A92" s="647"/>
      <c r="B92" s="647"/>
      <c r="C92" s="647"/>
      <c r="D92" s="647"/>
      <c r="E92" s="647"/>
      <c r="F92" s="647"/>
      <c r="G92" s="644"/>
      <c r="H92" s="647"/>
      <c r="I92" s="647"/>
      <c r="J92" s="648"/>
      <c r="K92" s="654"/>
      <c r="L92" s="644"/>
      <c r="M92" s="655"/>
      <c r="N92" s="646"/>
      <c r="O92" s="725"/>
      <c r="T92" s="600"/>
      <c r="U92" s="600"/>
      <c r="V92" s="600"/>
      <c r="W92" s="600"/>
      <c r="X92" s="600"/>
      <c r="Y92" s="600"/>
      <c r="Z92" s="600"/>
    </row>
    <row r="93" spans="1:26" ht="24" customHeight="1">
      <c r="A93" s="654"/>
      <c r="B93" s="654"/>
      <c r="C93" s="654"/>
      <c r="D93" s="654"/>
      <c r="E93" s="654"/>
      <c r="F93" s="654"/>
      <c r="G93" s="644"/>
      <c r="H93" s="654"/>
      <c r="I93" s="654"/>
      <c r="J93" s="648"/>
      <c r="K93" s="654"/>
      <c r="L93" s="644"/>
      <c r="M93" s="655"/>
      <c r="N93" s="646"/>
      <c r="O93" s="725"/>
      <c r="T93" s="600"/>
      <c r="U93" s="600"/>
      <c r="V93" s="600"/>
      <c r="W93" s="600"/>
      <c r="X93" s="600"/>
      <c r="Y93" s="600"/>
      <c r="Z93" s="600"/>
    </row>
    <row r="94" spans="1:26" ht="24" customHeight="1">
      <c r="A94" s="654"/>
      <c r="B94" s="654"/>
      <c r="C94" s="654"/>
      <c r="D94" s="654"/>
      <c r="E94" s="654"/>
      <c r="F94" s="654"/>
      <c r="G94" s="644"/>
      <c r="H94" s="654"/>
      <c r="I94" s="654"/>
      <c r="J94" s="648"/>
      <c r="K94" s="654"/>
      <c r="L94" s="644"/>
      <c r="M94" s="655"/>
      <c r="N94" s="646"/>
      <c r="O94" s="725"/>
      <c r="T94" s="600"/>
      <c r="U94" s="600"/>
      <c r="V94" s="600"/>
      <c r="W94" s="600"/>
      <c r="X94" s="600"/>
      <c r="Y94" s="600"/>
      <c r="Z94" s="600"/>
    </row>
    <row r="95" spans="1:26" ht="24" customHeight="1">
      <c r="A95" s="654"/>
      <c r="B95" s="654"/>
      <c r="C95" s="654"/>
      <c r="D95" s="654"/>
      <c r="E95" s="654"/>
      <c r="F95" s="654"/>
      <c r="G95" s="644"/>
      <c r="H95" s="654"/>
      <c r="I95" s="654"/>
      <c r="J95" s="648"/>
      <c r="K95" s="654"/>
      <c r="L95" s="644"/>
      <c r="M95" s="655"/>
      <c r="N95" s="646"/>
      <c r="O95" s="725"/>
      <c r="T95" s="600"/>
      <c r="U95" s="600"/>
      <c r="V95" s="600"/>
      <c r="W95" s="600"/>
      <c r="X95" s="600"/>
      <c r="Y95" s="600"/>
      <c r="Z95" s="600"/>
    </row>
    <row r="96" spans="1:26" ht="24" customHeight="1">
      <c r="A96" s="654"/>
      <c r="B96" s="654"/>
      <c r="C96" s="654"/>
      <c r="D96" s="654"/>
      <c r="E96" s="654"/>
      <c r="F96" s="654"/>
      <c r="G96" s="644"/>
      <c r="H96" s="654"/>
      <c r="I96" s="654"/>
      <c r="J96" s="648"/>
      <c r="K96" s="654"/>
      <c r="L96" s="644"/>
      <c r="M96" s="655"/>
      <c r="N96" s="646"/>
      <c r="O96" s="725"/>
      <c r="T96" s="600"/>
      <c r="U96" s="600"/>
      <c r="V96" s="600"/>
      <c r="W96" s="600"/>
      <c r="X96" s="600"/>
      <c r="Y96" s="600"/>
      <c r="Z96" s="600"/>
    </row>
    <row r="97" spans="1:26" ht="24" customHeight="1">
      <c r="A97" s="654"/>
      <c r="B97" s="654"/>
      <c r="C97" s="654"/>
      <c r="D97" s="654"/>
      <c r="E97" s="654"/>
      <c r="F97" s="654"/>
      <c r="G97" s="644"/>
      <c r="H97" s="654"/>
      <c r="I97" s="654"/>
      <c r="J97" s="648"/>
      <c r="K97" s="654"/>
      <c r="L97" s="644"/>
      <c r="M97" s="655"/>
      <c r="N97" s="646"/>
      <c r="O97" s="725"/>
      <c r="T97" s="600"/>
      <c r="U97" s="600"/>
      <c r="V97" s="600"/>
      <c r="W97" s="600"/>
      <c r="X97" s="600"/>
      <c r="Y97" s="600"/>
      <c r="Z97" s="600"/>
    </row>
    <row r="98" spans="1:26" ht="24" customHeight="1">
      <c r="A98" s="654"/>
      <c r="B98" s="654"/>
      <c r="C98" s="654"/>
      <c r="D98" s="654"/>
      <c r="E98" s="654"/>
      <c r="F98" s="654"/>
      <c r="G98" s="644"/>
      <c r="H98" s="654"/>
      <c r="I98" s="654"/>
      <c r="J98" s="648"/>
      <c r="K98" s="654"/>
      <c r="L98" s="644"/>
      <c r="M98" s="655"/>
      <c r="N98" s="646"/>
      <c r="O98" s="725"/>
      <c r="T98" s="600"/>
      <c r="U98" s="600"/>
      <c r="V98" s="600"/>
      <c r="W98" s="600"/>
      <c r="X98" s="600"/>
      <c r="Y98" s="600"/>
      <c r="Z98" s="600"/>
    </row>
    <row r="99" spans="1:26" ht="35.1" customHeight="1">
      <c r="A99" s="641"/>
      <c r="B99" s="641"/>
      <c r="C99" s="641"/>
      <c r="D99" s="641"/>
      <c r="E99" s="641"/>
      <c r="F99" s="641"/>
      <c r="G99" s="673"/>
      <c r="H99" s="641"/>
      <c r="I99" s="641"/>
      <c r="J99" s="642"/>
      <c r="K99" s="643"/>
      <c r="L99" s="644"/>
      <c r="M99" s="645"/>
      <c r="N99" s="646"/>
      <c r="O99" s="725"/>
      <c r="T99" s="600"/>
      <c r="U99" s="600"/>
      <c r="V99" s="600"/>
      <c r="W99" s="600"/>
      <c r="X99" s="600"/>
      <c r="Y99" s="600"/>
      <c r="Z99" s="600"/>
    </row>
    <row r="100" spans="1:26" ht="24" customHeight="1">
      <c r="A100" s="647"/>
      <c r="B100" s="647"/>
      <c r="C100" s="647"/>
      <c r="D100" s="647"/>
      <c r="E100" s="647"/>
      <c r="F100" s="647"/>
      <c r="G100" s="644"/>
      <c r="H100" s="647"/>
      <c r="I100" s="647"/>
      <c r="J100" s="660"/>
      <c r="K100" s="643"/>
      <c r="L100" s="644"/>
      <c r="M100" s="655"/>
      <c r="N100" s="646"/>
      <c r="O100" s="730"/>
      <c r="T100" s="600"/>
      <c r="U100" s="600"/>
      <c r="V100" s="600"/>
      <c r="W100" s="600"/>
      <c r="X100" s="600"/>
      <c r="Y100" s="600"/>
      <c r="Z100" s="600"/>
    </row>
    <row r="101" spans="1:26" ht="24" customHeight="1">
      <c r="A101" s="647"/>
      <c r="B101" s="647"/>
      <c r="C101" s="647"/>
      <c r="D101" s="647"/>
      <c r="E101" s="647"/>
      <c r="F101" s="647"/>
      <c r="G101" s="644"/>
      <c r="H101" s="647"/>
      <c r="I101" s="647"/>
      <c r="J101" s="648"/>
      <c r="K101" s="654"/>
      <c r="L101" s="644"/>
      <c r="M101" s="655"/>
      <c r="N101" s="646"/>
      <c r="O101" s="725"/>
      <c r="T101" s="600"/>
      <c r="U101" s="600"/>
      <c r="V101" s="600"/>
      <c r="W101" s="600"/>
      <c r="X101" s="600"/>
      <c r="Y101" s="600"/>
      <c r="Z101" s="600"/>
    </row>
    <row r="102" spans="1:26" ht="35.1" customHeight="1">
      <c r="A102" s="647"/>
      <c r="B102" s="647"/>
      <c r="C102" s="647"/>
      <c r="D102" s="647"/>
      <c r="E102" s="647"/>
      <c r="F102" s="647"/>
      <c r="G102" s="644"/>
      <c r="H102" s="647"/>
      <c r="I102" s="647"/>
      <c r="J102" s="642"/>
      <c r="K102" s="643"/>
      <c r="L102" s="644"/>
      <c r="M102" s="645"/>
      <c r="N102" s="646"/>
      <c r="O102" s="725"/>
      <c r="T102" s="600"/>
      <c r="U102" s="600"/>
      <c r="V102" s="600"/>
      <c r="W102" s="600"/>
      <c r="X102" s="600"/>
      <c r="Y102" s="600"/>
      <c r="Z102" s="600"/>
    </row>
    <row r="103" spans="1:26" ht="24" customHeight="1">
      <c r="A103" s="641"/>
      <c r="B103" s="641"/>
      <c r="C103" s="641"/>
      <c r="D103" s="641"/>
      <c r="E103" s="641"/>
      <c r="F103" s="641"/>
      <c r="G103" s="673"/>
      <c r="H103" s="641"/>
      <c r="I103" s="641"/>
      <c r="J103" s="661"/>
      <c r="K103" s="654"/>
      <c r="L103" s="644"/>
      <c r="M103" s="646"/>
      <c r="N103" s="646"/>
      <c r="O103" s="725"/>
      <c r="T103" s="600"/>
      <c r="U103" s="600"/>
      <c r="V103" s="600"/>
      <c r="W103" s="600"/>
      <c r="X103" s="600"/>
      <c r="Y103" s="600"/>
      <c r="Z103" s="600"/>
    </row>
    <row r="104" spans="1:26" ht="24" customHeight="1">
      <c r="A104" s="641"/>
      <c r="B104" s="641"/>
      <c r="C104" s="641"/>
      <c r="D104" s="641"/>
      <c r="E104" s="641"/>
      <c r="F104" s="641"/>
      <c r="G104" s="673"/>
      <c r="H104" s="641"/>
      <c r="I104" s="641"/>
      <c r="J104" s="661"/>
      <c r="K104" s="654"/>
      <c r="L104" s="644"/>
      <c r="M104" s="645"/>
      <c r="N104" s="646"/>
      <c r="O104" s="725"/>
      <c r="T104" s="600"/>
      <c r="U104" s="600"/>
      <c r="V104" s="600"/>
      <c r="W104" s="600"/>
      <c r="X104" s="600"/>
      <c r="Y104" s="600"/>
      <c r="Z104" s="600"/>
    </row>
    <row r="105" spans="1:26" ht="24" customHeight="1">
      <c r="A105" s="641"/>
      <c r="B105" s="641"/>
      <c r="C105" s="641"/>
      <c r="D105" s="641"/>
      <c r="E105" s="641"/>
      <c r="F105" s="641"/>
      <c r="G105" s="673"/>
      <c r="H105" s="641"/>
      <c r="I105" s="641"/>
      <c r="J105" s="661"/>
      <c r="K105" s="654"/>
      <c r="L105" s="644"/>
      <c r="M105" s="646"/>
      <c r="N105" s="646"/>
      <c r="O105" s="725"/>
      <c r="T105" s="600"/>
      <c r="U105" s="600"/>
      <c r="V105" s="600"/>
      <c r="W105" s="600"/>
      <c r="X105" s="600"/>
      <c r="Y105" s="600"/>
      <c r="Z105" s="600"/>
    </row>
    <row r="106" spans="1:26" ht="24" customHeight="1">
      <c r="A106" s="641"/>
      <c r="B106" s="641"/>
      <c r="C106" s="641"/>
      <c r="D106" s="641"/>
      <c r="E106" s="641"/>
      <c r="F106" s="641"/>
      <c r="G106" s="673"/>
      <c r="H106" s="641"/>
      <c r="I106" s="641"/>
      <c r="J106" s="661"/>
      <c r="K106" s="654"/>
      <c r="L106" s="644"/>
      <c r="M106" s="646"/>
      <c r="N106" s="646"/>
      <c r="O106" s="725"/>
      <c r="T106" s="600"/>
      <c r="U106" s="600"/>
      <c r="V106" s="600"/>
      <c r="W106" s="600"/>
      <c r="X106" s="600"/>
      <c r="Y106" s="600"/>
      <c r="Z106" s="600"/>
    </row>
    <row r="107" spans="1:26" ht="35.1" customHeight="1">
      <c r="A107" s="641"/>
      <c r="B107" s="641"/>
      <c r="C107" s="641"/>
      <c r="D107" s="641"/>
      <c r="E107" s="641"/>
      <c r="F107" s="641"/>
      <c r="G107" s="673"/>
      <c r="H107" s="641"/>
      <c r="I107" s="641"/>
      <c r="J107" s="648"/>
      <c r="K107" s="654"/>
      <c r="L107" s="644"/>
      <c r="M107" s="646"/>
      <c r="N107" s="646"/>
      <c r="O107" s="725"/>
      <c r="T107" s="600"/>
      <c r="U107" s="600"/>
      <c r="V107" s="600"/>
      <c r="W107" s="600"/>
      <c r="X107" s="600"/>
      <c r="Y107" s="600"/>
      <c r="Z107" s="600"/>
    </row>
    <row r="108" spans="1:26" ht="30" customHeight="1">
      <c r="A108" s="641"/>
      <c r="B108" s="641"/>
      <c r="C108" s="641"/>
      <c r="D108" s="641"/>
      <c r="E108" s="641"/>
      <c r="F108" s="641"/>
      <c r="G108" s="673"/>
      <c r="H108" s="641"/>
      <c r="I108" s="641"/>
      <c r="J108" s="648"/>
      <c r="K108" s="654"/>
      <c r="L108" s="644"/>
      <c r="M108" s="646"/>
      <c r="N108" s="646"/>
      <c r="O108" s="725"/>
      <c r="T108" s="600"/>
      <c r="U108" s="600"/>
      <c r="V108" s="600"/>
      <c r="W108" s="600"/>
      <c r="X108" s="600"/>
      <c r="Y108" s="600"/>
      <c r="Z108" s="600"/>
    </row>
    <row r="109" spans="1:26" ht="26.1" customHeight="1">
      <c r="A109" s="641"/>
      <c r="B109" s="641"/>
      <c r="C109" s="641"/>
      <c r="D109" s="641"/>
      <c r="E109" s="641"/>
      <c r="F109" s="641"/>
      <c r="G109" s="673"/>
      <c r="H109" s="641"/>
      <c r="I109" s="641"/>
      <c r="J109" s="642"/>
      <c r="K109" s="643"/>
      <c r="L109" s="644"/>
      <c r="M109" s="645"/>
      <c r="N109" s="646"/>
      <c r="O109" s="725"/>
      <c r="T109" s="600"/>
      <c r="U109" s="600"/>
      <c r="V109" s="600"/>
      <c r="W109" s="600"/>
      <c r="X109" s="600"/>
      <c r="Y109" s="600"/>
      <c r="Z109" s="600"/>
    </row>
    <row r="110" spans="1:26" ht="30" customHeight="1">
      <c r="A110" s="647"/>
      <c r="B110" s="647"/>
      <c r="C110" s="647"/>
      <c r="D110" s="647"/>
      <c r="E110" s="647"/>
      <c r="F110" s="647"/>
      <c r="G110" s="644"/>
      <c r="H110" s="647"/>
      <c r="I110" s="647"/>
      <c r="J110" s="661"/>
      <c r="K110" s="654"/>
      <c r="L110" s="644"/>
      <c r="M110" s="646"/>
      <c r="N110" s="646"/>
      <c r="O110" s="725"/>
      <c r="T110" s="600"/>
      <c r="U110" s="600"/>
      <c r="V110" s="600"/>
      <c r="W110" s="600"/>
      <c r="X110" s="600"/>
      <c r="Y110" s="600"/>
      <c r="Z110" s="600"/>
    </row>
    <row r="111" spans="1:26" ht="30" customHeight="1">
      <c r="A111" s="647"/>
      <c r="B111" s="647"/>
      <c r="C111" s="647"/>
      <c r="D111" s="647"/>
      <c r="E111" s="647"/>
      <c r="F111" s="647"/>
      <c r="G111" s="644"/>
      <c r="H111" s="647"/>
      <c r="I111" s="647"/>
      <c r="J111" s="661"/>
      <c r="K111" s="654"/>
      <c r="L111" s="644"/>
      <c r="M111" s="646"/>
      <c r="N111" s="646"/>
      <c r="O111" s="725"/>
      <c r="T111" s="600"/>
      <c r="U111" s="600"/>
      <c r="V111" s="600"/>
      <c r="W111" s="600"/>
      <c r="X111" s="600"/>
      <c r="Y111" s="600"/>
      <c r="Z111" s="600"/>
    </row>
    <row r="112" spans="1:26" ht="30" customHeight="1">
      <c r="A112" s="647"/>
      <c r="B112" s="647"/>
      <c r="C112" s="647"/>
      <c r="D112" s="647"/>
      <c r="E112" s="647"/>
      <c r="F112" s="647"/>
      <c r="G112" s="644"/>
      <c r="H112" s="647"/>
      <c r="I112" s="647"/>
      <c r="J112" s="661"/>
      <c r="K112" s="654"/>
      <c r="L112" s="644"/>
      <c r="M112" s="646"/>
      <c r="N112" s="646"/>
      <c r="O112" s="725"/>
      <c r="T112" s="600"/>
      <c r="U112" s="600"/>
      <c r="V112" s="600"/>
      <c r="W112" s="600"/>
      <c r="X112" s="600"/>
      <c r="Y112" s="600"/>
      <c r="Z112" s="600"/>
    </row>
    <row r="113" spans="1:26" ht="30" customHeight="1">
      <c r="A113" s="647"/>
      <c r="B113" s="647"/>
      <c r="C113" s="647"/>
      <c r="D113" s="647"/>
      <c r="E113" s="647"/>
      <c r="F113" s="647"/>
      <c r="G113" s="644"/>
      <c r="H113" s="647"/>
      <c r="I113" s="647"/>
      <c r="J113" s="661"/>
      <c r="K113" s="654"/>
      <c r="L113" s="644"/>
      <c r="M113" s="646"/>
      <c r="N113" s="646"/>
      <c r="O113" s="725"/>
      <c r="T113" s="600"/>
      <c r="U113" s="600"/>
      <c r="V113" s="600"/>
      <c r="W113" s="600"/>
      <c r="X113" s="600"/>
      <c r="Y113" s="600"/>
      <c r="Z113" s="600"/>
    </row>
    <row r="114" spans="1:26" ht="33" customHeight="1">
      <c r="A114" s="662"/>
      <c r="B114" s="662"/>
      <c r="C114" s="662"/>
      <c r="D114" s="662"/>
      <c r="E114" s="662"/>
      <c r="F114" s="662"/>
      <c r="G114" s="673"/>
      <c r="H114" s="662"/>
      <c r="I114" s="662"/>
      <c r="J114" s="642"/>
      <c r="K114" s="643"/>
      <c r="L114" s="644"/>
      <c r="M114" s="645"/>
      <c r="N114" s="646"/>
      <c r="O114" s="725"/>
      <c r="T114" s="600"/>
      <c r="U114" s="600"/>
      <c r="V114" s="600"/>
      <c r="W114" s="600"/>
      <c r="X114" s="600"/>
      <c r="Y114" s="600"/>
      <c r="Z114" s="600"/>
    </row>
    <row r="115" spans="1:26" ht="24" customHeight="1">
      <c r="A115" s="663"/>
      <c r="B115" s="663"/>
      <c r="C115" s="663"/>
      <c r="D115" s="663"/>
      <c r="E115" s="663"/>
      <c r="F115" s="663"/>
      <c r="G115" s="664"/>
      <c r="H115" s="663"/>
      <c r="I115" s="663"/>
      <c r="J115" s="661"/>
      <c r="K115" s="663"/>
      <c r="L115" s="664"/>
      <c r="M115" s="646"/>
      <c r="N115" s="646"/>
      <c r="O115" s="725"/>
      <c r="T115" s="600"/>
      <c r="U115" s="600"/>
      <c r="V115" s="600"/>
      <c r="W115" s="600"/>
      <c r="X115" s="600"/>
      <c r="Y115" s="600"/>
      <c r="Z115" s="600"/>
    </row>
    <row r="116" spans="1:26" ht="24" customHeight="1">
      <c r="A116" s="663"/>
      <c r="B116" s="663"/>
      <c r="C116" s="663"/>
      <c r="D116" s="663"/>
      <c r="E116" s="663"/>
      <c r="F116" s="663"/>
      <c r="G116" s="664"/>
      <c r="H116" s="663"/>
      <c r="I116" s="663"/>
      <c r="J116" s="661"/>
      <c r="K116" s="663"/>
      <c r="L116" s="664"/>
      <c r="M116" s="646"/>
      <c r="N116" s="646"/>
      <c r="O116" s="725"/>
      <c r="T116" s="600"/>
      <c r="U116" s="600"/>
      <c r="V116" s="600"/>
      <c r="W116" s="600"/>
      <c r="X116" s="600"/>
      <c r="Y116" s="600"/>
      <c r="Z116" s="600"/>
    </row>
    <row r="117" spans="1:26" ht="24" customHeight="1">
      <c r="A117" s="663"/>
      <c r="B117" s="663"/>
      <c r="C117" s="663"/>
      <c r="D117" s="663"/>
      <c r="E117" s="663"/>
      <c r="F117" s="663"/>
      <c r="G117" s="664"/>
      <c r="H117" s="663"/>
      <c r="I117" s="663"/>
      <c r="J117" s="661"/>
      <c r="K117" s="663"/>
      <c r="L117" s="664"/>
      <c r="M117" s="646"/>
      <c r="N117" s="646"/>
      <c r="O117" s="725"/>
      <c r="T117" s="600"/>
      <c r="U117" s="600"/>
      <c r="V117" s="600"/>
      <c r="W117" s="600"/>
      <c r="X117" s="600"/>
      <c r="Y117" s="600"/>
      <c r="Z117" s="600"/>
    </row>
    <row r="118" spans="1:26" ht="24" customHeight="1">
      <c r="A118" s="663"/>
      <c r="B118" s="663"/>
      <c r="C118" s="663"/>
      <c r="D118" s="663"/>
      <c r="E118" s="663"/>
      <c r="F118" s="663"/>
      <c r="G118" s="664"/>
      <c r="H118" s="663"/>
      <c r="I118" s="663"/>
      <c r="J118" s="661"/>
      <c r="K118" s="663"/>
      <c r="L118" s="664"/>
      <c r="M118" s="646"/>
      <c r="N118" s="646"/>
      <c r="O118" s="725"/>
      <c r="T118" s="600"/>
      <c r="U118" s="600"/>
      <c r="V118" s="600"/>
      <c r="W118" s="600"/>
      <c r="X118" s="600"/>
      <c r="Y118" s="600"/>
      <c r="Z118" s="600"/>
    </row>
    <row r="119" spans="1:26" ht="24" customHeight="1">
      <c r="A119" s="663"/>
      <c r="B119" s="663"/>
      <c r="C119" s="663"/>
      <c r="D119" s="663"/>
      <c r="E119" s="663"/>
      <c r="F119" s="663"/>
      <c r="G119" s="664"/>
      <c r="H119" s="663"/>
      <c r="I119" s="663"/>
      <c r="J119" s="661"/>
      <c r="K119" s="663"/>
      <c r="L119" s="664"/>
      <c r="M119" s="646"/>
      <c r="N119" s="646"/>
      <c r="O119" s="725"/>
      <c r="T119" s="600"/>
      <c r="U119" s="600"/>
      <c r="V119" s="600"/>
      <c r="W119" s="600"/>
      <c r="X119" s="600"/>
      <c r="Y119" s="600"/>
      <c r="Z119" s="600"/>
    </row>
    <row r="120" spans="1:26" ht="26.1" customHeight="1">
      <c r="A120" s="654"/>
      <c r="B120" s="654"/>
      <c r="C120" s="654"/>
      <c r="D120" s="654"/>
      <c r="E120" s="654"/>
      <c r="F120" s="654"/>
      <c r="G120" s="644"/>
      <c r="H120" s="654"/>
      <c r="I120" s="654"/>
      <c r="J120" s="974"/>
      <c r="K120" s="974"/>
      <c r="L120" s="974"/>
      <c r="M120" s="646"/>
      <c r="N120" s="646"/>
      <c r="O120" s="725"/>
      <c r="T120" s="600"/>
      <c r="U120" s="600"/>
      <c r="V120" s="600"/>
      <c r="W120" s="600"/>
      <c r="X120" s="600"/>
      <c r="Y120" s="600"/>
      <c r="Z120" s="600"/>
    </row>
    <row r="121" spans="1:26" ht="26.1" customHeight="1">
      <c r="A121" s="663"/>
      <c r="B121" s="663"/>
      <c r="C121" s="663"/>
      <c r="D121" s="663"/>
      <c r="E121" s="663"/>
      <c r="F121" s="663"/>
      <c r="G121" s="664"/>
      <c r="H121" s="663"/>
      <c r="I121" s="663"/>
      <c r="J121" s="979"/>
      <c r="K121" s="979"/>
      <c r="L121" s="979"/>
      <c r="M121" s="646"/>
      <c r="N121" s="646"/>
      <c r="O121" s="725"/>
      <c r="T121" s="600"/>
      <c r="U121" s="600"/>
      <c r="V121" s="600"/>
      <c r="W121" s="600"/>
      <c r="X121" s="600"/>
      <c r="Y121" s="600"/>
      <c r="Z121" s="600"/>
    </row>
    <row r="122" spans="1:26" ht="26.1" customHeight="1">
      <c r="A122" s="663"/>
      <c r="B122" s="663"/>
      <c r="C122" s="663"/>
      <c r="D122" s="663"/>
      <c r="E122" s="663"/>
      <c r="F122" s="663"/>
      <c r="G122" s="664"/>
      <c r="H122" s="663"/>
      <c r="I122" s="663"/>
      <c r="J122" s="972"/>
      <c r="K122" s="972"/>
      <c r="L122" s="972"/>
      <c r="M122" s="646"/>
      <c r="N122" s="646"/>
      <c r="O122" s="725"/>
      <c r="T122" s="600"/>
      <c r="U122" s="600"/>
      <c r="V122" s="600"/>
      <c r="W122" s="600"/>
      <c r="X122" s="600"/>
      <c r="Y122" s="600"/>
      <c r="Z122" s="600"/>
    </row>
    <row r="123" spans="1:26">
      <c r="A123" s="623"/>
      <c r="B123" s="623"/>
      <c r="C123" s="623"/>
      <c r="D123" s="623"/>
      <c r="E123" s="623"/>
      <c r="F123" s="623"/>
      <c r="G123" s="626"/>
      <c r="H123" s="623"/>
      <c r="I123" s="623"/>
      <c r="J123" s="624"/>
      <c r="K123" s="623"/>
      <c r="L123" s="626"/>
      <c r="M123" s="624"/>
      <c r="N123" s="624"/>
      <c r="O123" s="725"/>
      <c r="T123" s="600"/>
      <c r="U123" s="600"/>
      <c r="V123" s="600"/>
      <c r="W123" s="600"/>
      <c r="X123" s="600"/>
      <c r="Y123" s="600"/>
      <c r="Z123" s="600"/>
    </row>
    <row r="124" spans="1:26">
      <c r="A124" s="623"/>
      <c r="B124" s="623"/>
      <c r="C124" s="623"/>
      <c r="D124" s="623"/>
      <c r="E124" s="623"/>
      <c r="F124" s="623"/>
      <c r="G124" s="626"/>
      <c r="H124" s="623"/>
      <c r="I124" s="623"/>
      <c r="J124" s="624"/>
      <c r="K124" s="623"/>
      <c r="L124" s="626"/>
      <c r="M124" s="624"/>
      <c r="N124" s="624"/>
      <c r="O124" s="725"/>
      <c r="T124" s="600"/>
      <c r="U124" s="600"/>
      <c r="V124" s="600"/>
      <c r="W124" s="600"/>
      <c r="X124" s="600"/>
      <c r="Y124" s="600"/>
      <c r="Z124" s="600"/>
    </row>
    <row r="125" spans="1:26">
      <c r="A125" s="623"/>
      <c r="B125" s="623"/>
      <c r="C125" s="623"/>
      <c r="D125" s="623"/>
      <c r="E125" s="623"/>
      <c r="F125" s="623"/>
      <c r="G125" s="626"/>
      <c r="H125" s="623"/>
      <c r="I125" s="623"/>
      <c r="J125" s="624"/>
      <c r="K125" s="623"/>
      <c r="L125" s="626"/>
      <c r="M125" s="624"/>
      <c r="N125" s="624"/>
      <c r="O125" s="725"/>
      <c r="T125" s="600"/>
      <c r="U125" s="600"/>
      <c r="V125" s="600"/>
      <c r="W125" s="600"/>
      <c r="X125" s="600"/>
      <c r="Y125" s="600"/>
      <c r="Z125" s="600"/>
    </row>
    <row r="126" spans="1:26">
      <c r="A126" s="623"/>
      <c r="B126" s="623"/>
      <c r="C126" s="623"/>
      <c r="D126" s="623"/>
      <c r="E126" s="623"/>
      <c r="F126" s="623"/>
      <c r="G126" s="626"/>
      <c r="H126" s="623"/>
      <c r="I126" s="623"/>
      <c r="J126" s="624"/>
      <c r="K126" s="623"/>
      <c r="L126" s="626"/>
      <c r="M126" s="624"/>
      <c r="N126" s="624"/>
      <c r="O126" s="725"/>
      <c r="T126" s="600"/>
      <c r="U126" s="600"/>
      <c r="V126" s="600"/>
      <c r="W126" s="600"/>
      <c r="X126" s="600"/>
      <c r="Y126" s="600"/>
      <c r="Z126" s="600"/>
    </row>
    <row r="127" spans="1:26">
      <c r="A127" s="623"/>
      <c r="B127" s="623"/>
      <c r="C127" s="623"/>
      <c r="D127" s="623"/>
      <c r="E127" s="623"/>
      <c r="F127" s="623"/>
      <c r="G127" s="626"/>
      <c r="H127" s="623"/>
      <c r="I127" s="623"/>
      <c r="J127" s="624"/>
      <c r="K127" s="623"/>
      <c r="L127" s="626"/>
      <c r="M127" s="624"/>
      <c r="N127" s="624"/>
      <c r="O127" s="725"/>
      <c r="T127" s="600"/>
      <c r="U127" s="600"/>
      <c r="V127" s="600"/>
      <c r="W127" s="600"/>
      <c r="X127" s="600"/>
      <c r="Y127" s="600"/>
      <c r="Z127" s="600"/>
    </row>
    <row r="128" spans="1:26">
      <c r="A128" s="623"/>
      <c r="B128" s="623"/>
      <c r="C128" s="623"/>
      <c r="D128" s="623"/>
      <c r="E128" s="623"/>
      <c r="F128" s="623"/>
      <c r="G128" s="626"/>
      <c r="H128" s="623"/>
      <c r="I128" s="623"/>
      <c r="J128" s="624"/>
      <c r="K128" s="623"/>
      <c r="L128" s="626"/>
      <c r="M128" s="624"/>
      <c r="N128" s="624"/>
      <c r="O128" s="725"/>
      <c r="T128" s="600"/>
      <c r="U128" s="600"/>
      <c r="V128" s="600"/>
      <c r="W128" s="600"/>
      <c r="X128" s="600"/>
      <c r="Y128" s="600"/>
      <c r="Z128" s="600"/>
    </row>
    <row r="129" spans="1:26">
      <c r="A129" s="623"/>
      <c r="B129" s="623"/>
      <c r="C129" s="623"/>
      <c r="D129" s="623"/>
      <c r="E129" s="623"/>
      <c r="F129" s="623"/>
      <c r="G129" s="626"/>
      <c r="H129" s="623"/>
      <c r="I129" s="623"/>
      <c r="J129" s="624"/>
      <c r="K129" s="623"/>
      <c r="L129" s="626"/>
      <c r="M129" s="624"/>
      <c r="N129" s="624"/>
      <c r="O129" s="725"/>
      <c r="T129" s="600"/>
      <c r="U129" s="600"/>
      <c r="V129" s="600"/>
      <c r="W129" s="600"/>
      <c r="X129" s="600"/>
      <c r="Y129" s="600"/>
      <c r="Z129" s="600"/>
    </row>
    <row r="130" spans="1:26">
      <c r="A130" s="623"/>
      <c r="B130" s="623"/>
      <c r="C130" s="623"/>
      <c r="D130" s="623"/>
      <c r="E130" s="623"/>
      <c r="F130" s="623"/>
      <c r="G130" s="626"/>
      <c r="H130" s="623"/>
      <c r="I130" s="623"/>
      <c r="J130" s="624"/>
      <c r="K130" s="623"/>
      <c r="L130" s="626"/>
      <c r="M130" s="624"/>
      <c r="N130" s="624"/>
      <c r="O130" s="725"/>
      <c r="T130" s="600"/>
      <c r="U130" s="600"/>
      <c r="V130" s="600"/>
      <c r="W130" s="600"/>
      <c r="X130" s="600"/>
      <c r="Y130" s="600"/>
      <c r="Z130" s="600"/>
    </row>
  </sheetData>
  <sheetProtection formatColumns="0" formatRows="0" selectLockedCells="1"/>
  <protectedRanges>
    <protectedRange sqref="L18:L20" name="Range1_15_1_1_1_1_1_1_2_1"/>
  </protectedRanges>
  <dataConsolidate/>
  <customSheetViews>
    <customSheetView guid="{B48B8B4C-A880-453D-8729-90D004BEF0DB}" scale="70" fitToPage="1" printArea="1" hiddenRows="1" hiddenColumns="1" view="pageBreakPreview" topLeftCell="A4">
      <selection activeCell="F18" sqref="F18"/>
      <pageMargins left="0" right="0" top="0" bottom="0" header="0" footer="0"/>
      <printOptions horizontalCentered="1"/>
      <pageSetup paperSize="9" scale="40" orientation="portrait" r:id="rId1"/>
      <headerFooter alignWithMargins="0">
        <oddHeader>&amp;R&amp;"Book Antiqua,Bold"Schedule-1
 Page &amp;P of &amp;N</oddHeader>
      </headerFooter>
    </customSheetView>
    <customSheetView guid="{7043F04C-1FA3-449D-BEB8-4AC08DF68A5A}" scale="70" fitToPage="1" printArea="1" hiddenRows="1" hiddenColumns="1" view="pageBreakPreview" topLeftCell="A22">
      <selection activeCell="G23" sqref="G23"/>
      <pageMargins left="0" right="0" top="0" bottom="0" header="0" footer="0"/>
      <printOptions horizontalCentered="1"/>
      <pageSetup paperSize="9" scale="51" orientation="portrait" r:id="rId2"/>
      <headerFooter alignWithMargins="0">
        <oddHeader>&amp;R&amp;"Book Antiqua,Bold"Schedule-1
 Page &amp;P of &amp;N</oddHeader>
      </headerFooter>
    </customSheetView>
    <customSheetView guid="{D0757F9E-DF41-4B40-A5E5-F4F8FDD8D61D}" printArea="1" hiddenColumns="1" view="pageBreakPreview" topLeftCell="H10">
      <selection activeCell="G23" sqref="G23"/>
      <pageMargins left="0" right="0" top="0" bottom="0" header="0" footer="0"/>
      <printOptions horizontalCentered="1"/>
      <pageSetup paperSize="9" scale="58" orientation="landscape" r:id="rId3"/>
      <headerFooter alignWithMargins="0">
        <oddHeader>&amp;R&amp;"Book Antiqua,Bold"Schedule-1
 Page &amp;P of &amp;N</oddHeader>
      </headerFooter>
    </customSheetView>
    <customSheetView guid="{E81F0721-C35D-4189-B675-E46A21339863}" printArea="1" hiddenColumns="1" view="pageBreakPreview" topLeftCell="A186">
      <selection activeCell="E20" sqref="E20"/>
      <pageMargins left="0" right="0" top="0" bottom="0" header="0" footer="0"/>
      <printOptions horizontalCentered="1"/>
      <pageSetup paperSize="9" orientation="landscape" r:id="rId4"/>
      <headerFooter alignWithMargins="0">
        <oddFooter>&amp;R&amp;"Book Antiqua,Bold"&amp;10Schedule-1/ Page &amp;P of &amp;N</oddFooter>
      </headerFooter>
    </customSheetView>
    <customSheetView guid="{223BC0FC-814D-40F0-9795-CE82A16FF3A5}" printArea="1" hiddenRows="1" view="pageBreakPreview" topLeftCell="A445">
      <selection activeCell="E28" sqref="E28"/>
      <pageMargins left="0" right="0" top="0" bottom="0" header="0" footer="0"/>
      <printOptions horizontalCentered="1"/>
      <pageSetup paperSize="9" orientation="landscape" r:id="rId5"/>
      <headerFooter alignWithMargins="0">
        <oddFooter>&amp;R&amp;"Book Antiqua,Bold"&amp;10Schedule-1/ Page &amp;P of &amp;N</oddFooter>
      </headerFooter>
    </customSheetView>
    <customSheetView guid="{D53177B2-31EC-4222-B97A-A37DCFD9E45B}" printArea="1" hiddenRows="1" hiddenColumns="1" view="pageBreakPreview" topLeftCell="A127">
      <selection activeCell="E149" sqref="E149"/>
      <pageMargins left="0" right="0" top="0" bottom="0" header="0" footer="0"/>
      <printOptions horizontalCentered="1"/>
      <pageSetup paperSize="9" orientation="landscape" r:id="rId6"/>
      <headerFooter alignWithMargins="0">
        <oddFooter>&amp;R&amp;"Book Antiqua,Bold"&amp;10Schedule-1/ Page &amp;P of &amp;N</oddFooter>
      </headerFooter>
    </customSheetView>
    <customSheetView guid="{B3CE7B10-A914-4559-A6DA-AED8C22AFD6D}" scale="95" printArea="1" hiddenColumns="1" view="pageBreakPreview" topLeftCell="A16">
      <selection activeCell="E26" sqref="E26"/>
      <pageMargins left="0" right="0" top="0" bottom="0" header="0" footer="0"/>
      <printOptions horizontalCentered="1"/>
      <pageSetup paperSize="9" orientation="landscape" r:id="rId7"/>
      <headerFooter alignWithMargins="0">
        <oddFooter>&amp;R&amp;"Book Antiqua,Bold"&amp;10Schedule-1/ Page &amp;P of &amp;N</oddFooter>
      </headerFooter>
    </customSheetView>
    <customSheetView guid="{7487ED9F-BBED-4B2A-9631-22F1A430946B}" scale="95" printArea="1" view="pageBreakPreview" topLeftCell="A10">
      <selection activeCell="E20" sqref="E20"/>
      <pageMargins left="0" right="0" top="0" bottom="0" header="0" footer="0"/>
      <printOptions horizontalCentered="1"/>
      <pageSetup paperSize="9" orientation="landscape" r:id="rId8"/>
      <headerFooter alignWithMargins="0">
        <oddFooter>&amp;R&amp;"Book Antiqua,Bold"&amp;10Schedule-1/ Page &amp;P of &amp;N</oddFooter>
      </headerFooter>
    </customSheetView>
    <customSheetView guid="{A7DBDDEF-9245-44C6-9EBF-032DB6E1C0A2}" scale="95" printArea="1" hiddenRows="1" hiddenColumns="1" view="pageBreakPreview" topLeftCell="A199">
      <selection activeCell="E208" sqref="E208:E209"/>
      <pageMargins left="0" right="0" top="0" bottom="0" header="0" footer="0"/>
      <printOptions horizontalCentered="1"/>
      <pageSetup paperSize="9" orientation="landscape" r:id="rId9"/>
      <headerFooter alignWithMargins="0">
        <oddFooter>&amp;R&amp;"Book Antiqua,Bold"&amp;10Schedule-1/ Page &amp;P of &amp;N</oddFooter>
      </headerFooter>
    </customSheetView>
    <customSheetView guid="{E9F4E142-7D26-464D-BECA-4F3806DB1FE1}" scale="95" printArea="1" hiddenColumns="1" view="pageBreakPreview" topLeftCell="A59">
      <selection activeCell="G71" sqref="G71"/>
      <pageMargins left="0" right="0" top="0" bottom="0" header="0" footer="0"/>
      <printOptions horizontalCentered="1"/>
      <pageSetup paperSize="9" orientation="landscape" horizontalDpi="300" verticalDpi="300" r:id="rId10"/>
      <headerFooter alignWithMargins="0">
        <oddFooter>&amp;R&amp;"Book Antiqua,Bold"&amp;10Schedule-1/ Page &amp;P of &amp;N</oddFooter>
      </headerFooter>
    </customSheetView>
    <customSheetView guid="{27A45B7A-04F2-4516-B80B-5ED0825D4ED3}" showPageBreaks="1" printArea="1" hiddenColumns="1" view="pageBreakPreview" topLeftCell="A123">
      <selection activeCell="E127" sqref="E127"/>
      <rowBreaks count="5" manualBreakCount="5">
        <brk id="31" max="6" man="1"/>
        <brk id="66" max="6" man="1"/>
        <brk id="100" max="6" man="1"/>
        <brk id="113" max="6" man="1"/>
        <brk id="141" max="6" man="1"/>
      </rowBreaks>
      <colBreaks count="1" manualBreakCount="1">
        <brk id="7" max="1048575" man="1"/>
      </colBreaks>
      <pageMargins left="0" right="0" top="0" bottom="0" header="0" footer="0"/>
      <printOptions horizontalCentered="1"/>
      <pageSetup paperSize="9" scale="89" orientation="portrait" horizontalDpi="300" verticalDpi="300" r:id="rId11"/>
      <headerFooter alignWithMargins="0">
        <oddFooter>&amp;R&amp;"Book Antiqua,Bold"&amp;10Schedule-1/ Page &amp;P of &amp;N</oddFooter>
      </headerFooter>
    </customSheetView>
    <customSheetView guid="{14D7F02E-BCCA-4517-ABC7-537FF4AEB67A}" scale="90">
      <selection activeCell="G20" sqref="G20"/>
      <rowBreaks count="2" manualBreakCount="2">
        <brk id="27" max="6" man="1"/>
        <brk id="49" max="6" man="1"/>
      </rowBreaks>
      <colBreaks count="1" manualBreakCount="1">
        <brk id="7" max="1048575" man="1"/>
      </colBreaks>
      <pageMargins left="0" right="0" top="0" bottom="0" header="0" footer="0"/>
      <printOptions horizontalCentered="1"/>
      <pageSetup paperSize="9" orientation="portrait" horizontalDpi="300" verticalDpi="300" r:id="rId12"/>
      <headerFooter alignWithMargins="0">
        <oddFooter>&amp;R&amp;"Book Antiqua,Bold"&amp;10Schedule-1/ Page &amp;P of &amp;N</oddFooter>
      </headerFooter>
    </customSheetView>
    <customSheetView guid="{01ACF2E1-8E61-4459-ABC1-B6C183DEED61}" showRuler="0">
      <selection activeCell="E20" sqref="E20"/>
      <rowBreaks count="1" manualBreakCount="1">
        <brk id="58" max="6" man="1"/>
      </rowBreaks>
      <colBreaks count="1" manualBreakCount="1">
        <brk id="7" max="1048575" man="1"/>
      </colBreaks>
      <pageMargins left="0" right="0" top="0" bottom="0" header="0" footer="0"/>
      <printOptions horizontalCentered="1"/>
      <pageSetup paperSize="9" orientation="portrait" horizontalDpi="300" verticalDpi="300" r:id="rId13"/>
      <headerFooter alignWithMargins="0">
        <oddFooter>&amp;R&amp;"Book Antiqua,Bold"&amp;10Schedule-1/ Page &amp;P of &amp;N</oddFooter>
      </headerFooter>
    </customSheetView>
    <customSheetView guid="{4F65FF32-EC61-4022-A399-2986D7B6B8B3}" hiddenRows="1" hiddenColumns="1" showRuler="0">
      <selection activeCell="G20" sqref="G20"/>
      <rowBreaks count="1" manualBreakCount="1">
        <brk id="58" max="6" man="1"/>
      </rowBreaks>
      <colBreaks count="1" manualBreakCount="1">
        <brk id="7" max="1048575" man="1"/>
      </colBreaks>
      <pageMargins left="0" right="0" top="0" bottom="0" header="0" footer="0"/>
      <printOptions horizontalCentered="1"/>
      <pageSetup paperSize="9" orientation="portrait" horizontalDpi="300" verticalDpi="300" r:id="rId14"/>
      <headerFooter alignWithMargins="0">
        <oddFooter>&amp;R&amp;"Book Antiqua,Bold"&amp;10Schedule-1/ Page &amp;P of &amp;N</oddFooter>
      </headerFooter>
    </customSheetView>
    <customSheetView guid="{ECE9294F-C910-4036-88BC-B1F2176FB06B}" hiddenRows="1" hiddenColumns="1">
      <selection activeCell="E19" sqref="E19"/>
      <rowBreaks count="2" manualBreakCount="2">
        <brk id="42" max="6" man="1"/>
        <brk id="84" max="6" man="1"/>
      </rowBreaks>
      <colBreaks count="1" manualBreakCount="1">
        <brk id="7" max="1048575" man="1"/>
      </colBreaks>
      <pageMargins left="0" right="0" top="0" bottom="0" header="0" footer="0"/>
      <printOptions horizontalCentered="1"/>
      <pageSetup paperSize="9" scale="86" orientation="portrait" horizontalDpi="300" verticalDpi="300" r:id="rId15"/>
      <headerFooter alignWithMargins="0">
        <oddFooter>&amp;R&amp;"Book Antiqua,Bold"&amp;10Schedule-1/ Page &amp;P of &amp;N</oddFooter>
      </headerFooter>
    </customSheetView>
    <customSheetView guid="{B23AD343-29DA-4CE0-BD10-47BF44F3782F}" scale="95" printArea="1" hiddenColumns="1" view="pageBreakPreview" topLeftCell="A59">
      <selection activeCell="G71" sqref="G71"/>
      <pageMargins left="0" right="0" top="0" bottom="0" header="0" footer="0"/>
      <printOptions horizontalCentered="1"/>
      <pageSetup paperSize="9" orientation="landscape" horizontalDpi="300" verticalDpi="300" r:id="rId16"/>
      <headerFooter alignWithMargins="0">
        <oddFooter>&amp;R&amp;"Book Antiqua,Bold"&amp;10Schedule-1/ Page &amp;P of &amp;N</oddFooter>
      </headerFooter>
    </customSheetView>
    <customSheetView guid="{4AA1107B-A795-4744-B566-827168772C7A}" scale="95" printArea="1" view="pageBreakPreview" topLeftCell="A20">
      <selection activeCell="E20" sqref="E20"/>
      <pageMargins left="0" right="0" top="0" bottom="0" header="0" footer="0"/>
      <printOptions horizontalCentered="1"/>
      <pageSetup paperSize="9" orientation="landscape" r:id="rId17"/>
      <headerFooter alignWithMargins="0">
        <oddFooter>&amp;R&amp;"Book Antiqua,Bold"&amp;10Schedule-1/ Page &amp;P of &amp;N</oddFooter>
      </headerFooter>
    </customSheetView>
    <customSheetView guid="{EE46BCD1-F715-4FA9-A5FC-1B125AD601E0}" scale="95" printArea="1" view="pageBreakPreview" topLeftCell="A20">
      <selection activeCell="E20" sqref="E20"/>
      <pageMargins left="0" right="0" top="0" bottom="0" header="0" footer="0"/>
      <printOptions horizontalCentered="1"/>
      <pageSetup paperSize="9" orientation="landscape" r:id="rId18"/>
      <headerFooter alignWithMargins="0">
        <oddFooter>&amp;R&amp;"Book Antiqua,Bold"&amp;10Schedule-1/ Page &amp;P of &amp;N</oddFooter>
      </headerFooter>
    </customSheetView>
    <customSheetView guid="{E97134B6-5E8D-4951-8DA0-73D065532361}" printArea="1" hiddenRows="1" hiddenColumns="1" view="pageBreakPreview">
      <selection activeCell="E180" sqref="E180"/>
      <pageMargins left="0" right="0" top="0" bottom="0" header="0" footer="0"/>
      <printOptions horizontalCentered="1"/>
      <pageSetup paperSize="9" orientation="landscape" r:id="rId19"/>
      <headerFooter alignWithMargins="0">
        <oddFooter>&amp;R&amp;"Book Antiqua,Bold"&amp;10Schedule-1/ Page &amp;P of &amp;N</oddFooter>
      </headerFooter>
    </customSheetView>
    <customSheetView guid="{B835C05C-B615-4DCB-982D-4519616B3CD8}" printArea="1" hiddenColumns="1" view="pageBreakPreview" topLeftCell="A186">
      <selection activeCell="E20" sqref="E20"/>
      <pageMargins left="0" right="0" top="0" bottom="0" header="0" footer="0"/>
      <printOptions horizontalCentered="1"/>
      <pageSetup paperSize="9" orientation="landscape" r:id="rId20"/>
      <headerFooter alignWithMargins="0">
        <oddFooter>&amp;R&amp;"Book Antiqua,Bold"&amp;10Schedule-1/ Page &amp;P of &amp;N</oddFooter>
      </headerFooter>
    </customSheetView>
    <customSheetView guid="{17F5C48B-526E-48D2-9F97-823D578F9893}" scale="70" printArea="1" hiddenColumns="1" view="pageBreakPreview" topLeftCell="A20">
      <selection activeCell="B20" sqref="B20"/>
      <pageMargins left="0" right="0" top="0" bottom="0" header="0" footer="0"/>
      <printOptions horizontalCentered="1"/>
      <pageSetup paperSize="9" scale="79" orientation="landscape" r:id="rId21"/>
      <headerFooter alignWithMargins="0">
        <oddHeader>&amp;R&amp;"Book Antiqua,Bold"Schedule-1
 Page &amp;P of &amp;N</oddHeader>
      </headerFooter>
    </customSheetView>
    <customSheetView guid="{7F1A5DE7-1043-4C11-AB2C-CC6BC6A0F482}" scale="70" printArea="1" view="pageBreakPreview" topLeftCell="A115">
      <selection activeCell="I102" sqref="I102"/>
      <pageMargins left="0" right="0" top="0" bottom="0" header="0" footer="0"/>
      <printOptions horizontalCentered="1"/>
      <pageSetup paperSize="9" scale="59" orientation="landscape" r:id="rId22"/>
      <headerFooter alignWithMargins="0">
        <oddHeader>&amp;R&amp;"Book Antiqua,Bold"Schedule-1
 Page &amp;P of &amp;N</oddHeader>
      </headerFooter>
    </customSheetView>
    <customSheetView guid="{75D87FDD-0292-4E5A-8E8F-63018B009393}" scale="70" fitToPage="1" printArea="1" hiddenRows="1" hiddenColumns="1" view="pageBreakPreview" topLeftCell="A4">
      <selection activeCell="F18" sqref="F18"/>
      <pageMargins left="0" right="0" top="0" bottom="0" header="0" footer="0"/>
      <printOptions horizontalCentered="1"/>
      <pageSetup paperSize="9" scale="40" orientation="portrait" r:id="rId23"/>
      <headerFooter alignWithMargins="0">
        <oddHeader>&amp;R&amp;"Book Antiqua,Bold"Schedule-1
 Page &amp;P of &amp;N</oddHeader>
      </headerFooter>
    </customSheetView>
  </customSheetViews>
  <mergeCells count="28">
    <mergeCell ref="A3:N3"/>
    <mergeCell ref="M9:N9"/>
    <mergeCell ref="C27:N27"/>
    <mergeCell ref="J22:L22"/>
    <mergeCell ref="A58:O58"/>
    <mergeCell ref="J23:L23"/>
    <mergeCell ref="A25:O25"/>
    <mergeCell ref="A14:O14"/>
    <mergeCell ref="A5:O5"/>
    <mergeCell ref="A8:L8"/>
    <mergeCell ref="G9:I9"/>
    <mergeCell ref="G12:I12"/>
    <mergeCell ref="G10:I10"/>
    <mergeCell ref="G11:I11"/>
    <mergeCell ref="K29:L29"/>
    <mergeCell ref="K30:L30"/>
    <mergeCell ref="M10:N10"/>
    <mergeCell ref="M11:N11"/>
    <mergeCell ref="A59:O59"/>
    <mergeCell ref="A62:L62"/>
    <mergeCell ref="J121:L121"/>
    <mergeCell ref="J122:L122"/>
    <mergeCell ref="J63:L63"/>
    <mergeCell ref="J64:L64"/>
    <mergeCell ref="J65:L65"/>
    <mergeCell ref="J66:L66"/>
    <mergeCell ref="J120:L120"/>
    <mergeCell ref="A68:O68"/>
  </mergeCells>
  <phoneticPr fontId="6" type="noConversion"/>
  <conditionalFormatting sqref="F18:G20 I18:I20">
    <cfRule type="expression" dxfId="24" priority="1" stopIfTrue="1">
      <formula>E18&gt;0</formula>
    </cfRule>
  </conditionalFormatting>
  <conditionalFormatting sqref="M18:M20">
    <cfRule type="expression" dxfId="23" priority="59" stopIfTrue="1">
      <formula>L18&gt;0</formula>
    </cfRule>
  </conditionalFormatting>
  <conditionalFormatting sqref="M82 O82 M89 O91 M91:M98 O100 M100:M101">
    <cfRule type="cellIs" dxfId="22" priority="3268" stopIfTrue="1" operator="equal">
      <formula>"a"</formula>
    </cfRule>
  </conditionalFormatting>
  <conditionalFormatting sqref="O75:O76 O79:O80 O83:O85 O88:O89 O92:O98 O101 O103:O108 O110:O113 O115:O119">
    <cfRule type="expression" dxfId="21" priority="3267" stopIfTrue="1">
      <formula>M75=""</formula>
    </cfRule>
  </conditionalFormatting>
  <conditionalFormatting sqref="S16">
    <cfRule type="colorScale" priority="344">
      <colorScale>
        <cfvo type="min"/>
        <cfvo type="max"/>
        <color rgb="FFFF7128"/>
        <color rgb="FFFFEF9C"/>
      </colorScale>
    </cfRule>
  </conditionalFormatting>
  <dataValidations xWindow="884" yWindow="499" count="4">
    <dataValidation operator="greaterThan" allowBlank="1" showInputMessage="1" showErrorMessage="1" error="Enter only Numeric Value greater than zero or leave the cell blank !" sqref="I21:I25 G30:G65369 G21:G25 I13:I17 I1:I8 G1:G8 G13:G17 I28:I65369" xr:uid="{00000000-0002-0000-0400-000000000000}"/>
    <dataValidation type="whole" operator="greaterThan" allowBlank="1" showInputMessage="1" showErrorMessage="1" error="Enter only Numeric Value greater than zero or leave the cell blank !" sqref="F18:G20" xr:uid="{00000000-0002-0000-0400-000001000000}">
      <formula1>1</formula1>
    </dataValidation>
    <dataValidation type="decimal" operator="greaterThan" allowBlank="1" showInputMessage="1" showErrorMessage="1" error="Enter only Numeric Value greater than zero or leave the cell blank !" sqref="M18:M20" xr:uid="{00000000-0002-0000-0400-000002000000}">
      <formula1>0</formula1>
    </dataValidation>
    <dataValidation type="list" operator="greaterThan" allowBlank="1" showInputMessage="1" showErrorMessage="1" error="Enter only Numeric Value greater than zero or leave the cell blank !" sqref="I18:I20" xr:uid="{00000000-0002-0000-0400-000003000000}">
      <formula1>"0%,5%,12%,18%,28%"</formula1>
    </dataValidation>
  </dataValidations>
  <printOptions horizontalCentered="1"/>
  <pageMargins left="0.7" right="0.7" top="0.75" bottom="0.75" header="0.3" footer="0.3"/>
  <pageSetup paperSize="9" scale="40" orientation="portrait" r:id="rId24"/>
  <headerFooter alignWithMargins="0">
    <oddHeader>&amp;R&amp;"Book Antiqua,Bold"Schedule-1
 Page &amp;P of &amp;N</oddHeader>
  </headerFooter>
  <drawing r:id="rId2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tabColor indexed="12"/>
  </sheetPr>
  <dimension ref="A1:AO183"/>
  <sheetViews>
    <sheetView topLeftCell="A67" zoomScaleNormal="100" zoomScaleSheetLayoutView="100" workbookViewId="0">
      <selection activeCell="G71" sqref="G71"/>
    </sheetView>
  </sheetViews>
  <sheetFormatPr defaultRowHeight="16.5"/>
  <cols>
    <col min="1" max="1" width="11.375" style="307" customWidth="1"/>
    <col min="2" max="2" width="32.75" style="307" customWidth="1"/>
    <col min="3" max="3" width="7.625" style="307" customWidth="1"/>
    <col min="4" max="4" width="9.625" style="307" customWidth="1"/>
    <col min="5" max="5" width="11.625" style="306" customWidth="1"/>
    <col min="6" max="6" width="20" style="306" customWidth="1"/>
    <col min="7" max="7" width="11.625" style="306" customWidth="1"/>
    <col min="8" max="8" width="19.75" style="338" customWidth="1"/>
    <col min="9" max="9" width="9" style="237"/>
    <col min="10" max="13" width="9" style="74"/>
    <col min="14" max="14" width="14.25" style="35" customWidth="1"/>
    <col min="15" max="15" width="24.125" style="35" customWidth="1"/>
    <col min="16" max="16" width="11.125" style="1" customWidth="1"/>
    <col min="17" max="17" width="12.75" style="1" customWidth="1"/>
    <col min="18" max="18" width="11.375" style="321" customWidth="1"/>
    <col min="19" max="19" width="10.375" style="35" customWidth="1"/>
    <col min="20" max="20" width="17.75" style="35" customWidth="1"/>
    <col min="21" max="21" width="10.5" style="35" customWidth="1"/>
    <col min="22" max="22" width="12.375" style="35" customWidth="1"/>
    <col min="23" max="24" width="9" style="1"/>
    <col min="25" max="25" width="10.875" style="35" customWidth="1"/>
    <col min="26" max="26" width="18.75" style="35" customWidth="1"/>
    <col min="27" max="27" width="9" style="35"/>
    <col min="28" max="41" width="9" style="74"/>
    <col min="42" max="16384" width="9" style="305"/>
  </cols>
  <sheetData>
    <row r="1" spans="1:27" ht="18" customHeight="1">
      <c r="A1" s="56" t="str">
        <f>Cover!B3</f>
        <v>SRTS-II/C&amp;M/ WC-4480/2025</v>
      </c>
      <c r="B1" s="63"/>
      <c r="C1" s="56"/>
      <c r="D1" s="56"/>
      <c r="E1" s="7"/>
      <c r="F1" s="7"/>
      <c r="G1" s="8" t="s">
        <v>79</v>
      </c>
      <c r="T1" s="352" t="s">
        <v>124</v>
      </c>
      <c r="U1" s="341">
        <f>SUMIF(G17:G70, "Direct",F17:F70)</f>
        <v>0</v>
      </c>
      <c r="Z1" s="341" t="str">
        <f>'Names of Bidder'!D6</f>
        <v>Sole Bidder</v>
      </c>
      <c r="AA1" s="35" t="s">
        <v>125</v>
      </c>
    </row>
    <row r="2" spans="1:27" ht="14.1" customHeight="1">
      <c r="A2" s="4"/>
      <c r="B2" s="4"/>
      <c r="C2" s="4"/>
      <c r="D2" s="4"/>
      <c r="E2" s="1"/>
      <c r="F2" s="1"/>
      <c r="G2" s="1"/>
      <c r="Q2" s="6"/>
      <c r="T2" s="352" t="s">
        <v>126</v>
      </c>
      <c r="U2" s="353" t="e">
        <f>#REF!-U1</f>
        <v>#REF!</v>
      </c>
      <c r="V2" s="323"/>
      <c r="Z2" s="341">
        <f>'Names of Bidder'!AA6</f>
        <v>0</v>
      </c>
    </row>
    <row r="3" spans="1:27" ht="49.5" customHeight="1">
      <c r="A3" s="1009" t="str">
        <f>Cover!$B$2</f>
        <v>Construction of Substation store at 765 kV Koppal, under TBCB Project.</v>
      </c>
      <c r="B3" s="1009"/>
      <c r="C3" s="1009"/>
      <c r="D3" s="1009"/>
      <c r="E3" s="1009"/>
      <c r="F3" s="1009"/>
      <c r="G3" s="1009"/>
      <c r="O3" s="4"/>
      <c r="P3" s="288"/>
      <c r="Q3" s="288"/>
      <c r="R3" s="288"/>
      <c r="T3" s="4"/>
      <c r="U3" s="1"/>
      <c r="W3" s="995"/>
      <c r="X3" s="995"/>
    </row>
    <row r="4" spans="1:27" ht="21.95" customHeight="1">
      <c r="A4" s="1010" t="s">
        <v>127</v>
      </c>
      <c r="B4" s="1010"/>
      <c r="C4" s="1010"/>
      <c r="D4" s="1010"/>
      <c r="E4" s="1010"/>
      <c r="F4" s="1010"/>
      <c r="G4" s="1010"/>
      <c r="O4" s="4"/>
      <c r="P4" s="288"/>
      <c r="Q4" s="288"/>
      <c r="R4" s="288"/>
      <c r="T4" s="4"/>
      <c r="U4" s="324"/>
      <c r="V4" s="323"/>
    </row>
    <row r="5" spans="1:27" ht="14.1" customHeight="1">
      <c r="A5" s="6"/>
      <c r="B5" s="6"/>
      <c r="C5" s="6"/>
      <c r="D5" s="6"/>
      <c r="E5" s="1"/>
      <c r="F5" s="1"/>
      <c r="G5" s="1"/>
      <c r="O5" s="4"/>
      <c r="P5" s="288"/>
      <c r="Q5" s="288"/>
      <c r="R5" s="288"/>
      <c r="T5" s="4"/>
    </row>
    <row r="6" spans="1:27" ht="18" customHeight="1">
      <c r="A6" s="29" t="str">
        <f>"Bidder’s Name and Address (" &amp; MID('Names of Bidder'!B9,9, 20) &amp; ") :"</f>
        <v>Bidder’s Name and Address (Bidder) :</v>
      </c>
      <c r="B6" s="30"/>
      <c r="C6" s="29"/>
      <c r="D6" s="29"/>
      <c r="E6" s="60" t="s">
        <v>81</v>
      </c>
      <c r="F6" s="1"/>
      <c r="G6" s="30"/>
      <c r="O6" s="4"/>
      <c r="P6" s="288"/>
      <c r="Q6" s="288"/>
      <c r="R6" s="288"/>
      <c r="T6" s="4"/>
      <c r="U6" s="322"/>
    </row>
    <row r="7" spans="1:27" ht="35.25" customHeight="1">
      <c r="A7" s="1011" t="str">
        <f>IF('Names of Bidder'!D9="", "", IF('Names of Bidder'!D6= "JV (Joint Venture)", "JV of " &amp; Z8, ""))</f>
        <v/>
      </c>
      <c r="B7" s="1011"/>
      <c r="C7" s="1011"/>
      <c r="D7" s="1011"/>
      <c r="E7" s="59" t="s">
        <v>128</v>
      </c>
      <c r="F7" s="1"/>
      <c r="G7" s="30"/>
      <c r="O7" s="338"/>
      <c r="P7" s="325"/>
      <c r="Q7" s="325"/>
      <c r="R7" s="325"/>
      <c r="W7" s="995"/>
      <c r="X7" s="995"/>
    </row>
    <row r="8" spans="1:27" ht="18" customHeight="1">
      <c r="A8" s="29" t="s">
        <v>83</v>
      </c>
      <c r="B8" s="1012" t="str">
        <f>IF('Names of Bidder'!D9=0, "", 'Names of Bidder'!D9)</f>
        <v/>
      </c>
      <c r="C8" s="1012"/>
      <c r="D8" s="1012"/>
      <c r="E8" s="59" t="s">
        <v>84</v>
      </c>
      <c r="F8" s="1"/>
      <c r="G8" s="30"/>
      <c r="O8" s="4"/>
      <c r="P8" s="326"/>
      <c r="Q8" s="326"/>
      <c r="R8" s="326"/>
      <c r="Z8" s="341" t="str">
        <f>IF('Names of Bidder'!D7=1,'Names of Bidder'!D9&amp;" &amp; "&amp;'Names of Bidder'!D14,IF('Names of Bidder'!D7="2 or More",'Names of Bidder'!D9&amp;" , "&amp;'Names of Bidder'!D14&amp;" &amp; "&amp;'Names of Bidder'!D19,""))</f>
        <v xml:space="preserve"> ,  &amp; …….. …….. …….. …….. …….. …….. </v>
      </c>
    </row>
    <row r="9" spans="1:27" ht="18" customHeight="1">
      <c r="A9" s="29" t="s">
        <v>85</v>
      </c>
      <c r="B9" s="1012" t="str">
        <f>IF('Names of Bidder'!D10=0, "", 'Names of Bidder'!D10)</f>
        <v/>
      </c>
      <c r="C9" s="1012"/>
      <c r="D9" s="1012"/>
      <c r="E9" s="59" t="s">
        <v>129</v>
      </c>
      <c r="F9" s="1"/>
      <c r="G9" s="30"/>
      <c r="O9" s="4"/>
      <c r="P9" s="326"/>
      <c r="Q9" s="326"/>
      <c r="R9" s="326"/>
    </row>
    <row r="10" spans="1:27" ht="18" customHeight="1">
      <c r="A10" s="30"/>
      <c r="B10" s="1012" t="str">
        <f>IF('Names of Bidder'!D11=0, "", 'Names of Bidder'!D11)</f>
        <v/>
      </c>
      <c r="C10" s="1012"/>
      <c r="D10" s="1012"/>
      <c r="E10" s="59" t="s">
        <v>130</v>
      </c>
      <c r="F10" s="1"/>
      <c r="G10" s="30"/>
      <c r="O10" s="338"/>
      <c r="P10" s="339"/>
      <c r="Q10" s="288"/>
      <c r="R10" s="327"/>
    </row>
    <row r="11" spans="1:27" ht="18" customHeight="1">
      <c r="A11" s="30"/>
      <c r="B11" s="1012" t="str">
        <f>IF('Names of Bidder'!D12=0, "", 'Names of Bidder'!D12)</f>
        <v/>
      </c>
      <c r="C11" s="1012"/>
      <c r="D11" s="1012"/>
      <c r="E11" s="59" t="s">
        <v>131</v>
      </c>
      <c r="F11" s="1"/>
      <c r="G11" s="30"/>
      <c r="W11" s="995"/>
      <c r="X11" s="995"/>
    </row>
    <row r="12" spans="1:27" ht="14.1" customHeight="1">
      <c r="A12" s="30"/>
      <c r="B12" s="30"/>
      <c r="C12" s="30"/>
      <c r="D12" s="30"/>
      <c r="E12" s="29"/>
      <c r="F12" s="32"/>
      <c r="G12" s="32"/>
      <c r="Y12" s="328"/>
    </row>
    <row r="13" spans="1:27" ht="40.5" customHeight="1">
      <c r="A13" s="1013" t="s">
        <v>132</v>
      </c>
      <c r="B13" s="1013"/>
      <c r="C13" s="1013"/>
      <c r="D13" s="1013"/>
      <c r="E13" s="1013"/>
      <c r="F13" s="1013"/>
      <c r="G13" s="1013"/>
      <c r="H13" s="356"/>
      <c r="I13" s="239"/>
      <c r="J13" s="240"/>
      <c r="K13" s="240"/>
      <c r="L13" s="240"/>
      <c r="M13" s="240"/>
      <c r="Q13" s="6"/>
      <c r="U13" t="s">
        <v>133</v>
      </c>
      <c r="Y13" s="328"/>
    </row>
    <row r="14" spans="1:27" ht="14.1" customHeight="1">
      <c r="A14" s="6"/>
      <c r="B14" s="6"/>
      <c r="C14" s="6"/>
      <c r="D14" s="6"/>
      <c r="E14" s="7"/>
      <c r="F14" s="7"/>
      <c r="G14" s="8" t="s">
        <v>90</v>
      </c>
      <c r="P14" s="997"/>
      <c r="Q14" s="997"/>
      <c r="S14" s="1000"/>
      <c r="T14" s="1000"/>
      <c r="U14" t="s">
        <v>134</v>
      </c>
      <c r="W14" s="995"/>
      <c r="X14" s="995"/>
    </row>
    <row r="15" spans="1:27" ht="66" customHeight="1">
      <c r="A15" s="5" t="s">
        <v>91</v>
      </c>
      <c r="B15" s="5" t="s">
        <v>100</v>
      </c>
      <c r="C15" s="9" t="s">
        <v>101</v>
      </c>
      <c r="D15" s="9" t="s">
        <v>102</v>
      </c>
      <c r="E15" s="5" t="s">
        <v>135</v>
      </c>
      <c r="F15" s="5" t="s">
        <v>136</v>
      </c>
      <c r="G15" s="5" t="s">
        <v>137</v>
      </c>
      <c r="P15" s="289"/>
      <c r="Q15" s="289"/>
      <c r="S15" s="289"/>
      <c r="T15" s="289"/>
    </row>
    <row r="16" spans="1:27" ht="18" customHeight="1">
      <c r="A16" s="9">
        <v>1</v>
      </c>
      <c r="B16" s="9">
        <v>2</v>
      </c>
      <c r="C16" s="9">
        <v>3</v>
      </c>
      <c r="D16" s="9">
        <v>4</v>
      </c>
      <c r="E16" s="9">
        <v>5</v>
      </c>
      <c r="F16" s="9" t="s">
        <v>138</v>
      </c>
      <c r="G16" s="9">
        <v>7</v>
      </c>
      <c r="P16" s="175"/>
      <c r="Q16" s="175"/>
      <c r="S16" s="175"/>
      <c r="T16" s="175"/>
    </row>
    <row r="17" spans="1:10" s="409" customFormat="1" ht="66.75" customHeight="1">
      <c r="A17" s="408" t="e">
        <f>'Sch-1'!#REF!</f>
        <v>#REF!</v>
      </c>
      <c r="B17" s="408" t="e">
        <f>'Sch-1'!#REF!</f>
        <v>#REF!</v>
      </c>
      <c r="C17" s="408"/>
      <c r="D17" s="408"/>
      <c r="E17" s="465"/>
      <c r="F17" s="93"/>
      <c r="G17" s="466"/>
    </row>
    <row r="18" spans="1:10" s="409" customFormat="1" ht="18.75" customHeight="1">
      <c r="A18" s="408" t="e">
        <f>'Sch-1'!#REF!</f>
        <v>#REF!</v>
      </c>
      <c r="B18" s="408" t="e">
        <f>'Sch-1'!#REF!</f>
        <v>#REF!</v>
      </c>
      <c r="C18" s="408"/>
      <c r="D18" s="408"/>
      <c r="E18" s="465"/>
      <c r="F18" s="93"/>
      <c r="G18" s="466"/>
    </row>
    <row r="19" spans="1:10" s="409" customFormat="1" ht="15.75" customHeight="1">
      <c r="A19" s="408" t="e">
        <f>'Sch-1'!#REF!</f>
        <v>#REF!</v>
      </c>
      <c r="B19" s="408" t="e">
        <f>'Sch-1'!#REF!</f>
        <v>#REF!</v>
      </c>
      <c r="C19" s="408"/>
      <c r="D19" s="408"/>
      <c r="E19" s="465"/>
      <c r="F19" s="93"/>
      <c r="G19" s="466"/>
      <c r="J19" s="445"/>
    </row>
    <row r="20" spans="1:10" s="409" customFormat="1" ht="15.75" customHeight="1">
      <c r="A20" s="408" t="e">
        <f>'Sch-1'!#REF!</f>
        <v>#REF!</v>
      </c>
      <c r="B20" s="408" t="e">
        <f>'Sch-1'!#REF!</f>
        <v>#REF!</v>
      </c>
      <c r="C20" s="408" t="e">
        <f>'Sch-1'!#REF!</f>
        <v>#REF!</v>
      </c>
      <c r="D20" s="408" t="e">
        <f>'Sch-1'!#REF!</f>
        <v>#REF!</v>
      </c>
      <c r="E20" s="465" t="e">
        <f>'Sch-1'!#REF!</f>
        <v>#REF!</v>
      </c>
      <c r="F20" s="93" t="e">
        <f>IF(E20=0, "Included",IF(ISERROR(D20*E20), E20, D20*E20))</f>
        <v>#REF!</v>
      </c>
      <c r="G20" s="466" t="e">
        <f>'Sch-1'!#REF!</f>
        <v>#REF!</v>
      </c>
    </row>
    <row r="21" spans="1:10" s="409" customFormat="1" ht="15.75" customHeight="1">
      <c r="A21" s="408" t="e">
        <f>'Sch-1'!#REF!</f>
        <v>#REF!</v>
      </c>
      <c r="B21" s="408" t="e">
        <f>'Sch-1'!#REF!</f>
        <v>#REF!</v>
      </c>
      <c r="C21" s="408" t="e">
        <f>'Sch-1'!#REF!</f>
        <v>#REF!</v>
      </c>
      <c r="D21" s="408" t="e">
        <f>'Sch-1'!#REF!</f>
        <v>#REF!</v>
      </c>
      <c r="E21" s="465" t="e">
        <f>'Sch-1'!#REF!</f>
        <v>#REF!</v>
      </c>
      <c r="F21" s="93" t="e">
        <f>IF(E21=0, "Included",IF(ISERROR(D21*E21), E21, D21*E21))</f>
        <v>#REF!</v>
      </c>
      <c r="G21" s="466" t="e">
        <f>'Sch-1'!#REF!</f>
        <v>#REF!</v>
      </c>
    </row>
    <row r="22" spans="1:10" s="409" customFormat="1" ht="15.75" customHeight="1">
      <c r="A22" s="408"/>
      <c r="B22" s="408"/>
      <c r="C22" s="408"/>
      <c r="D22" s="408"/>
      <c r="E22" s="465"/>
      <c r="F22" s="93"/>
      <c r="G22" s="466"/>
    </row>
    <row r="23" spans="1:10" s="409" customFormat="1" ht="15.75" customHeight="1">
      <c r="A23" s="408" t="e">
        <f>'Sch-1'!#REF!</f>
        <v>#REF!</v>
      </c>
      <c r="B23" s="408" t="e">
        <f>'Sch-1'!#REF!</f>
        <v>#REF!</v>
      </c>
      <c r="C23" s="408"/>
      <c r="D23" s="408"/>
      <c r="E23" s="465"/>
      <c r="F23" s="93"/>
      <c r="G23" s="466"/>
    </row>
    <row r="24" spans="1:10" s="409" customFormat="1" ht="15.75" customHeight="1">
      <c r="A24" s="408" t="e">
        <f>'Sch-1'!#REF!</f>
        <v>#REF!</v>
      </c>
      <c r="B24" s="408" t="e">
        <f>'Sch-1'!#REF!</f>
        <v>#REF!</v>
      </c>
      <c r="C24" s="408" t="e">
        <f>'Sch-1'!#REF!</f>
        <v>#REF!</v>
      </c>
      <c r="D24" s="408" t="e">
        <f>'Sch-1'!#REF!</f>
        <v>#REF!</v>
      </c>
      <c r="E24" s="465" t="e">
        <f>'Sch-1'!#REF!</f>
        <v>#REF!</v>
      </c>
      <c r="F24" s="93" t="e">
        <f>IF(E24=0, "Included",IF(ISERROR(D24*E24), E24, D24*E24))</f>
        <v>#REF!</v>
      </c>
      <c r="G24" s="466" t="e">
        <f>'Sch-1'!#REF!</f>
        <v>#REF!</v>
      </c>
    </row>
    <row r="25" spans="1:10" s="409" customFormat="1" ht="15.75" customHeight="1">
      <c r="A25" s="408" t="e">
        <f>'Sch-1'!#REF!</f>
        <v>#REF!</v>
      </c>
      <c r="B25" s="408" t="e">
        <f>'Sch-1'!#REF!</f>
        <v>#REF!</v>
      </c>
      <c r="C25" s="408" t="e">
        <f>'Sch-1'!#REF!</f>
        <v>#REF!</v>
      </c>
      <c r="D25" s="408" t="e">
        <f>'Sch-1'!#REF!</f>
        <v>#REF!</v>
      </c>
      <c r="E25" s="465" t="e">
        <f>'Sch-1'!#REF!</f>
        <v>#REF!</v>
      </c>
      <c r="F25" s="93" t="e">
        <f>IF(E25=0, "Included",IF(ISERROR(D25*E25), E25, D25*E25))</f>
        <v>#REF!</v>
      </c>
      <c r="G25" s="466" t="e">
        <f>'Sch-1'!#REF!</f>
        <v>#REF!</v>
      </c>
    </row>
    <row r="26" spans="1:10" s="409" customFormat="1" ht="15.75" customHeight="1">
      <c r="A26" s="408"/>
      <c r="B26" s="408"/>
      <c r="C26" s="408"/>
      <c r="D26" s="408"/>
      <c r="E26" s="465"/>
      <c r="F26" s="93"/>
      <c r="G26" s="466"/>
    </row>
    <row r="27" spans="1:10" s="409" customFormat="1" ht="15.75" customHeight="1">
      <c r="A27" s="408" t="e">
        <f>'Sch-1'!#REF!</f>
        <v>#REF!</v>
      </c>
      <c r="B27" s="408" t="e">
        <f>'Sch-1'!#REF!</f>
        <v>#REF!</v>
      </c>
      <c r="C27" s="408"/>
      <c r="D27" s="408"/>
      <c r="E27" s="465"/>
      <c r="F27" s="93"/>
      <c r="G27" s="466"/>
    </row>
    <row r="28" spans="1:10" s="409" customFormat="1" ht="15.75" customHeight="1">
      <c r="A28" s="408" t="e">
        <f>'Sch-1'!#REF!</f>
        <v>#REF!</v>
      </c>
      <c r="B28" s="408" t="e">
        <f>'Sch-1'!#REF!</f>
        <v>#REF!</v>
      </c>
      <c r="C28" s="408" t="e">
        <f>'Sch-1'!#REF!</f>
        <v>#REF!</v>
      </c>
      <c r="D28" s="408" t="e">
        <f>'Sch-1'!#REF!</f>
        <v>#REF!</v>
      </c>
      <c r="E28" s="465" t="e">
        <f>'Sch-1'!#REF!</f>
        <v>#REF!</v>
      </c>
      <c r="F28" s="93" t="e">
        <f>IF(E28=0, "Included",IF(ISERROR(D28*E28), E28, D28*E28))</f>
        <v>#REF!</v>
      </c>
      <c r="G28" s="466" t="e">
        <f>'Sch-1'!#REF!</f>
        <v>#REF!</v>
      </c>
    </row>
    <row r="29" spans="1:10" s="409" customFormat="1" ht="15.75" customHeight="1">
      <c r="A29" s="408" t="e">
        <f>'Sch-1'!#REF!</f>
        <v>#REF!</v>
      </c>
      <c r="B29" s="408" t="e">
        <f>'Sch-1'!#REF!</f>
        <v>#REF!</v>
      </c>
      <c r="C29" s="408" t="e">
        <f>'Sch-1'!#REF!</f>
        <v>#REF!</v>
      </c>
      <c r="D29" s="408" t="e">
        <f>'Sch-1'!#REF!</f>
        <v>#REF!</v>
      </c>
      <c r="E29" s="465" t="e">
        <f>'Sch-1'!#REF!</f>
        <v>#REF!</v>
      </c>
      <c r="F29" s="93" t="e">
        <f>IF(E29=0, "Included",IF(ISERROR(D29*E29), E29, D29*E29))</f>
        <v>#REF!</v>
      </c>
      <c r="G29" s="466" t="e">
        <f>'Sch-1'!#REF!</f>
        <v>#REF!</v>
      </c>
    </row>
    <row r="30" spans="1:10" s="409" customFormat="1" ht="15.75" customHeight="1">
      <c r="A30" s="408"/>
      <c r="B30" s="408"/>
      <c r="C30" s="408"/>
      <c r="D30" s="408"/>
      <c r="E30" s="465"/>
      <c r="F30" s="93"/>
      <c r="G30" s="466"/>
    </row>
    <row r="31" spans="1:10" s="409" customFormat="1" ht="15.75" customHeight="1">
      <c r="A31" s="408" t="e">
        <f>'Sch-1'!#REF!</f>
        <v>#REF!</v>
      </c>
      <c r="B31" s="408" t="e">
        <f>'Sch-1'!#REF!</f>
        <v>#REF!</v>
      </c>
      <c r="C31" s="408"/>
      <c r="D31" s="408"/>
      <c r="E31" s="465"/>
      <c r="F31" s="93"/>
      <c r="G31" s="466"/>
    </row>
    <row r="32" spans="1:10" s="409" customFormat="1" ht="15.75" customHeight="1">
      <c r="A32" s="408" t="e">
        <f>'Sch-1'!#REF!</f>
        <v>#REF!</v>
      </c>
      <c r="B32" s="408" t="e">
        <f>'Sch-1'!#REF!</f>
        <v>#REF!</v>
      </c>
      <c r="C32" s="408"/>
      <c r="D32" s="408"/>
      <c r="E32" s="465"/>
      <c r="F32" s="93"/>
      <c r="G32" s="466"/>
    </row>
    <row r="33" spans="1:7" s="409" customFormat="1" ht="15.75" customHeight="1">
      <c r="A33" s="408" t="e">
        <f>'Sch-1'!#REF!</f>
        <v>#REF!</v>
      </c>
      <c r="B33" s="408" t="e">
        <f>'Sch-1'!#REF!</f>
        <v>#REF!</v>
      </c>
      <c r="C33" s="408" t="e">
        <f>'Sch-1'!#REF!</f>
        <v>#REF!</v>
      </c>
      <c r="D33" s="408" t="e">
        <f>'Sch-1'!#REF!</f>
        <v>#REF!</v>
      </c>
      <c r="E33" s="465" t="e">
        <f>'Sch-1'!#REF!</f>
        <v>#REF!</v>
      </c>
      <c r="F33" s="93" t="e">
        <f t="shared" ref="F33:F68" si="0">IF(E33=0, "Included",IF(ISERROR(D33*E33), E33, D33*E33))</f>
        <v>#REF!</v>
      </c>
      <c r="G33" s="466" t="e">
        <f>'Sch-1'!#REF!</f>
        <v>#REF!</v>
      </c>
    </row>
    <row r="34" spans="1:7" s="409" customFormat="1" ht="15.75" customHeight="1">
      <c r="A34" s="408" t="e">
        <f>'Sch-1'!#REF!</f>
        <v>#REF!</v>
      </c>
      <c r="B34" s="408" t="e">
        <f>'Sch-1'!#REF!</f>
        <v>#REF!</v>
      </c>
      <c r="C34" s="408" t="e">
        <f>'Sch-1'!#REF!</f>
        <v>#REF!</v>
      </c>
      <c r="D34" s="408" t="e">
        <f>'Sch-1'!#REF!</f>
        <v>#REF!</v>
      </c>
      <c r="E34" s="465" t="e">
        <f>'Sch-1'!#REF!</f>
        <v>#REF!</v>
      </c>
      <c r="F34" s="93" t="e">
        <f t="shared" si="0"/>
        <v>#REF!</v>
      </c>
      <c r="G34" s="466" t="e">
        <f>'Sch-1'!#REF!</f>
        <v>#REF!</v>
      </c>
    </row>
    <row r="35" spans="1:7" s="409" customFormat="1" ht="15.75" customHeight="1">
      <c r="A35" s="408"/>
      <c r="B35" s="408"/>
      <c r="C35" s="408"/>
      <c r="D35" s="408"/>
      <c r="E35" s="465"/>
      <c r="F35" s="93"/>
      <c r="G35" s="466"/>
    </row>
    <row r="36" spans="1:7" s="409" customFormat="1" ht="15.75" customHeight="1">
      <c r="A36" s="408" t="e">
        <f>'Sch-1'!#REF!</f>
        <v>#REF!</v>
      </c>
      <c r="B36" s="408" t="e">
        <f>'Sch-1'!#REF!</f>
        <v>#REF!</v>
      </c>
      <c r="C36" s="408"/>
      <c r="D36" s="408"/>
      <c r="E36" s="465"/>
      <c r="F36" s="93"/>
      <c r="G36" s="466"/>
    </row>
    <row r="37" spans="1:7" s="409" customFormat="1" ht="51" customHeight="1">
      <c r="A37" s="408" t="e">
        <f>'Sch-1'!#REF!</f>
        <v>#REF!</v>
      </c>
      <c r="B37" s="408" t="e">
        <f>'Sch-1'!#REF!</f>
        <v>#REF!</v>
      </c>
      <c r="C37" s="408" t="e">
        <f>'Sch-1'!#REF!</f>
        <v>#REF!</v>
      </c>
      <c r="D37" s="408" t="e">
        <f>'Sch-1'!#REF!</f>
        <v>#REF!</v>
      </c>
      <c r="E37" s="465" t="e">
        <f>'Sch-1'!#REF!</f>
        <v>#REF!</v>
      </c>
      <c r="F37" s="93" t="e">
        <f t="shared" si="0"/>
        <v>#REF!</v>
      </c>
      <c r="G37" s="466" t="e">
        <f>'Sch-1'!#REF!</f>
        <v>#REF!</v>
      </c>
    </row>
    <row r="38" spans="1:7" s="409" customFormat="1" ht="17.25" customHeight="1">
      <c r="A38" s="408" t="e">
        <f>'Sch-1'!#REF!</f>
        <v>#REF!</v>
      </c>
      <c r="B38" s="408" t="e">
        <f>'Sch-1'!#REF!</f>
        <v>#REF!</v>
      </c>
      <c r="C38" s="408" t="e">
        <f>'Sch-1'!#REF!</f>
        <v>#REF!</v>
      </c>
      <c r="D38" s="408" t="e">
        <f>'Sch-1'!#REF!</f>
        <v>#REF!</v>
      </c>
      <c r="E38" s="465" t="e">
        <f>'Sch-1'!#REF!</f>
        <v>#REF!</v>
      </c>
      <c r="F38" s="93" t="e">
        <f t="shared" si="0"/>
        <v>#REF!</v>
      </c>
      <c r="G38" s="466" t="e">
        <f>'Sch-1'!#REF!</f>
        <v>#REF!</v>
      </c>
    </row>
    <row r="39" spans="1:7" s="409" customFormat="1" ht="15.75" customHeight="1">
      <c r="A39" s="408" t="e">
        <f>'Sch-1'!#REF!</f>
        <v>#REF!</v>
      </c>
      <c r="B39" s="408" t="e">
        <f>'Sch-1'!#REF!</f>
        <v>#REF!</v>
      </c>
      <c r="C39" s="408" t="e">
        <f>'Sch-1'!#REF!</f>
        <v>#REF!</v>
      </c>
      <c r="D39" s="408" t="e">
        <f>'Sch-1'!#REF!</f>
        <v>#REF!</v>
      </c>
      <c r="E39" s="465" t="e">
        <f>'Sch-1'!#REF!</f>
        <v>#REF!</v>
      </c>
      <c r="F39" s="93" t="e">
        <f t="shared" si="0"/>
        <v>#REF!</v>
      </c>
      <c r="G39" s="466" t="e">
        <f>'Sch-1'!#REF!</f>
        <v>#REF!</v>
      </c>
    </row>
    <row r="40" spans="1:7" s="409" customFormat="1" ht="15.75" customHeight="1">
      <c r="A40" s="408" t="e">
        <f>'Sch-1'!#REF!</f>
        <v>#REF!</v>
      </c>
      <c r="B40" s="408" t="e">
        <f>'Sch-1'!#REF!</f>
        <v>#REF!</v>
      </c>
      <c r="C40" s="408" t="e">
        <f>'Sch-1'!#REF!</f>
        <v>#REF!</v>
      </c>
      <c r="D40" s="408" t="e">
        <f>'Sch-1'!#REF!</f>
        <v>#REF!</v>
      </c>
      <c r="E40" s="465" t="e">
        <f>'Sch-1'!#REF!</f>
        <v>#REF!</v>
      </c>
      <c r="F40" s="93" t="e">
        <f t="shared" si="0"/>
        <v>#REF!</v>
      </c>
      <c r="G40" s="466" t="e">
        <f>'Sch-1'!#REF!</f>
        <v>#REF!</v>
      </c>
    </row>
    <row r="41" spans="1:7" s="409" customFormat="1" ht="15.75" customHeight="1">
      <c r="A41" s="408" t="e">
        <f>'Sch-1'!#REF!</f>
        <v>#REF!</v>
      </c>
      <c r="B41" s="408" t="e">
        <f>'Sch-1'!#REF!</f>
        <v>#REF!</v>
      </c>
      <c r="C41" s="408" t="e">
        <f>'Sch-1'!#REF!</f>
        <v>#REF!</v>
      </c>
      <c r="D41" s="408" t="e">
        <f>'Sch-1'!#REF!</f>
        <v>#REF!</v>
      </c>
      <c r="E41" s="465" t="e">
        <f>'Sch-1'!#REF!</f>
        <v>#REF!</v>
      </c>
      <c r="F41" s="93" t="e">
        <f t="shared" si="0"/>
        <v>#REF!</v>
      </c>
      <c r="G41" s="466" t="e">
        <f>'Sch-1'!#REF!</f>
        <v>#REF!</v>
      </c>
    </row>
    <row r="42" spans="1:7" s="409" customFormat="1" ht="18.75" customHeight="1">
      <c r="A42" s="408" t="e">
        <f>'Sch-1'!#REF!</f>
        <v>#REF!</v>
      </c>
      <c r="B42" s="408" t="e">
        <f>'Sch-1'!#REF!</f>
        <v>#REF!</v>
      </c>
      <c r="C42" s="408" t="e">
        <f>'Sch-1'!#REF!</f>
        <v>#REF!</v>
      </c>
      <c r="D42" s="408" t="e">
        <f>'Sch-1'!#REF!</f>
        <v>#REF!</v>
      </c>
      <c r="E42" s="465" t="e">
        <f>'Sch-1'!#REF!</f>
        <v>#REF!</v>
      </c>
      <c r="F42" s="93" t="e">
        <f t="shared" si="0"/>
        <v>#REF!</v>
      </c>
      <c r="G42" s="466" t="e">
        <f>'Sch-1'!#REF!</f>
        <v>#REF!</v>
      </c>
    </row>
    <row r="43" spans="1:7" s="409" customFormat="1">
      <c r="A43" s="408"/>
      <c r="B43" s="408"/>
      <c r="C43" s="408"/>
      <c r="D43" s="408"/>
      <c r="E43" s="465"/>
      <c r="F43" s="93"/>
      <c r="G43" s="466"/>
    </row>
    <row r="44" spans="1:7" s="409" customFormat="1" ht="17.25" customHeight="1">
      <c r="A44" s="408" t="e">
        <f>'Sch-1'!#REF!</f>
        <v>#REF!</v>
      </c>
      <c r="B44" s="408" t="e">
        <f>'Sch-1'!#REF!</f>
        <v>#REF!</v>
      </c>
      <c r="C44" s="408"/>
      <c r="D44" s="408"/>
      <c r="E44" s="465"/>
      <c r="F44" s="93"/>
      <c r="G44" s="466"/>
    </row>
    <row r="45" spans="1:7" s="409" customFormat="1" ht="17.25" customHeight="1">
      <c r="A45" s="408" t="e">
        <f>'Sch-1'!#REF!</f>
        <v>#REF!</v>
      </c>
      <c r="B45" s="408" t="e">
        <f>'Sch-1'!#REF!</f>
        <v>#REF!</v>
      </c>
      <c r="C45" s="408" t="e">
        <f>'Sch-1'!#REF!</f>
        <v>#REF!</v>
      </c>
      <c r="D45" s="408" t="e">
        <f>'Sch-1'!#REF!</f>
        <v>#REF!</v>
      </c>
      <c r="E45" s="465" t="e">
        <f>'Sch-1'!#REF!</f>
        <v>#REF!</v>
      </c>
      <c r="F45" s="93" t="e">
        <f t="shared" si="0"/>
        <v>#REF!</v>
      </c>
      <c r="G45" s="466" t="e">
        <f>'Sch-1'!#REF!</f>
        <v>#REF!</v>
      </c>
    </row>
    <row r="46" spans="1:7" s="409" customFormat="1" ht="17.25" customHeight="1">
      <c r="A46" s="408"/>
      <c r="B46" s="408"/>
      <c r="C46" s="408"/>
      <c r="D46" s="408"/>
      <c r="E46" s="465"/>
      <c r="F46" s="93"/>
      <c r="G46" s="466"/>
    </row>
    <row r="47" spans="1:7" s="412" customFormat="1">
      <c r="A47" s="408" t="e">
        <f>'Sch-1'!#REF!</f>
        <v>#REF!</v>
      </c>
      <c r="B47" s="408" t="e">
        <f>'Sch-1'!#REF!</f>
        <v>#REF!</v>
      </c>
      <c r="C47" s="408"/>
      <c r="D47" s="408"/>
      <c r="E47" s="465"/>
      <c r="F47" s="93"/>
      <c r="G47" s="466"/>
    </row>
    <row r="48" spans="1:7" s="412" customFormat="1">
      <c r="A48" s="408" t="e">
        <f>'Sch-1'!#REF!</f>
        <v>#REF!</v>
      </c>
      <c r="B48" s="408" t="e">
        <f>'Sch-1'!#REF!</f>
        <v>#REF!</v>
      </c>
      <c r="C48" s="408" t="e">
        <f>'Sch-1'!#REF!</f>
        <v>#REF!</v>
      </c>
      <c r="D48" s="408" t="e">
        <f>'Sch-1'!#REF!</f>
        <v>#REF!</v>
      </c>
      <c r="E48" s="465" t="e">
        <f>'Sch-1'!#REF!</f>
        <v>#REF!</v>
      </c>
      <c r="F48" s="93" t="e">
        <f t="shared" si="0"/>
        <v>#REF!</v>
      </c>
      <c r="G48" s="466" t="e">
        <f>'Sch-1'!#REF!</f>
        <v>#REF!</v>
      </c>
    </row>
    <row r="49" spans="1:7" s="412" customFormat="1" ht="15" customHeight="1">
      <c r="A49" s="408" t="e">
        <f>'Sch-1'!#REF!</f>
        <v>#REF!</v>
      </c>
      <c r="B49" s="408" t="e">
        <f>'Sch-1'!#REF!</f>
        <v>#REF!</v>
      </c>
      <c r="C49" s="408" t="e">
        <f>'Sch-1'!#REF!</f>
        <v>#REF!</v>
      </c>
      <c r="D49" s="408" t="e">
        <f>'Sch-1'!#REF!</f>
        <v>#REF!</v>
      </c>
      <c r="E49" s="465" t="e">
        <f>'Sch-1'!#REF!</f>
        <v>#REF!</v>
      </c>
      <c r="F49" s="93" t="e">
        <f t="shared" si="0"/>
        <v>#REF!</v>
      </c>
      <c r="G49" s="466" t="e">
        <f>'Sch-1'!#REF!</f>
        <v>#REF!</v>
      </c>
    </row>
    <row r="50" spans="1:7" s="412" customFormat="1" ht="15" customHeight="1">
      <c r="A50" s="408" t="e">
        <f>'Sch-1'!#REF!</f>
        <v>#REF!</v>
      </c>
      <c r="B50" s="408" t="e">
        <f>'Sch-1'!#REF!</f>
        <v>#REF!</v>
      </c>
      <c r="C50" s="408" t="e">
        <f>'Sch-1'!#REF!</f>
        <v>#REF!</v>
      </c>
      <c r="D50" s="408" t="e">
        <f>'Sch-1'!#REF!</f>
        <v>#REF!</v>
      </c>
      <c r="E50" s="465" t="e">
        <f>'Sch-1'!#REF!</f>
        <v>#REF!</v>
      </c>
      <c r="F50" s="93" t="e">
        <f t="shared" si="0"/>
        <v>#REF!</v>
      </c>
      <c r="G50" s="466" t="e">
        <f>'Sch-1'!#REF!</f>
        <v>#REF!</v>
      </c>
    </row>
    <row r="51" spans="1:7" s="412" customFormat="1">
      <c r="A51" s="408" t="e">
        <f>'Sch-1'!#REF!</f>
        <v>#REF!</v>
      </c>
      <c r="B51" s="408" t="e">
        <f>'Sch-1'!#REF!</f>
        <v>#REF!</v>
      </c>
      <c r="C51" s="408" t="e">
        <f>'Sch-1'!#REF!</f>
        <v>#REF!</v>
      </c>
      <c r="D51" s="408" t="e">
        <f>'Sch-1'!#REF!</f>
        <v>#REF!</v>
      </c>
      <c r="E51" s="465" t="e">
        <f>'Sch-1'!#REF!</f>
        <v>#REF!</v>
      </c>
      <c r="F51" s="93" t="e">
        <f t="shared" si="0"/>
        <v>#REF!</v>
      </c>
      <c r="G51" s="466" t="e">
        <f>'Sch-1'!#REF!</f>
        <v>#REF!</v>
      </c>
    </row>
    <row r="52" spans="1:7" s="412" customFormat="1">
      <c r="A52" s="408"/>
      <c r="B52" s="408"/>
      <c r="C52" s="408"/>
      <c r="D52" s="408"/>
      <c r="E52" s="465"/>
      <c r="F52" s="93"/>
      <c r="G52" s="466"/>
    </row>
    <row r="53" spans="1:7" s="409" customFormat="1" ht="17.25" customHeight="1">
      <c r="A53" s="408" t="e">
        <f>'Sch-1'!#REF!</f>
        <v>#REF!</v>
      </c>
      <c r="B53" s="408" t="e">
        <f>'Sch-1'!#REF!</f>
        <v>#REF!</v>
      </c>
      <c r="C53" s="408"/>
      <c r="D53" s="408"/>
      <c r="E53" s="465"/>
      <c r="F53" s="93"/>
      <c r="G53" s="466"/>
    </row>
    <row r="54" spans="1:7" s="413" customFormat="1" ht="18">
      <c r="A54" s="408" t="e">
        <f>'Sch-1'!#REF!</f>
        <v>#REF!</v>
      </c>
      <c r="B54" s="408" t="e">
        <f>'Sch-1'!#REF!</f>
        <v>#REF!</v>
      </c>
      <c r="C54" s="408" t="e">
        <f>'Sch-1'!#REF!</f>
        <v>#REF!</v>
      </c>
      <c r="D54" s="408" t="e">
        <f>'Sch-1'!#REF!</f>
        <v>#REF!</v>
      </c>
      <c r="E54" s="465" t="e">
        <f>'Sch-1'!#REF!</f>
        <v>#REF!</v>
      </c>
      <c r="F54" s="93" t="e">
        <f t="shared" si="0"/>
        <v>#REF!</v>
      </c>
      <c r="G54" s="466" t="e">
        <f>'Sch-1'!#REF!</f>
        <v>#REF!</v>
      </c>
    </row>
    <row r="55" spans="1:7" s="409" customFormat="1">
      <c r="A55" s="408" t="e">
        <f>'Sch-1'!#REF!</f>
        <v>#REF!</v>
      </c>
      <c r="B55" s="408" t="e">
        <f>'Sch-1'!#REF!</f>
        <v>#REF!</v>
      </c>
      <c r="C55" s="408" t="e">
        <f>'Sch-1'!#REF!</f>
        <v>#REF!</v>
      </c>
      <c r="D55" s="408" t="e">
        <f>'Sch-1'!#REF!</f>
        <v>#REF!</v>
      </c>
      <c r="E55" s="465" t="e">
        <f>'Sch-1'!#REF!</f>
        <v>#REF!</v>
      </c>
      <c r="F55" s="93" t="e">
        <f t="shared" si="0"/>
        <v>#REF!</v>
      </c>
      <c r="G55" s="466" t="e">
        <f>'Sch-1'!#REF!</f>
        <v>#REF!</v>
      </c>
    </row>
    <row r="56" spans="1:7" s="409" customFormat="1" ht="18" customHeight="1">
      <c r="A56" s="408" t="e">
        <f>'Sch-1'!#REF!</f>
        <v>#REF!</v>
      </c>
      <c r="B56" s="408" t="e">
        <f>'Sch-1'!#REF!</f>
        <v>#REF!</v>
      </c>
      <c r="C56" s="408" t="e">
        <f>'Sch-1'!#REF!</f>
        <v>#REF!</v>
      </c>
      <c r="D56" s="408" t="e">
        <f>'Sch-1'!#REF!</f>
        <v>#REF!</v>
      </c>
      <c r="E56" s="465" t="e">
        <f>'Sch-1'!#REF!</f>
        <v>#REF!</v>
      </c>
      <c r="F56" s="93" t="e">
        <f t="shared" si="0"/>
        <v>#REF!</v>
      </c>
      <c r="G56" s="466" t="e">
        <f>'Sch-1'!#REF!</f>
        <v>#REF!</v>
      </c>
    </row>
    <row r="57" spans="1:7" s="409" customFormat="1" ht="18.75" customHeight="1">
      <c r="A57" s="408" t="e">
        <f>'Sch-1'!#REF!</f>
        <v>#REF!</v>
      </c>
      <c r="B57" s="408" t="e">
        <f>'Sch-1'!#REF!</f>
        <v>#REF!</v>
      </c>
      <c r="C57" s="408"/>
      <c r="D57" s="408"/>
      <c r="E57" s="465"/>
      <c r="F57" s="93"/>
      <c r="G57" s="466"/>
    </row>
    <row r="58" spans="1:7" s="409" customFormat="1" ht="18.75" customHeight="1">
      <c r="A58" s="408" t="e">
        <f>'Sch-1'!#REF!</f>
        <v>#REF!</v>
      </c>
      <c r="B58" s="408" t="e">
        <f>'Sch-1'!#REF!</f>
        <v>#REF!</v>
      </c>
      <c r="C58" s="408" t="e">
        <f>'Sch-1'!#REF!</f>
        <v>#REF!</v>
      </c>
      <c r="D58" s="408" t="e">
        <f>'Sch-1'!#REF!</f>
        <v>#REF!</v>
      </c>
      <c r="E58" s="465" t="e">
        <f>'Sch-1'!#REF!</f>
        <v>#REF!</v>
      </c>
      <c r="F58" s="93" t="e">
        <f t="shared" si="0"/>
        <v>#REF!</v>
      </c>
      <c r="G58" s="466" t="e">
        <f>'Sch-1'!#REF!</f>
        <v>#REF!</v>
      </c>
    </row>
    <row r="59" spans="1:7" s="413" customFormat="1" ht="18.75" customHeight="1">
      <c r="A59" s="408" t="e">
        <f>'Sch-1'!#REF!</f>
        <v>#REF!</v>
      </c>
      <c r="B59" s="408" t="e">
        <f>'Sch-1'!#REF!</f>
        <v>#REF!</v>
      </c>
      <c r="C59" s="408" t="e">
        <f>'Sch-1'!#REF!</f>
        <v>#REF!</v>
      </c>
      <c r="D59" s="408" t="e">
        <f>'Sch-1'!#REF!</f>
        <v>#REF!</v>
      </c>
      <c r="E59" s="465" t="e">
        <f>'Sch-1'!#REF!</f>
        <v>#REF!</v>
      </c>
      <c r="F59" s="93" t="e">
        <f t="shared" si="0"/>
        <v>#REF!</v>
      </c>
      <c r="G59" s="466" t="e">
        <f>'Sch-1'!#REF!</f>
        <v>#REF!</v>
      </c>
    </row>
    <row r="60" spans="1:7" s="409" customFormat="1" ht="18.75" customHeight="1">
      <c r="A60" s="408" t="e">
        <f>'Sch-1'!#REF!</f>
        <v>#REF!</v>
      </c>
      <c r="B60" s="408" t="e">
        <f>'Sch-1'!#REF!</f>
        <v>#REF!</v>
      </c>
      <c r="C60" s="408" t="e">
        <f>'Sch-1'!#REF!</f>
        <v>#REF!</v>
      </c>
      <c r="D60" s="408" t="e">
        <f>'Sch-1'!#REF!</f>
        <v>#REF!</v>
      </c>
      <c r="E60" s="465" t="e">
        <f>'Sch-1'!#REF!</f>
        <v>#REF!</v>
      </c>
      <c r="F60" s="93" t="e">
        <f t="shared" si="0"/>
        <v>#REF!</v>
      </c>
      <c r="G60" s="466" t="e">
        <f>'Sch-1'!#REF!</f>
        <v>#REF!</v>
      </c>
    </row>
    <row r="61" spans="1:7" s="409" customFormat="1" ht="17.25" customHeight="1">
      <c r="A61" s="408" t="e">
        <f>'Sch-1'!#REF!</f>
        <v>#REF!</v>
      </c>
      <c r="B61" s="408" t="e">
        <f>'Sch-1'!#REF!</f>
        <v>#REF!</v>
      </c>
      <c r="C61" s="408" t="e">
        <f>'Sch-1'!#REF!</f>
        <v>#REF!</v>
      </c>
      <c r="D61" s="408" t="e">
        <f>'Sch-1'!#REF!</f>
        <v>#REF!</v>
      </c>
      <c r="E61" s="465" t="e">
        <f>'Sch-1'!#REF!</f>
        <v>#REF!</v>
      </c>
      <c r="F61" s="93" t="e">
        <f t="shared" si="0"/>
        <v>#REF!</v>
      </c>
      <c r="G61" s="466" t="e">
        <f>'Sch-1'!#REF!</f>
        <v>#REF!</v>
      </c>
    </row>
    <row r="62" spans="1:7" s="409" customFormat="1" ht="17.25" customHeight="1">
      <c r="A62" s="408" t="e">
        <f>'Sch-1'!#REF!</f>
        <v>#REF!</v>
      </c>
      <c r="B62" s="408" t="e">
        <f>'Sch-1'!#REF!</f>
        <v>#REF!</v>
      </c>
      <c r="C62" s="408" t="e">
        <f>'Sch-1'!#REF!</f>
        <v>#REF!</v>
      </c>
      <c r="D62" s="408" t="e">
        <f>'Sch-1'!#REF!</f>
        <v>#REF!</v>
      </c>
      <c r="E62" s="465" t="e">
        <f>'Sch-1'!#REF!</f>
        <v>#REF!</v>
      </c>
      <c r="F62" s="93" t="e">
        <f t="shared" si="0"/>
        <v>#REF!</v>
      </c>
      <c r="G62" s="466" t="e">
        <f>'Sch-1'!#REF!</f>
        <v>#REF!</v>
      </c>
    </row>
    <row r="63" spans="1:7" s="409" customFormat="1" ht="17.25" customHeight="1">
      <c r="A63" s="408"/>
      <c r="B63" s="408"/>
      <c r="C63" s="408"/>
      <c r="D63" s="408"/>
      <c r="E63" s="465"/>
      <c r="F63" s="93"/>
      <c r="G63" s="466"/>
    </row>
    <row r="64" spans="1:7" s="409" customFormat="1" ht="17.25" customHeight="1">
      <c r="A64" s="408"/>
      <c r="B64" s="408"/>
      <c r="C64" s="408"/>
      <c r="D64" s="408"/>
      <c r="E64" s="465"/>
      <c r="F64" s="93"/>
      <c r="G64" s="466"/>
    </row>
    <row r="65" spans="1:22" s="409" customFormat="1" ht="17.25" customHeight="1">
      <c r="A65" s="408" t="e">
        <f>'Sch-1'!#REF!</f>
        <v>#REF!</v>
      </c>
      <c r="B65" s="408" t="e">
        <f>'Sch-1'!#REF!</f>
        <v>#REF!</v>
      </c>
      <c r="C65" s="408"/>
      <c r="D65" s="408"/>
      <c r="E65" s="465"/>
      <c r="F65" s="93"/>
      <c r="G65" s="466"/>
    </row>
    <row r="66" spans="1:22" s="409" customFormat="1" ht="17.25" customHeight="1">
      <c r="A66" s="408"/>
      <c r="B66" s="408" t="e">
        <f>'Sch-1'!#REF!</f>
        <v>#REF!</v>
      </c>
      <c r="C66" s="408" t="e">
        <f>'Sch-1'!#REF!</f>
        <v>#REF!</v>
      </c>
      <c r="D66" s="408" t="e">
        <f>'Sch-1'!#REF!</f>
        <v>#REF!</v>
      </c>
      <c r="E66" s="465" t="e">
        <f>'Sch-1'!#REF!</f>
        <v>#REF!</v>
      </c>
      <c r="F66" s="93" t="e">
        <f t="shared" si="0"/>
        <v>#REF!</v>
      </c>
      <c r="G66" s="466" t="e">
        <f>'Sch-1'!#REF!</f>
        <v>#REF!</v>
      </c>
    </row>
    <row r="67" spans="1:22" s="409" customFormat="1" ht="17.25" customHeight="1">
      <c r="A67" s="408"/>
      <c r="B67" s="408" t="e">
        <f>'Sch-1'!#REF!</f>
        <v>#REF!</v>
      </c>
      <c r="C67" s="408"/>
      <c r="D67" s="408"/>
      <c r="E67" s="465"/>
      <c r="F67" s="93"/>
      <c r="G67" s="466"/>
    </row>
    <row r="68" spans="1:22" s="409" customFormat="1" ht="17.25" customHeight="1">
      <c r="A68" s="408"/>
      <c r="B68" s="408" t="e">
        <f>'Sch-1'!#REF!</f>
        <v>#REF!</v>
      </c>
      <c r="C68" s="408" t="e">
        <f>'Sch-1'!#REF!</f>
        <v>#REF!</v>
      </c>
      <c r="D68" s="408" t="e">
        <f>'Sch-1'!#REF!</f>
        <v>#REF!</v>
      </c>
      <c r="E68" s="465" t="e">
        <f>'Sch-1'!#REF!</f>
        <v>#REF!</v>
      </c>
      <c r="F68" s="93" t="e">
        <f t="shared" si="0"/>
        <v>#REF!</v>
      </c>
      <c r="G68" s="466" t="e">
        <f>'Sch-1'!#REF!</f>
        <v>#REF!</v>
      </c>
    </row>
    <row r="69" spans="1:22" s="409" customFormat="1" ht="17.25" customHeight="1">
      <c r="A69" s="408"/>
      <c r="B69" s="408" t="e">
        <f>'Sch-1'!#REF!</f>
        <v>#REF!</v>
      </c>
      <c r="C69" s="408" t="e">
        <f>'Sch-1'!#REF!</f>
        <v>#REF!</v>
      </c>
      <c r="D69" s="408" t="e">
        <f>'Sch-1'!#REF!</f>
        <v>#REF!</v>
      </c>
      <c r="E69" s="465" t="e">
        <f>'Sch-1'!#REF!</f>
        <v>#REF!</v>
      </c>
      <c r="F69" s="93" t="e">
        <f>IF(E69=0, "Included",IF(ISERROR(D69*E69), E69, D69*E69))</f>
        <v>#REF!</v>
      </c>
      <c r="G69" s="466" t="e">
        <f>'Sch-1'!#REF!</f>
        <v>#REF!</v>
      </c>
    </row>
    <row r="70" spans="1:22" s="409" customFormat="1" ht="18" customHeight="1">
      <c r="A70" s="408"/>
      <c r="B70" s="408"/>
      <c r="C70" s="408"/>
      <c r="D70" s="408"/>
      <c r="E70" s="465"/>
      <c r="F70" s="93"/>
      <c r="G70" s="466"/>
    </row>
    <row r="71" spans="1:22" s="409" customFormat="1" ht="18" customHeight="1">
      <c r="A71" s="414"/>
      <c r="B71" s="364" t="s">
        <v>139</v>
      </c>
      <c r="C71" s="415"/>
      <c r="D71" s="416"/>
      <c r="E71" s="410"/>
      <c r="F71" s="93">
        <f>SUMIF(G18:G70,"Direct",F18:F70)</f>
        <v>0</v>
      </c>
      <c r="G71" s="417" t="s">
        <v>133</v>
      </c>
    </row>
    <row r="72" spans="1:22" s="409" customFormat="1" ht="18" customHeight="1">
      <c r="A72" s="414"/>
      <c r="B72" s="364" t="s">
        <v>140</v>
      </c>
      <c r="C72" s="415"/>
      <c r="D72" s="416"/>
      <c r="E72" s="410"/>
      <c r="F72" s="93">
        <f>SUMIF(G18:G70,"Bought-Out",F18:F70)</f>
        <v>0</v>
      </c>
      <c r="G72" s="417"/>
    </row>
    <row r="73" spans="1:22" ht="44.1" customHeight="1">
      <c r="A73" s="363"/>
      <c r="B73" s="364" t="s">
        <v>112</v>
      </c>
      <c r="C73" s="365"/>
      <c r="D73" s="366"/>
      <c r="E73" s="362"/>
      <c r="F73" s="362">
        <f>F71+F72</f>
        <v>0</v>
      </c>
      <c r="G73" s="833"/>
      <c r="I73" s="338"/>
      <c r="P73" s="333"/>
      <c r="Q73" s="332"/>
      <c r="S73" s="333"/>
      <c r="T73" s="332"/>
      <c r="V73" s="321"/>
    </row>
    <row r="74" spans="1:22" ht="26.1" customHeight="1">
      <c r="A74" s="834"/>
      <c r="B74" s="1003" t="s">
        <v>141</v>
      </c>
      <c r="C74" s="1003"/>
      <c r="D74" s="1003"/>
      <c r="E74" s="93"/>
      <c r="F74" s="93" t="e">
        <f>'Sch-7 Dis'!F19</f>
        <v>#REF!</v>
      </c>
      <c r="G74" s="10"/>
      <c r="I74" s="238"/>
      <c r="J74" s="172"/>
      <c r="K74" s="172"/>
      <c r="L74" s="172"/>
      <c r="M74" s="172"/>
      <c r="N74" s="1"/>
      <c r="O74" s="1"/>
      <c r="P74" s="83"/>
      <c r="Q74" s="332" t="e">
        <f>'Sch-7'!#REF!</f>
        <v>#REF!</v>
      </c>
      <c r="R74" s="6"/>
      <c r="S74" s="83"/>
      <c r="T74" s="332" t="e">
        <f>'Sch-7'!#REF!</f>
        <v>#REF!</v>
      </c>
      <c r="U74" s="1"/>
      <c r="V74" s="1"/>
    </row>
    <row r="75" spans="1:22" ht="26.1" customHeight="1">
      <c r="A75" s="835"/>
      <c r="B75" s="1004" t="s">
        <v>114</v>
      </c>
      <c r="C75" s="1004"/>
      <c r="D75" s="1004"/>
      <c r="E75" s="367"/>
      <c r="F75" s="367" t="e">
        <f>F73+F74</f>
        <v>#REF!</v>
      </c>
      <c r="G75" s="368"/>
      <c r="I75" s="238"/>
      <c r="J75" s="172"/>
      <c r="K75" s="172"/>
      <c r="L75" s="172"/>
      <c r="M75" s="172"/>
      <c r="N75" s="1"/>
      <c r="O75" s="1"/>
      <c r="P75" s="83"/>
      <c r="Q75" s="335" t="e">
        <f>SUM(#REF!,Q74)</f>
        <v>#REF!</v>
      </c>
      <c r="R75" s="11"/>
      <c r="S75" s="175"/>
      <c r="T75" s="335" t="e">
        <f>#REF!+T74</f>
        <v>#REF!</v>
      </c>
      <c r="U75" s="1"/>
      <c r="V75" s="336"/>
    </row>
    <row r="76" spans="1:22" ht="16.5" customHeight="1">
      <c r="A76" s="1005"/>
      <c r="B76" s="1005"/>
      <c r="C76" s="1005"/>
      <c r="D76" s="1005"/>
      <c r="E76" s="1005"/>
      <c r="F76" s="1005"/>
      <c r="G76" s="1005"/>
      <c r="P76" s="336" t="s">
        <v>142</v>
      </c>
      <c r="Q76" s="333" t="e">
        <f>F75-Q75</f>
        <v>#REF!</v>
      </c>
      <c r="S76" s="336" t="s">
        <v>143</v>
      </c>
      <c r="T76" s="333" t="e">
        <f>Q75-T75</f>
        <v>#REF!</v>
      </c>
    </row>
    <row r="77" spans="1:22" ht="16.5" customHeight="1">
      <c r="A77" s="6"/>
      <c r="B77" s="1006" t="str">
        <f>IF((18-COUNTA(G17:G70))&gt;0,"Do not leave Mode of Transaction Blank for any item. "&amp;(18-COUNTA(G17:G70))&amp;" item(s) is(are) left blank, if you leave it blank, the same shall be deemed to be 'Bought-out'", " ")</f>
        <v xml:space="preserve"> </v>
      </c>
      <c r="C77" s="1006"/>
      <c r="D77" s="1006"/>
      <c r="E77" s="1006"/>
      <c r="F77" s="1006"/>
      <c r="G77" s="1006"/>
      <c r="P77" s="1" t="s">
        <v>144</v>
      </c>
      <c r="Q77" s="1" t="e">
        <f>IF(#REF!&gt;0,#REF! &amp; " item(s) in Sch-1", "")</f>
        <v>#REF!</v>
      </c>
    </row>
    <row r="78" spans="1:22" ht="24" customHeight="1">
      <c r="A78" s="68"/>
      <c r="B78" s="1006"/>
      <c r="C78" s="1006"/>
      <c r="D78" s="1006"/>
      <c r="E78" s="1006"/>
      <c r="F78" s="1006"/>
      <c r="G78" s="1006"/>
    </row>
    <row r="79" spans="1:22" ht="117.75" customHeight="1">
      <c r="A79" s="69" t="s">
        <v>116</v>
      </c>
      <c r="B79" s="1007" t="s">
        <v>145</v>
      </c>
      <c r="C79" s="1007"/>
      <c r="D79" s="1007"/>
      <c r="E79" s="1007"/>
      <c r="F79" s="1007"/>
      <c r="G79" s="1007"/>
    </row>
    <row r="80" spans="1:22" ht="33.6" customHeight="1">
      <c r="A80" s="11"/>
      <c r="B80" s="2"/>
      <c r="C80" s="2"/>
      <c r="D80" s="6"/>
      <c r="E80" s="1"/>
      <c r="F80" s="1"/>
      <c r="G80" s="1"/>
    </row>
    <row r="81" spans="1:7" ht="33.6" customHeight="1">
      <c r="A81" s="33" t="s">
        <v>120</v>
      </c>
      <c r="B81" s="102" t="str">
        <f>'Names of Bidder'!D33&amp;"-"&amp; 'Names of Bidder'!E33&amp;"-" &amp;'Names of Bidder'!F33</f>
        <v>--2025</v>
      </c>
      <c r="C81" s="12"/>
      <c r="D81" s="34"/>
      <c r="E81" s="1"/>
      <c r="F81" s="1"/>
      <c r="G81" s="174"/>
    </row>
    <row r="82" spans="1:7" ht="33.6" customHeight="1">
      <c r="A82" s="33" t="s">
        <v>121</v>
      </c>
      <c r="B82" s="102" t="str">
        <f>IF('Names of Bidder'!D34=0, "", 'Names of Bidder'!D34)</f>
        <v/>
      </c>
      <c r="C82" s="1"/>
      <c r="D82" s="34" t="s">
        <v>122</v>
      </c>
      <c r="E82" s="174" t="str">
        <f>IF('Names of Bidder'!D26=0, "", 'Names of Bidder'!D26)</f>
        <v/>
      </c>
      <c r="F82" s="1"/>
      <c r="G82" s="174"/>
    </row>
    <row r="83" spans="1:7" ht="33.6" customHeight="1">
      <c r="A83" s="187"/>
      <c r="B83" s="186"/>
      <c r="C83" s="180"/>
      <c r="D83" s="34" t="s">
        <v>123</v>
      </c>
      <c r="E83" s="174" t="str">
        <f>IF('Names of Bidder'!D27=0, "", 'Names of Bidder'!D27)</f>
        <v/>
      </c>
      <c r="F83" s="180"/>
      <c r="G83" s="180"/>
    </row>
    <row r="84" spans="1:7" ht="33.6" customHeight="1">
      <c r="A84" s="187"/>
      <c r="B84" s="186"/>
      <c r="C84" s="180"/>
      <c r="D84" s="34"/>
      <c r="E84" s="195"/>
      <c r="F84" s="180"/>
      <c r="G84" s="180"/>
    </row>
    <row r="85" spans="1:7">
      <c r="A85" s="187"/>
      <c r="B85" s="187"/>
      <c r="C85" s="187"/>
      <c r="D85" s="187"/>
      <c r="E85" s="180"/>
      <c r="F85" s="180"/>
      <c r="G85" s="180"/>
    </row>
    <row r="86" spans="1:7">
      <c r="A86" s="187"/>
      <c r="B86" s="187"/>
      <c r="C86" s="187"/>
      <c r="D86" s="187"/>
      <c r="E86" s="180"/>
      <c r="F86" s="180"/>
      <c r="G86" s="180"/>
    </row>
    <row r="87" spans="1:7">
      <c r="A87" s="187"/>
      <c r="B87" s="187"/>
      <c r="C87" s="187"/>
      <c r="D87" s="187"/>
      <c r="E87" s="180"/>
      <c r="F87" s="180"/>
      <c r="G87" s="180"/>
    </row>
    <row r="88" spans="1:7">
      <c r="A88" s="187"/>
      <c r="B88" s="187"/>
      <c r="C88" s="187"/>
      <c r="D88" s="187"/>
      <c r="E88" s="180"/>
      <c r="F88" s="180"/>
      <c r="G88" s="180"/>
    </row>
    <row r="89" spans="1:7">
      <c r="A89" s="187"/>
      <c r="B89" s="187"/>
      <c r="C89" s="187"/>
      <c r="D89" s="187"/>
      <c r="E89" s="180"/>
      <c r="F89" s="180"/>
      <c r="G89" s="180"/>
    </row>
    <row r="90" spans="1:7">
      <c r="A90" s="187"/>
      <c r="B90" s="187"/>
      <c r="C90" s="187"/>
      <c r="D90" s="187"/>
      <c r="E90" s="180"/>
      <c r="F90" s="180"/>
      <c r="G90" s="180"/>
    </row>
    <row r="91" spans="1:7">
      <c r="A91" s="187"/>
      <c r="B91" s="187"/>
      <c r="C91" s="187"/>
      <c r="D91" s="187"/>
      <c r="E91" s="180"/>
      <c r="F91" s="180"/>
      <c r="G91" s="180"/>
    </row>
    <row r="92" spans="1:7">
      <c r="A92" s="187"/>
      <c r="B92" s="187"/>
      <c r="C92" s="187"/>
      <c r="D92" s="187"/>
      <c r="E92" s="180"/>
      <c r="F92" s="180"/>
      <c r="G92" s="180"/>
    </row>
    <row r="93" spans="1:7">
      <c r="A93" s="187"/>
      <c r="B93" s="187"/>
      <c r="C93" s="187"/>
      <c r="D93" s="187"/>
      <c r="E93" s="180"/>
      <c r="F93" s="180"/>
      <c r="G93" s="180"/>
    </row>
    <row r="94" spans="1:7">
      <c r="A94" s="187"/>
      <c r="B94" s="187"/>
      <c r="C94" s="187"/>
      <c r="D94" s="187"/>
      <c r="E94" s="180"/>
      <c r="F94" s="180"/>
      <c r="G94" s="180"/>
    </row>
    <row r="95" spans="1:7">
      <c r="A95" s="187"/>
      <c r="B95" s="187"/>
      <c r="C95" s="187"/>
      <c r="D95" s="187"/>
      <c r="E95" s="180"/>
      <c r="F95" s="180"/>
      <c r="G95" s="180"/>
    </row>
    <row r="96" spans="1:7">
      <c r="A96" s="187"/>
      <c r="B96" s="187"/>
      <c r="C96" s="187"/>
      <c r="D96" s="187"/>
      <c r="E96" s="180"/>
      <c r="F96" s="180"/>
      <c r="G96" s="180"/>
    </row>
    <row r="97" spans="1:24">
      <c r="A97" s="187"/>
      <c r="B97" s="187"/>
      <c r="C97" s="187"/>
      <c r="D97" s="187"/>
      <c r="E97" s="180"/>
      <c r="F97" s="180"/>
      <c r="G97" s="180"/>
    </row>
    <row r="98" spans="1:24">
      <c r="A98" s="187"/>
      <c r="B98" s="187"/>
      <c r="C98" s="187"/>
      <c r="D98" s="187"/>
      <c r="E98" s="180"/>
      <c r="F98" s="180"/>
      <c r="G98" s="180"/>
    </row>
    <row r="99" spans="1:24">
      <c r="A99" s="187"/>
      <c r="B99" s="187"/>
      <c r="C99" s="187"/>
      <c r="D99" s="187"/>
      <c r="E99" s="180"/>
      <c r="F99" s="180"/>
      <c r="G99" s="180"/>
    </row>
    <row r="100" spans="1:24">
      <c r="A100" s="187"/>
      <c r="B100" s="187"/>
      <c r="C100" s="187"/>
      <c r="D100" s="187"/>
      <c r="E100" s="180"/>
      <c r="F100" s="180"/>
      <c r="G100" s="180"/>
    </row>
    <row r="101" spans="1:24">
      <c r="A101" s="187"/>
      <c r="B101" s="187"/>
      <c r="C101" s="187"/>
      <c r="D101" s="187"/>
      <c r="E101" s="180"/>
      <c r="F101" s="180"/>
      <c r="G101" s="180"/>
    </row>
    <row r="102" spans="1:24">
      <c r="A102" s="187"/>
      <c r="B102" s="187"/>
      <c r="C102" s="187"/>
      <c r="D102" s="187"/>
      <c r="E102" s="180"/>
      <c r="F102" s="180"/>
      <c r="G102" s="180"/>
    </row>
    <row r="103" spans="1:24">
      <c r="A103" s="187"/>
      <c r="B103" s="187"/>
      <c r="C103" s="187"/>
      <c r="D103" s="187"/>
      <c r="E103" s="180"/>
      <c r="F103" s="180"/>
      <c r="G103" s="180"/>
    </row>
    <row r="104" spans="1:24">
      <c r="A104" s="187"/>
      <c r="B104" s="187"/>
      <c r="C104" s="187"/>
      <c r="D104" s="187"/>
      <c r="E104" s="180"/>
      <c r="F104" s="180"/>
      <c r="G104" s="180"/>
    </row>
    <row r="105" spans="1:24">
      <c r="A105" s="187"/>
      <c r="B105" s="187"/>
      <c r="C105" s="187"/>
      <c r="D105" s="187"/>
      <c r="E105" s="180"/>
      <c r="F105" s="180"/>
      <c r="G105" s="180"/>
    </row>
    <row r="106" spans="1:24">
      <c r="A106" s="187"/>
      <c r="B106" s="187"/>
      <c r="C106" s="187"/>
      <c r="D106" s="187"/>
      <c r="E106" s="180"/>
      <c r="F106" s="180"/>
      <c r="G106" s="180"/>
    </row>
    <row r="107" spans="1:24">
      <c r="A107" s="187"/>
      <c r="B107" s="187"/>
      <c r="C107" s="187"/>
      <c r="D107" s="187"/>
      <c r="E107" s="180"/>
      <c r="F107" s="180"/>
      <c r="G107" s="180"/>
    </row>
    <row r="108" spans="1:24">
      <c r="A108" s="187"/>
      <c r="B108" s="187"/>
      <c r="C108" s="187"/>
      <c r="D108" s="187"/>
      <c r="E108" s="180"/>
      <c r="F108" s="180"/>
      <c r="G108" s="180"/>
    </row>
    <row r="109" spans="1:24" ht="18" customHeight="1">
      <c r="A109" s="193"/>
      <c r="B109" s="185"/>
      <c r="C109" s="193"/>
      <c r="D109" s="193"/>
      <c r="E109" s="194"/>
      <c r="F109" s="194"/>
      <c r="G109" s="195"/>
      <c r="T109" s="4"/>
    </row>
    <row r="110" spans="1:24" ht="18" customHeight="1">
      <c r="A110" s="185"/>
      <c r="B110" s="185"/>
      <c r="C110" s="185"/>
      <c r="D110" s="185"/>
      <c r="E110" s="180"/>
      <c r="F110" s="180"/>
      <c r="G110" s="180"/>
      <c r="Q110" s="6"/>
      <c r="T110" s="4"/>
    </row>
    <row r="111" spans="1:24" ht="39.950000000000003" customHeight="1">
      <c r="A111" s="1008"/>
      <c r="B111" s="1008"/>
      <c r="C111" s="1008"/>
      <c r="D111" s="1008"/>
      <c r="E111" s="1008"/>
      <c r="F111" s="1008"/>
      <c r="G111" s="1008"/>
      <c r="O111" s="4"/>
      <c r="P111" s="288"/>
      <c r="Q111" s="288"/>
      <c r="R111" s="288"/>
      <c r="T111" s="4"/>
      <c r="U111" s="1"/>
      <c r="W111" s="995"/>
      <c r="X111" s="995"/>
    </row>
    <row r="112" spans="1:24" ht="21.95" customHeight="1">
      <c r="A112" s="1001"/>
      <c r="B112" s="1001"/>
      <c r="C112" s="1001"/>
      <c r="D112" s="1001"/>
      <c r="E112" s="1001"/>
      <c r="F112" s="1001"/>
      <c r="G112" s="1001"/>
      <c r="O112" s="4"/>
      <c r="P112" s="288"/>
      <c r="Q112" s="288"/>
      <c r="R112" s="288"/>
      <c r="T112" s="4"/>
      <c r="U112" s="1"/>
    </row>
    <row r="113" spans="1:41" ht="18" customHeight="1">
      <c r="A113" s="187"/>
      <c r="B113" s="187"/>
      <c r="C113" s="187"/>
      <c r="D113" s="187"/>
      <c r="E113" s="180"/>
      <c r="F113" s="180"/>
      <c r="G113" s="180"/>
      <c r="O113" s="4"/>
      <c r="P113" s="288"/>
      <c r="Q113" s="288"/>
      <c r="R113" s="288"/>
    </row>
    <row r="114" spans="1:41" ht="18" customHeight="1">
      <c r="A114" s="192"/>
      <c r="B114" s="179"/>
      <c r="C114" s="192"/>
      <c r="D114" s="192"/>
      <c r="E114" s="189"/>
      <c r="F114" s="180"/>
      <c r="G114" s="179"/>
      <c r="O114" s="4"/>
      <c r="P114" s="288"/>
      <c r="Q114" s="288"/>
      <c r="R114" s="288"/>
    </row>
    <row r="115" spans="1:41" ht="35.25" customHeight="1">
      <c r="A115" s="1002"/>
      <c r="B115" s="1002"/>
      <c r="C115" s="1002"/>
      <c r="D115" s="1002"/>
      <c r="E115" s="190"/>
      <c r="F115" s="180"/>
      <c r="G115" s="179"/>
      <c r="O115" s="338"/>
      <c r="P115" s="325"/>
      <c r="Q115" s="325"/>
      <c r="R115" s="325"/>
      <c r="W115" s="995"/>
      <c r="X115" s="995"/>
    </row>
    <row r="116" spans="1:41" ht="18" customHeight="1">
      <c r="A116" s="192"/>
      <c r="B116" s="994"/>
      <c r="C116" s="994"/>
      <c r="D116" s="994"/>
      <c r="E116" s="190"/>
      <c r="F116" s="180"/>
      <c r="G116" s="179"/>
      <c r="O116" s="4"/>
      <c r="P116" s="326"/>
      <c r="Q116" s="326"/>
      <c r="R116" s="326"/>
    </row>
    <row r="117" spans="1:41" ht="18" customHeight="1">
      <c r="A117" s="192"/>
      <c r="B117" s="994"/>
      <c r="C117" s="994"/>
      <c r="D117" s="994"/>
      <c r="E117" s="190"/>
      <c r="F117" s="180"/>
      <c r="G117" s="179"/>
      <c r="O117" s="4"/>
      <c r="P117" s="326"/>
      <c r="Q117" s="326"/>
      <c r="R117" s="326"/>
    </row>
    <row r="118" spans="1:41" ht="18" customHeight="1">
      <c r="A118" s="179"/>
      <c r="B118" s="994"/>
      <c r="C118" s="994"/>
      <c r="D118" s="994"/>
      <c r="E118" s="190"/>
      <c r="F118" s="180"/>
      <c r="G118" s="179"/>
      <c r="O118" s="338"/>
      <c r="P118" s="340"/>
      <c r="Q118" s="337"/>
      <c r="R118" s="327"/>
    </row>
    <row r="119" spans="1:41" ht="18" customHeight="1">
      <c r="A119" s="179"/>
      <c r="B119" s="994"/>
      <c r="C119" s="994"/>
      <c r="D119" s="994"/>
      <c r="E119" s="190"/>
      <c r="F119" s="180"/>
      <c r="G119" s="179"/>
      <c r="W119" s="995"/>
      <c r="X119" s="995"/>
    </row>
    <row r="120" spans="1:41" ht="18" customHeight="1">
      <c r="A120" s="179"/>
      <c r="B120" s="179"/>
      <c r="C120" s="179"/>
      <c r="D120" s="179"/>
      <c r="E120" s="192"/>
      <c r="F120" s="180"/>
      <c r="G120" s="180"/>
      <c r="Y120" s="328"/>
    </row>
    <row r="121" spans="1:41" ht="40.5" customHeight="1">
      <c r="A121" s="996"/>
      <c r="B121" s="996"/>
      <c r="C121" s="996"/>
      <c r="D121" s="996"/>
      <c r="E121" s="996"/>
      <c r="F121" s="996"/>
      <c r="G121" s="996"/>
      <c r="H121" s="356"/>
      <c r="I121" s="239"/>
      <c r="J121" s="240"/>
      <c r="K121" s="240"/>
      <c r="L121" s="240"/>
      <c r="M121" s="240"/>
      <c r="Q121" s="6"/>
      <c r="Y121" s="328"/>
    </row>
    <row r="122" spans="1:41" ht="18" customHeight="1">
      <c r="A122" s="187"/>
      <c r="B122" s="187"/>
      <c r="C122" s="187"/>
      <c r="D122" s="187"/>
      <c r="E122" s="194"/>
      <c r="F122" s="194"/>
      <c r="G122" s="195"/>
      <c r="P122" s="997"/>
      <c r="Q122" s="997"/>
      <c r="S122" s="1000"/>
      <c r="T122" s="1000"/>
      <c r="W122" s="995"/>
      <c r="X122" s="995"/>
    </row>
    <row r="123" spans="1:41" ht="66" customHeight="1">
      <c r="A123" s="209"/>
      <c r="B123" s="209"/>
      <c r="C123" s="183"/>
      <c r="D123" s="183"/>
      <c r="E123" s="209"/>
      <c r="F123" s="209"/>
      <c r="G123" s="209"/>
      <c r="P123" s="289"/>
      <c r="Q123" s="289"/>
      <c r="S123" s="289"/>
      <c r="T123" s="289"/>
    </row>
    <row r="124" spans="1:41" ht="18" customHeight="1">
      <c r="A124" s="183"/>
      <c r="B124" s="183"/>
      <c r="C124" s="183"/>
      <c r="D124" s="183"/>
      <c r="E124" s="183"/>
      <c r="F124" s="183"/>
      <c r="G124" s="183"/>
      <c r="P124" s="175"/>
      <c r="Q124" s="175"/>
      <c r="S124" s="175"/>
      <c r="T124" s="175"/>
    </row>
    <row r="125" spans="1:41" s="306" customFormat="1" ht="18" customHeight="1">
      <c r="A125" s="201"/>
      <c r="B125" s="217"/>
      <c r="C125" s="198"/>
      <c r="D125" s="218"/>
      <c r="E125" s="219"/>
      <c r="F125" s="220"/>
      <c r="G125" s="180"/>
      <c r="H125" s="338"/>
      <c r="I125" s="238"/>
      <c r="J125" s="172"/>
      <c r="K125" s="172"/>
      <c r="L125" s="172"/>
      <c r="M125" s="172"/>
      <c r="N125" s="1"/>
      <c r="O125" s="1"/>
      <c r="P125" s="175"/>
      <c r="Q125" s="329"/>
      <c r="R125" s="6"/>
      <c r="S125" s="175"/>
      <c r="T125" s="329"/>
      <c r="U125" s="1"/>
      <c r="V125" s="1"/>
      <c r="W125" s="1"/>
      <c r="X125" s="1"/>
      <c r="Y125" s="1"/>
      <c r="Z125" s="1"/>
      <c r="AA125" s="1"/>
      <c r="AB125" s="172"/>
      <c r="AC125" s="172"/>
      <c r="AD125" s="172"/>
      <c r="AE125" s="172"/>
      <c r="AF125" s="172"/>
      <c r="AG125" s="172"/>
      <c r="AH125" s="172"/>
      <c r="AI125" s="172"/>
      <c r="AJ125" s="172"/>
      <c r="AK125" s="172"/>
      <c r="AL125" s="172"/>
      <c r="AM125" s="172"/>
      <c r="AN125" s="172"/>
      <c r="AO125" s="172"/>
    </row>
    <row r="126" spans="1:41" ht="111" customHeight="1">
      <c r="A126" s="202"/>
      <c r="B126" s="221"/>
      <c r="C126" s="198"/>
      <c r="D126" s="198"/>
      <c r="E126" s="222"/>
      <c r="F126" s="223"/>
      <c r="G126" s="224"/>
      <c r="P126" s="331"/>
      <c r="Q126" s="330"/>
      <c r="S126" s="331"/>
      <c r="T126" s="330"/>
      <c r="W126" s="995"/>
      <c r="X126" s="995"/>
    </row>
    <row r="127" spans="1:41" ht="21.95" customHeight="1">
      <c r="A127" s="202"/>
      <c r="B127" s="225"/>
      <c r="C127" s="198"/>
      <c r="D127" s="198"/>
      <c r="E127" s="226"/>
      <c r="F127" s="227"/>
      <c r="G127" s="180"/>
      <c r="P127" s="333"/>
      <c r="Q127" s="332"/>
      <c r="S127" s="333"/>
      <c r="T127" s="332"/>
    </row>
    <row r="128" spans="1:41" ht="21.95" customHeight="1">
      <c r="A128" s="200"/>
      <c r="B128" s="204"/>
      <c r="C128" s="198"/>
      <c r="D128" s="218"/>
      <c r="E128" s="219"/>
      <c r="F128" s="220"/>
      <c r="G128" s="180"/>
      <c r="P128" s="333"/>
      <c r="Q128" s="332"/>
      <c r="S128" s="333"/>
      <c r="T128" s="332"/>
      <c r="V128" s="321"/>
    </row>
    <row r="129" spans="1:24" ht="21.95" customHeight="1">
      <c r="A129" s="200"/>
      <c r="B129" s="204"/>
      <c r="C129" s="198"/>
      <c r="D129" s="218"/>
      <c r="E129" s="219"/>
      <c r="F129" s="220"/>
      <c r="G129" s="180"/>
      <c r="P129" s="333"/>
      <c r="Q129" s="332"/>
      <c r="S129" s="333"/>
      <c r="T129" s="332"/>
      <c r="V129" s="321"/>
    </row>
    <row r="130" spans="1:24">
      <c r="A130" s="202"/>
      <c r="B130" s="221"/>
      <c r="C130" s="198"/>
      <c r="D130" s="218"/>
      <c r="E130" s="219"/>
      <c r="F130" s="220"/>
      <c r="G130" s="180"/>
      <c r="P130" s="333"/>
      <c r="Q130" s="332"/>
      <c r="S130" s="333"/>
      <c r="T130" s="332"/>
      <c r="V130" s="321"/>
      <c r="W130" s="995"/>
      <c r="X130" s="995"/>
    </row>
    <row r="131" spans="1:24" ht="21.95" customHeight="1">
      <c r="A131" s="202"/>
      <c r="B131" s="225"/>
      <c r="C131" s="198"/>
      <c r="D131" s="218"/>
      <c r="E131" s="219"/>
      <c r="F131" s="220"/>
      <c r="G131" s="224"/>
      <c r="P131" s="333"/>
      <c r="Q131" s="332"/>
      <c r="S131" s="333"/>
      <c r="T131" s="332"/>
      <c r="V131" s="321"/>
    </row>
    <row r="132" spans="1:24" ht="21.95" customHeight="1">
      <c r="A132" s="202"/>
      <c r="B132" s="204"/>
      <c r="C132" s="198"/>
      <c r="D132" s="218"/>
      <c r="E132" s="219"/>
      <c r="F132" s="220"/>
      <c r="G132" s="180"/>
      <c r="P132" s="333"/>
      <c r="Q132" s="332"/>
      <c r="S132" s="333"/>
      <c r="T132" s="332"/>
      <c r="V132" s="321"/>
    </row>
    <row r="133" spans="1:24" ht="21.95" customHeight="1">
      <c r="A133" s="202"/>
      <c r="B133" s="204"/>
      <c r="C133" s="198"/>
      <c r="D133" s="218"/>
      <c r="E133" s="219"/>
      <c r="F133" s="220"/>
      <c r="G133" s="180"/>
      <c r="P133" s="333"/>
      <c r="Q133" s="332"/>
      <c r="S133" s="333"/>
      <c r="T133" s="332"/>
      <c r="V133" s="321"/>
    </row>
    <row r="134" spans="1:24">
      <c r="A134" s="202"/>
      <c r="B134" s="221"/>
      <c r="C134" s="198"/>
      <c r="D134" s="198"/>
      <c r="E134" s="219"/>
      <c r="F134" s="220"/>
      <c r="G134" s="224"/>
      <c r="P134" s="333"/>
      <c r="Q134" s="332"/>
      <c r="S134" s="333"/>
      <c r="T134" s="332"/>
      <c r="V134" s="321"/>
    </row>
    <row r="135" spans="1:24" ht="21.95" customHeight="1">
      <c r="A135" s="202"/>
      <c r="B135" s="225"/>
      <c r="C135" s="198"/>
      <c r="D135" s="198"/>
      <c r="E135" s="228"/>
      <c r="F135" s="220"/>
      <c r="G135" s="229"/>
      <c r="P135" s="333"/>
      <c r="Q135" s="332"/>
      <c r="S135" s="333"/>
      <c r="T135" s="332"/>
      <c r="V135" s="321"/>
    </row>
    <row r="136" spans="1:24" ht="35.1" customHeight="1">
      <c r="A136" s="200"/>
      <c r="B136" s="230"/>
      <c r="C136" s="198"/>
      <c r="D136" s="218"/>
      <c r="E136" s="219"/>
      <c r="F136" s="220"/>
      <c r="G136" s="180"/>
      <c r="N136" s="4"/>
      <c r="P136" s="333"/>
      <c r="Q136" s="332"/>
      <c r="S136" s="333"/>
      <c r="T136" s="332"/>
      <c r="V136" s="321"/>
    </row>
    <row r="137" spans="1:24" ht="21.95" customHeight="1">
      <c r="A137" s="200"/>
      <c r="B137" s="231"/>
      <c r="C137" s="198"/>
      <c r="D137" s="218"/>
      <c r="E137" s="228"/>
      <c r="F137" s="220"/>
      <c r="G137" s="180"/>
      <c r="N137" s="4"/>
      <c r="P137" s="333"/>
      <c r="Q137" s="332"/>
      <c r="S137" s="333"/>
      <c r="T137" s="332"/>
      <c r="V137" s="321"/>
    </row>
    <row r="138" spans="1:24" ht="21.95" customHeight="1">
      <c r="A138" s="200"/>
      <c r="B138" s="231"/>
      <c r="C138" s="198"/>
      <c r="D138" s="218"/>
      <c r="E138" s="228"/>
      <c r="F138" s="220"/>
      <c r="G138" s="180"/>
      <c r="N138" s="4"/>
      <c r="P138" s="333"/>
      <c r="Q138" s="332"/>
      <c r="S138" s="333"/>
      <c r="T138" s="332"/>
      <c r="V138" s="321"/>
    </row>
    <row r="139" spans="1:24" ht="24" customHeight="1">
      <c r="A139" s="201"/>
      <c r="B139" s="205"/>
      <c r="C139" s="198"/>
      <c r="D139" s="218"/>
      <c r="E139" s="219"/>
      <c r="F139" s="220"/>
      <c r="G139" s="180"/>
      <c r="J139" s="172"/>
      <c r="K139" s="172"/>
      <c r="L139" s="172"/>
      <c r="M139" s="172"/>
      <c r="N139" s="1"/>
      <c r="O139" s="1"/>
      <c r="P139" s="333"/>
      <c r="Q139" s="332"/>
      <c r="R139" s="6"/>
      <c r="S139" s="333"/>
      <c r="T139" s="332"/>
      <c r="U139" s="1"/>
      <c r="V139" s="6"/>
    </row>
    <row r="140" spans="1:24" ht="24" customHeight="1">
      <c r="A140" s="200"/>
      <c r="B140" s="232"/>
      <c r="C140" s="198"/>
      <c r="D140" s="218"/>
      <c r="E140" s="219"/>
      <c r="F140" s="220"/>
      <c r="G140" s="180"/>
      <c r="P140" s="333"/>
      <c r="Q140" s="332"/>
      <c r="S140" s="333"/>
      <c r="T140" s="332"/>
      <c r="V140" s="321"/>
    </row>
    <row r="141" spans="1:24" ht="24" customHeight="1">
      <c r="A141" s="202"/>
      <c r="B141" s="197"/>
      <c r="C141" s="198"/>
      <c r="D141" s="218"/>
      <c r="E141" s="219"/>
      <c r="F141" s="220"/>
      <c r="G141" s="180"/>
      <c r="P141" s="333"/>
      <c r="Q141" s="332"/>
      <c r="S141" s="333"/>
      <c r="T141" s="332"/>
      <c r="V141" s="321"/>
    </row>
    <row r="142" spans="1:24" ht="24" customHeight="1">
      <c r="A142" s="200"/>
      <c r="B142" s="231"/>
      <c r="C142" s="198"/>
      <c r="D142" s="218"/>
      <c r="E142" s="228"/>
      <c r="F142" s="220"/>
      <c r="G142" s="180"/>
      <c r="P142" s="333"/>
      <c r="Q142" s="332"/>
      <c r="S142" s="333"/>
      <c r="T142" s="332"/>
      <c r="V142" s="321"/>
    </row>
    <row r="143" spans="1:24" ht="24" customHeight="1">
      <c r="A143" s="201"/>
      <c r="B143" s="217"/>
      <c r="C143" s="198"/>
      <c r="D143" s="218"/>
      <c r="E143" s="219"/>
      <c r="F143" s="220"/>
      <c r="G143" s="180"/>
      <c r="J143" s="172"/>
      <c r="K143" s="172"/>
      <c r="L143" s="172"/>
      <c r="M143" s="172"/>
      <c r="N143" s="1"/>
      <c r="O143" s="1"/>
      <c r="P143" s="333"/>
      <c r="Q143" s="334"/>
      <c r="R143" s="6"/>
      <c r="S143" s="333"/>
      <c r="T143" s="334"/>
      <c r="U143" s="1"/>
      <c r="V143" s="6"/>
    </row>
    <row r="144" spans="1:24" ht="35.1" customHeight="1">
      <c r="A144" s="202"/>
      <c r="B144" s="197"/>
      <c r="C144" s="198"/>
      <c r="D144" s="198"/>
      <c r="E144" s="228"/>
      <c r="F144" s="220"/>
      <c r="G144" s="229"/>
      <c r="P144" s="333"/>
      <c r="Q144" s="334"/>
      <c r="S144" s="333"/>
      <c r="T144" s="334"/>
      <c r="V144" s="321"/>
    </row>
    <row r="145" spans="1:22" ht="24" customHeight="1">
      <c r="A145" s="202"/>
      <c r="B145" s="197"/>
      <c r="C145" s="200"/>
      <c r="D145" s="218"/>
      <c r="E145" s="228"/>
      <c r="F145" s="220"/>
      <c r="G145" s="180"/>
      <c r="P145" s="333"/>
      <c r="Q145" s="332"/>
      <c r="S145" s="333"/>
      <c r="T145" s="332"/>
      <c r="V145" s="321"/>
    </row>
    <row r="146" spans="1:22" ht="24" customHeight="1">
      <c r="A146" s="200"/>
      <c r="B146" s="197"/>
      <c r="C146" s="200"/>
      <c r="D146" s="218"/>
      <c r="E146" s="228"/>
      <c r="F146" s="220"/>
      <c r="G146" s="180"/>
      <c r="P146" s="333"/>
      <c r="Q146" s="332"/>
      <c r="S146" s="333"/>
      <c r="T146" s="332"/>
      <c r="V146" s="321"/>
    </row>
    <row r="147" spans="1:22" ht="24" customHeight="1">
      <c r="A147" s="200"/>
      <c r="B147" s="197"/>
      <c r="C147" s="200"/>
      <c r="D147" s="218"/>
      <c r="E147" s="228"/>
      <c r="F147" s="220"/>
      <c r="G147" s="180"/>
      <c r="P147" s="333"/>
      <c r="Q147" s="332"/>
      <c r="S147" s="333"/>
      <c r="T147" s="332"/>
      <c r="V147" s="321"/>
    </row>
    <row r="148" spans="1:22" ht="24" customHeight="1">
      <c r="A148" s="200"/>
      <c r="B148" s="197"/>
      <c r="C148" s="200"/>
      <c r="D148" s="218"/>
      <c r="E148" s="228"/>
      <c r="F148" s="220"/>
      <c r="G148" s="180"/>
      <c r="P148" s="333"/>
      <c r="Q148" s="332"/>
      <c r="S148" s="333"/>
      <c r="T148" s="332"/>
      <c r="V148" s="321"/>
    </row>
    <row r="149" spans="1:22" ht="24" customHeight="1">
      <c r="A149" s="200"/>
      <c r="B149" s="197"/>
      <c r="C149" s="200"/>
      <c r="D149" s="218"/>
      <c r="E149" s="228"/>
      <c r="F149" s="220"/>
      <c r="G149" s="180"/>
      <c r="P149" s="333"/>
      <c r="Q149" s="332"/>
      <c r="S149" s="333"/>
      <c r="T149" s="332"/>
      <c r="V149" s="321"/>
    </row>
    <row r="150" spans="1:22" ht="24" customHeight="1">
      <c r="A150" s="200"/>
      <c r="B150" s="197"/>
      <c r="C150" s="200"/>
      <c r="D150" s="218"/>
      <c r="E150" s="228"/>
      <c r="F150" s="220"/>
      <c r="G150" s="180"/>
      <c r="P150" s="333"/>
      <c r="Q150" s="332"/>
      <c r="S150" s="333"/>
      <c r="T150" s="332"/>
      <c r="V150" s="321"/>
    </row>
    <row r="151" spans="1:22" ht="24" customHeight="1">
      <c r="A151" s="200"/>
      <c r="B151" s="197"/>
      <c r="C151" s="200"/>
      <c r="D151" s="218"/>
      <c r="E151" s="228"/>
      <c r="F151" s="220"/>
      <c r="G151" s="180"/>
      <c r="P151" s="333"/>
      <c r="Q151" s="332"/>
      <c r="S151" s="333"/>
      <c r="T151" s="332"/>
      <c r="V151" s="321"/>
    </row>
    <row r="152" spans="1:22" ht="35.1" customHeight="1">
      <c r="A152" s="201"/>
      <c r="B152" s="217"/>
      <c r="C152" s="198"/>
      <c r="D152" s="218"/>
      <c r="E152" s="219"/>
      <c r="F152" s="220"/>
      <c r="G152" s="180"/>
      <c r="P152" s="333"/>
      <c r="Q152" s="334"/>
      <c r="S152" s="333"/>
      <c r="T152" s="334"/>
      <c r="V152" s="321"/>
    </row>
    <row r="153" spans="1:22" ht="24" customHeight="1">
      <c r="A153" s="202"/>
      <c r="B153" s="203"/>
      <c r="C153" s="198"/>
      <c r="D153" s="218"/>
      <c r="E153" s="228"/>
      <c r="F153" s="220"/>
      <c r="G153" s="229"/>
      <c r="P153" s="333"/>
      <c r="Q153" s="334"/>
      <c r="S153" s="333"/>
      <c r="T153" s="334"/>
      <c r="V153" s="321"/>
    </row>
    <row r="154" spans="1:22" ht="24" customHeight="1">
      <c r="A154" s="202"/>
      <c r="B154" s="197"/>
      <c r="C154" s="200"/>
      <c r="D154" s="203"/>
      <c r="E154" s="228"/>
      <c r="F154" s="220"/>
      <c r="G154" s="180"/>
      <c r="P154" s="333"/>
      <c r="Q154" s="332"/>
      <c r="S154" s="333"/>
      <c r="T154" s="332"/>
      <c r="V154" s="321"/>
    </row>
    <row r="155" spans="1:22" ht="35.1" customHeight="1">
      <c r="A155" s="202"/>
      <c r="B155" s="217"/>
      <c r="C155" s="198"/>
      <c r="D155" s="218"/>
      <c r="E155" s="219"/>
      <c r="F155" s="220"/>
      <c r="G155" s="180"/>
      <c r="P155" s="333"/>
      <c r="Q155" s="332"/>
      <c r="S155" s="333"/>
      <c r="T155" s="332"/>
      <c r="V155" s="321"/>
    </row>
    <row r="156" spans="1:22" ht="24" customHeight="1">
      <c r="A156" s="201"/>
      <c r="B156" s="199"/>
      <c r="C156" s="200"/>
      <c r="D156" s="218"/>
      <c r="E156" s="220"/>
      <c r="F156" s="220"/>
      <c r="G156" s="180"/>
      <c r="P156" s="333"/>
      <c r="Q156" s="332"/>
      <c r="S156" s="333"/>
      <c r="T156" s="332"/>
      <c r="V156" s="321"/>
    </row>
    <row r="157" spans="1:22" ht="24" customHeight="1">
      <c r="A157" s="201"/>
      <c r="B157" s="199"/>
      <c r="C157" s="200"/>
      <c r="D157" s="218"/>
      <c r="E157" s="219"/>
      <c r="F157" s="220"/>
      <c r="G157" s="180"/>
      <c r="P157" s="333"/>
      <c r="Q157" s="332"/>
      <c r="S157" s="333"/>
      <c r="T157" s="332"/>
      <c r="V157" s="321"/>
    </row>
    <row r="158" spans="1:22" ht="24" customHeight="1">
      <c r="A158" s="201"/>
      <c r="B158" s="199"/>
      <c r="C158" s="200"/>
      <c r="D158" s="218"/>
      <c r="E158" s="220"/>
      <c r="F158" s="220"/>
      <c r="G158" s="180"/>
      <c r="P158" s="333"/>
      <c r="Q158" s="332"/>
      <c r="S158" s="333"/>
      <c r="T158" s="332"/>
      <c r="V158" s="321"/>
    </row>
    <row r="159" spans="1:22" ht="24" customHeight="1">
      <c r="A159" s="201"/>
      <c r="B159" s="199"/>
      <c r="C159" s="200"/>
      <c r="D159" s="218"/>
      <c r="E159" s="220"/>
      <c r="F159" s="220"/>
      <c r="G159" s="180"/>
      <c r="P159" s="333"/>
      <c r="Q159" s="332"/>
      <c r="S159" s="333"/>
      <c r="T159" s="332"/>
      <c r="V159" s="321"/>
    </row>
    <row r="160" spans="1:22" ht="35.1" customHeight="1">
      <c r="A160" s="201"/>
      <c r="B160" s="204"/>
      <c r="C160" s="200"/>
      <c r="D160" s="218"/>
      <c r="E160" s="220"/>
      <c r="F160" s="220"/>
      <c r="G160" s="180"/>
      <c r="P160" s="333"/>
      <c r="Q160" s="332"/>
      <c r="S160" s="333"/>
      <c r="T160" s="332"/>
      <c r="V160" s="321"/>
    </row>
    <row r="161" spans="1:22" ht="30" customHeight="1">
      <c r="A161" s="201"/>
      <c r="B161" s="197"/>
      <c r="C161" s="200"/>
      <c r="D161" s="218"/>
      <c r="E161" s="220"/>
      <c r="F161" s="220"/>
      <c r="G161" s="180"/>
      <c r="P161" s="333"/>
      <c r="Q161" s="332"/>
      <c r="S161" s="333"/>
      <c r="T161" s="332"/>
      <c r="V161" s="321"/>
    </row>
    <row r="162" spans="1:22" ht="26.1" customHeight="1">
      <c r="A162" s="201"/>
      <c r="B162" s="217"/>
      <c r="C162" s="198"/>
      <c r="D162" s="218"/>
      <c r="E162" s="219"/>
      <c r="F162" s="220"/>
      <c r="G162" s="180"/>
      <c r="J162" s="172"/>
      <c r="K162" s="172"/>
      <c r="L162" s="172"/>
      <c r="M162" s="172"/>
      <c r="N162" s="1"/>
      <c r="O162" s="1"/>
      <c r="P162" s="333"/>
      <c r="Q162" s="332"/>
      <c r="R162" s="6"/>
      <c r="S162" s="333"/>
      <c r="T162" s="332"/>
      <c r="U162" s="1"/>
      <c r="V162" s="6"/>
    </row>
    <row r="163" spans="1:22" ht="30" customHeight="1">
      <c r="A163" s="202"/>
      <c r="B163" s="199"/>
      <c r="C163" s="200"/>
      <c r="D163" s="233"/>
      <c r="E163" s="220"/>
      <c r="F163" s="220"/>
      <c r="G163" s="180"/>
      <c r="P163" s="333"/>
      <c r="Q163" s="332"/>
      <c r="S163" s="333"/>
      <c r="T163" s="332"/>
      <c r="V163" s="321"/>
    </row>
    <row r="164" spans="1:22" ht="30" customHeight="1">
      <c r="A164" s="202"/>
      <c r="B164" s="199"/>
      <c r="C164" s="200"/>
      <c r="D164" s="233"/>
      <c r="E164" s="220"/>
      <c r="F164" s="220"/>
      <c r="G164" s="180"/>
      <c r="P164" s="333"/>
      <c r="Q164" s="332"/>
      <c r="S164" s="333"/>
      <c r="T164" s="332"/>
      <c r="V164" s="321"/>
    </row>
    <row r="165" spans="1:22" ht="30" customHeight="1">
      <c r="A165" s="202"/>
      <c r="B165" s="199"/>
      <c r="C165" s="200"/>
      <c r="D165" s="233"/>
      <c r="E165" s="220"/>
      <c r="F165" s="220"/>
      <c r="G165" s="180"/>
      <c r="P165" s="333"/>
      <c r="Q165" s="332"/>
      <c r="S165" s="333"/>
      <c r="T165" s="332"/>
      <c r="V165" s="321"/>
    </row>
    <row r="166" spans="1:22" ht="30" customHeight="1">
      <c r="A166" s="202"/>
      <c r="B166" s="199"/>
      <c r="C166" s="200"/>
      <c r="D166" s="233"/>
      <c r="E166" s="220"/>
      <c r="F166" s="220"/>
      <c r="G166" s="180"/>
      <c r="P166" s="333"/>
      <c r="Q166" s="332"/>
      <c r="S166" s="333"/>
      <c r="T166" s="332"/>
      <c r="V166" s="321"/>
    </row>
    <row r="167" spans="1:22" ht="33" customHeight="1">
      <c r="A167" s="234"/>
      <c r="B167" s="217"/>
      <c r="C167" s="198"/>
      <c r="D167" s="218"/>
      <c r="E167" s="219"/>
      <c r="F167" s="220"/>
      <c r="G167" s="180"/>
      <c r="P167" s="333"/>
      <c r="Q167" s="332"/>
      <c r="S167" s="333"/>
      <c r="T167" s="332"/>
      <c r="V167" s="321"/>
    </row>
    <row r="168" spans="1:22" ht="24" customHeight="1">
      <c r="A168" s="235"/>
      <c r="B168" s="199"/>
      <c r="C168" s="235"/>
      <c r="D168" s="236"/>
      <c r="E168" s="220"/>
      <c r="F168" s="220"/>
      <c r="G168" s="180"/>
      <c r="P168" s="333"/>
      <c r="Q168" s="332"/>
      <c r="S168" s="333"/>
      <c r="T168" s="332"/>
      <c r="V168" s="321"/>
    </row>
    <row r="169" spans="1:22" ht="24" customHeight="1">
      <c r="A169" s="235"/>
      <c r="B169" s="199"/>
      <c r="C169" s="235"/>
      <c r="D169" s="236"/>
      <c r="E169" s="220"/>
      <c r="F169" s="220"/>
      <c r="G169" s="180"/>
      <c r="P169" s="333"/>
      <c r="Q169" s="332"/>
      <c r="S169" s="333"/>
      <c r="T169" s="332"/>
      <c r="V169" s="321"/>
    </row>
    <row r="170" spans="1:22" ht="24" customHeight="1">
      <c r="A170" s="235"/>
      <c r="B170" s="199"/>
      <c r="C170" s="235"/>
      <c r="D170" s="236"/>
      <c r="E170" s="220"/>
      <c r="F170" s="220"/>
      <c r="G170" s="180"/>
      <c r="P170" s="333"/>
      <c r="Q170" s="332"/>
      <c r="S170" s="333"/>
      <c r="T170" s="332"/>
      <c r="V170" s="321"/>
    </row>
    <row r="171" spans="1:22" ht="24" customHeight="1">
      <c r="A171" s="235"/>
      <c r="B171" s="199"/>
      <c r="C171" s="235"/>
      <c r="D171" s="236"/>
      <c r="E171" s="220"/>
      <c r="F171" s="220"/>
      <c r="G171" s="180"/>
      <c r="P171" s="333"/>
      <c r="Q171" s="332"/>
      <c r="S171" s="333"/>
      <c r="T171" s="332"/>
      <c r="V171" s="321"/>
    </row>
    <row r="172" spans="1:22" ht="24" customHeight="1">
      <c r="A172" s="235"/>
      <c r="B172" s="199"/>
      <c r="C172" s="235"/>
      <c r="D172" s="236"/>
      <c r="E172" s="220"/>
      <c r="F172" s="220"/>
      <c r="G172" s="180"/>
      <c r="P172" s="333"/>
      <c r="Q172" s="332"/>
      <c r="S172" s="333"/>
      <c r="T172" s="332"/>
      <c r="V172" s="321"/>
    </row>
    <row r="173" spans="1:22" ht="26.1" customHeight="1">
      <c r="A173" s="200"/>
      <c r="B173" s="998"/>
      <c r="C173" s="998"/>
      <c r="D173" s="998"/>
      <c r="E173" s="220"/>
      <c r="F173" s="220"/>
      <c r="G173" s="180"/>
      <c r="I173" s="238"/>
      <c r="J173" s="172"/>
      <c r="K173" s="172"/>
      <c r="L173" s="172"/>
      <c r="M173" s="172"/>
      <c r="N173" s="1"/>
      <c r="O173" s="1"/>
      <c r="P173" s="83"/>
      <c r="Q173" s="332"/>
      <c r="R173" s="6"/>
      <c r="S173" s="83"/>
      <c r="T173" s="332"/>
      <c r="U173" s="1"/>
      <c r="V173" s="6"/>
    </row>
    <row r="174" spans="1:22" ht="26.1" customHeight="1">
      <c r="A174" s="235"/>
      <c r="B174" s="999"/>
      <c r="C174" s="999"/>
      <c r="D174" s="999"/>
      <c r="E174" s="220"/>
      <c r="F174" s="220"/>
      <c r="G174" s="180"/>
      <c r="I174" s="238"/>
      <c r="J174" s="172"/>
      <c r="K174" s="172"/>
      <c r="L174" s="172"/>
      <c r="M174" s="172"/>
      <c r="N174" s="1"/>
      <c r="O174" s="1"/>
      <c r="P174" s="83"/>
      <c r="Q174" s="332"/>
      <c r="R174" s="6"/>
      <c r="S174" s="83"/>
      <c r="T174" s="332"/>
      <c r="U174" s="1"/>
      <c r="V174" s="1"/>
    </row>
    <row r="175" spans="1:22" ht="26.1" customHeight="1">
      <c r="A175" s="235"/>
      <c r="B175" s="993"/>
      <c r="C175" s="993"/>
      <c r="D175" s="993"/>
      <c r="E175" s="220"/>
      <c r="F175" s="220"/>
      <c r="G175" s="180"/>
      <c r="I175" s="238"/>
      <c r="J175" s="172"/>
      <c r="K175" s="172"/>
      <c r="L175" s="172"/>
      <c r="M175" s="172"/>
      <c r="N175" s="1"/>
      <c r="O175" s="1"/>
      <c r="P175" s="83"/>
      <c r="Q175" s="332"/>
      <c r="R175" s="6"/>
      <c r="S175" s="83"/>
      <c r="T175" s="332"/>
      <c r="U175" s="1"/>
      <c r="V175" s="336"/>
    </row>
    <row r="176" spans="1:22">
      <c r="A176" s="187"/>
      <c r="B176" s="187"/>
      <c r="C176" s="187"/>
      <c r="D176" s="187"/>
      <c r="E176" s="180"/>
      <c r="F176" s="180"/>
      <c r="G176" s="180"/>
    </row>
    <row r="177" spans="1:7">
      <c r="A177" s="187"/>
      <c r="B177" s="187"/>
      <c r="C177" s="187"/>
      <c r="D177" s="187"/>
      <c r="E177" s="180"/>
      <c r="F177" s="180"/>
      <c r="G177" s="180"/>
    </row>
    <row r="178" spans="1:7">
      <c r="A178" s="187"/>
      <c r="B178" s="187"/>
      <c r="C178" s="187"/>
      <c r="D178" s="187"/>
      <c r="E178" s="180"/>
      <c r="F178" s="180"/>
      <c r="G178" s="180"/>
    </row>
    <row r="179" spans="1:7">
      <c r="A179" s="187"/>
      <c r="B179" s="187"/>
      <c r="C179" s="187"/>
      <c r="D179" s="187"/>
      <c r="E179" s="180"/>
      <c r="F179" s="180"/>
      <c r="G179" s="180"/>
    </row>
    <row r="180" spans="1:7">
      <c r="A180" s="187"/>
      <c r="B180" s="187"/>
      <c r="C180" s="187"/>
      <c r="D180" s="187"/>
      <c r="E180" s="180"/>
      <c r="F180" s="180"/>
      <c r="G180" s="180"/>
    </row>
    <row r="181" spans="1:7">
      <c r="A181" s="187"/>
      <c r="B181" s="187"/>
      <c r="C181" s="187"/>
      <c r="D181" s="187"/>
      <c r="E181" s="180"/>
      <c r="F181" s="180"/>
      <c r="G181" s="180"/>
    </row>
    <row r="182" spans="1:7">
      <c r="A182" s="187"/>
      <c r="B182" s="187"/>
      <c r="C182" s="187"/>
      <c r="D182" s="187"/>
      <c r="E182" s="180"/>
      <c r="F182" s="180"/>
      <c r="G182" s="180"/>
    </row>
    <row r="183" spans="1:7">
      <c r="A183" s="187"/>
      <c r="B183" s="187"/>
      <c r="C183" s="187"/>
      <c r="D183" s="187"/>
      <c r="E183" s="180"/>
      <c r="F183" s="180"/>
      <c r="G183" s="180"/>
    </row>
  </sheetData>
  <sheetProtection sheet="1" objects="1" scenarios="1" formatColumns="0" formatRows="0" selectLockedCells="1"/>
  <customSheetViews>
    <customSheetView guid="{B48B8B4C-A880-453D-8729-90D004BEF0DB}"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
      <headerFooter alignWithMargins="0">
        <oddFooter>&amp;R&amp;"Book Antiqua,Bold"&amp;10Schedule-1/ Page &amp;P of &amp;N</oddFooter>
      </headerFooter>
    </customSheetView>
    <customSheetView guid="{7043F04C-1FA3-449D-BEB8-4AC08DF68A5A}"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2"/>
      <headerFooter alignWithMargins="0">
        <oddFooter>&amp;R&amp;"Book Antiqua,Bold"&amp;10Schedule-1/ Page &amp;P of &amp;N</oddFooter>
      </headerFooter>
    </customSheetView>
    <customSheetView guid="{D0757F9E-DF41-4B40-A5E5-F4F8FDD8D61D}"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3"/>
      <headerFooter alignWithMargins="0">
        <oddFooter>&amp;R&amp;"Book Antiqua,Bold"&amp;10Schedule-1/ Page &amp;P of &amp;N</oddFooter>
      </headerFooter>
    </customSheetView>
    <customSheetView guid="{E81F0721-C35D-4189-B675-E46A21339863}"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4"/>
      <headerFooter alignWithMargins="0">
        <oddFooter>&amp;R&amp;"Book Antiqua,Bold"&amp;10Schedule-1/ Page &amp;P of &amp;N</oddFooter>
      </headerFooter>
    </customSheetView>
    <customSheetView guid="{223BC0FC-814D-40F0-9795-CE82A16FF3A5}"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5"/>
      <headerFooter alignWithMargins="0">
        <oddFooter>&amp;R&amp;"Book Antiqua,Bold"&amp;10Schedule-1/ Page &amp;P of &amp;N</oddFooter>
      </headerFooter>
    </customSheetView>
    <customSheetView guid="{D53177B2-31EC-4222-B97A-A37DCFD9E45B}"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6"/>
      <headerFooter alignWithMargins="0">
        <oddFooter>&amp;R&amp;"Book Antiqua,Bold"&amp;10Schedule-1/ Page &amp;P of &amp;N</oddFooter>
      </headerFooter>
    </customSheetView>
    <customSheetView guid="{B3CE7B10-A914-4559-A6DA-AED8C22AFD6D}"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7"/>
      <headerFooter alignWithMargins="0">
        <oddFooter>&amp;R&amp;"Book Antiqua,Bold"&amp;10Schedule-1/ Page &amp;P of &amp;N</oddFooter>
      </headerFooter>
    </customSheetView>
    <customSheetView guid="{7487ED9F-BBED-4B2A-9631-22F1A430946B}"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8"/>
      <headerFooter alignWithMargins="0">
        <oddFooter>&amp;R&amp;"Book Antiqua,Bold"&amp;10Schedule-1/ Page &amp;P of &amp;N</oddFooter>
      </headerFooter>
    </customSheetView>
    <customSheetView guid="{A7DBDDEF-9245-44C6-9EBF-032DB6E1C0A2}"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9"/>
      <headerFooter alignWithMargins="0">
        <oddFooter>&amp;R&amp;"Book Antiqua,Bold"&amp;10Schedule-1/ Page &amp;P of &amp;N</oddFooter>
      </headerFooter>
    </customSheetView>
    <customSheetView guid="{E9F4E142-7D26-464D-BECA-4F3806DB1FE1}"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0"/>
      <headerFooter alignWithMargins="0">
        <oddFooter>&amp;R&amp;"Book Antiqua,Bold"&amp;10Schedule-1/ Page &amp;P of &amp;N</oddFooter>
      </headerFooter>
    </customSheetView>
    <customSheetView guid="{27A45B7A-04F2-4516-B80B-5ED0825D4ED3}" state="hidden" topLeftCell="A10">
      <selection activeCell="G129" sqref="G129"/>
      <colBreaks count="1" manualBreakCount="1">
        <brk id="7" max="1048575" man="1"/>
      </colBreaks>
      <pageMargins left="0" right="0" top="0" bottom="0" header="0" footer="0"/>
      <printOptions horizontalCentered="1"/>
      <pageSetup paperSize="9" orientation="portrait" horizontalDpi="300" verticalDpi="300" r:id="rId11"/>
      <headerFooter alignWithMargins="0">
        <oddFooter>&amp;R&amp;"Book Antiqua,Bold"&amp;10Schedule-1/ Page &amp;P of &amp;N</oddFooter>
      </headerFooter>
    </customSheetView>
    <customSheetView guid="{ECE9294F-C910-4036-88BC-B1F2176FB06B}"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2"/>
      <headerFooter alignWithMargins="0">
        <oddFooter>&amp;R&amp;"Book Antiqua,Bold"&amp;10Schedule-1/ Page &amp;P of &amp;N</oddFooter>
      </headerFooter>
    </customSheetView>
    <customSheetView guid="{B23AD343-29DA-4CE0-BD10-47BF44F3782F}"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3"/>
      <headerFooter alignWithMargins="0">
        <oddFooter>&amp;R&amp;"Book Antiqua,Bold"&amp;10Schedule-1/ Page &amp;P of &amp;N</oddFooter>
      </headerFooter>
    </customSheetView>
    <customSheetView guid="{4AA1107B-A795-4744-B566-827168772C7A}"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4"/>
      <headerFooter alignWithMargins="0">
        <oddFooter>&amp;R&amp;"Book Antiqua,Bold"&amp;10Schedule-1/ Page &amp;P of &amp;N</oddFooter>
      </headerFooter>
    </customSheetView>
    <customSheetView guid="{EE46BCD1-F715-4FA9-A5FC-1B125AD601E0}"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5"/>
      <headerFooter alignWithMargins="0">
        <oddFooter>&amp;R&amp;"Book Antiqua,Bold"&amp;10Schedule-1/ Page &amp;P of &amp;N</oddFooter>
      </headerFooter>
    </customSheetView>
    <customSheetView guid="{E97134B6-5E8D-4951-8DA0-73D065532361}"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6"/>
      <headerFooter alignWithMargins="0">
        <oddFooter>&amp;R&amp;"Book Antiqua,Bold"&amp;10Schedule-1/ Page &amp;P of &amp;N</oddFooter>
      </headerFooter>
    </customSheetView>
    <customSheetView guid="{B835C05C-B615-4DCB-982D-4519616B3CD8}"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7"/>
      <headerFooter alignWithMargins="0">
        <oddFooter>&amp;R&amp;"Book Antiqua,Bold"&amp;10Schedule-1/ Page &amp;P of &amp;N</oddFooter>
      </headerFooter>
    </customSheetView>
    <customSheetView guid="{17F5C48B-526E-48D2-9F97-823D578F9893}"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8"/>
      <headerFooter alignWithMargins="0">
        <oddFooter>&amp;R&amp;"Book Antiqua,Bold"&amp;10Schedule-1/ Page &amp;P of &amp;N</oddFooter>
      </headerFooter>
    </customSheetView>
    <customSheetView guid="{7F1A5DE7-1043-4C11-AB2C-CC6BC6A0F482}"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9"/>
      <headerFooter alignWithMargins="0">
        <oddFooter>&amp;R&amp;"Book Antiqua,Bold"&amp;10Schedule-1/ Page &amp;P of &amp;N</oddFooter>
      </headerFooter>
    </customSheetView>
    <customSheetView guid="{75D87FDD-0292-4E5A-8E8F-63018B009393}"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20"/>
      <headerFooter alignWithMargins="0">
        <oddFooter>&amp;R&amp;"Book Antiqua,Bold"&amp;10Schedule-1/ Page &amp;P of &amp;N</oddFooter>
      </headerFooter>
    </customSheetView>
  </customSheetViews>
  <mergeCells count="38">
    <mergeCell ref="P14:Q14"/>
    <mergeCell ref="S14:T14"/>
    <mergeCell ref="W14:X14"/>
    <mergeCell ref="A3:G3"/>
    <mergeCell ref="W3:X3"/>
    <mergeCell ref="A4:G4"/>
    <mergeCell ref="A7:D7"/>
    <mergeCell ref="W7:X7"/>
    <mergeCell ref="B8:D8"/>
    <mergeCell ref="B9:D9"/>
    <mergeCell ref="B10:D10"/>
    <mergeCell ref="B11:D11"/>
    <mergeCell ref="W11:X11"/>
    <mergeCell ref="A13:G13"/>
    <mergeCell ref="B117:D117"/>
    <mergeCell ref="B74:D74"/>
    <mergeCell ref="B75:D75"/>
    <mergeCell ref="A76:G76"/>
    <mergeCell ref="B77:G78"/>
    <mergeCell ref="B79:G79"/>
    <mergeCell ref="A111:G111"/>
    <mergeCell ref="W111:X111"/>
    <mergeCell ref="A112:G112"/>
    <mergeCell ref="A115:D115"/>
    <mergeCell ref="W115:X115"/>
    <mergeCell ref="B116:D116"/>
    <mergeCell ref="B175:D175"/>
    <mergeCell ref="B118:D118"/>
    <mergeCell ref="B119:D119"/>
    <mergeCell ref="W119:X119"/>
    <mergeCell ref="A121:G121"/>
    <mergeCell ref="P122:Q122"/>
    <mergeCell ref="W126:X126"/>
    <mergeCell ref="W130:X130"/>
    <mergeCell ref="B173:D173"/>
    <mergeCell ref="B174:D174"/>
    <mergeCell ref="S122:T122"/>
    <mergeCell ref="W122:X122"/>
  </mergeCells>
  <phoneticPr fontId="30" type="noConversion"/>
  <conditionalFormatting sqref="E30:E72 G55 G59:G60">
    <cfRule type="cellIs" dxfId="20" priority="2" stopIfTrue="1" operator="equal">
      <formula>"a"</formula>
    </cfRule>
  </conditionalFormatting>
  <conditionalFormatting sqref="E30:E72">
    <cfRule type="expression" dxfId="19" priority="1" stopIfTrue="1">
      <formula>D30&gt;0</formula>
    </cfRule>
  </conditionalFormatting>
  <conditionalFormatting sqref="E135 G135 E142 Q143:Q144 T143:T144 G144 E144:E151 Q152:Q153 T152:T153 G153 E153:E154">
    <cfRule type="cellIs" dxfId="18" priority="4" stopIfTrue="1" operator="equal">
      <formula>"a"</formula>
    </cfRule>
  </conditionalFormatting>
  <conditionalFormatting sqref="G17:G72 G128:G129 G132:G133 G136:G138 G141:G142 G145:G151 G154 G156:G161 G163:G166 G168:G172">
    <cfRule type="expression" dxfId="17" priority="5" stopIfTrue="1">
      <formula>E17=""</formula>
    </cfRule>
  </conditionalFormatting>
  <conditionalFormatting sqref="Q17:Q73 T17:T73 Q127:Q138 T127:T138 Q141:Q142 T141:T142 Q145:Q151 T145:T151 Q154 T154 Q156:Q166 T156:T166 Q168:Q172 T168:T172">
    <cfRule type="cellIs" dxfId="16" priority="3" stopIfTrue="1" operator="equal">
      <formula>#REF!</formula>
    </cfRule>
  </conditionalFormatting>
  <printOptions horizontalCentered="1"/>
  <pageMargins left="0.511811023622047" right="0.26" top="0.48" bottom="0.54" header="0.25" footer="0.27"/>
  <pageSetup paperSize="9" orientation="portrait" horizontalDpi="300" verticalDpi="300" r:id="rId21"/>
  <headerFooter alignWithMargins="0">
    <oddFooter>&amp;R&amp;"Book Antiqua,Bold"&amp;10Schedule-1/ Page &amp;P of &amp;N</oddFooter>
  </headerFooter>
  <colBreaks count="1" manualBreakCount="1">
    <brk id="7" max="1048575" man="1"/>
  </colBreaks>
  <drawing r:id="rId2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indexed="53"/>
    <pageSetUpPr autoPageBreaks="0"/>
  </sheetPr>
  <dimension ref="A1:AJ102"/>
  <sheetViews>
    <sheetView view="pageBreakPreview" topLeftCell="A13" zoomScale="90" zoomScaleNormal="100" zoomScaleSheetLayoutView="90" workbookViewId="0">
      <selection activeCell="I12" sqref="I12"/>
    </sheetView>
  </sheetViews>
  <sheetFormatPr defaultRowHeight="15.75"/>
  <cols>
    <col min="1" max="1" width="12" style="564" customWidth="1"/>
    <col min="2" max="2" width="17.375" style="564" hidden="1" customWidth="1"/>
    <col min="3" max="3" width="8.5" style="564" hidden="1" customWidth="1"/>
    <col min="4" max="4" width="44.25" style="564" hidden="1" customWidth="1"/>
    <col min="5" max="5" width="13.375" style="564" hidden="1" customWidth="1"/>
    <col min="6" max="6" width="54.625" style="586" customWidth="1"/>
    <col min="7" max="7" width="7.75" style="564" customWidth="1"/>
    <col min="8" max="8" width="9.625" style="565" customWidth="1"/>
    <col min="9" max="9" width="21.5" style="565" customWidth="1"/>
    <col min="10" max="10" width="23.5" style="565" customWidth="1"/>
    <col min="11" max="11" width="9" style="553" customWidth="1"/>
    <col min="12" max="13" width="9" style="544" customWidth="1"/>
    <col min="14" max="20" width="9" style="543" customWidth="1"/>
    <col min="21" max="32" width="9" style="543"/>
    <col min="33" max="16384" width="9" style="544"/>
  </cols>
  <sheetData>
    <row r="1" spans="1:36" s="546" customFormat="1" ht="16.5">
      <c r="A1" s="540" t="str">
        <f>Cover!B3</f>
        <v>SRTS-II/C&amp;M/ WC-4480/2025</v>
      </c>
      <c r="B1" s="540"/>
      <c r="C1" s="540"/>
      <c r="D1" s="540"/>
      <c r="E1" s="540"/>
      <c r="F1" s="558"/>
      <c r="G1" s="559"/>
      <c r="H1" s="559"/>
      <c r="I1" s="541"/>
      <c r="J1" s="542" t="s">
        <v>146</v>
      </c>
      <c r="K1" s="553"/>
      <c r="N1" s="553"/>
      <c r="O1" s="553"/>
      <c r="P1" s="553"/>
      <c r="Q1" s="553"/>
      <c r="R1" s="553"/>
      <c r="S1" s="553"/>
      <c r="T1" s="553"/>
      <c r="U1" s="553"/>
      <c r="V1" s="553"/>
      <c r="W1" s="553"/>
      <c r="X1" s="553"/>
      <c r="Y1" s="553"/>
      <c r="Z1" s="553"/>
      <c r="AA1" s="553"/>
      <c r="AB1" s="553"/>
      <c r="AC1" s="553"/>
      <c r="AD1" s="553"/>
      <c r="AE1" s="553"/>
      <c r="AF1" s="553"/>
    </row>
    <row r="2" spans="1:36" s="546" customFormat="1">
      <c r="A2" s="545"/>
      <c r="B2" s="545"/>
      <c r="C2" s="545"/>
      <c r="D2" s="545"/>
      <c r="E2" s="545"/>
      <c r="F2" s="560"/>
      <c r="G2" s="548"/>
      <c r="H2" s="548"/>
      <c r="K2" s="553"/>
      <c r="N2" s="553"/>
      <c r="O2" s="553"/>
      <c r="P2" s="553"/>
      <c r="Q2" s="553"/>
      <c r="R2" s="553"/>
      <c r="S2" s="553"/>
      <c r="T2" s="553"/>
      <c r="U2" s="553"/>
      <c r="V2" s="553"/>
      <c r="W2" s="553"/>
      <c r="X2" s="553"/>
      <c r="Y2" s="553"/>
      <c r="Z2" s="553"/>
      <c r="AA2" s="553"/>
      <c r="AB2" s="553"/>
      <c r="AC2" s="553"/>
      <c r="AD2" s="553"/>
      <c r="AE2" s="553"/>
      <c r="AF2" s="553"/>
    </row>
    <row r="3" spans="1:36" s="546" customFormat="1">
      <c r="A3" s="545"/>
      <c r="B3" s="545"/>
      <c r="C3" s="545"/>
      <c r="D3" s="545"/>
      <c r="E3" s="545"/>
      <c r="F3" s="560"/>
      <c r="G3" s="548"/>
      <c r="H3" s="548"/>
      <c r="K3" s="553"/>
      <c r="N3" s="553"/>
      <c r="O3" s="553"/>
      <c r="P3" s="553"/>
      <c r="Q3" s="553"/>
      <c r="R3" s="553"/>
      <c r="S3" s="553"/>
      <c r="T3" s="553"/>
      <c r="U3" s="553"/>
      <c r="V3" s="553"/>
      <c r="W3" s="553"/>
      <c r="X3" s="553"/>
      <c r="Y3" s="553"/>
      <c r="Z3" s="553"/>
      <c r="AA3" s="553"/>
      <c r="AB3" s="553"/>
      <c r="AC3" s="553"/>
      <c r="AD3" s="553"/>
      <c r="AE3" s="553"/>
      <c r="AF3" s="553"/>
    </row>
    <row r="4" spans="1:36" s="546" customFormat="1" ht="60.75" customHeight="1">
      <c r="A4" s="1019" t="str">
        <f>Cover!$B$2</f>
        <v>Construction of Substation store at 765 kV Koppal, under TBCB Project.</v>
      </c>
      <c r="B4" s="1019"/>
      <c r="C4" s="1019"/>
      <c r="D4" s="1019"/>
      <c r="E4" s="1019"/>
      <c r="F4" s="1019"/>
      <c r="G4" s="1019"/>
      <c r="H4" s="1019"/>
      <c r="I4" s="1019"/>
      <c r="J4" s="1019"/>
      <c r="K4" s="561"/>
      <c r="L4" s="562"/>
      <c r="M4" s="552"/>
      <c r="N4" s="553"/>
      <c r="O4" s="547"/>
      <c r="P4" s="553"/>
      <c r="Q4" s="553"/>
      <c r="R4" s="1014"/>
      <c r="S4" s="1014"/>
      <c r="T4" s="553"/>
      <c r="U4" s="553"/>
      <c r="V4" s="553"/>
      <c r="W4" s="553"/>
      <c r="X4" s="553"/>
      <c r="Y4" s="553"/>
      <c r="Z4" s="553"/>
      <c r="AA4" s="553"/>
      <c r="AB4" s="553"/>
      <c r="AC4" s="553"/>
      <c r="AD4" s="553"/>
      <c r="AE4" s="553"/>
      <c r="AF4" s="553"/>
      <c r="AG4" s="553"/>
      <c r="AH4" s="553"/>
      <c r="AI4" s="553"/>
      <c r="AJ4" s="553"/>
    </row>
    <row r="5" spans="1:36" s="546" customFormat="1" ht="16.5">
      <c r="A5" s="1015" t="s">
        <v>147</v>
      </c>
      <c r="B5" s="1015"/>
      <c r="C5" s="1015"/>
      <c r="D5" s="1015"/>
      <c r="E5" s="1015"/>
      <c r="F5" s="1015"/>
      <c r="G5" s="1015"/>
      <c r="H5" s="1015"/>
      <c r="I5" s="1015"/>
      <c r="J5" s="1015"/>
      <c r="K5" s="563"/>
      <c r="N5" s="553"/>
      <c r="O5" s="553"/>
      <c r="P5" s="553"/>
      <c r="Q5" s="553"/>
      <c r="R5" s="553"/>
      <c r="S5" s="553"/>
      <c r="T5" s="553"/>
      <c r="U5" s="553"/>
      <c r="V5" s="553"/>
      <c r="W5" s="553"/>
      <c r="X5" s="553"/>
      <c r="Y5" s="553"/>
      <c r="Z5" s="553"/>
      <c r="AA5" s="553"/>
      <c r="AB5" s="553"/>
      <c r="AC5" s="553"/>
      <c r="AD5" s="553"/>
      <c r="AE5" s="553"/>
      <c r="AF5" s="553"/>
    </row>
    <row r="6" spans="1:36" s="546" customFormat="1">
      <c r="A6" s="564"/>
      <c r="B6" s="564"/>
      <c r="C6" s="564"/>
      <c r="D6" s="564"/>
      <c r="E6" s="564"/>
      <c r="F6" s="586"/>
      <c r="G6" s="564"/>
      <c r="H6" s="565"/>
      <c r="I6" s="565"/>
      <c r="K6" s="553"/>
      <c r="N6" s="553"/>
      <c r="O6" s="553"/>
      <c r="P6" s="553"/>
      <c r="Q6" s="553"/>
      <c r="R6" s="553"/>
      <c r="S6" s="553"/>
      <c r="T6" s="553"/>
      <c r="U6" s="553"/>
      <c r="V6" s="553"/>
      <c r="W6" s="553"/>
      <c r="X6" s="553"/>
      <c r="Y6" s="553"/>
      <c r="Z6" s="553"/>
      <c r="AA6" s="553"/>
      <c r="AB6" s="553"/>
      <c r="AC6" s="553"/>
      <c r="AD6" s="553"/>
      <c r="AE6" s="553"/>
      <c r="AF6" s="553"/>
    </row>
    <row r="7" spans="1:36" s="546" customFormat="1" ht="16.5">
      <c r="A7" s="549" t="str">
        <f>'Sch-1'!A7</f>
        <v>Bidder’s Name and Address (Bidder) :</v>
      </c>
      <c r="B7" s="549"/>
      <c r="C7" s="549"/>
      <c r="D7" s="549"/>
      <c r="E7" s="549"/>
      <c r="F7" s="587"/>
      <c r="G7" s="566" t="s">
        <v>148</v>
      </c>
      <c r="H7" s="550"/>
      <c r="I7" s="567" t="s">
        <v>81</v>
      </c>
      <c r="K7" s="568"/>
      <c r="N7" s="553"/>
      <c r="O7" s="553"/>
      <c r="P7" s="553"/>
      <c r="Q7" s="553"/>
      <c r="R7" s="553"/>
      <c r="S7" s="553"/>
      <c r="T7" s="553"/>
      <c r="U7" s="553"/>
      <c r="V7" s="553"/>
      <c r="W7" s="553"/>
      <c r="X7" s="553"/>
      <c r="Y7" s="553"/>
      <c r="Z7" s="553"/>
      <c r="AA7" s="553"/>
      <c r="AB7" s="553"/>
      <c r="AC7" s="553"/>
      <c r="AD7" s="553"/>
      <c r="AE7" s="553"/>
      <c r="AF7" s="553"/>
    </row>
    <row r="8" spans="1:36" s="546" customFormat="1" ht="16.5">
      <c r="A8" s="1016" t="str">
        <f>'Sch-1'!A8</f>
        <v/>
      </c>
      <c r="B8" s="1016"/>
      <c r="C8" s="1016"/>
      <c r="D8" s="1016"/>
      <c r="E8" s="1016"/>
      <c r="F8" s="1016"/>
      <c r="G8" s="1016"/>
      <c r="H8" s="1016"/>
      <c r="I8" s="569" t="str">
        <f>'Sch-1'!M8</f>
        <v>Sr.GM , Contracts &amp; Materials Department,</v>
      </c>
      <c r="K8" s="568"/>
      <c r="N8" s="553"/>
      <c r="O8" s="553"/>
      <c r="P8" s="553"/>
      <c r="Q8" s="553"/>
      <c r="R8" s="553"/>
      <c r="S8" s="553"/>
      <c r="T8" s="553"/>
      <c r="U8" s="553"/>
      <c r="V8" s="553"/>
      <c r="W8" s="553"/>
      <c r="X8" s="553"/>
      <c r="Y8" s="553"/>
      <c r="Z8" s="553"/>
      <c r="AA8" s="553"/>
      <c r="AB8" s="553"/>
      <c r="AC8" s="553"/>
      <c r="AD8" s="553"/>
      <c r="AE8" s="553"/>
      <c r="AF8" s="553"/>
    </row>
    <row r="9" spans="1:36" s="546" customFormat="1" ht="16.5">
      <c r="A9" s="549" t="s">
        <v>83</v>
      </c>
      <c r="B9" s="549"/>
      <c r="C9" s="549"/>
      <c r="D9" s="549"/>
      <c r="E9" s="549"/>
      <c r="I9" s="569" t="str">
        <f>'Sch-1'!M9</f>
        <v>Power Grid Corporation of India Ltd.,</v>
      </c>
      <c r="K9" s="568"/>
      <c r="N9" s="553"/>
      <c r="O9" s="553"/>
      <c r="P9" s="553"/>
      <c r="Q9" s="553"/>
      <c r="R9" s="553"/>
      <c r="S9" s="553"/>
      <c r="T9" s="553"/>
      <c r="U9" s="553"/>
      <c r="V9" s="553"/>
      <c r="W9" s="553"/>
      <c r="X9" s="553"/>
      <c r="Y9" s="553"/>
      <c r="Z9" s="553"/>
      <c r="AA9" s="553"/>
      <c r="AB9" s="553"/>
      <c r="AC9" s="553"/>
      <c r="AD9" s="553"/>
      <c r="AE9" s="553"/>
      <c r="AF9" s="553"/>
    </row>
    <row r="10" spans="1:36" s="546" customFormat="1" ht="16.5">
      <c r="A10" s="549" t="s">
        <v>85</v>
      </c>
      <c r="B10" s="549"/>
      <c r="C10" s="549"/>
      <c r="D10" s="549"/>
      <c r="E10" s="549"/>
      <c r="I10" s="569" t="str">
        <f>'Sch-1'!M10</f>
        <v>SRTS-II, RHQ</v>
      </c>
      <c r="K10" s="568"/>
      <c r="N10" s="553"/>
      <c r="O10" s="553"/>
      <c r="P10" s="553"/>
      <c r="Q10" s="553"/>
      <c r="R10" s="553"/>
      <c r="S10" s="553"/>
      <c r="T10" s="553"/>
      <c r="U10" s="553"/>
      <c r="V10" s="553"/>
      <c r="W10" s="553"/>
      <c r="X10" s="553"/>
      <c r="Y10" s="553"/>
      <c r="Z10" s="553"/>
      <c r="AA10" s="553"/>
      <c r="AB10" s="553"/>
      <c r="AC10" s="553"/>
      <c r="AD10" s="553"/>
      <c r="AE10" s="553"/>
      <c r="AF10" s="553"/>
    </row>
    <row r="11" spans="1:36" s="546" customFormat="1">
      <c r="A11" s="550"/>
      <c r="B11" s="550"/>
      <c r="C11" s="550"/>
      <c r="D11" s="550"/>
      <c r="E11" s="550"/>
      <c r="I11" s="569" t="str">
        <f>'Sch-1'!M11</f>
        <v>Singanayakanahalli</v>
      </c>
      <c r="K11" s="568"/>
      <c r="N11" s="553"/>
      <c r="O11" s="553"/>
      <c r="P11" s="553"/>
      <c r="Q11" s="553"/>
      <c r="R11" s="553"/>
      <c r="S11" s="553"/>
      <c r="T11" s="553"/>
      <c r="U11" s="553"/>
      <c r="V11" s="553"/>
      <c r="W11" s="553"/>
      <c r="X11" s="553"/>
      <c r="Y11" s="553"/>
      <c r="Z11" s="553"/>
      <c r="AA11" s="553"/>
      <c r="AB11" s="553"/>
      <c r="AC11" s="553"/>
      <c r="AD11" s="553"/>
      <c r="AE11" s="553"/>
      <c r="AF11" s="553"/>
    </row>
    <row r="12" spans="1:36" s="546" customFormat="1">
      <c r="A12" s="550"/>
      <c r="B12" s="550"/>
      <c r="C12" s="550"/>
      <c r="D12" s="550"/>
      <c r="E12" s="550"/>
      <c r="I12" s="569" t="str">
        <f>'Sch-1'!M12</f>
        <v>Bengaluru-560064</v>
      </c>
      <c r="K12" s="568"/>
      <c r="N12" s="553"/>
      <c r="O12" s="553"/>
      <c r="P12" s="553"/>
      <c r="Q12" s="553"/>
      <c r="R12" s="553"/>
      <c r="S12" s="553"/>
      <c r="T12" s="553"/>
      <c r="U12" s="553"/>
      <c r="V12" s="553"/>
      <c r="W12" s="553"/>
      <c r="X12" s="553"/>
      <c r="Y12" s="553"/>
      <c r="Z12" s="553"/>
      <c r="AA12" s="553"/>
      <c r="AB12" s="553"/>
      <c r="AC12" s="553"/>
      <c r="AD12" s="553"/>
      <c r="AE12" s="553"/>
      <c r="AF12" s="553"/>
    </row>
    <row r="13" spans="1:36" s="740" customFormat="1" ht="23.25">
      <c r="A13" s="1017"/>
      <c r="B13" s="1017"/>
      <c r="C13" s="1017"/>
      <c r="D13" s="1017"/>
      <c r="E13" s="1017"/>
      <c r="F13" s="1017"/>
      <c r="G13" s="1017"/>
      <c r="H13" s="1017"/>
      <c r="I13" s="1017"/>
      <c r="J13" s="1017"/>
      <c r="K13" s="739"/>
    </row>
    <row r="14" spans="1:36" s="546" customFormat="1" ht="17.25" thickBot="1">
      <c r="A14" s="550"/>
      <c r="B14" s="550"/>
      <c r="C14" s="550"/>
      <c r="D14" s="550"/>
      <c r="E14" s="550"/>
      <c r="F14" s="588"/>
      <c r="G14" s="570"/>
      <c r="H14" s="549"/>
      <c r="I14" s="1018" t="s">
        <v>90</v>
      </c>
      <c r="J14" s="1018"/>
      <c r="K14" s="551"/>
      <c r="N14" s="553"/>
      <c r="O14" s="553"/>
      <c r="P14" s="553"/>
      <c r="Q14" s="553"/>
      <c r="R14" s="553"/>
      <c r="S14" s="553"/>
      <c r="T14" s="553"/>
      <c r="U14" s="553"/>
      <c r="V14" s="553"/>
      <c r="W14" s="553"/>
      <c r="X14" s="553"/>
      <c r="Y14" s="553"/>
      <c r="Z14" s="553"/>
      <c r="AA14" s="553"/>
      <c r="AB14" s="553"/>
      <c r="AC14" s="553"/>
      <c r="AD14" s="553"/>
      <c r="AE14" s="553"/>
      <c r="AF14" s="553"/>
    </row>
    <row r="15" spans="1:36" s="546" customFormat="1" ht="66">
      <c r="A15" s="456" t="s">
        <v>91</v>
      </c>
      <c r="B15" s="681" t="s">
        <v>92</v>
      </c>
      <c r="C15" s="681" t="s">
        <v>93</v>
      </c>
      <c r="D15" s="681" t="s">
        <v>94</v>
      </c>
      <c r="E15" s="681" t="s">
        <v>95</v>
      </c>
      <c r="F15" s="666" t="s">
        <v>149</v>
      </c>
      <c r="G15" s="667" t="s">
        <v>101</v>
      </c>
      <c r="H15" s="667" t="s">
        <v>150</v>
      </c>
      <c r="I15" s="668" t="s">
        <v>151</v>
      </c>
      <c r="J15" s="668" t="s">
        <v>152</v>
      </c>
      <c r="K15" s="553"/>
      <c r="N15" s="553"/>
      <c r="O15" s="553"/>
      <c r="P15" s="553"/>
      <c r="Q15" s="553"/>
      <c r="R15" s="553"/>
      <c r="S15" s="553"/>
      <c r="T15" s="553"/>
      <c r="U15" s="553"/>
      <c r="V15" s="553"/>
      <c r="W15" s="553"/>
      <c r="X15" s="553"/>
      <c r="Y15" s="553"/>
      <c r="Z15" s="553"/>
      <c r="AA15" s="553"/>
      <c r="AB15" s="553"/>
      <c r="AC15" s="553"/>
      <c r="AD15" s="553"/>
      <c r="AE15" s="553"/>
      <c r="AF15" s="553"/>
    </row>
    <row r="16" spans="1:36" s="734" customFormat="1" ht="16.5">
      <c r="A16" s="731">
        <v>1</v>
      </c>
      <c r="B16" s="731">
        <v>2</v>
      </c>
      <c r="C16" s="731">
        <v>3</v>
      </c>
      <c r="D16" s="731">
        <v>4</v>
      </c>
      <c r="E16" s="731">
        <v>5</v>
      </c>
      <c r="F16" s="732">
        <v>6</v>
      </c>
      <c r="G16" s="732">
        <v>7</v>
      </c>
      <c r="H16" s="732">
        <v>9</v>
      </c>
      <c r="I16" s="732">
        <v>10</v>
      </c>
      <c r="J16" s="732" t="s">
        <v>153</v>
      </c>
      <c r="K16" s="733"/>
      <c r="N16" s="735"/>
      <c r="O16" s="735"/>
      <c r="P16" s="735"/>
      <c r="Q16" s="735"/>
      <c r="R16" s="735"/>
      <c r="S16" s="735"/>
      <c r="T16" s="735"/>
      <c r="U16" s="735"/>
      <c r="V16" s="735"/>
      <c r="W16" s="735"/>
      <c r="X16" s="735"/>
      <c r="Y16" s="735"/>
      <c r="Z16" s="735"/>
      <c r="AA16" s="735"/>
      <c r="AB16" s="735"/>
      <c r="AC16" s="735"/>
      <c r="AD16" s="735"/>
      <c r="AE16" s="735"/>
      <c r="AF16" s="735"/>
    </row>
    <row r="17" spans="1:32" s="734" customFormat="1" ht="66" customHeight="1">
      <c r="A17" s="744">
        <v>1</v>
      </c>
      <c r="B17" s="767">
        <v>7000005840</v>
      </c>
      <c r="C17" s="767">
        <v>20</v>
      </c>
      <c r="D17" s="767" t="s">
        <v>107</v>
      </c>
      <c r="E17" s="767">
        <v>1000015274</v>
      </c>
      <c r="F17" s="772" t="s">
        <v>108</v>
      </c>
      <c r="G17" s="762" t="s">
        <v>109</v>
      </c>
      <c r="H17" s="768">
        <v>1300</v>
      </c>
      <c r="I17" s="769"/>
      <c r="J17" s="770" t="str">
        <f t="shared" ref="J17:J19" si="0">IF(I17=0, "Included",IF(ISERROR(H17*I17), I17, H17*I17))</f>
        <v>Included</v>
      </c>
      <c r="K17" s="733"/>
      <c r="N17" s="735"/>
      <c r="O17" s="735"/>
      <c r="P17" s="735"/>
      <c r="Q17" s="735"/>
      <c r="R17" s="735"/>
      <c r="S17" s="735"/>
      <c r="T17" s="735"/>
      <c r="U17" s="735"/>
      <c r="V17" s="735"/>
      <c r="W17" s="735"/>
      <c r="X17" s="735"/>
      <c r="Y17" s="735"/>
      <c r="Z17" s="735"/>
      <c r="AA17" s="735"/>
      <c r="AB17" s="735"/>
      <c r="AC17" s="735"/>
      <c r="AD17" s="735"/>
      <c r="AE17" s="735"/>
      <c r="AF17" s="735"/>
    </row>
    <row r="18" spans="1:32" s="734" customFormat="1" ht="101.25" customHeight="1">
      <c r="A18" s="744">
        <v>2</v>
      </c>
      <c r="B18" s="767"/>
      <c r="C18" s="767"/>
      <c r="D18" s="767"/>
      <c r="E18" s="767"/>
      <c r="F18" s="772" t="s">
        <v>110</v>
      </c>
      <c r="G18" s="762" t="s">
        <v>109</v>
      </c>
      <c r="H18" s="768">
        <v>1300</v>
      </c>
      <c r="I18" s="769"/>
      <c r="J18" s="770" t="str">
        <f t="shared" si="0"/>
        <v>Included</v>
      </c>
      <c r="K18" s="733"/>
      <c r="N18" s="735"/>
      <c r="O18" s="735"/>
      <c r="P18" s="735"/>
      <c r="Q18" s="735"/>
      <c r="R18" s="735"/>
      <c r="S18" s="735"/>
      <c r="T18" s="735"/>
      <c r="U18" s="735"/>
      <c r="V18" s="735"/>
      <c r="W18" s="735"/>
      <c r="X18" s="735"/>
      <c r="Y18" s="735"/>
      <c r="Z18" s="735"/>
      <c r="AA18" s="735"/>
      <c r="AB18" s="735"/>
      <c r="AC18" s="735"/>
      <c r="AD18" s="735"/>
      <c r="AE18" s="735"/>
      <c r="AF18" s="735"/>
    </row>
    <row r="19" spans="1:32" s="734" customFormat="1" ht="84" customHeight="1">
      <c r="A19" s="744">
        <v>3</v>
      </c>
      <c r="B19" s="767"/>
      <c r="C19" s="767"/>
      <c r="D19" s="767"/>
      <c r="E19" s="767"/>
      <c r="F19" s="772" t="s">
        <v>154</v>
      </c>
      <c r="G19" s="762" t="s">
        <v>109</v>
      </c>
      <c r="H19" s="768">
        <v>23400</v>
      </c>
      <c r="I19" s="769"/>
      <c r="J19" s="770" t="str">
        <f t="shared" si="0"/>
        <v>Included</v>
      </c>
      <c r="K19" s="733"/>
      <c r="N19" s="735"/>
      <c r="O19" s="735"/>
      <c r="P19" s="735"/>
      <c r="Q19" s="735"/>
      <c r="R19" s="735"/>
      <c r="S19" s="735"/>
      <c r="T19" s="735"/>
      <c r="U19" s="735"/>
      <c r="V19" s="735"/>
      <c r="W19" s="735"/>
      <c r="X19" s="735"/>
      <c r="Y19" s="735"/>
      <c r="Z19" s="735"/>
      <c r="AA19" s="735"/>
      <c r="AB19" s="735"/>
      <c r="AC19" s="735"/>
      <c r="AD19" s="735"/>
      <c r="AE19" s="735"/>
      <c r="AF19" s="735"/>
    </row>
    <row r="20" spans="1:32" s="737" customFormat="1" ht="32.25" customHeight="1">
      <c r="A20" s="773"/>
      <c r="B20" s="773"/>
      <c r="C20" s="773"/>
      <c r="D20" s="773"/>
      <c r="E20" s="773"/>
      <c r="F20" s="774" t="s">
        <v>155</v>
      </c>
      <c r="G20" s="775"/>
      <c r="H20" s="776"/>
      <c r="I20" s="777"/>
      <c r="J20" s="778">
        <f>SUM(J17:J19)</f>
        <v>0</v>
      </c>
      <c r="K20" s="736"/>
      <c r="N20" s="738"/>
      <c r="O20" s="738"/>
      <c r="P20" s="738"/>
      <c r="Q20" s="738"/>
      <c r="R20" s="738"/>
      <c r="S20" s="738"/>
      <c r="T20" s="738"/>
      <c r="U20" s="738"/>
      <c r="V20" s="738"/>
      <c r="W20" s="738"/>
      <c r="X20" s="738"/>
      <c r="Y20" s="738"/>
      <c r="Z20" s="738"/>
      <c r="AA20" s="738"/>
      <c r="AB20" s="738"/>
      <c r="AC20" s="738"/>
      <c r="AD20" s="738"/>
      <c r="AE20" s="738"/>
      <c r="AF20" s="738"/>
    </row>
    <row r="21" spans="1:32" ht="27.75" customHeight="1">
      <c r="A21" s="554" t="s">
        <v>120</v>
      </c>
      <c r="B21" s="554"/>
      <c r="C21" s="554"/>
      <c r="D21" s="554"/>
      <c r="E21" s="554"/>
      <c r="F21" s="586" t="str">
        <f>'Sch-1'!F28</f>
        <v>--2025</v>
      </c>
      <c r="G21" s="571"/>
      <c r="H21" s="556"/>
      <c r="I21" s="546"/>
      <c r="J21" s="546"/>
    </row>
    <row r="22" spans="1:32" ht="16.5">
      <c r="A22" s="554" t="s">
        <v>121</v>
      </c>
      <c r="B22" s="554"/>
      <c r="C22" s="554"/>
      <c r="D22" s="554"/>
      <c r="E22" s="554"/>
      <c r="F22" s="586" t="str">
        <f>'Sch-1'!F29</f>
        <v/>
      </c>
      <c r="G22" s="548"/>
      <c r="H22" s="556" t="s">
        <v>122</v>
      </c>
      <c r="I22" s="574" t="str">
        <f>'Sch-1'!M29</f>
        <v/>
      </c>
      <c r="J22" s="546"/>
    </row>
    <row r="23" spans="1:32" ht="16.5">
      <c r="A23" s="552"/>
      <c r="B23" s="552"/>
      <c r="C23" s="552"/>
      <c r="D23" s="552"/>
      <c r="E23" s="552"/>
      <c r="F23" s="575"/>
      <c r="G23" s="552"/>
      <c r="H23" s="556" t="s">
        <v>123</v>
      </c>
      <c r="I23" s="574" t="str">
        <f>'Sch-1'!M30</f>
        <v/>
      </c>
      <c r="J23" s="553"/>
    </row>
    <row r="24" spans="1:32" ht="16.5">
      <c r="A24" s="554"/>
      <c r="B24" s="554"/>
      <c r="C24" s="554"/>
      <c r="D24" s="554"/>
      <c r="E24" s="554"/>
      <c r="F24" s="555"/>
      <c r="G24" s="571"/>
      <c r="H24" s="556"/>
      <c r="I24" s="546"/>
      <c r="J24" s="546"/>
    </row>
    <row r="62" spans="1:10">
      <c r="A62" s="572"/>
      <c r="B62" s="572"/>
      <c r="C62" s="572"/>
      <c r="D62" s="572"/>
      <c r="E62" s="572"/>
      <c r="F62" s="589"/>
      <c r="G62" s="572"/>
      <c r="H62" s="572"/>
      <c r="I62" s="572"/>
      <c r="J62" s="572"/>
    </row>
    <row r="63" spans="1:10">
      <c r="A63" s="572"/>
      <c r="B63" s="572"/>
      <c r="C63" s="572"/>
      <c r="D63" s="572"/>
      <c r="E63" s="572"/>
      <c r="F63" s="589"/>
      <c r="G63" s="572"/>
      <c r="H63" s="572"/>
      <c r="I63" s="572"/>
      <c r="J63" s="572"/>
    </row>
    <row r="64" spans="1:10">
      <c r="A64" s="572"/>
      <c r="B64" s="572"/>
      <c r="C64" s="572"/>
      <c r="D64" s="572"/>
      <c r="E64" s="572"/>
      <c r="F64" s="589"/>
      <c r="G64" s="572"/>
      <c r="H64" s="572"/>
      <c r="I64" s="572"/>
      <c r="J64" s="572"/>
    </row>
    <row r="65" spans="1:10">
      <c r="A65" s="572"/>
      <c r="B65" s="572"/>
      <c r="C65" s="572"/>
      <c r="D65" s="572"/>
      <c r="E65" s="572"/>
      <c r="F65" s="589"/>
      <c r="G65" s="572"/>
      <c r="H65" s="572"/>
      <c r="I65" s="572"/>
      <c r="J65" s="572"/>
    </row>
    <row r="66" spans="1:10">
      <c r="A66" s="572"/>
      <c r="B66" s="572"/>
      <c r="C66" s="572"/>
      <c r="D66" s="572"/>
      <c r="E66" s="572"/>
      <c r="F66" s="589"/>
      <c r="G66" s="572"/>
      <c r="H66" s="572"/>
      <c r="I66" s="572"/>
      <c r="J66" s="572"/>
    </row>
    <row r="67" spans="1:10">
      <c r="A67" s="572"/>
      <c r="B67" s="572"/>
      <c r="C67" s="572"/>
      <c r="D67" s="572"/>
      <c r="E67" s="572"/>
      <c r="F67" s="589"/>
      <c r="G67" s="572"/>
      <c r="H67" s="572"/>
      <c r="I67" s="572"/>
      <c r="J67" s="572"/>
    </row>
    <row r="68" spans="1:10">
      <c r="A68" s="572"/>
      <c r="B68" s="572"/>
      <c r="C68" s="572"/>
      <c r="D68" s="572"/>
      <c r="E68" s="572"/>
      <c r="F68" s="589"/>
      <c r="G68" s="572"/>
      <c r="H68" s="572"/>
      <c r="I68" s="572"/>
      <c r="J68" s="572"/>
    </row>
    <row r="69" spans="1:10">
      <c r="A69" s="572"/>
      <c r="B69" s="572"/>
      <c r="C69" s="572"/>
      <c r="D69" s="572"/>
      <c r="E69" s="572"/>
      <c r="F69" s="589"/>
      <c r="G69" s="572"/>
      <c r="H69" s="572"/>
      <c r="I69" s="572"/>
      <c r="J69" s="572"/>
    </row>
    <row r="70" spans="1:10">
      <c r="A70" s="572"/>
      <c r="B70" s="572"/>
      <c r="C70" s="572"/>
      <c r="D70" s="572"/>
      <c r="E70" s="572"/>
      <c r="F70" s="589"/>
      <c r="G70" s="572"/>
      <c r="H70" s="572"/>
      <c r="I70" s="572"/>
      <c r="J70" s="572"/>
    </row>
    <row r="71" spans="1:10">
      <c r="A71" s="572"/>
      <c r="B71" s="572"/>
      <c r="C71" s="572"/>
      <c r="D71" s="572"/>
      <c r="E71" s="572"/>
      <c r="F71" s="589"/>
      <c r="G71" s="572"/>
      <c r="H71" s="572"/>
      <c r="I71" s="572"/>
      <c r="J71" s="572"/>
    </row>
    <row r="72" spans="1:10">
      <c r="A72" s="572"/>
      <c r="B72" s="572"/>
      <c r="C72" s="572"/>
      <c r="D72" s="572"/>
      <c r="E72" s="572"/>
      <c r="F72" s="589"/>
      <c r="G72" s="572"/>
      <c r="H72" s="572"/>
      <c r="I72" s="572"/>
      <c r="J72" s="572"/>
    </row>
    <row r="73" spans="1:10">
      <c r="A73" s="572"/>
      <c r="B73" s="572"/>
      <c r="C73" s="572"/>
      <c r="D73" s="572"/>
      <c r="E73" s="572"/>
      <c r="F73" s="589"/>
      <c r="G73" s="572"/>
      <c r="H73" s="572"/>
      <c r="I73" s="572"/>
      <c r="J73" s="572"/>
    </row>
    <row r="74" spans="1:10">
      <c r="A74" s="572"/>
      <c r="B74" s="572"/>
      <c r="C74" s="572"/>
      <c r="D74" s="572"/>
      <c r="E74" s="572"/>
      <c r="F74" s="589"/>
      <c r="G74" s="572"/>
      <c r="H74" s="572"/>
      <c r="I74" s="572"/>
      <c r="J74" s="572"/>
    </row>
    <row r="75" spans="1:10">
      <c r="A75" s="572"/>
      <c r="B75" s="572"/>
      <c r="C75" s="572"/>
      <c r="D75" s="572"/>
      <c r="E75" s="572"/>
      <c r="F75" s="589"/>
      <c r="G75" s="572"/>
      <c r="H75" s="572"/>
      <c r="I75" s="572"/>
      <c r="J75" s="572"/>
    </row>
    <row r="76" spans="1:10">
      <c r="A76" s="572"/>
      <c r="B76" s="572"/>
      <c r="C76" s="572"/>
      <c r="D76" s="572"/>
      <c r="E76" s="572"/>
      <c r="F76" s="589"/>
      <c r="G76" s="572"/>
      <c r="H76" s="572"/>
      <c r="I76" s="572"/>
      <c r="J76" s="572"/>
    </row>
    <row r="77" spans="1:10">
      <c r="A77" s="572"/>
      <c r="B77" s="572"/>
      <c r="C77" s="572"/>
      <c r="D77" s="572"/>
      <c r="E77" s="572"/>
      <c r="F77" s="589"/>
      <c r="G77" s="572"/>
      <c r="H77" s="572"/>
      <c r="I77" s="572"/>
      <c r="J77" s="572"/>
    </row>
    <row r="78" spans="1:10">
      <c r="A78" s="572"/>
      <c r="B78" s="572"/>
      <c r="C78" s="572"/>
      <c r="D78" s="572"/>
      <c r="E78" s="572"/>
      <c r="F78" s="589"/>
      <c r="G78" s="572"/>
      <c r="H78" s="572"/>
      <c r="I78" s="572"/>
      <c r="J78" s="572"/>
    </row>
    <row r="79" spans="1:10">
      <c r="A79" s="572"/>
      <c r="B79" s="572"/>
      <c r="C79" s="572"/>
      <c r="D79" s="572"/>
      <c r="E79" s="572"/>
      <c r="F79" s="589"/>
      <c r="G79" s="572"/>
      <c r="H79" s="572"/>
      <c r="I79" s="572"/>
      <c r="J79" s="572"/>
    </row>
    <row r="80" spans="1:10">
      <c r="A80" s="572"/>
      <c r="B80" s="572"/>
      <c r="C80" s="572"/>
      <c r="D80" s="572"/>
      <c r="E80" s="572"/>
      <c r="F80" s="589"/>
      <c r="G80" s="572"/>
      <c r="H80" s="572"/>
      <c r="I80" s="572"/>
      <c r="J80" s="572"/>
    </row>
    <row r="81" spans="1:10">
      <c r="A81" s="572"/>
      <c r="B81" s="572"/>
      <c r="C81" s="572"/>
      <c r="D81" s="572"/>
      <c r="E81" s="572"/>
      <c r="F81" s="589"/>
      <c r="G81" s="572"/>
      <c r="H81" s="572"/>
      <c r="I81" s="572"/>
      <c r="J81" s="572"/>
    </row>
    <row r="82" spans="1:10">
      <c r="A82" s="572"/>
      <c r="B82" s="572"/>
      <c r="C82" s="572"/>
      <c r="D82" s="572"/>
      <c r="E82" s="572"/>
      <c r="F82" s="589"/>
      <c r="G82" s="572"/>
      <c r="H82" s="572"/>
      <c r="I82" s="572"/>
      <c r="J82" s="572"/>
    </row>
    <row r="83" spans="1:10">
      <c r="A83" s="572"/>
      <c r="B83" s="572"/>
      <c r="C83" s="572"/>
      <c r="D83" s="572"/>
      <c r="E83" s="572"/>
      <c r="F83" s="589"/>
      <c r="G83" s="572"/>
      <c r="H83" s="572"/>
      <c r="I83" s="572"/>
      <c r="J83" s="572"/>
    </row>
    <row r="84" spans="1:10">
      <c r="A84" s="572"/>
      <c r="B84" s="572"/>
      <c r="C84" s="572"/>
      <c r="D84" s="572"/>
      <c r="E84" s="572"/>
      <c r="F84" s="589"/>
      <c r="G84" s="572"/>
      <c r="H84" s="572"/>
      <c r="I84" s="572"/>
      <c r="J84" s="572"/>
    </row>
    <row r="85" spans="1:10">
      <c r="A85" s="572"/>
      <c r="B85" s="572"/>
      <c r="C85" s="572"/>
      <c r="D85" s="572"/>
      <c r="E85" s="572"/>
      <c r="F85" s="590"/>
      <c r="G85" s="572"/>
      <c r="H85" s="573"/>
      <c r="I85" s="573"/>
      <c r="J85" s="573"/>
    </row>
    <row r="86" spans="1:10">
      <c r="A86" s="572"/>
      <c r="B86" s="572"/>
      <c r="C86" s="572"/>
      <c r="D86" s="572"/>
      <c r="E86" s="572"/>
      <c r="F86" s="590"/>
      <c r="G86" s="572"/>
      <c r="H86" s="573"/>
      <c r="I86" s="573"/>
      <c r="J86" s="573"/>
    </row>
    <row r="87" spans="1:10">
      <c r="A87" s="572"/>
      <c r="B87" s="572"/>
      <c r="C87" s="572"/>
      <c r="D87" s="572"/>
      <c r="E87" s="572"/>
      <c r="F87" s="590"/>
      <c r="G87" s="572"/>
      <c r="H87" s="573"/>
      <c r="I87" s="573"/>
      <c r="J87" s="573"/>
    </row>
    <row r="88" spans="1:10">
      <c r="A88" s="572"/>
      <c r="B88" s="572"/>
      <c r="C88" s="572"/>
      <c r="D88" s="572"/>
      <c r="E88" s="572"/>
      <c r="F88" s="590"/>
      <c r="G88" s="572"/>
      <c r="H88" s="573"/>
      <c r="I88" s="573"/>
      <c r="J88" s="573"/>
    </row>
    <row r="89" spans="1:10">
      <c r="A89" s="572"/>
      <c r="B89" s="572"/>
      <c r="C89" s="572"/>
      <c r="D89" s="572"/>
      <c r="E89" s="572"/>
      <c r="F89" s="590"/>
      <c r="G89" s="572"/>
      <c r="H89" s="573"/>
      <c r="I89" s="573"/>
      <c r="J89" s="573"/>
    </row>
    <row r="90" spans="1:10">
      <c r="A90" s="572"/>
      <c r="B90" s="572"/>
      <c r="C90" s="572"/>
      <c r="D90" s="572"/>
      <c r="E90" s="572"/>
      <c r="F90" s="590"/>
      <c r="G90" s="572"/>
      <c r="H90" s="573"/>
      <c r="I90" s="573"/>
      <c r="J90" s="573"/>
    </row>
    <row r="91" spans="1:10">
      <c r="A91" s="572"/>
      <c r="B91" s="572"/>
      <c r="C91" s="572"/>
      <c r="D91" s="572"/>
      <c r="E91" s="572"/>
      <c r="F91" s="590"/>
      <c r="G91" s="572"/>
      <c r="H91" s="573"/>
      <c r="I91" s="573"/>
      <c r="J91" s="573"/>
    </row>
    <row r="92" spans="1:10">
      <c r="A92" s="572"/>
      <c r="B92" s="572"/>
      <c r="C92" s="572"/>
      <c r="D92" s="572"/>
      <c r="E92" s="572"/>
      <c r="F92" s="590"/>
      <c r="G92" s="572"/>
      <c r="H92" s="573"/>
      <c r="I92" s="573"/>
      <c r="J92" s="573"/>
    </row>
    <row r="93" spans="1:10">
      <c r="A93" s="572"/>
      <c r="B93" s="572"/>
      <c r="C93" s="572"/>
      <c r="D93" s="572"/>
      <c r="E93" s="572"/>
      <c r="F93" s="590"/>
      <c r="G93" s="572"/>
      <c r="H93" s="573"/>
      <c r="I93" s="573"/>
      <c r="J93" s="573"/>
    </row>
    <row r="94" spans="1:10">
      <c r="A94" s="572"/>
      <c r="B94" s="572"/>
      <c r="C94" s="572"/>
      <c r="D94" s="572"/>
      <c r="E94" s="572"/>
      <c r="F94" s="590"/>
      <c r="G94" s="572"/>
      <c r="H94" s="573"/>
      <c r="I94" s="573"/>
      <c r="J94" s="573"/>
    </row>
    <row r="95" spans="1:10">
      <c r="A95" s="572"/>
      <c r="B95" s="572"/>
      <c r="C95" s="572"/>
      <c r="D95" s="572"/>
      <c r="E95" s="572"/>
      <c r="F95" s="590"/>
      <c r="G95" s="572"/>
      <c r="H95" s="573"/>
      <c r="I95" s="573"/>
      <c r="J95" s="573"/>
    </row>
    <row r="96" spans="1:10">
      <c r="A96" s="572"/>
      <c r="B96" s="572"/>
      <c r="C96" s="572"/>
      <c r="D96" s="572"/>
      <c r="E96" s="572"/>
      <c r="F96" s="590"/>
      <c r="G96" s="572"/>
      <c r="H96" s="573"/>
      <c r="I96" s="573"/>
      <c r="J96" s="573"/>
    </row>
    <row r="97" spans="1:10">
      <c r="A97" s="572"/>
      <c r="B97" s="572"/>
      <c r="C97" s="572"/>
      <c r="D97" s="572"/>
      <c r="E97" s="572"/>
      <c r="F97" s="590"/>
      <c r="G97" s="572"/>
      <c r="H97" s="573"/>
      <c r="I97" s="573"/>
      <c r="J97" s="573"/>
    </row>
    <row r="98" spans="1:10">
      <c r="A98" s="572"/>
      <c r="B98" s="572"/>
      <c r="C98" s="572"/>
      <c r="D98" s="572"/>
      <c r="E98" s="572"/>
      <c r="F98" s="590"/>
      <c r="G98" s="572"/>
      <c r="H98" s="573"/>
      <c r="I98" s="573"/>
      <c r="J98" s="573"/>
    </row>
    <row r="99" spans="1:10">
      <c r="A99" s="572"/>
      <c r="B99" s="572"/>
      <c r="C99" s="572"/>
      <c r="D99" s="572"/>
      <c r="E99" s="572"/>
      <c r="F99" s="590"/>
      <c r="G99" s="572"/>
      <c r="H99" s="573"/>
      <c r="I99" s="573"/>
      <c r="J99" s="573"/>
    </row>
    <row r="100" spans="1:10">
      <c r="A100" s="572"/>
      <c r="B100" s="572"/>
      <c r="C100" s="572"/>
      <c r="D100" s="572"/>
      <c r="E100" s="572"/>
      <c r="F100" s="590"/>
      <c r="G100" s="572"/>
      <c r="H100" s="573"/>
      <c r="I100" s="573"/>
      <c r="J100" s="573"/>
    </row>
    <row r="101" spans="1:10">
      <c r="A101" s="572"/>
      <c r="B101" s="572"/>
      <c r="C101" s="572"/>
      <c r="D101" s="572"/>
      <c r="E101" s="572"/>
      <c r="F101" s="590"/>
      <c r="G101" s="572"/>
      <c r="H101" s="573"/>
      <c r="I101" s="573"/>
      <c r="J101" s="573"/>
    </row>
    <row r="102" spans="1:10">
      <c r="A102" s="572"/>
      <c r="B102" s="572"/>
      <c r="C102" s="572"/>
      <c r="D102" s="572"/>
      <c r="E102" s="572"/>
      <c r="F102" s="590"/>
      <c r="G102" s="572"/>
      <c r="H102" s="573"/>
      <c r="I102" s="573"/>
      <c r="J102" s="573"/>
    </row>
  </sheetData>
  <sheetProtection formatColumns="0" formatRows="0" selectLockedCells="1"/>
  <protectedRanges>
    <protectedRange sqref="H17:H19" name="Range1_15_1_1_1_1_1_1_2_1_2"/>
  </protectedRanges>
  <customSheetViews>
    <customSheetView guid="{B48B8B4C-A880-453D-8729-90D004BEF0DB}" scale="90" printArea="1" hiddenColumns="1" view="pageBreakPreview">
      <selection activeCell="I17" sqref="I17"/>
      <pageMargins left="0" right="0" top="0" bottom="0" header="0" footer="0"/>
      <printOptions horizontalCentered="1"/>
      <pageSetup paperSize="9" scale="57" fitToHeight="2" orientation="landscape" r:id="rId1"/>
      <headerFooter alignWithMargins="0">
        <oddFooter>&amp;R&amp;"Book Antiqua,Bold"&amp;10Schedule-2/ Page &amp;P of &amp;N</oddFooter>
      </headerFooter>
    </customSheetView>
    <customSheetView guid="{7043F04C-1FA3-449D-BEB8-4AC08DF68A5A}" scale="90" printArea="1" hiddenColumns="1" state="hidden" view="pageBreakPreview" topLeftCell="A10">
      <selection activeCell="F17" sqref="F17"/>
      <pageMargins left="0" right="0" top="0" bottom="0" header="0" footer="0"/>
      <printOptions horizontalCentered="1"/>
      <pageSetup paperSize="9" scale="69" fitToHeight="2" orientation="landscape" r:id="rId2"/>
      <headerFooter alignWithMargins="0">
        <oddFooter>&amp;R&amp;"Book Antiqua,Bold"&amp;10Schedule-2/ Page &amp;P of &amp;N</oddFooter>
      </headerFooter>
    </customSheetView>
    <customSheetView guid="{D0757F9E-DF41-4B40-A5E5-F4F8FDD8D61D}" printArea="1" view="pageBreakPreview" topLeftCell="F77">
      <selection activeCell="I17" sqref="I17"/>
      <pageMargins left="0" right="0" top="0" bottom="0" header="0" footer="0"/>
      <printOptions horizontalCentered="1"/>
      <pageSetup paperSize="9" scale="69" fitToHeight="2" orientation="landscape" r:id="rId3"/>
      <headerFooter alignWithMargins="0">
        <oddFooter>&amp;R&amp;"Book Antiqua,Bold"&amp;10Schedule-2/ Page &amp;P of &amp;N</oddFooter>
      </headerFooter>
    </customSheetView>
    <customSheetView guid="{E81F0721-C35D-4189-B675-E46A21339863}" printArea="1" hiddenRows="1" hiddenColumns="1" view="pageBreakPreview" topLeftCell="A21">
      <selection activeCell="E21" sqref="E21"/>
      <pageMargins left="0" right="0" top="0" bottom="0" header="0" footer="0"/>
      <printOptions horizontalCentered="1"/>
      <pageSetup paperSize="9" fitToHeight="2" orientation="landscape" r:id="rId4"/>
      <headerFooter alignWithMargins="0">
        <oddFooter>&amp;R&amp;"Book Antiqua,Bold"&amp;10Schedule-2/ Page &amp;P of &amp;N</oddFooter>
      </headerFooter>
    </customSheetView>
    <customSheetView guid="{223BC0FC-814D-40F0-9795-CE82A16FF3A5}" fitToPage="1" printArea="1" hiddenRows="1" hiddenColumns="1" view="pageBreakPreview" topLeftCell="A19">
      <selection activeCell="E19" sqref="E19"/>
      <pageMargins left="0" right="0" top="0" bottom="0" header="0" footer="0"/>
      <printOptions horizontalCentered="1"/>
      <pageSetup paperSize="9" scale="30" fitToHeight="2" orientation="portrait" r:id="rId5"/>
      <headerFooter alignWithMargins="0">
        <oddFooter>&amp;R&amp;"Book Antiqua,Bold"&amp;10Schedule-2/ Page &amp;P of &amp;N</oddFooter>
      </headerFooter>
    </customSheetView>
    <customSheetView guid="{D53177B2-31EC-4222-B97A-A37DCFD9E45B}" fitToPage="1" printArea="1" hiddenRows="1" hiddenColumns="1" view="pageBreakPreview" topLeftCell="A130">
      <selection activeCell="E151" sqref="E151"/>
      <pageMargins left="0" right="0" top="0" bottom="0" header="0" footer="0"/>
      <printOptions horizontalCentered="1"/>
      <pageSetup paperSize="9" scale="42" fitToHeight="2" orientation="portrait" r:id="rId6"/>
      <headerFooter alignWithMargins="0">
        <oddFooter>&amp;R&amp;"Book Antiqua,Bold"&amp;10Schedule-2/ Page &amp;P of &amp;N</oddFooter>
      </headerFooter>
    </customSheetView>
    <customSheetView guid="{B3CE7B10-A914-4559-A6DA-AED8C22AFD6D}" scale="90" printArea="1" hiddenRows="1" hiddenColumns="1" view="pageBreakPreview" topLeftCell="A11">
      <selection activeCell="E32" sqref="E32"/>
      <pageMargins left="0" right="0" top="0" bottom="0" header="0" footer="0"/>
      <printOptions horizontalCentered="1"/>
      <pageSetup paperSize="9" scale="67" orientation="landscape" r:id="rId7"/>
      <headerFooter alignWithMargins="0">
        <oddFooter>&amp;R&amp;"Book Antiqua,Bold"&amp;10Schedule-2/ Page &amp;P of &amp;N</oddFooter>
      </headerFooter>
    </customSheetView>
    <customSheetView guid="{7487ED9F-BBED-4B2A-9631-22F1A430946B}" printArea="1" hiddenRows="1" hiddenColumns="1" view="pageBreakPreview">
      <selection activeCell="E51" sqref="E51"/>
      <pageMargins left="0" right="0" top="0" bottom="0" header="0" footer="0"/>
      <printOptions horizontalCentered="1"/>
      <pageSetup paperSize="9" orientation="landscape" r:id="rId8"/>
      <headerFooter alignWithMargins="0">
        <oddFooter>&amp;R&amp;"Book Antiqua,Bold"&amp;10Schedule-2/ Page &amp;P of &amp;N</oddFooter>
      </headerFooter>
    </customSheetView>
    <customSheetView guid="{A7DBDDEF-9245-44C6-9EBF-032DB6E1C0A2}" printArea="1" hiddenRows="1" hiddenColumns="1" view="pageBreakPreview" topLeftCell="A42">
      <selection activeCell="E26" sqref="E25:E26"/>
      <pageMargins left="0" right="0" top="0" bottom="0" header="0" footer="0"/>
      <printOptions horizontalCentered="1"/>
      <pageSetup paperSize="9" orientation="landscape" r:id="rId9"/>
      <headerFooter alignWithMargins="0">
        <oddFooter>&amp;R&amp;"Book Antiqua,Bold"&amp;10Schedule-2/ Page &amp;P of &amp;N</oddFooter>
      </headerFooter>
    </customSheetView>
    <customSheetView guid="{E9F4E142-7D26-464D-BECA-4F3806DB1FE1}" printArea="1" hiddenRows="1" hiddenColumns="1" view="pageBreakPreview" topLeftCell="A45">
      <selection activeCell="E19" sqref="E19"/>
      <pageMargins left="0" right="0" top="0" bottom="0" header="0" footer="0"/>
      <printOptions horizontalCentered="1"/>
      <pageSetup paperSize="9" orientation="landscape" horizontalDpi="300" verticalDpi="300" r:id="rId10"/>
      <headerFooter alignWithMargins="0">
        <oddFooter>&amp;R&amp;"Book Antiqua,Bold"&amp;10Schedule-2/ Page &amp;P of &amp;N</oddFooter>
      </headerFooter>
    </customSheetView>
    <customSheetView guid="{27A45B7A-04F2-4516-B80B-5ED0825D4ED3}" showPageBreaks="1" printArea="1" hiddenColumns="1" view="pageBreakPreview" topLeftCell="A65">
      <selection activeCell="E100" sqref="E100"/>
      <colBreaks count="1" manualBreakCount="1">
        <brk id="6" max="1048575" man="1"/>
      </colBreaks>
      <pageMargins left="0" right="0" top="0" bottom="0" header="0" footer="0"/>
      <printOptions horizontalCentered="1"/>
      <pageSetup paperSize="9" orientation="portrait" horizontalDpi="300" verticalDpi="300" r:id="rId11"/>
      <headerFooter alignWithMargins="0">
        <oddFooter>&amp;R&amp;"Book Antiqua,Bold"&amp;10Schedule-2/ Page &amp;P of &amp;N</oddFooter>
      </headerFooter>
    </customSheetView>
    <customSheetView guid="{14D7F02E-BCCA-4517-ABC7-537FF4AEB67A}" hiddenColumns="1">
      <selection activeCell="E101" sqref="E101:E110"/>
      <rowBreaks count="2" manualBreakCount="2">
        <brk id="28" max="5" man="1"/>
        <brk id="46" max="5" man="1"/>
      </rowBreaks>
      <colBreaks count="1" manualBreakCount="1">
        <brk id="6" max="1048575" man="1"/>
      </colBreaks>
      <pageMargins left="0" right="0" top="0" bottom="0" header="0" footer="0"/>
      <printOptions horizontalCentered="1"/>
      <pageSetup paperSize="9" orientation="portrait" horizontalDpi="300" verticalDpi="300" r:id="rId12"/>
      <headerFooter alignWithMargins="0">
        <oddFooter>&amp;R&amp;"Book Antiqua,Bold"&amp;10Schedule-2/ Page &amp;P of &amp;N</oddFooter>
      </headerFooter>
    </customSheetView>
    <customSheetView guid="{01ACF2E1-8E61-4459-ABC1-B6C183DEED61}" showRuler="0">
      <selection activeCell="E27" sqref="E27"/>
      <rowBreaks count="1" manualBreakCount="1">
        <brk id="32" max="5" man="1"/>
      </rowBreaks>
      <colBreaks count="1" manualBreakCount="1">
        <brk id="6" max="1048575" man="1"/>
      </colBreaks>
      <pageMargins left="0" right="0" top="0" bottom="0" header="0" footer="0"/>
      <printOptions horizontalCentered="1"/>
      <pageSetup paperSize="9" orientation="portrait" horizontalDpi="300" verticalDpi="300" r:id="rId13"/>
      <headerFooter alignWithMargins="0">
        <oddFooter>&amp;R&amp;"Book Antiqua,Bold"&amp;10Schedule-2/ Page &amp;P of &amp;N</oddFooter>
      </headerFooter>
    </customSheetView>
    <customSheetView guid="{4F65FF32-EC61-4022-A399-2986D7B6B8B3}" hiddenRows="1" hiddenColumns="1" showRuler="0" topLeftCell="A16">
      <selection activeCell="E18" sqref="E18"/>
      <rowBreaks count="1" manualBreakCount="1">
        <brk id="32" max="5" man="1"/>
      </rowBreaks>
      <colBreaks count="1" manualBreakCount="1">
        <brk id="6" max="1048575" man="1"/>
      </colBreaks>
      <pageMargins left="0" right="0" top="0" bottom="0" header="0" footer="0"/>
      <printOptions horizontalCentered="1"/>
      <pageSetup paperSize="9" orientation="portrait" horizontalDpi="300" verticalDpi="300" r:id="rId14"/>
      <headerFooter alignWithMargins="0">
        <oddFooter>&amp;R&amp;"Book Antiqua,Bold"&amp;10Schedule-2/ Page &amp;P of &amp;N</oddFooter>
      </headerFooter>
    </customSheetView>
    <customSheetView guid="{ECE9294F-C910-4036-88BC-B1F2176FB06B}" printArea="1" hiddenRows="1" hiddenColumns="1">
      <selection activeCell="E18" sqref="E18"/>
      <colBreaks count="1" manualBreakCount="1">
        <brk id="6" max="1048575" man="1"/>
      </colBreaks>
      <pageMargins left="0" right="0" top="0" bottom="0" header="0" footer="0"/>
      <printOptions horizontalCentered="1"/>
      <pageSetup paperSize="9" orientation="portrait" horizontalDpi="300" verticalDpi="300" r:id="rId15"/>
      <headerFooter alignWithMargins="0">
        <oddFooter>&amp;R&amp;"Book Antiqua,Bold"&amp;10Schedule-2/ Page &amp;P of &amp;N</oddFooter>
      </headerFooter>
    </customSheetView>
    <customSheetView guid="{B23AD343-29DA-4CE0-BD10-47BF44F3782F}" printArea="1" hiddenRows="1" hiddenColumns="1" view="pageBreakPreview" topLeftCell="A45">
      <selection activeCell="E19" sqref="E19"/>
      <pageMargins left="0" right="0" top="0" bottom="0" header="0" footer="0"/>
      <printOptions horizontalCentered="1"/>
      <pageSetup paperSize="9" orientation="landscape" horizontalDpi="300" verticalDpi="300" r:id="rId16"/>
      <headerFooter alignWithMargins="0">
        <oddFooter>&amp;R&amp;"Book Antiqua,Bold"&amp;10Schedule-2/ Page &amp;P of &amp;N</oddFooter>
      </headerFooter>
    </customSheetView>
    <customSheetView guid="{4AA1107B-A795-4744-B566-827168772C7A}" printArea="1" hiddenRows="1" hiddenColumns="1" view="pageBreakPreview" topLeftCell="A44">
      <selection activeCell="E51" sqref="E51"/>
      <pageMargins left="0" right="0" top="0" bottom="0" header="0" footer="0"/>
      <printOptions horizontalCentered="1"/>
      <pageSetup paperSize="9" orientation="landscape" r:id="rId17"/>
      <headerFooter alignWithMargins="0">
        <oddFooter>&amp;R&amp;"Book Antiqua,Bold"&amp;10Schedule-2/ Page &amp;P of &amp;N</oddFooter>
      </headerFooter>
    </customSheetView>
    <customSheetView guid="{EE46BCD1-F715-4FA9-A5FC-1B125AD601E0}" scale="90" printArea="1" hiddenRows="1" hiddenColumns="1" view="pageBreakPreview" topLeftCell="A17">
      <selection activeCell="E17" sqref="E17"/>
      <pageMargins left="0" right="0" top="0" bottom="0" header="0" footer="0"/>
      <printOptions horizontalCentered="1"/>
      <pageSetup paperSize="9" orientation="landscape" r:id="rId18"/>
      <headerFooter alignWithMargins="0">
        <oddFooter>&amp;R&amp;"Book Antiqua,Bold"&amp;10Schedule-2/ Page &amp;P of &amp;N</oddFooter>
      </headerFooter>
    </customSheetView>
    <customSheetView guid="{E97134B6-5E8D-4951-8DA0-73D065532361}" fitToPage="1" printArea="1" hiddenRows="1" hiddenColumns="1" view="pageBreakPreview" topLeftCell="A4">
      <selection activeCell="E20" sqref="E20"/>
      <pageMargins left="0" right="0" top="0" bottom="0" header="0" footer="0"/>
      <printOptions horizontalCentered="1"/>
      <pageSetup paperSize="9" scale="42" fitToHeight="2" orientation="portrait" r:id="rId19"/>
      <headerFooter alignWithMargins="0">
        <oddFooter>&amp;R&amp;"Book Antiqua,Bold"&amp;10Schedule-2/ Page &amp;P of &amp;N</oddFooter>
      </headerFooter>
    </customSheetView>
    <customSheetView guid="{B835C05C-B615-4DCB-982D-4519616B3CD8}" printArea="1" hiddenRows="1" hiddenColumns="1" view="pageBreakPreview" topLeftCell="A21">
      <selection activeCell="E21" sqref="E21"/>
      <pageMargins left="0" right="0" top="0" bottom="0" header="0" footer="0"/>
      <printOptions horizontalCentered="1"/>
      <pageSetup paperSize="9" fitToHeight="2" orientation="landscape" r:id="rId20"/>
      <headerFooter alignWithMargins="0">
        <oddFooter>&amp;R&amp;"Book Antiqua,Bold"&amp;10Schedule-2/ Page &amp;P of &amp;N</oddFooter>
      </headerFooter>
    </customSheetView>
    <customSheetView guid="{17F5C48B-526E-48D2-9F97-823D578F9893}" scale="85" printArea="1" view="pageBreakPreview" topLeftCell="A20">
      <selection activeCell="C20" sqref="C20"/>
      <pageMargins left="0" right="0" top="0" bottom="0" header="0" footer="0"/>
      <printOptions horizontalCentered="1"/>
      <pageSetup paperSize="9" scale="76" fitToHeight="2" orientation="landscape" r:id="rId21"/>
      <headerFooter alignWithMargins="0">
        <oddFooter>&amp;R&amp;"Book Antiqua,Bold"&amp;10Schedule-2/ Page &amp;P of &amp;N</oddFooter>
      </headerFooter>
    </customSheetView>
    <customSheetView guid="{7F1A5DE7-1043-4C11-AB2C-CC6BC6A0F482}" scale="85" printArea="1" view="pageBreakPreview" topLeftCell="C91">
      <selection activeCell="I105" sqref="I105"/>
      <pageMargins left="0" right="0" top="0" bottom="0" header="0" footer="0"/>
      <printOptions horizontalCentered="1"/>
      <pageSetup paperSize="9" scale="72" fitToHeight="2" orientation="landscape" r:id="rId22"/>
      <headerFooter alignWithMargins="0">
        <oddFooter>&amp;R&amp;"Book Antiqua,Bold"&amp;10Schedule-2/ Page &amp;P of &amp;N</oddFooter>
      </headerFooter>
    </customSheetView>
    <customSheetView guid="{75D87FDD-0292-4E5A-8E8F-63018B009393}" scale="90" printArea="1" hiddenColumns="1" view="pageBreakPreview">
      <selection activeCell="I17" sqref="I17"/>
      <pageMargins left="0" right="0" top="0" bottom="0" header="0" footer="0"/>
      <printOptions horizontalCentered="1"/>
      <pageSetup paperSize="9" scale="57" fitToHeight="2" orientation="landscape" r:id="rId23"/>
      <headerFooter alignWithMargins="0">
        <oddFooter>&amp;R&amp;"Book Antiqua,Bold"&amp;10Schedule-2/ Page &amp;P of &amp;N</oddFooter>
      </headerFooter>
    </customSheetView>
  </customSheetViews>
  <mergeCells count="6">
    <mergeCell ref="R4:S4"/>
    <mergeCell ref="A5:J5"/>
    <mergeCell ref="A8:H8"/>
    <mergeCell ref="A13:J13"/>
    <mergeCell ref="I14:J14"/>
    <mergeCell ref="A4:J4"/>
  </mergeCells>
  <phoneticPr fontId="6" type="noConversion"/>
  <conditionalFormatting sqref="I17:I19">
    <cfRule type="expression" dxfId="15" priority="6" stopIfTrue="1">
      <formula>H17&gt;0</formula>
    </cfRule>
  </conditionalFormatting>
  <dataValidations count="1">
    <dataValidation type="decimal" operator="greaterThan" allowBlank="1" showInputMessage="1" showErrorMessage="1" error="Enter only Numeric Value greater than zero or leave the cell blank !" sqref="I17:I19" xr:uid="{00000000-0002-0000-0600-000000000000}">
      <formula1>0</formula1>
    </dataValidation>
  </dataValidations>
  <printOptions horizontalCentered="1"/>
  <pageMargins left="0.24" right="0.23" top="0.53" bottom="0.44" header="0.41" footer="0.24"/>
  <pageSetup paperSize="9" scale="57" fitToHeight="2" orientation="portrait" r:id="rId24"/>
  <headerFooter alignWithMargins="0">
    <oddFooter>&amp;R&amp;"Book Antiqua,Bold"&amp;10Schedule-2/ Page &amp;P of &amp;N</oddFooter>
  </headerFooter>
  <drawing r:id="rId2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tabColor indexed="10"/>
    <pageSetUpPr fitToPage="1"/>
  </sheetPr>
  <dimension ref="A1:AW160"/>
  <sheetViews>
    <sheetView view="pageBreakPreview" topLeftCell="D1" zoomScale="60" zoomScaleNormal="100" workbookViewId="0">
      <selection activeCell="J18" sqref="J18:J161"/>
    </sheetView>
  </sheetViews>
  <sheetFormatPr defaultRowHeight="15.75"/>
  <cols>
    <col min="1" max="1" width="8.625" style="792" customWidth="1"/>
    <col min="2" max="2" width="18.125" style="792" customWidth="1"/>
    <col min="3" max="3" width="10.5" style="792" customWidth="1"/>
    <col min="4" max="4" width="17" style="820" customWidth="1"/>
    <col min="5" max="5" width="9.875" style="792" customWidth="1"/>
    <col min="6" max="6" width="17.5" style="792" customWidth="1"/>
    <col min="7" max="7" width="67.875" style="586" customWidth="1"/>
    <col min="8" max="8" width="9.875" style="565" bestFit="1" customWidth="1"/>
    <col min="9" max="9" width="11.625" style="564" bestFit="1" customWidth="1"/>
    <col min="10" max="10" width="17.5" style="564" customWidth="1"/>
    <col min="11" max="11" width="16" style="565" customWidth="1"/>
    <col min="12" max="12" width="17.75" style="813" customWidth="1"/>
    <col min="13" max="13" width="21.125" style="599" hidden="1" customWidth="1"/>
    <col min="14" max="14" width="34.5" style="599" hidden="1" customWidth="1"/>
    <col min="15" max="15" width="13" style="599" customWidth="1"/>
    <col min="16" max="26" width="9" style="599" customWidth="1"/>
    <col min="27" max="31" width="9" style="599"/>
    <col min="32" max="32" width="9" style="599" hidden="1" customWidth="1"/>
    <col min="33" max="34" width="17.625" style="599" hidden="1" customWidth="1"/>
    <col min="35" max="35" width="9" style="599" hidden="1" customWidth="1"/>
    <col min="36" max="36" width="15.5" style="599" hidden="1" customWidth="1"/>
    <col min="37" max="37" width="15.375" style="599" hidden="1" customWidth="1"/>
    <col min="38" max="49" width="9" style="599"/>
    <col min="50" max="16384" width="9" style="600"/>
  </cols>
  <sheetData>
    <row r="1" spans="1:37" ht="16.5">
      <c r="A1" s="801" t="str">
        <f>Basic!B5</f>
        <v>SRTS-II/C&amp;M/ WC-4480/2025</v>
      </c>
      <c r="B1" s="801"/>
      <c r="C1" s="801"/>
      <c r="D1" s="818"/>
      <c r="E1" s="790"/>
      <c r="F1" s="790"/>
      <c r="G1" s="558"/>
      <c r="H1" s="559"/>
      <c r="I1" s="559"/>
      <c r="J1" s="559"/>
      <c r="K1" s="542" t="s">
        <v>156</v>
      </c>
    </row>
    <row r="2" spans="1:37">
      <c r="A2" s="791"/>
      <c r="B2" s="791"/>
      <c r="C2" s="791"/>
      <c r="D2" s="819"/>
      <c r="E2" s="791"/>
      <c r="F2" s="791"/>
      <c r="G2" s="560"/>
      <c r="H2" s="548"/>
      <c r="I2" s="548"/>
      <c r="J2" s="548"/>
      <c r="K2" s="546"/>
    </row>
    <row r="3" spans="1:37" ht="49.5" customHeight="1">
      <c r="A3" s="1024" t="str">
        <f>Basic!B1</f>
        <v>Construction of Substation store at 765 kV Koppal, under TBCB Project.</v>
      </c>
      <c r="B3" s="1024"/>
      <c r="C3" s="1024"/>
      <c r="D3" s="1024"/>
      <c r="E3" s="1024"/>
      <c r="F3" s="1024"/>
      <c r="G3" s="1024"/>
      <c r="H3" s="1024"/>
      <c r="I3" s="1024"/>
      <c r="J3" s="1024"/>
      <c r="K3" s="1024"/>
      <c r="AF3" s="747" t="s">
        <v>157</v>
      </c>
      <c r="AH3" s="748">
        <f>IF(ISERROR(#REF!/('[1]Sch-6'!D14+'[1]Sch-6'!D16+'[1]Sch-6'!D18)),0,#REF!/( '[1]Sch-6'!D14+'[1]Sch-6'!D16+'[1]Sch-6'!D18))</f>
        <v>0</v>
      </c>
    </row>
    <row r="4" spans="1:37" ht="16.5">
      <c r="A4" s="990" t="s">
        <v>158</v>
      </c>
      <c r="B4" s="990"/>
      <c r="C4" s="990"/>
      <c r="D4" s="990"/>
      <c r="E4" s="990"/>
      <c r="F4" s="990"/>
      <c r="G4" s="990"/>
      <c r="H4" s="990"/>
      <c r="I4" s="990"/>
      <c r="J4" s="990"/>
      <c r="K4" s="990"/>
      <c r="AF4" s="747" t="s">
        <v>159</v>
      </c>
      <c r="AH4" s="748" t="e">
        <f>#REF!</f>
        <v>#REF!</v>
      </c>
    </row>
    <row r="5" spans="1:37">
      <c r="AF5" s="747" t="s">
        <v>160</v>
      </c>
      <c r="AH5" s="748">
        <f>IF(ISERROR(#REF!/#REF!),0,#REF! /#REF!)</f>
        <v>0</v>
      </c>
    </row>
    <row r="6" spans="1:37" ht="16.5">
      <c r="A6" s="802" t="str">
        <f>'[1]Sch-1'!A7</f>
        <v>Bidder’s Name and Address (Sole Bidder) :</v>
      </c>
      <c r="B6" s="802"/>
      <c r="C6" s="802"/>
      <c r="D6" s="821"/>
      <c r="E6" s="793"/>
      <c r="F6" s="793"/>
      <c r="G6" s="587"/>
      <c r="H6" s="550"/>
      <c r="I6" s="566"/>
      <c r="J6" s="811" t="s">
        <v>81</v>
      </c>
      <c r="K6" s="546"/>
      <c r="AF6" s="747" t="s">
        <v>161</v>
      </c>
      <c r="AH6" s="748" t="e">
        <f>#REF!</f>
        <v>#REF!</v>
      </c>
    </row>
    <row r="7" spans="1:37" ht="16.5">
      <c r="A7" s="1025" t="str">
        <f>'[1]Sch-1'!A8</f>
        <v/>
      </c>
      <c r="B7" s="1025"/>
      <c r="C7" s="1025"/>
      <c r="D7" s="1025"/>
      <c r="E7" s="1025"/>
      <c r="F7" s="1025"/>
      <c r="G7" s="1025"/>
      <c r="H7" s="1025"/>
      <c r="I7" s="1025"/>
      <c r="J7" s="566" t="s">
        <v>162</v>
      </c>
      <c r="K7" s="546"/>
      <c r="AF7" s="747" t="s">
        <v>163</v>
      </c>
      <c r="AH7" s="748" t="e">
        <f>SUM(AH3:AH6)</f>
        <v>#REF!</v>
      </c>
    </row>
    <row r="8" spans="1:37" ht="16.5">
      <c r="A8" s="802" t="s">
        <v>83</v>
      </c>
      <c r="B8" s="802"/>
      <c r="C8" s="802"/>
      <c r="D8" s="1022" t="str">
        <f>IF('[1]Sch-1'!C9=0, "", '[1]Sch-1'!C9)</f>
        <v/>
      </c>
      <c r="E8" s="1022"/>
      <c r="F8" s="1022"/>
      <c r="J8" s="566" t="s">
        <v>164</v>
      </c>
      <c r="K8" s="546"/>
    </row>
    <row r="9" spans="1:37" ht="16.5">
      <c r="A9" s="802" t="s">
        <v>85</v>
      </c>
      <c r="B9" s="802"/>
      <c r="C9" s="802"/>
      <c r="D9" s="1022" t="str">
        <f>IF('[1]Sch-1'!C10=0, "", '[1]Sch-1'!C10)</f>
        <v/>
      </c>
      <c r="E9" s="1022"/>
      <c r="F9" s="1022"/>
      <c r="J9" s="566" t="s">
        <v>165</v>
      </c>
      <c r="K9" s="546"/>
    </row>
    <row r="10" spans="1:37">
      <c r="A10" s="794"/>
      <c r="B10" s="794"/>
      <c r="C10" s="794"/>
      <c r="D10" s="1022" t="str">
        <f>IF('[1]Sch-1'!C11=0, "", '[1]Sch-1'!C11)</f>
        <v/>
      </c>
      <c r="E10" s="1022"/>
      <c r="F10" s="1022"/>
      <c r="J10" s="566" t="s">
        <v>166</v>
      </c>
      <c r="K10" s="546"/>
      <c r="AF10" s="747" t="s">
        <v>167</v>
      </c>
      <c r="AH10" s="748" t="e">
        <f>'[1]Sch-1'!#REF!</f>
        <v>#REF!</v>
      </c>
    </row>
    <row r="11" spans="1:37">
      <c r="A11" s="794"/>
      <c r="B11" s="794"/>
      <c r="C11" s="794"/>
      <c r="D11" s="1022" t="str">
        <f>IF('[1]Sch-1'!C12=0, "", '[1]Sch-1'!C12)</f>
        <v/>
      </c>
      <c r="E11" s="1022"/>
      <c r="F11" s="1022"/>
      <c r="J11" s="566" t="s">
        <v>168</v>
      </c>
      <c r="K11" s="546"/>
      <c r="AF11" s="747"/>
      <c r="AH11" s="748"/>
    </row>
    <row r="12" spans="1:37">
      <c r="A12" s="794"/>
      <c r="B12" s="794"/>
      <c r="C12" s="794"/>
      <c r="D12" s="822"/>
      <c r="E12" s="794"/>
      <c r="F12" s="794"/>
      <c r="G12" s="826"/>
      <c r="H12" s="806"/>
      <c r="I12" s="810"/>
      <c r="J12" s="566"/>
      <c r="K12" s="546"/>
      <c r="AF12" s="747"/>
      <c r="AH12" s="748"/>
    </row>
    <row r="13" spans="1:37" ht="16.5">
      <c r="A13" s="1023"/>
      <c r="B13" s="1023"/>
      <c r="C13" s="1023"/>
      <c r="D13" s="1023"/>
      <c r="E13" s="1023"/>
      <c r="F13" s="1023"/>
      <c r="G13" s="1023"/>
      <c r="H13" s="1023"/>
      <c r="I13" s="1023"/>
      <c r="J13" s="1023"/>
      <c r="K13" s="1023"/>
      <c r="P13" s="749"/>
      <c r="Q13" s="749"/>
      <c r="R13" s="749"/>
      <c r="S13" s="749"/>
      <c r="AG13" s="1020" t="s">
        <v>169</v>
      </c>
      <c r="AH13" s="1020"/>
      <c r="AI13" s="598" t="s">
        <v>144</v>
      </c>
      <c r="AJ13" s="1020" t="s">
        <v>170</v>
      </c>
      <c r="AK13" s="1020"/>
    </row>
    <row r="14" spans="1:37" ht="16.5">
      <c r="A14" s="794"/>
      <c r="B14" s="794"/>
      <c r="C14" s="794"/>
      <c r="D14" s="823"/>
      <c r="E14" s="795"/>
      <c r="F14" s="795"/>
      <c r="G14" s="795"/>
      <c r="H14" s="795"/>
      <c r="I14" s="795"/>
      <c r="J14" s="1021" t="s">
        <v>90</v>
      </c>
      <c r="K14" s="1021"/>
      <c r="P14" s="749"/>
      <c r="Q14" s="749"/>
      <c r="R14" s="749"/>
      <c r="S14" s="749"/>
      <c r="AG14" s="788"/>
      <c r="AH14" s="788"/>
      <c r="AI14" s="598"/>
      <c r="AJ14" s="788"/>
      <c r="AK14" s="788"/>
    </row>
    <row r="15" spans="1:37" ht="99">
      <c r="A15" s="796" t="s">
        <v>91</v>
      </c>
      <c r="B15" s="796" t="s">
        <v>171</v>
      </c>
      <c r="C15" s="803" t="s">
        <v>172</v>
      </c>
      <c r="D15" s="824" t="s">
        <v>173</v>
      </c>
      <c r="E15" s="803" t="s">
        <v>98</v>
      </c>
      <c r="F15" s="803" t="s">
        <v>174</v>
      </c>
      <c r="G15" s="668" t="s">
        <v>149</v>
      </c>
      <c r="H15" s="667" t="s">
        <v>101</v>
      </c>
      <c r="I15" s="667" t="s">
        <v>150</v>
      </c>
      <c r="J15" s="668" t="s">
        <v>175</v>
      </c>
      <c r="K15" s="668" t="s">
        <v>176</v>
      </c>
      <c r="L15" s="830" t="s">
        <v>177</v>
      </c>
      <c r="P15" s="749"/>
      <c r="Q15" s="749"/>
      <c r="R15" s="749"/>
      <c r="S15" s="749"/>
      <c r="AG15" s="750" t="s">
        <v>178</v>
      </c>
      <c r="AH15" s="750" t="s">
        <v>179</v>
      </c>
      <c r="AI15" s="598"/>
      <c r="AJ15" s="750" t="s">
        <v>178</v>
      </c>
      <c r="AK15" s="750" t="s">
        <v>179</v>
      </c>
    </row>
    <row r="16" spans="1:37" ht="16.5">
      <c r="A16" s="797">
        <v>1</v>
      </c>
      <c r="B16" s="797"/>
      <c r="C16" s="803">
        <v>2</v>
      </c>
      <c r="D16" s="824">
        <v>3</v>
      </c>
      <c r="E16" s="803">
        <v>4</v>
      </c>
      <c r="F16" s="803">
        <v>5</v>
      </c>
      <c r="G16" s="807">
        <v>6</v>
      </c>
      <c r="H16" s="807">
        <v>7</v>
      </c>
      <c r="I16" s="807">
        <v>8</v>
      </c>
      <c r="J16" s="807">
        <v>9</v>
      </c>
      <c r="K16" s="829" t="s">
        <v>180</v>
      </c>
      <c r="L16" s="828">
        <v>11</v>
      </c>
      <c r="P16" s="749"/>
      <c r="Q16" s="749"/>
      <c r="R16" s="749"/>
      <c r="S16" s="749"/>
      <c r="AG16" s="628">
        <v>5</v>
      </c>
      <c r="AH16" s="628" t="s">
        <v>138</v>
      </c>
      <c r="AI16" s="598"/>
      <c r="AJ16" s="628">
        <v>5</v>
      </c>
      <c r="AK16" s="628" t="s">
        <v>138</v>
      </c>
    </row>
    <row r="17" spans="1:49" s="880" customFormat="1" ht="16.5">
      <c r="A17" s="870"/>
      <c r="B17" s="871"/>
      <c r="C17" s="872"/>
      <c r="D17" s="873"/>
      <c r="E17" s="872"/>
      <c r="F17" s="872"/>
      <c r="G17" s="872" t="s">
        <v>745</v>
      </c>
      <c r="H17" s="874"/>
      <c r="I17" s="874"/>
      <c r="J17" s="909"/>
      <c r="K17" s="900"/>
      <c r="L17" s="899"/>
      <c r="M17" s="876"/>
      <c r="N17" s="876"/>
      <c r="O17" s="876"/>
      <c r="P17" s="877"/>
      <c r="Q17" s="877"/>
      <c r="R17" s="877"/>
      <c r="S17" s="877"/>
      <c r="T17" s="876"/>
      <c r="U17" s="876"/>
      <c r="V17" s="876"/>
      <c r="W17" s="876"/>
      <c r="X17" s="876"/>
      <c r="Y17" s="876"/>
      <c r="Z17" s="876"/>
      <c r="AA17" s="876"/>
      <c r="AB17" s="876"/>
      <c r="AC17" s="876"/>
      <c r="AD17" s="876"/>
      <c r="AE17" s="876"/>
      <c r="AF17" s="876"/>
      <c r="AG17" s="878"/>
      <c r="AH17" s="878"/>
      <c r="AI17" s="879"/>
      <c r="AJ17" s="878"/>
      <c r="AK17" s="878"/>
      <c r="AL17" s="876"/>
      <c r="AM17" s="876"/>
      <c r="AN17" s="876"/>
      <c r="AO17" s="876"/>
      <c r="AP17" s="876"/>
      <c r="AQ17" s="876"/>
      <c r="AR17" s="876"/>
      <c r="AS17" s="876"/>
      <c r="AT17" s="876"/>
      <c r="AU17" s="876"/>
      <c r="AV17" s="876"/>
      <c r="AW17" s="876"/>
    </row>
    <row r="18" spans="1:49" s="557" customFormat="1" ht="113.25" customHeight="1">
      <c r="A18" s="859">
        <v>1</v>
      </c>
      <c r="B18" s="859" t="s">
        <v>181</v>
      </c>
      <c r="C18" s="798">
        <v>995413</v>
      </c>
      <c r="D18" s="804"/>
      <c r="E18" s="817">
        <v>0.18</v>
      </c>
      <c r="F18" s="815" t="s">
        <v>182</v>
      </c>
      <c r="G18" s="863" t="s">
        <v>183</v>
      </c>
      <c r="H18" s="864" t="s">
        <v>184</v>
      </c>
      <c r="I18" s="893">
        <v>378</v>
      </c>
      <c r="J18" s="911"/>
      <c r="K18" s="898">
        <f>I18*J18</f>
        <v>0</v>
      </c>
      <c r="L18" s="890">
        <f t="shared" ref="L18:L81" si="0">N18</f>
        <v>0</v>
      </c>
      <c r="M18" s="827">
        <f t="shared" ref="M18:M104" si="1">IF(K18="Included",0,K18)</f>
        <v>0</v>
      </c>
      <c r="N18" s="827">
        <f t="shared" ref="N18" si="2">IF(E18="confirmed",(M18*D18),(M18*E18))</f>
        <v>0</v>
      </c>
      <c r="P18" s="751"/>
      <c r="Q18" s="751"/>
      <c r="R18" s="751"/>
      <c r="S18" s="751"/>
    </row>
    <row r="19" spans="1:49" s="557" customFormat="1" ht="113.25" customHeight="1">
      <c r="A19" s="859">
        <v>2</v>
      </c>
      <c r="B19" s="861">
        <v>2.25</v>
      </c>
      <c r="C19" s="798">
        <v>995413</v>
      </c>
      <c r="D19" s="804"/>
      <c r="E19" s="817">
        <v>0.18</v>
      </c>
      <c r="F19" s="815" t="s">
        <v>182</v>
      </c>
      <c r="G19" s="863" t="s">
        <v>185</v>
      </c>
      <c r="H19" s="860" t="s">
        <v>184</v>
      </c>
      <c r="I19" s="893">
        <v>282</v>
      </c>
      <c r="J19" s="911"/>
      <c r="K19" s="898">
        <f t="shared" ref="K19:K82" si="3">I19*J19</f>
        <v>0</v>
      </c>
      <c r="L19" s="890">
        <f t="shared" si="0"/>
        <v>0</v>
      </c>
      <c r="M19" s="827">
        <f t="shared" si="1"/>
        <v>0</v>
      </c>
      <c r="N19" s="827">
        <f t="shared" ref="N19:N82" si="4">IF(E19="confirmed",(M19*D19),(M19*E19))</f>
        <v>0</v>
      </c>
      <c r="P19" s="751"/>
      <c r="Q19" s="751"/>
      <c r="R19" s="751"/>
      <c r="S19" s="751"/>
    </row>
    <row r="20" spans="1:49" s="557" customFormat="1" ht="113.25" customHeight="1">
      <c r="A20" s="859">
        <v>3</v>
      </c>
      <c r="B20" s="861">
        <v>2.27</v>
      </c>
      <c r="C20" s="798">
        <v>995413</v>
      </c>
      <c r="D20" s="804"/>
      <c r="E20" s="817">
        <v>0.18</v>
      </c>
      <c r="F20" s="815" t="s">
        <v>182</v>
      </c>
      <c r="G20" s="863" t="s">
        <v>186</v>
      </c>
      <c r="H20" s="860" t="s">
        <v>184</v>
      </c>
      <c r="I20" s="893">
        <v>61</v>
      </c>
      <c r="J20" s="911"/>
      <c r="K20" s="898">
        <f t="shared" si="3"/>
        <v>0</v>
      </c>
      <c r="L20" s="890">
        <f t="shared" si="0"/>
        <v>0</v>
      </c>
      <c r="M20" s="827">
        <f t="shared" si="1"/>
        <v>0</v>
      </c>
      <c r="N20" s="827">
        <f t="shared" si="4"/>
        <v>0</v>
      </c>
      <c r="P20" s="751"/>
      <c r="Q20" s="751"/>
      <c r="R20" s="751"/>
      <c r="S20" s="751"/>
    </row>
    <row r="21" spans="1:49" s="557" customFormat="1" ht="113.25" customHeight="1">
      <c r="A21" s="859">
        <v>4</v>
      </c>
      <c r="B21" s="861" t="s">
        <v>187</v>
      </c>
      <c r="C21" s="798">
        <v>995413</v>
      </c>
      <c r="D21" s="804"/>
      <c r="E21" s="817">
        <v>0.18</v>
      </c>
      <c r="F21" s="815" t="s">
        <v>182</v>
      </c>
      <c r="G21" s="863" t="s">
        <v>188</v>
      </c>
      <c r="H21" s="860" t="s">
        <v>189</v>
      </c>
      <c r="I21" s="893">
        <v>750</v>
      </c>
      <c r="J21" s="911"/>
      <c r="K21" s="898">
        <f t="shared" si="3"/>
        <v>0</v>
      </c>
      <c r="L21" s="890">
        <f t="shared" si="0"/>
        <v>0</v>
      </c>
      <c r="M21" s="827">
        <f t="shared" si="1"/>
        <v>0</v>
      </c>
      <c r="N21" s="827">
        <f t="shared" si="4"/>
        <v>0</v>
      </c>
      <c r="P21" s="751"/>
      <c r="Q21" s="751"/>
      <c r="R21" s="751"/>
      <c r="S21" s="751"/>
    </row>
    <row r="22" spans="1:49" s="557" customFormat="1" ht="113.25" customHeight="1">
      <c r="A22" s="859">
        <v>5</v>
      </c>
      <c r="B22" s="861" t="s">
        <v>190</v>
      </c>
      <c r="C22" s="798">
        <v>995413</v>
      </c>
      <c r="D22" s="804"/>
      <c r="E22" s="817">
        <v>0.18</v>
      </c>
      <c r="F22" s="815" t="s">
        <v>182</v>
      </c>
      <c r="G22" s="863" t="s">
        <v>191</v>
      </c>
      <c r="H22" s="860" t="s">
        <v>192</v>
      </c>
      <c r="I22" s="893">
        <v>190</v>
      </c>
      <c r="J22" s="911"/>
      <c r="K22" s="898">
        <f t="shared" si="3"/>
        <v>0</v>
      </c>
      <c r="L22" s="890">
        <f t="shared" si="0"/>
        <v>0</v>
      </c>
      <c r="M22" s="827">
        <f t="shared" si="1"/>
        <v>0</v>
      </c>
      <c r="N22" s="827">
        <f t="shared" si="4"/>
        <v>0</v>
      </c>
      <c r="P22" s="751"/>
      <c r="Q22" s="751"/>
      <c r="R22" s="751"/>
      <c r="S22" s="751"/>
    </row>
    <row r="23" spans="1:49" s="557" customFormat="1" ht="113.25" customHeight="1">
      <c r="A23" s="859">
        <v>6</v>
      </c>
      <c r="B23" s="861" t="s">
        <v>746</v>
      </c>
      <c r="C23" s="798">
        <v>995413</v>
      </c>
      <c r="D23" s="804"/>
      <c r="E23" s="817">
        <v>0.18</v>
      </c>
      <c r="F23" s="815" t="s">
        <v>182</v>
      </c>
      <c r="G23" s="863" t="s">
        <v>747</v>
      </c>
      <c r="H23" s="860" t="s">
        <v>184</v>
      </c>
      <c r="I23" s="893">
        <v>43</v>
      </c>
      <c r="J23" s="911"/>
      <c r="K23" s="898">
        <f t="shared" si="3"/>
        <v>0</v>
      </c>
      <c r="L23" s="890">
        <f t="shared" si="0"/>
        <v>0</v>
      </c>
      <c r="M23" s="827">
        <f t="shared" si="1"/>
        <v>0</v>
      </c>
      <c r="N23" s="827">
        <f t="shared" si="4"/>
        <v>0</v>
      </c>
      <c r="P23" s="751"/>
      <c r="Q23" s="751"/>
      <c r="R23" s="751"/>
      <c r="S23" s="751"/>
    </row>
    <row r="24" spans="1:49" s="557" customFormat="1" ht="113.25" customHeight="1">
      <c r="A24" s="859">
        <v>7</v>
      </c>
      <c r="B24" s="861" t="s">
        <v>193</v>
      </c>
      <c r="C24" s="798">
        <v>995413</v>
      </c>
      <c r="D24" s="804"/>
      <c r="E24" s="817">
        <v>0.18</v>
      </c>
      <c r="F24" s="815" t="s">
        <v>182</v>
      </c>
      <c r="G24" s="863" t="s">
        <v>194</v>
      </c>
      <c r="H24" s="860" t="s">
        <v>184</v>
      </c>
      <c r="I24" s="893">
        <v>25</v>
      </c>
      <c r="J24" s="911"/>
      <c r="K24" s="898">
        <f t="shared" si="3"/>
        <v>0</v>
      </c>
      <c r="L24" s="890">
        <f t="shared" si="0"/>
        <v>0</v>
      </c>
      <c r="M24" s="827">
        <f t="shared" si="1"/>
        <v>0</v>
      </c>
      <c r="N24" s="827">
        <f t="shared" si="4"/>
        <v>0</v>
      </c>
      <c r="P24" s="751"/>
      <c r="Q24" s="751"/>
      <c r="R24" s="751"/>
      <c r="S24" s="751"/>
    </row>
    <row r="25" spans="1:49" s="557" customFormat="1" ht="189" customHeight="1">
      <c r="A25" s="859">
        <v>8</v>
      </c>
      <c r="B25" s="861" t="s">
        <v>195</v>
      </c>
      <c r="C25" s="798">
        <v>995413</v>
      </c>
      <c r="D25" s="804"/>
      <c r="E25" s="817">
        <v>0.18</v>
      </c>
      <c r="F25" s="815" t="s">
        <v>182</v>
      </c>
      <c r="G25" s="863" t="s">
        <v>196</v>
      </c>
      <c r="H25" s="860" t="s">
        <v>184</v>
      </c>
      <c r="I25" s="892">
        <v>1</v>
      </c>
      <c r="J25" s="911"/>
      <c r="K25" s="898">
        <f t="shared" si="3"/>
        <v>0</v>
      </c>
      <c r="L25" s="890">
        <f t="shared" si="0"/>
        <v>0</v>
      </c>
      <c r="M25" s="827">
        <f t="shared" si="1"/>
        <v>0</v>
      </c>
      <c r="N25" s="827">
        <f t="shared" si="4"/>
        <v>0</v>
      </c>
      <c r="P25" s="751"/>
      <c r="Q25" s="751"/>
      <c r="R25" s="751"/>
      <c r="S25" s="751"/>
    </row>
    <row r="26" spans="1:49" s="557" customFormat="1" ht="189" customHeight="1">
      <c r="A26" s="859">
        <v>9</v>
      </c>
      <c r="B26" s="861" t="s">
        <v>197</v>
      </c>
      <c r="C26" s="798">
        <v>995413</v>
      </c>
      <c r="D26" s="804"/>
      <c r="E26" s="817">
        <v>0.18</v>
      </c>
      <c r="F26" s="815" t="s">
        <v>182</v>
      </c>
      <c r="G26" s="863" t="s">
        <v>198</v>
      </c>
      <c r="H26" s="860" t="s">
        <v>184</v>
      </c>
      <c r="I26" s="892">
        <v>1</v>
      </c>
      <c r="J26" s="911"/>
      <c r="K26" s="898">
        <f t="shared" si="3"/>
        <v>0</v>
      </c>
      <c r="L26" s="890">
        <f t="shared" si="0"/>
        <v>0</v>
      </c>
      <c r="M26" s="827">
        <f t="shared" si="1"/>
        <v>0</v>
      </c>
      <c r="N26" s="827">
        <f t="shared" si="4"/>
        <v>0</v>
      </c>
      <c r="P26" s="751"/>
      <c r="Q26" s="751"/>
      <c r="R26" s="751"/>
      <c r="S26" s="751"/>
    </row>
    <row r="27" spans="1:49" s="557" customFormat="1" ht="189" customHeight="1">
      <c r="A27" s="859">
        <v>10</v>
      </c>
      <c r="B27" s="861" t="s">
        <v>199</v>
      </c>
      <c r="C27" s="798">
        <v>995413</v>
      </c>
      <c r="D27" s="804"/>
      <c r="E27" s="817">
        <v>0.18</v>
      </c>
      <c r="F27" s="815" t="s">
        <v>182</v>
      </c>
      <c r="G27" s="863" t="s">
        <v>200</v>
      </c>
      <c r="H27" s="860" t="s">
        <v>201</v>
      </c>
      <c r="I27" s="893">
        <v>43</v>
      </c>
      <c r="J27" s="911"/>
      <c r="K27" s="898">
        <f t="shared" si="3"/>
        <v>0</v>
      </c>
      <c r="L27" s="890">
        <f t="shared" si="0"/>
        <v>0</v>
      </c>
      <c r="M27" s="827">
        <f t="shared" si="1"/>
        <v>0</v>
      </c>
      <c r="N27" s="827">
        <f t="shared" si="4"/>
        <v>0</v>
      </c>
      <c r="P27" s="751"/>
      <c r="Q27" s="751"/>
      <c r="R27" s="751"/>
      <c r="S27" s="751"/>
    </row>
    <row r="28" spans="1:49" s="557" customFormat="1" ht="189" customHeight="1">
      <c r="A28" s="859">
        <v>11</v>
      </c>
      <c r="B28" s="862">
        <v>4.0999999999999996</v>
      </c>
      <c r="C28" s="798">
        <v>995413</v>
      </c>
      <c r="D28" s="804"/>
      <c r="E28" s="817">
        <v>0.18</v>
      </c>
      <c r="F28" s="815" t="s">
        <v>182</v>
      </c>
      <c r="G28" s="863" t="s">
        <v>202</v>
      </c>
      <c r="H28" s="860" t="s">
        <v>201</v>
      </c>
      <c r="I28" s="893">
        <v>28</v>
      </c>
      <c r="J28" s="911"/>
      <c r="K28" s="898">
        <f t="shared" si="3"/>
        <v>0</v>
      </c>
      <c r="L28" s="890">
        <f t="shared" si="0"/>
        <v>0</v>
      </c>
      <c r="M28" s="827">
        <f t="shared" si="1"/>
        <v>0</v>
      </c>
      <c r="N28" s="827">
        <f t="shared" si="4"/>
        <v>0</v>
      </c>
      <c r="P28" s="751"/>
      <c r="Q28" s="751"/>
      <c r="R28" s="751"/>
      <c r="S28" s="751"/>
    </row>
    <row r="29" spans="1:49" s="557" customFormat="1" ht="189" customHeight="1">
      <c r="A29" s="859">
        <v>12</v>
      </c>
      <c r="B29" s="861">
        <v>4.13</v>
      </c>
      <c r="C29" s="798">
        <v>995413</v>
      </c>
      <c r="D29" s="804"/>
      <c r="E29" s="817">
        <v>0.18</v>
      </c>
      <c r="F29" s="815" t="s">
        <v>182</v>
      </c>
      <c r="G29" s="863" t="s">
        <v>203</v>
      </c>
      <c r="H29" s="860" t="s">
        <v>201</v>
      </c>
      <c r="I29" s="893">
        <v>28</v>
      </c>
      <c r="J29" s="911"/>
      <c r="K29" s="898">
        <f t="shared" si="3"/>
        <v>0</v>
      </c>
      <c r="L29" s="890">
        <f t="shared" si="0"/>
        <v>0</v>
      </c>
      <c r="M29" s="827">
        <f t="shared" si="1"/>
        <v>0</v>
      </c>
      <c r="N29" s="827">
        <f t="shared" si="4"/>
        <v>0</v>
      </c>
      <c r="P29" s="751"/>
      <c r="Q29" s="751"/>
      <c r="R29" s="751"/>
      <c r="S29" s="751"/>
    </row>
    <row r="30" spans="1:49" s="557" customFormat="1" ht="189" customHeight="1">
      <c r="A30" s="859">
        <v>13</v>
      </c>
      <c r="B30" s="861">
        <v>4.17</v>
      </c>
      <c r="C30" s="798">
        <v>995413</v>
      </c>
      <c r="D30" s="804"/>
      <c r="E30" s="817">
        <v>0.18</v>
      </c>
      <c r="F30" s="815" t="s">
        <v>182</v>
      </c>
      <c r="G30" s="881" t="s">
        <v>748</v>
      </c>
      <c r="H30" s="860" t="s">
        <v>201</v>
      </c>
      <c r="I30" s="893">
        <v>95</v>
      </c>
      <c r="J30" s="911"/>
      <c r="K30" s="898">
        <f t="shared" si="3"/>
        <v>0</v>
      </c>
      <c r="L30" s="890">
        <f t="shared" si="0"/>
        <v>0</v>
      </c>
      <c r="M30" s="827">
        <f t="shared" si="1"/>
        <v>0</v>
      </c>
      <c r="N30" s="827">
        <f t="shared" si="4"/>
        <v>0</v>
      </c>
      <c r="P30" s="751"/>
      <c r="Q30" s="751"/>
      <c r="R30" s="751"/>
      <c r="S30" s="751"/>
    </row>
    <row r="31" spans="1:49" s="557" customFormat="1" ht="189" customHeight="1">
      <c r="A31" s="859">
        <v>14</v>
      </c>
      <c r="B31" s="861" t="s">
        <v>204</v>
      </c>
      <c r="C31" s="798">
        <v>995413</v>
      </c>
      <c r="D31" s="804"/>
      <c r="E31" s="817">
        <v>0.18</v>
      </c>
      <c r="F31" s="815" t="s">
        <v>182</v>
      </c>
      <c r="G31" s="863" t="s">
        <v>205</v>
      </c>
      <c r="H31" s="860" t="s">
        <v>184</v>
      </c>
      <c r="I31" s="893">
        <v>61</v>
      </c>
      <c r="J31" s="911"/>
      <c r="K31" s="898">
        <f t="shared" si="3"/>
        <v>0</v>
      </c>
      <c r="L31" s="890">
        <f t="shared" si="0"/>
        <v>0</v>
      </c>
      <c r="M31" s="827">
        <f t="shared" si="1"/>
        <v>0</v>
      </c>
      <c r="N31" s="827">
        <f t="shared" si="4"/>
        <v>0</v>
      </c>
      <c r="P31" s="751"/>
      <c r="Q31" s="751"/>
      <c r="R31" s="751"/>
      <c r="S31" s="751"/>
    </row>
    <row r="32" spans="1:49" s="557" customFormat="1" ht="189" customHeight="1">
      <c r="A32" s="859">
        <v>15</v>
      </c>
      <c r="B32" s="858" t="s">
        <v>206</v>
      </c>
      <c r="C32" s="798">
        <v>995413</v>
      </c>
      <c r="D32" s="804"/>
      <c r="E32" s="817">
        <v>0.18</v>
      </c>
      <c r="F32" s="815" t="s">
        <v>182</v>
      </c>
      <c r="G32" s="863" t="s">
        <v>207</v>
      </c>
      <c r="H32" s="860" t="s">
        <v>184</v>
      </c>
      <c r="I32" s="893">
        <v>39</v>
      </c>
      <c r="J32" s="911"/>
      <c r="K32" s="898">
        <f t="shared" si="3"/>
        <v>0</v>
      </c>
      <c r="L32" s="890">
        <f t="shared" si="0"/>
        <v>0</v>
      </c>
      <c r="M32" s="827">
        <f t="shared" si="1"/>
        <v>0</v>
      </c>
      <c r="N32" s="827">
        <f t="shared" si="4"/>
        <v>0</v>
      </c>
      <c r="P32" s="751"/>
      <c r="Q32" s="751"/>
      <c r="R32" s="751"/>
      <c r="S32" s="751"/>
    </row>
    <row r="33" spans="1:19" s="557" customFormat="1" ht="189" customHeight="1">
      <c r="A33" s="859">
        <v>16</v>
      </c>
      <c r="B33" s="858">
        <v>5.3</v>
      </c>
      <c r="C33" s="798">
        <v>995413</v>
      </c>
      <c r="D33" s="804"/>
      <c r="E33" s="817">
        <v>0.18</v>
      </c>
      <c r="F33" s="815" t="s">
        <v>182</v>
      </c>
      <c r="G33" s="863" t="s">
        <v>208</v>
      </c>
      <c r="H33" s="860" t="s">
        <v>184</v>
      </c>
      <c r="I33" s="893">
        <v>139</v>
      </c>
      <c r="J33" s="911"/>
      <c r="K33" s="898">
        <f t="shared" si="3"/>
        <v>0</v>
      </c>
      <c r="L33" s="890">
        <f t="shared" si="0"/>
        <v>0</v>
      </c>
      <c r="M33" s="827">
        <f t="shared" si="1"/>
        <v>0</v>
      </c>
      <c r="N33" s="827">
        <f t="shared" si="4"/>
        <v>0</v>
      </c>
      <c r="P33" s="751"/>
      <c r="Q33" s="751"/>
      <c r="R33" s="751"/>
      <c r="S33" s="751"/>
    </row>
    <row r="34" spans="1:19" s="557" customFormat="1" ht="189" customHeight="1">
      <c r="A34" s="859">
        <v>17</v>
      </c>
      <c r="B34" s="861">
        <v>5.8</v>
      </c>
      <c r="C34" s="798">
        <v>995413</v>
      </c>
      <c r="D34" s="804"/>
      <c r="E34" s="817">
        <v>0.18</v>
      </c>
      <c r="F34" s="815" t="s">
        <v>182</v>
      </c>
      <c r="G34" s="863" t="s">
        <v>209</v>
      </c>
      <c r="H34" s="860" t="s">
        <v>184</v>
      </c>
      <c r="I34" s="892">
        <v>3</v>
      </c>
      <c r="J34" s="911"/>
      <c r="K34" s="898">
        <f t="shared" si="3"/>
        <v>0</v>
      </c>
      <c r="L34" s="890">
        <f t="shared" si="0"/>
        <v>0</v>
      </c>
      <c r="M34" s="827">
        <f t="shared" si="1"/>
        <v>0</v>
      </c>
      <c r="N34" s="827">
        <f t="shared" si="4"/>
        <v>0</v>
      </c>
      <c r="P34" s="751"/>
      <c r="Q34" s="751"/>
      <c r="R34" s="751"/>
      <c r="S34" s="751"/>
    </row>
    <row r="35" spans="1:19" s="557" customFormat="1" ht="189" customHeight="1">
      <c r="A35" s="859">
        <v>18</v>
      </c>
      <c r="B35" s="861" t="s">
        <v>210</v>
      </c>
      <c r="C35" s="798">
        <v>995413</v>
      </c>
      <c r="D35" s="804"/>
      <c r="E35" s="817">
        <v>0.18</v>
      </c>
      <c r="F35" s="815" t="s">
        <v>182</v>
      </c>
      <c r="G35" s="863" t="s">
        <v>211</v>
      </c>
      <c r="H35" s="860" t="s">
        <v>201</v>
      </c>
      <c r="I35" s="893">
        <v>70</v>
      </c>
      <c r="J35" s="911"/>
      <c r="K35" s="898">
        <f t="shared" si="3"/>
        <v>0</v>
      </c>
      <c r="L35" s="890">
        <f t="shared" si="0"/>
        <v>0</v>
      </c>
      <c r="M35" s="827">
        <f t="shared" si="1"/>
        <v>0</v>
      </c>
      <c r="N35" s="827">
        <f t="shared" si="4"/>
        <v>0</v>
      </c>
      <c r="P35" s="751"/>
      <c r="Q35" s="751"/>
      <c r="R35" s="751"/>
      <c r="S35" s="751"/>
    </row>
    <row r="36" spans="1:19" s="557" customFormat="1" ht="189" customHeight="1">
      <c r="A36" s="859">
        <v>19</v>
      </c>
      <c r="B36" s="861" t="s">
        <v>212</v>
      </c>
      <c r="C36" s="798">
        <v>995413</v>
      </c>
      <c r="D36" s="804"/>
      <c r="E36" s="817">
        <v>0.18</v>
      </c>
      <c r="F36" s="815" t="s">
        <v>182</v>
      </c>
      <c r="G36" s="863" t="s">
        <v>213</v>
      </c>
      <c r="H36" s="860" t="s">
        <v>201</v>
      </c>
      <c r="I36" s="893">
        <v>480</v>
      </c>
      <c r="J36" s="911"/>
      <c r="K36" s="898">
        <f t="shared" si="3"/>
        <v>0</v>
      </c>
      <c r="L36" s="890">
        <f t="shared" si="0"/>
        <v>0</v>
      </c>
      <c r="M36" s="827">
        <f t="shared" si="1"/>
        <v>0</v>
      </c>
      <c r="N36" s="827">
        <f t="shared" si="4"/>
        <v>0</v>
      </c>
      <c r="P36" s="751"/>
      <c r="Q36" s="751"/>
      <c r="R36" s="751"/>
      <c r="S36" s="751"/>
    </row>
    <row r="37" spans="1:19" s="557" customFormat="1" ht="189" customHeight="1">
      <c r="A37" s="859">
        <v>20</v>
      </c>
      <c r="B37" s="861" t="s">
        <v>214</v>
      </c>
      <c r="C37" s="798">
        <v>995413</v>
      </c>
      <c r="D37" s="804"/>
      <c r="E37" s="817">
        <v>0.18</v>
      </c>
      <c r="F37" s="815" t="s">
        <v>182</v>
      </c>
      <c r="G37" s="863" t="s">
        <v>215</v>
      </c>
      <c r="H37" s="860" t="s">
        <v>201</v>
      </c>
      <c r="I37" s="892">
        <v>160</v>
      </c>
      <c r="J37" s="911"/>
      <c r="K37" s="898">
        <f t="shared" si="3"/>
        <v>0</v>
      </c>
      <c r="L37" s="890">
        <f t="shared" si="0"/>
        <v>0</v>
      </c>
      <c r="M37" s="827">
        <f t="shared" si="1"/>
        <v>0</v>
      </c>
      <c r="N37" s="827">
        <f t="shared" si="4"/>
        <v>0</v>
      </c>
      <c r="P37" s="751"/>
      <c r="Q37" s="751"/>
      <c r="R37" s="751"/>
      <c r="S37" s="751"/>
    </row>
    <row r="38" spans="1:19" s="557" customFormat="1" ht="189" customHeight="1">
      <c r="A38" s="859">
        <v>21</v>
      </c>
      <c r="B38" s="861" t="s">
        <v>216</v>
      </c>
      <c r="C38" s="798">
        <v>995413</v>
      </c>
      <c r="D38" s="804"/>
      <c r="E38" s="817">
        <v>0.18</v>
      </c>
      <c r="F38" s="815" t="s">
        <v>182</v>
      </c>
      <c r="G38" s="863" t="s">
        <v>217</v>
      </c>
      <c r="H38" s="860" t="s">
        <v>201</v>
      </c>
      <c r="I38" s="893">
        <v>457</v>
      </c>
      <c r="J38" s="911"/>
      <c r="K38" s="898">
        <f t="shared" si="3"/>
        <v>0</v>
      </c>
      <c r="L38" s="890">
        <f t="shared" si="0"/>
        <v>0</v>
      </c>
      <c r="M38" s="827">
        <f t="shared" si="1"/>
        <v>0</v>
      </c>
      <c r="N38" s="827">
        <f t="shared" si="4"/>
        <v>0</v>
      </c>
      <c r="P38" s="751"/>
      <c r="Q38" s="751"/>
      <c r="R38" s="751"/>
      <c r="S38" s="751"/>
    </row>
    <row r="39" spans="1:19" s="557" customFormat="1" ht="189" customHeight="1">
      <c r="A39" s="859">
        <v>22</v>
      </c>
      <c r="B39" s="861" t="s">
        <v>218</v>
      </c>
      <c r="C39" s="798">
        <v>995413</v>
      </c>
      <c r="D39" s="804"/>
      <c r="E39" s="817">
        <v>0.18</v>
      </c>
      <c r="F39" s="815" t="s">
        <v>182</v>
      </c>
      <c r="G39" s="863" t="s">
        <v>219</v>
      </c>
      <c r="H39" s="860" t="s">
        <v>201</v>
      </c>
      <c r="I39" s="893">
        <v>260</v>
      </c>
      <c r="J39" s="911"/>
      <c r="K39" s="898">
        <f t="shared" si="3"/>
        <v>0</v>
      </c>
      <c r="L39" s="890">
        <f t="shared" si="0"/>
        <v>0</v>
      </c>
      <c r="M39" s="827">
        <f t="shared" si="1"/>
        <v>0</v>
      </c>
      <c r="N39" s="827">
        <f t="shared" si="4"/>
        <v>0</v>
      </c>
      <c r="P39" s="751"/>
      <c r="Q39" s="751"/>
      <c r="R39" s="751"/>
      <c r="S39" s="751"/>
    </row>
    <row r="40" spans="1:19" s="557" customFormat="1" ht="189" customHeight="1">
      <c r="A40" s="859">
        <v>23</v>
      </c>
      <c r="B40" s="861" t="s">
        <v>220</v>
      </c>
      <c r="C40" s="798">
        <v>995413</v>
      </c>
      <c r="D40" s="804"/>
      <c r="E40" s="817">
        <v>0.18</v>
      </c>
      <c r="F40" s="815" t="s">
        <v>182</v>
      </c>
      <c r="G40" s="863" t="s">
        <v>221</v>
      </c>
      <c r="H40" s="860" t="s">
        <v>201</v>
      </c>
      <c r="I40" s="892">
        <v>90</v>
      </c>
      <c r="J40" s="911"/>
      <c r="K40" s="898">
        <f t="shared" si="3"/>
        <v>0</v>
      </c>
      <c r="L40" s="890">
        <f t="shared" si="0"/>
        <v>0</v>
      </c>
      <c r="M40" s="827">
        <f t="shared" si="1"/>
        <v>0</v>
      </c>
      <c r="N40" s="827">
        <f t="shared" si="4"/>
        <v>0</v>
      </c>
      <c r="P40" s="751"/>
      <c r="Q40" s="751"/>
      <c r="R40" s="751"/>
      <c r="S40" s="751"/>
    </row>
    <row r="41" spans="1:19" s="557" customFormat="1" ht="189" customHeight="1">
      <c r="A41" s="859">
        <v>24</v>
      </c>
      <c r="B41" s="861" t="s">
        <v>222</v>
      </c>
      <c r="C41" s="798">
        <v>995413</v>
      </c>
      <c r="D41" s="804"/>
      <c r="E41" s="817">
        <v>0.18</v>
      </c>
      <c r="F41" s="815" t="s">
        <v>182</v>
      </c>
      <c r="G41" s="863" t="s">
        <v>223</v>
      </c>
      <c r="H41" s="860" t="s">
        <v>201</v>
      </c>
      <c r="I41" s="893">
        <v>17</v>
      </c>
      <c r="J41" s="911"/>
      <c r="K41" s="898">
        <f t="shared" si="3"/>
        <v>0</v>
      </c>
      <c r="L41" s="890">
        <f t="shared" si="0"/>
        <v>0</v>
      </c>
      <c r="M41" s="827">
        <f t="shared" si="1"/>
        <v>0</v>
      </c>
      <c r="N41" s="827">
        <f t="shared" si="4"/>
        <v>0</v>
      </c>
      <c r="P41" s="751"/>
      <c r="Q41" s="751"/>
      <c r="R41" s="751"/>
      <c r="S41" s="751"/>
    </row>
    <row r="42" spans="1:19" s="557" customFormat="1" ht="189" customHeight="1">
      <c r="A42" s="859">
        <v>25</v>
      </c>
      <c r="B42" s="861" t="s">
        <v>224</v>
      </c>
      <c r="C42" s="798">
        <v>995413</v>
      </c>
      <c r="D42" s="804"/>
      <c r="E42" s="817">
        <v>0.18</v>
      </c>
      <c r="F42" s="815" t="s">
        <v>182</v>
      </c>
      <c r="G42" s="863" t="s">
        <v>225</v>
      </c>
      <c r="H42" s="860" t="s">
        <v>201</v>
      </c>
      <c r="I42" s="893">
        <v>724</v>
      </c>
      <c r="J42" s="911"/>
      <c r="K42" s="898">
        <f t="shared" si="3"/>
        <v>0</v>
      </c>
      <c r="L42" s="890">
        <f t="shared" si="0"/>
        <v>0</v>
      </c>
      <c r="M42" s="827">
        <f t="shared" si="1"/>
        <v>0</v>
      </c>
      <c r="N42" s="827">
        <f t="shared" si="4"/>
        <v>0</v>
      </c>
      <c r="P42" s="751"/>
      <c r="Q42" s="751"/>
      <c r="R42" s="751"/>
      <c r="S42" s="751"/>
    </row>
    <row r="43" spans="1:19" s="557" customFormat="1" ht="189" customHeight="1">
      <c r="A43" s="859">
        <v>26</v>
      </c>
      <c r="B43" s="860" t="s">
        <v>226</v>
      </c>
      <c r="C43" s="798">
        <v>995413</v>
      </c>
      <c r="D43" s="804"/>
      <c r="E43" s="817">
        <v>0.18</v>
      </c>
      <c r="F43" s="815" t="s">
        <v>182</v>
      </c>
      <c r="G43" s="863" t="s">
        <v>227</v>
      </c>
      <c r="H43" s="860" t="s">
        <v>228</v>
      </c>
      <c r="I43" s="893">
        <v>31400</v>
      </c>
      <c r="J43" s="911"/>
      <c r="K43" s="898">
        <f t="shared" si="3"/>
        <v>0</v>
      </c>
      <c r="L43" s="890">
        <f t="shared" si="0"/>
        <v>0</v>
      </c>
      <c r="M43" s="827">
        <f t="shared" si="1"/>
        <v>0</v>
      </c>
      <c r="N43" s="827">
        <f t="shared" si="4"/>
        <v>0</v>
      </c>
      <c r="P43" s="751"/>
      <c r="Q43" s="751"/>
      <c r="R43" s="751"/>
      <c r="S43" s="751"/>
    </row>
    <row r="44" spans="1:19" s="557" customFormat="1" ht="189" customHeight="1">
      <c r="A44" s="859">
        <v>27</v>
      </c>
      <c r="B44" s="862">
        <v>5.3</v>
      </c>
      <c r="C44" s="798">
        <v>995413</v>
      </c>
      <c r="D44" s="804"/>
      <c r="E44" s="817">
        <v>0.18</v>
      </c>
      <c r="F44" s="815" t="s">
        <v>182</v>
      </c>
      <c r="G44" s="863" t="s">
        <v>229</v>
      </c>
      <c r="H44" s="860" t="s">
        <v>230</v>
      </c>
      <c r="I44" s="892">
        <v>70</v>
      </c>
      <c r="J44" s="911"/>
      <c r="K44" s="898">
        <f t="shared" si="3"/>
        <v>0</v>
      </c>
      <c r="L44" s="890">
        <f t="shared" si="0"/>
        <v>0</v>
      </c>
      <c r="M44" s="827">
        <f t="shared" si="1"/>
        <v>0</v>
      </c>
      <c r="N44" s="827">
        <f t="shared" si="4"/>
        <v>0</v>
      </c>
      <c r="P44" s="751"/>
      <c r="Q44" s="751"/>
      <c r="R44" s="751"/>
      <c r="S44" s="751"/>
    </row>
    <row r="45" spans="1:19" s="557" customFormat="1" ht="189" customHeight="1">
      <c r="A45" s="859">
        <v>28</v>
      </c>
      <c r="B45" s="861" t="s">
        <v>231</v>
      </c>
      <c r="C45" s="798">
        <v>995413</v>
      </c>
      <c r="D45" s="804"/>
      <c r="E45" s="817">
        <v>0.18</v>
      </c>
      <c r="F45" s="815" t="s">
        <v>182</v>
      </c>
      <c r="G45" s="863" t="s">
        <v>232</v>
      </c>
      <c r="H45" s="860" t="s">
        <v>184</v>
      </c>
      <c r="I45" s="893">
        <v>16</v>
      </c>
      <c r="J45" s="911"/>
      <c r="K45" s="898">
        <f t="shared" si="3"/>
        <v>0</v>
      </c>
      <c r="L45" s="890">
        <f t="shared" si="0"/>
        <v>0</v>
      </c>
      <c r="M45" s="827">
        <f t="shared" si="1"/>
        <v>0</v>
      </c>
      <c r="N45" s="827">
        <f t="shared" si="4"/>
        <v>0</v>
      </c>
      <c r="P45" s="751"/>
      <c r="Q45" s="751"/>
      <c r="R45" s="751"/>
      <c r="S45" s="751"/>
    </row>
    <row r="46" spans="1:19" s="557" customFormat="1" ht="189" customHeight="1">
      <c r="A46" s="859">
        <v>29</v>
      </c>
      <c r="B46" s="859" t="s">
        <v>233</v>
      </c>
      <c r="C46" s="798">
        <v>995413</v>
      </c>
      <c r="D46" s="804"/>
      <c r="E46" s="817">
        <v>0.18</v>
      </c>
      <c r="F46" s="815" t="s">
        <v>182</v>
      </c>
      <c r="G46" s="863" t="s">
        <v>234</v>
      </c>
      <c r="H46" s="864" t="s">
        <v>184</v>
      </c>
      <c r="I46" s="893">
        <v>75</v>
      </c>
      <c r="J46" s="911"/>
      <c r="K46" s="898">
        <f t="shared" si="3"/>
        <v>0</v>
      </c>
      <c r="L46" s="890">
        <f t="shared" si="0"/>
        <v>0</v>
      </c>
      <c r="M46" s="827">
        <f t="shared" si="1"/>
        <v>0</v>
      </c>
      <c r="N46" s="827">
        <f t="shared" si="4"/>
        <v>0</v>
      </c>
      <c r="P46" s="751"/>
      <c r="Q46" s="751"/>
      <c r="R46" s="751"/>
      <c r="S46" s="751"/>
    </row>
    <row r="47" spans="1:19" s="557" customFormat="1" ht="189" customHeight="1">
      <c r="A47" s="859">
        <v>30</v>
      </c>
      <c r="B47" s="861" t="s">
        <v>235</v>
      </c>
      <c r="C47" s="798">
        <v>995413</v>
      </c>
      <c r="D47" s="804"/>
      <c r="E47" s="817">
        <v>0.18</v>
      </c>
      <c r="F47" s="815" t="s">
        <v>182</v>
      </c>
      <c r="G47" s="863" t="s">
        <v>236</v>
      </c>
      <c r="H47" s="860" t="s">
        <v>201</v>
      </c>
      <c r="I47" s="893">
        <v>51</v>
      </c>
      <c r="J47" s="911"/>
      <c r="K47" s="898">
        <f t="shared" si="3"/>
        <v>0</v>
      </c>
      <c r="L47" s="890">
        <f t="shared" si="0"/>
        <v>0</v>
      </c>
      <c r="M47" s="827">
        <f t="shared" si="1"/>
        <v>0</v>
      </c>
      <c r="N47" s="827">
        <f t="shared" si="4"/>
        <v>0</v>
      </c>
      <c r="P47" s="751"/>
      <c r="Q47" s="751"/>
      <c r="R47" s="751"/>
      <c r="S47" s="751"/>
    </row>
    <row r="48" spans="1:19" s="557" customFormat="1" ht="189" customHeight="1">
      <c r="A48" s="859">
        <v>31</v>
      </c>
      <c r="B48" s="859" t="s">
        <v>237</v>
      </c>
      <c r="C48" s="798">
        <v>995413</v>
      </c>
      <c r="D48" s="804"/>
      <c r="E48" s="817">
        <v>0.18</v>
      </c>
      <c r="F48" s="815" t="s">
        <v>182</v>
      </c>
      <c r="G48" s="863" t="s">
        <v>238</v>
      </c>
      <c r="H48" s="864" t="s">
        <v>201</v>
      </c>
      <c r="I48" s="893">
        <v>125</v>
      </c>
      <c r="J48" s="911"/>
      <c r="K48" s="898">
        <f t="shared" si="3"/>
        <v>0</v>
      </c>
      <c r="L48" s="890">
        <f t="shared" si="0"/>
        <v>0</v>
      </c>
      <c r="M48" s="827">
        <f t="shared" si="1"/>
        <v>0</v>
      </c>
      <c r="N48" s="827">
        <f t="shared" si="4"/>
        <v>0</v>
      </c>
      <c r="P48" s="751"/>
      <c r="Q48" s="751"/>
      <c r="R48" s="751"/>
      <c r="S48" s="751"/>
    </row>
    <row r="49" spans="1:19" s="557" customFormat="1" ht="189" customHeight="1">
      <c r="A49" s="859">
        <v>32</v>
      </c>
      <c r="B49" s="861">
        <v>6.15</v>
      </c>
      <c r="C49" s="798">
        <v>995413</v>
      </c>
      <c r="D49" s="804"/>
      <c r="E49" s="817">
        <v>0.18</v>
      </c>
      <c r="F49" s="815" t="s">
        <v>182</v>
      </c>
      <c r="G49" s="863" t="s">
        <v>239</v>
      </c>
      <c r="H49" s="860" t="s">
        <v>201</v>
      </c>
      <c r="I49" s="893">
        <v>51</v>
      </c>
      <c r="J49" s="911"/>
      <c r="K49" s="898">
        <f t="shared" si="3"/>
        <v>0</v>
      </c>
      <c r="L49" s="890">
        <f t="shared" si="0"/>
        <v>0</v>
      </c>
      <c r="M49" s="827">
        <f t="shared" si="1"/>
        <v>0</v>
      </c>
      <c r="N49" s="827">
        <f t="shared" si="4"/>
        <v>0</v>
      </c>
      <c r="P49" s="751"/>
      <c r="Q49" s="751"/>
      <c r="R49" s="751"/>
      <c r="S49" s="751"/>
    </row>
    <row r="50" spans="1:19" s="557" customFormat="1" ht="189" customHeight="1">
      <c r="A50" s="859">
        <v>33</v>
      </c>
      <c r="B50" s="861" t="s">
        <v>240</v>
      </c>
      <c r="C50" s="798">
        <v>995413</v>
      </c>
      <c r="D50" s="804"/>
      <c r="E50" s="817">
        <v>0.18</v>
      </c>
      <c r="F50" s="815" t="s">
        <v>182</v>
      </c>
      <c r="G50" s="863" t="s">
        <v>241</v>
      </c>
      <c r="H50" s="860" t="s">
        <v>201</v>
      </c>
      <c r="I50" s="893">
        <v>5</v>
      </c>
      <c r="J50" s="911"/>
      <c r="K50" s="898">
        <f t="shared" si="3"/>
        <v>0</v>
      </c>
      <c r="L50" s="890">
        <f t="shared" si="0"/>
        <v>0</v>
      </c>
      <c r="M50" s="827">
        <f t="shared" si="1"/>
        <v>0</v>
      </c>
      <c r="N50" s="827">
        <f t="shared" si="4"/>
        <v>0</v>
      </c>
      <c r="P50" s="751"/>
      <c r="Q50" s="751"/>
      <c r="R50" s="751"/>
      <c r="S50" s="751"/>
    </row>
    <row r="51" spans="1:19" s="557" customFormat="1" ht="189" customHeight="1">
      <c r="A51" s="859">
        <v>34</v>
      </c>
      <c r="B51" s="861">
        <v>9.23</v>
      </c>
      <c r="C51" s="798">
        <v>995413</v>
      </c>
      <c r="D51" s="804"/>
      <c r="E51" s="817">
        <v>0.18</v>
      </c>
      <c r="F51" s="815" t="s">
        <v>182</v>
      </c>
      <c r="G51" s="863" t="s">
        <v>242</v>
      </c>
      <c r="H51" s="860" t="s">
        <v>201</v>
      </c>
      <c r="I51" s="893">
        <v>5</v>
      </c>
      <c r="J51" s="911"/>
      <c r="K51" s="898">
        <f t="shared" si="3"/>
        <v>0</v>
      </c>
      <c r="L51" s="890">
        <f t="shared" si="0"/>
        <v>0</v>
      </c>
      <c r="M51" s="827">
        <f t="shared" si="1"/>
        <v>0</v>
      </c>
      <c r="N51" s="827">
        <f t="shared" si="4"/>
        <v>0</v>
      </c>
      <c r="P51" s="751"/>
      <c r="Q51" s="751"/>
      <c r="R51" s="751"/>
      <c r="S51" s="751"/>
    </row>
    <row r="52" spans="1:19" s="557" customFormat="1" ht="189" customHeight="1">
      <c r="A52" s="859">
        <v>35</v>
      </c>
      <c r="B52" s="861">
        <v>9.42</v>
      </c>
      <c r="C52" s="798">
        <v>995413</v>
      </c>
      <c r="D52" s="804"/>
      <c r="E52" s="817">
        <v>0.18</v>
      </c>
      <c r="F52" s="815" t="s">
        <v>182</v>
      </c>
      <c r="G52" s="863" t="s">
        <v>243</v>
      </c>
      <c r="H52" s="860" t="s">
        <v>230</v>
      </c>
      <c r="I52" s="893">
        <v>2</v>
      </c>
      <c r="J52" s="911"/>
      <c r="K52" s="898">
        <f t="shared" si="3"/>
        <v>0</v>
      </c>
      <c r="L52" s="890">
        <f t="shared" si="0"/>
        <v>0</v>
      </c>
      <c r="M52" s="827">
        <f t="shared" si="1"/>
        <v>0</v>
      </c>
      <c r="N52" s="827">
        <f t="shared" si="4"/>
        <v>0</v>
      </c>
      <c r="P52" s="751"/>
      <c r="Q52" s="751"/>
      <c r="R52" s="751"/>
      <c r="S52" s="751"/>
    </row>
    <row r="53" spans="1:19" s="557" customFormat="1" ht="189" customHeight="1">
      <c r="A53" s="859">
        <v>36</v>
      </c>
      <c r="B53" s="861" t="s">
        <v>244</v>
      </c>
      <c r="C53" s="798">
        <v>995413</v>
      </c>
      <c r="D53" s="804"/>
      <c r="E53" s="817">
        <v>0.18</v>
      </c>
      <c r="F53" s="815" t="s">
        <v>182</v>
      </c>
      <c r="G53" s="863" t="s">
        <v>245</v>
      </c>
      <c r="H53" s="860" t="s">
        <v>246</v>
      </c>
      <c r="I53" s="893">
        <v>1</v>
      </c>
      <c r="J53" s="911"/>
      <c r="K53" s="898">
        <f t="shared" si="3"/>
        <v>0</v>
      </c>
      <c r="L53" s="890">
        <f t="shared" si="0"/>
        <v>0</v>
      </c>
      <c r="M53" s="827">
        <f t="shared" si="1"/>
        <v>0</v>
      </c>
      <c r="N53" s="827">
        <f t="shared" si="4"/>
        <v>0</v>
      </c>
      <c r="P53" s="751"/>
      <c r="Q53" s="751"/>
      <c r="R53" s="751"/>
      <c r="S53" s="751"/>
    </row>
    <row r="54" spans="1:19" s="557" customFormat="1" ht="189" customHeight="1">
      <c r="A54" s="859">
        <v>37</v>
      </c>
      <c r="B54" s="861" t="s">
        <v>247</v>
      </c>
      <c r="C54" s="798">
        <v>995413</v>
      </c>
      <c r="D54" s="804"/>
      <c r="E54" s="817">
        <v>0.18</v>
      </c>
      <c r="F54" s="815" t="s">
        <v>182</v>
      </c>
      <c r="G54" s="863" t="s">
        <v>248</v>
      </c>
      <c r="H54" s="860" t="s">
        <v>246</v>
      </c>
      <c r="I54" s="893">
        <v>2</v>
      </c>
      <c r="J54" s="911"/>
      <c r="K54" s="898">
        <f t="shared" si="3"/>
        <v>0</v>
      </c>
      <c r="L54" s="890">
        <f t="shared" si="0"/>
        <v>0</v>
      </c>
      <c r="M54" s="827">
        <f t="shared" si="1"/>
        <v>0</v>
      </c>
      <c r="N54" s="827">
        <f t="shared" si="4"/>
        <v>0</v>
      </c>
      <c r="P54" s="751"/>
      <c r="Q54" s="751"/>
      <c r="R54" s="751"/>
      <c r="S54" s="751"/>
    </row>
    <row r="55" spans="1:19" s="557" customFormat="1" ht="189" customHeight="1">
      <c r="A55" s="859">
        <v>38</v>
      </c>
      <c r="B55" s="861" t="s">
        <v>249</v>
      </c>
      <c r="C55" s="798">
        <v>995413</v>
      </c>
      <c r="D55" s="804"/>
      <c r="E55" s="817">
        <v>0.18</v>
      </c>
      <c r="F55" s="815" t="s">
        <v>182</v>
      </c>
      <c r="G55" s="863" t="s">
        <v>250</v>
      </c>
      <c r="H55" s="860" t="s">
        <v>246</v>
      </c>
      <c r="I55" s="893">
        <v>4</v>
      </c>
      <c r="J55" s="911"/>
      <c r="K55" s="898">
        <f t="shared" si="3"/>
        <v>0</v>
      </c>
      <c r="L55" s="890">
        <f t="shared" si="0"/>
        <v>0</v>
      </c>
      <c r="M55" s="827">
        <f t="shared" si="1"/>
        <v>0</v>
      </c>
      <c r="N55" s="827">
        <f t="shared" si="4"/>
        <v>0</v>
      </c>
      <c r="P55" s="751"/>
      <c r="Q55" s="751"/>
      <c r="R55" s="751"/>
      <c r="S55" s="751"/>
    </row>
    <row r="56" spans="1:19" s="557" customFormat="1" ht="189" customHeight="1">
      <c r="A56" s="859">
        <v>39</v>
      </c>
      <c r="B56" s="861" t="s">
        <v>251</v>
      </c>
      <c r="C56" s="798">
        <v>995413</v>
      </c>
      <c r="D56" s="804"/>
      <c r="E56" s="817">
        <v>0.18</v>
      </c>
      <c r="F56" s="815" t="s">
        <v>182</v>
      </c>
      <c r="G56" s="863" t="s">
        <v>252</v>
      </c>
      <c r="H56" s="860" t="s">
        <v>246</v>
      </c>
      <c r="I56" s="893">
        <v>2</v>
      </c>
      <c r="J56" s="911"/>
      <c r="K56" s="898">
        <f t="shared" si="3"/>
        <v>0</v>
      </c>
      <c r="L56" s="890">
        <f t="shared" si="0"/>
        <v>0</v>
      </c>
      <c r="M56" s="827">
        <f t="shared" si="1"/>
        <v>0</v>
      </c>
      <c r="N56" s="827">
        <f t="shared" si="4"/>
        <v>0</v>
      </c>
      <c r="P56" s="751"/>
      <c r="Q56" s="751"/>
      <c r="R56" s="751"/>
      <c r="S56" s="751"/>
    </row>
    <row r="57" spans="1:19" s="557" customFormat="1" ht="189" customHeight="1">
      <c r="A57" s="859">
        <v>40</v>
      </c>
      <c r="B57" s="861" t="s">
        <v>253</v>
      </c>
      <c r="C57" s="798">
        <v>995413</v>
      </c>
      <c r="D57" s="804"/>
      <c r="E57" s="817">
        <v>0.18</v>
      </c>
      <c r="F57" s="815" t="s">
        <v>182</v>
      </c>
      <c r="G57" s="863" t="s">
        <v>254</v>
      </c>
      <c r="H57" s="860" t="s">
        <v>246</v>
      </c>
      <c r="I57" s="893">
        <v>4</v>
      </c>
      <c r="J57" s="911"/>
      <c r="K57" s="898">
        <f t="shared" si="3"/>
        <v>0</v>
      </c>
      <c r="L57" s="890">
        <f t="shared" si="0"/>
        <v>0</v>
      </c>
      <c r="M57" s="827">
        <f t="shared" si="1"/>
        <v>0</v>
      </c>
      <c r="N57" s="827">
        <f t="shared" si="4"/>
        <v>0</v>
      </c>
      <c r="P57" s="751"/>
      <c r="Q57" s="751"/>
      <c r="R57" s="751"/>
      <c r="S57" s="751"/>
    </row>
    <row r="58" spans="1:19" s="557" customFormat="1" ht="189" customHeight="1">
      <c r="A58" s="859">
        <v>41</v>
      </c>
      <c r="B58" s="861" t="s">
        <v>255</v>
      </c>
      <c r="C58" s="798">
        <v>995413</v>
      </c>
      <c r="D58" s="804"/>
      <c r="E58" s="817">
        <v>0.18</v>
      </c>
      <c r="F58" s="815" t="s">
        <v>182</v>
      </c>
      <c r="G58" s="863" t="s">
        <v>256</v>
      </c>
      <c r="H58" s="860" t="s">
        <v>246</v>
      </c>
      <c r="I58" s="893">
        <v>2</v>
      </c>
      <c r="J58" s="911"/>
      <c r="K58" s="898">
        <f t="shared" si="3"/>
        <v>0</v>
      </c>
      <c r="L58" s="890">
        <f t="shared" si="0"/>
        <v>0</v>
      </c>
      <c r="M58" s="827">
        <f t="shared" si="1"/>
        <v>0</v>
      </c>
      <c r="N58" s="827">
        <f t="shared" si="4"/>
        <v>0</v>
      </c>
      <c r="P58" s="751"/>
      <c r="Q58" s="751"/>
      <c r="R58" s="751"/>
      <c r="S58" s="751"/>
    </row>
    <row r="59" spans="1:19" s="557" customFormat="1" ht="189" customHeight="1">
      <c r="A59" s="859">
        <v>42</v>
      </c>
      <c r="B59" s="861" t="s">
        <v>257</v>
      </c>
      <c r="C59" s="798">
        <v>995413</v>
      </c>
      <c r="D59" s="804"/>
      <c r="E59" s="817">
        <v>0.18</v>
      </c>
      <c r="F59" s="815" t="s">
        <v>182</v>
      </c>
      <c r="G59" s="863" t="s">
        <v>258</v>
      </c>
      <c r="H59" s="860" t="s">
        <v>246</v>
      </c>
      <c r="I59" s="893">
        <v>2</v>
      </c>
      <c r="J59" s="911"/>
      <c r="K59" s="898">
        <f t="shared" si="3"/>
        <v>0</v>
      </c>
      <c r="L59" s="890">
        <f t="shared" si="0"/>
        <v>0</v>
      </c>
      <c r="M59" s="827">
        <f t="shared" si="1"/>
        <v>0</v>
      </c>
      <c r="N59" s="827">
        <f t="shared" si="4"/>
        <v>0</v>
      </c>
      <c r="P59" s="751"/>
      <c r="Q59" s="751"/>
      <c r="R59" s="751"/>
      <c r="S59" s="751"/>
    </row>
    <row r="60" spans="1:19" s="557" customFormat="1" ht="189" customHeight="1">
      <c r="A60" s="859">
        <v>43</v>
      </c>
      <c r="B60" s="861" t="s">
        <v>259</v>
      </c>
      <c r="C60" s="798">
        <v>995413</v>
      </c>
      <c r="D60" s="804"/>
      <c r="E60" s="817">
        <v>0.18</v>
      </c>
      <c r="F60" s="815" t="s">
        <v>182</v>
      </c>
      <c r="G60" s="863" t="s">
        <v>260</v>
      </c>
      <c r="H60" s="860" t="s">
        <v>201</v>
      </c>
      <c r="I60" s="893">
        <v>12.5</v>
      </c>
      <c r="J60" s="911"/>
      <c r="K60" s="898">
        <f t="shared" si="3"/>
        <v>0</v>
      </c>
      <c r="L60" s="890">
        <f t="shared" si="0"/>
        <v>0</v>
      </c>
      <c r="M60" s="827">
        <f t="shared" si="1"/>
        <v>0</v>
      </c>
      <c r="N60" s="827">
        <f t="shared" si="4"/>
        <v>0</v>
      </c>
      <c r="P60" s="751"/>
      <c r="Q60" s="751"/>
      <c r="R60" s="751"/>
      <c r="S60" s="751"/>
    </row>
    <row r="61" spans="1:19" s="557" customFormat="1" ht="189" customHeight="1">
      <c r="A61" s="859">
        <v>44</v>
      </c>
      <c r="B61" s="861">
        <v>10.7</v>
      </c>
      <c r="C61" s="798">
        <v>995413</v>
      </c>
      <c r="D61" s="804"/>
      <c r="E61" s="817">
        <v>0.18</v>
      </c>
      <c r="F61" s="815" t="s">
        <v>182</v>
      </c>
      <c r="G61" s="863" t="s">
        <v>261</v>
      </c>
      <c r="H61" s="860" t="s">
        <v>246</v>
      </c>
      <c r="I61" s="893">
        <v>2</v>
      </c>
      <c r="J61" s="911"/>
      <c r="K61" s="898">
        <f t="shared" si="3"/>
        <v>0</v>
      </c>
      <c r="L61" s="890">
        <f t="shared" si="0"/>
        <v>0</v>
      </c>
      <c r="M61" s="827">
        <f t="shared" si="1"/>
        <v>0</v>
      </c>
      <c r="N61" s="827">
        <f t="shared" si="4"/>
        <v>0</v>
      </c>
      <c r="P61" s="751"/>
      <c r="Q61" s="751"/>
      <c r="R61" s="751"/>
      <c r="S61" s="751"/>
    </row>
    <row r="62" spans="1:19" s="557" customFormat="1" ht="189" customHeight="1">
      <c r="A62" s="859">
        <v>45</v>
      </c>
      <c r="B62" s="861" t="s">
        <v>262</v>
      </c>
      <c r="C62" s="798">
        <v>995413</v>
      </c>
      <c r="D62" s="804"/>
      <c r="E62" s="817">
        <v>0.18</v>
      </c>
      <c r="F62" s="815" t="s">
        <v>182</v>
      </c>
      <c r="G62" s="863" t="s">
        <v>263</v>
      </c>
      <c r="H62" s="860" t="s">
        <v>230</v>
      </c>
      <c r="I62" s="893">
        <v>17</v>
      </c>
      <c r="J62" s="911"/>
      <c r="K62" s="898">
        <f t="shared" si="3"/>
        <v>0</v>
      </c>
      <c r="L62" s="890">
        <f t="shared" si="0"/>
        <v>0</v>
      </c>
      <c r="M62" s="827">
        <f t="shared" si="1"/>
        <v>0</v>
      </c>
      <c r="N62" s="827">
        <f t="shared" si="4"/>
        <v>0</v>
      </c>
      <c r="P62" s="751"/>
      <c r="Q62" s="751"/>
      <c r="R62" s="751"/>
      <c r="S62" s="751"/>
    </row>
    <row r="63" spans="1:19" s="557" customFormat="1" ht="189" customHeight="1">
      <c r="A63" s="859">
        <v>46</v>
      </c>
      <c r="B63" s="861">
        <v>10.17</v>
      </c>
      <c r="C63" s="798">
        <v>995413</v>
      </c>
      <c r="D63" s="804"/>
      <c r="E63" s="817">
        <v>0.18</v>
      </c>
      <c r="F63" s="815" t="s">
        <v>182</v>
      </c>
      <c r="G63" s="863" t="s">
        <v>264</v>
      </c>
      <c r="H63" s="860" t="s">
        <v>246</v>
      </c>
      <c r="I63" s="893">
        <v>1</v>
      </c>
      <c r="J63" s="911"/>
      <c r="K63" s="898">
        <f t="shared" si="3"/>
        <v>0</v>
      </c>
      <c r="L63" s="890">
        <f t="shared" si="0"/>
        <v>0</v>
      </c>
      <c r="M63" s="827">
        <f t="shared" si="1"/>
        <v>0</v>
      </c>
      <c r="N63" s="827">
        <f t="shared" si="4"/>
        <v>0</v>
      </c>
      <c r="P63" s="751"/>
      <c r="Q63" s="751"/>
      <c r="R63" s="751"/>
      <c r="S63" s="751"/>
    </row>
    <row r="64" spans="1:19" s="557" customFormat="1" ht="189" customHeight="1">
      <c r="A64" s="859">
        <v>47</v>
      </c>
      <c r="B64" s="861" t="s">
        <v>265</v>
      </c>
      <c r="C64" s="798">
        <v>995413</v>
      </c>
      <c r="D64" s="804"/>
      <c r="E64" s="817">
        <v>0.18</v>
      </c>
      <c r="F64" s="815" t="s">
        <v>182</v>
      </c>
      <c r="G64" s="863" t="s">
        <v>266</v>
      </c>
      <c r="H64" s="860" t="s">
        <v>228</v>
      </c>
      <c r="I64" s="893">
        <v>550</v>
      </c>
      <c r="J64" s="911"/>
      <c r="K64" s="898">
        <f t="shared" si="3"/>
        <v>0</v>
      </c>
      <c r="L64" s="890">
        <f t="shared" si="0"/>
        <v>0</v>
      </c>
      <c r="M64" s="827">
        <f t="shared" si="1"/>
        <v>0</v>
      </c>
      <c r="N64" s="827">
        <f t="shared" si="4"/>
        <v>0</v>
      </c>
      <c r="P64" s="751"/>
      <c r="Q64" s="751"/>
      <c r="R64" s="751"/>
      <c r="S64" s="751"/>
    </row>
    <row r="65" spans="1:19" s="557" customFormat="1" ht="189" customHeight="1">
      <c r="A65" s="859">
        <v>49</v>
      </c>
      <c r="B65" s="861">
        <v>11.4</v>
      </c>
      <c r="C65" s="798">
        <v>995413</v>
      </c>
      <c r="D65" s="804"/>
      <c r="E65" s="817">
        <v>0.18</v>
      </c>
      <c r="F65" s="815" t="s">
        <v>182</v>
      </c>
      <c r="G65" s="863" t="s">
        <v>267</v>
      </c>
      <c r="H65" s="860" t="s">
        <v>201</v>
      </c>
      <c r="I65" s="893">
        <v>410</v>
      </c>
      <c r="J65" s="911"/>
      <c r="K65" s="898">
        <f t="shared" si="3"/>
        <v>0</v>
      </c>
      <c r="L65" s="890">
        <f t="shared" si="0"/>
        <v>0</v>
      </c>
      <c r="M65" s="827">
        <f t="shared" si="1"/>
        <v>0</v>
      </c>
      <c r="N65" s="827">
        <f t="shared" si="4"/>
        <v>0</v>
      </c>
      <c r="P65" s="751"/>
      <c r="Q65" s="751"/>
      <c r="R65" s="751"/>
      <c r="S65" s="751"/>
    </row>
    <row r="66" spans="1:19" s="557" customFormat="1" ht="189" customHeight="1">
      <c r="A66" s="859">
        <v>50</v>
      </c>
      <c r="B66" s="861" t="s">
        <v>268</v>
      </c>
      <c r="C66" s="798">
        <v>995413</v>
      </c>
      <c r="D66" s="804"/>
      <c r="E66" s="817">
        <v>0.18</v>
      </c>
      <c r="F66" s="815" t="s">
        <v>182</v>
      </c>
      <c r="G66" s="863" t="s">
        <v>269</v>
      </c>
      <c r="H66" s="860" t="s">
        <v>201</v>
      </c>
      <c r="I66" s="893">
        <v>17</v>
      </c>
      <c r="J66" s="911"/>
      <c r="K66" s="898">
        <f t="shared" si="3"/>
        <v>0</v>
      </c>
      <c r="L66" s="890">
        <f t="shared" si="0"/>
        <v>0</v>
      </c>
      <c r="M66" s="827">
        <f t="shared" si="1"/>
        <v>0</v>
      </c>
      <c r="N66" s="827">
        <f t="shared" si="4"/>
        <v>0</v>
      </c>
      <c r="P66" s="751"/>
      <c r="Q66" s="751"/>
      <c r="R66" s="751"/>
      <c r="S66" s="751"/>
    </row>
    <row r="67" spans="1:19" s="557" customFormat="1" ht="189" customHeight="1">
      <c r="A67" s="859">
        <v>52</v>
      </c>
      <c r="B67" s="861">
        <v>8.31</v>
      </c>
      <c r="C67" s="798">
        <v>995413</v>
      </c>
      <c r="D67" s="804"/>
      <c r="E67" s="817">
        <v>0.18</v>
      </c>
      <c r="F67" s="815" t="s">
        <v>182</v>
      </c>
      <c r="G67" s="863" t="s">
        <v>270</v>
      </c>
      <c r="H67" s="860" t="s">
        <v>201</v>
      </c>
      <c r="I67" s="893">
        <v>14</v>
      </c>
      <c r="J67" s="911"/>
      <c r="K67" s="898">
        <f t="shared" si="3"/>
        <v>0</v>
      </c>
      <c r="L67" s="890">
        <f t="shared" si="0"/>
        <v>0</v>
      </c>
      <c r="M67" s="827">
        <f t="shared" si="1"/>
        <v>0</v>
      </c>
      <c r="N67" s="827">
        <f t="shared" si="4"/>
        <v>0</v>
      </c>
      <c r="P67" s="751"/>
      <c r="Q67" s="751"/>
      <c r="R67" s="751"/>
      <c r="S67" s="751"/>
    </row>
    <row r="68" spans="1:19" s="557" customFormat="1" ht="189" customHeight="1">
      <c r="A68" s="859">
        <v>53</v>
      </c>
      <c r="B68" s="861">
        <v>11.37</v>
      </c>
      <c r="C68" s="798">
        <v>995413</v>
      </c>
      <c r="D68" s="804"/>
      <c r="E68" s="817">
        <v>0.18</v>
      </c>
      <c r="F68" s="815" t="s">
        <v>182</v>
      </c>
      <c r="G68" s="863" t="s">
        <v>271</v>
      </c>
      <c r="H68" s="860" t="s">
        <v>201</v>
      </c>
      <c r="I68" s="893">
        <v>3</v>
      </c>
      <c r="J68" s="911"/>
      <c r="K68" s="898">
        <f t="shared" si="3"/>
        <v>0</v>
      </c>
      <c r="L68" s="890">
        <f t="shared" si="0"/>
        <v>0</v>
      </c>
      <c r="M68" s="827">
        <f t="shared" si="1"/>
        <v>0</v>
      </c>
      <c r="N68" s="827">
        <f t="shared" si="4"/>
        <v>0</v>
      </c>
      <c r="P68" s="751"/>
      <c r="Q68" s="751"/>
      <c r="R68" s="751"/>
      <c r="S68" s="751"/>
    </row>
    <row r="69" spans="1:19" s="557" customFormat="1" ht="189" customHeight="1">
      <c r="A69" s="859">
        <v>54</v>
      </c>
      <c r="B69" s="861" t="s">
        <v>272</v>
      </c>
      <c r="C69" s="798">
        <v>995413</v>
      </c>
      <c r="D69" s="804"/>
      <c r="E69" s="817">
        <v>0.18</v>
      </c>
      <c r="F69" s="815" t="s">
        <v>182</v>
      </c>
      <c r="G69" s="863" t="s">
        <v>273</v>
      </c>
      <c r="H69" s="860" t="s">
        <v>201</v>
      </c>
      <c r="I69" s="893">
        <v>610</v>
      </c>
      <c r="J69" s="911"/>
      <c r="K69" s="898">
        <f t="shared" si="3"/>
        <v>0</v>
      </c>
      <c r="L69" s="890">
        <f t="shared" si="0"/>
        <v>0</v>
      </c>
      <c r="M69" s="827">
        <f t="shared" si="1"/>
        <v>0</v>
      </c>
      <c r="N69" s="827">
        <f t="shared" si="4"/>
        <v>0</v>
      </c>
      <c r="P69" s="751"/>
      <c r="Q69" s="751"/>
      <c r="R69" s="751"/>
      <c r="S69" s="751"/>
    </row>
    <row r="70" spans="1:19" s="557" customFormat="1" ht="189" customHeight="1">
      <c r="A70" s="859">
        <v>55</v>
      </c>
      <c r="B70" s="861" t="s">
        <v>274</v>
      </c>
      <c r="C70" s="798">
        <v>995413</v>
      </c>
      <c r="D70" s="804"/>
      <c r="E70" s="817">
        <v>0.18</v>
      </c>
      <c r="F70" s="815" t="s">
        <v>182</v>
      </c>
      <c r="G70" s="863" t="s">
        <v>275</v>
      </c>
      <c r="H70" s="860" t="s">
        <v>201</v>
      </c>
      <c r="I70" s="893">
        <v>555</v>
      </c>
      <c r="J70" s="911"/>
      <c r="K70" s="898">
        <f t="shared" si="3"/>
        <v>0</v>
      </c>
      <c r="L70" s="890">
        <f t="shared" si="0"/>
        <v>0</v>
      </c>
      <c r="M70" s="827">
        <f t="shared" si="1"/>
        <v>0</v>
      </c>
      <c r="N70" s="827">
        <f t="shared" si="4"/>
        <v>0</v>
      </c>
      <c r="P70" s="751"/>
      <c r="Q70" s="751"/>
      <c r="R70" s="751"/>
      <c r="S70" s="751"/>
    </row>
    <row r="71" spans="1:19" s="557" customFormat="1" ht="189" customHeight="1">
      <c r="A71" s="859">
        <v>56</v>
      </c>
      <c r="B71" s="861">
        <v>13.16</v>
      </c>
      <c r="C71" s="798">
        <v>995413</v>
      </c>
      <c r="D71" s="804"/>
      <c r="E71" s="817">
        <v>0.18</v>
      </c>
      <c r="F71" s="815" t="s">
        <v>182</v>
      </c>
      <c r="G71" s="863" t="s">
        <v>276</v>
      </c>
      <c r="H71" s="860" t="s">
        <v>201</v>
      </c>
      <c r="I71" s="893">
        <v>600</v>
      </c>
      <c r="J71" s="911"/>
      <c r="K71" s="898">
        <f t="shared" si="3"/>
        <v>0</v>
      </c>
      <c r="L71" s="890">
        <f t="shared" si="0"/>
        <v>0</v>
      </c>
      <c r="M71" s="827">
        <f t="shared" si="1"/>
        <v>0</v>
      </c>
      <c r="N71" s="827">
        <f t="shared" si="4"/>
        <v>0</v>
      </c>
      <c r="P71" s="751"/>
      <c r="Q71" s="751"/>
      <c r="R71" s="751"/>
      <c r="S71" s="751"/>
    </row>
    <row r="72" spans="1:19" s="557" customFormat="1" ht="189" customHeight="1">
      <c r="A72" s="859">
        <v>57</v>
      </c>
      <c r="B72" s="861">
        <v>13.17</v>
      </c>
      <c r="C72" s="798">
        <v>995413</v>
      </c>
      <c r="D72" s="804"/>
      <c r="E72" s="817">
        <v>0.18</v>
      </c>
      <c r="F72" s="815" t="s">
        <v>182</v>
      </c>
      <c r="G72" s="863" t="s">
        <v>277</v>
      </c>
      <c r="H72" s="860" t="s">
        <v>201</v>
      </c>
      <c r="I72" s="893">
        <v>300</v>
      </c>
      <c r="J72" s="911"/>
      <c r="K72" s="898">
        <f t="shared" si="3"/>
        <v>0</v>
      </c>
      <c r="L72" s="890">
        <f t="shared" si="0"/>
        <v>0</v>
      </c>
      <c r="M72" s="827">
        <f t="shared" si="1"/>
        <v>0</v>
      </c>
      <c r="N72" s="827">
        <f t="shared" si="4"/>
        <v>0</v>
      </c>
      <c r="P72" s="751"/>
      <c r="Q72" s="751"/>
      <c r="R72" s="751"/>
      <c r="S72" s="751"/>
    </row>
    <row r="73" spans="1:19" s="557" customFormat="1" ht="189" customHeight="1">
      <c r="A73" s="859">
        <v>58</v>
      </c>
      <c r="B73" s="861" t="s">
        <v>278</v>
      </c>
      <c r="C73" s="798">
        <v>995413</v>
      </c>
      <c r="D73" s="804"/>
      <c r="E73" s="817">
        <v>0.18</v>
      </c>
      <c r="F73" s="815" t="s">
        <v>182</v>
      </c>
      <c r="G73" s="863" t="s">
        <v>279</v>
      </c>
      <c r="H73" s="860" t="s">
        <v>201</v>
      </c>
      <c r="I73" s="893">
        <v>955</v>
      </c>
      <c r="J73" s="911"/>
      <c r="K73" s="898">
        <f t="shared" si="3"/>
        <v>0</v>
      </c>
      <c r="L73" s="890">
        <f t="shared" si="0"/>
        <v>0</v>
      </c>
      <c r="M73" s="827">
        <f t="shared" si="1"/>
        <v>0</v>
      </c>
      <c r="N73" s="827">
        <f t="shared" si="4"/>
        <v>0</v>
      </c>
      <c r="P73" s="751"/>
      <c r="Q73" s="751"/>
      <c r="R73" s="751"/>
      <c r="S73" s="751"/>
    </row>
    <row r="74" spans="1:19" s="557" customFormat="1" ht="189" customHeight="1">
      <c r="A74" s="859">
        <v>59</v>
      </c>
      <c r="B74" s="861" t="s">
        <v>280</v>
      </c>
      <c r="C74" s="798">
        <v>995413</v>
      </c>
      <c r="D74" s="804"/>
      <c r="E74" s="817">
        <v>0.18</v>
      </c>
      <c r="F74" s="815" t="s">
        <v>182</v>
      </c>
      <c r="G74" s="863" t="s">
        <v>281</v>
      </c>
      <c r="H74" s="860" t="s">
        <v>201</v>
      </c>
      <c r="I74" s="893">
        <v>740</v>
      </c>
      <c r="J74" s="911"/>
      <c r="K74" s="898">
        <f t="shared" si="3"/>
        <v>0</v>
      </c>
      <c r="L74" s="890">
        <f t="shared" si="0"/>
        <v>0</v>
      </c>
      <c r="M74" s="827">
        <f t="shared" si="1"/>
        <v>0</v>
      </c>
      <c r="N74" s="827">
        <f t="shared" si="4"/>
        <v>0</v>
      </c>
      <c r="P74" s="751"/>
      <c r="Q74" s="751"/>
      <c r="R74" s="751"/>
      <c r="S74" s="751"/>
    </row>
    <row r="75" spans="1:19" s="557" customFormat="1" ht="189" customHeight="1">
      <c r="A75" s="859">
        <v>60</v>
      </c>
      <c r="B75" s="861" t="s">
        <v>282</v>
      </c>
      <c r="C75" s="798">
        <v>995413</v>
      </c>
      <c r="D75" s="804"/>
      <c r="E75" s="817">
        <v>0.18</v>
      </c>
      <c r="F75" s="815" t="s">
        <v>182</v>
      </c>
      <c r="G75" s="863" t="s">
        <v>283</v>
      </c>
      <c r="H75" s="860" t="s">
        <v>201</v>
      </c>
      <c r="I75" s="893">
        <v>120</v>
      </c>
      <c r="J75" s="911"/>
      <c r="K75" s="898">
        <f t="shared" si="3"/>
        <v>0</v>
      </c>
      <c r="L75" s="890">
        <f t="shared" si="0"/>
        <v>0</v>
      </c>
      <c r="M75" s="827">
        <f t="shared" si="1"/>
        <v>0</v>
      </c>
      <c r="N75" s="827">
        <f t="shared" si="4"/>
        <v>0</v>
      </c>
      <c r="P75" s="751"/>
      <c r="Q75" s="751"/>
      <c r="R75" s="751"/>
      <c r="S75" s="751"/>
    </row>
    <row r="76" spans="1:19" s="557" customFormat="1" ht="189" customHeight="1">
      <c r="A76" s="859">
        <v>61</v>
      </c>
      <c r="B76" s="861">
        <v>13.76</v>
      </c>
      <c r="C76" s="798">
        <v>995413</v>
      </c>
      <c r="D76" s="804"/>
      <c r="E76" s="817">
        <v>0.18</v>
      </c>
      <c r="F76" s="815" t="s">
        <v>182</v>
      </c>
      <c r="G76" s="863" t="s">
        <v>749</v>
      </c>
      <c r="H76" s="860" t="s">
        <v>230</v>
      </c>
      <c r="I76" s="893">
        <v>250</v>
      </c>
      <c r="J76" s="911"/>
      <c r="K76" s="898">
        <f t="shared" si="3"/>
        <v>0</v>
      </c>
      <c r="L76" s="890">
        <f t="shared" si="0"/>
        <v>0</v>
      </c>
      <c r="M76" s="827">
        <f t="shared" si="1"/>
        <v>0</v>
      </c>
      <c r="N76" s="827">
        <f t="shared" si="4"/>
        <v>0</v>
      </c>
      <c r="P76" s="751"/>
      <c r="Q76" s="751"/>
      <c r="R76" s="751"/>
      <c r="S76" s="751"/>
    </row>
    <row r="77" spans="1:19" s="557" customFormat="1" ht="189" customHeight="1">
      <c r="A77" s="859">
        <v>62</v>
      </c>
      <c r="B77" s="861" t="s">
        <v>284</v>
      </c>
      <c r="C77" s="798">
        <v>995413</v>
      </c>
      <c r="D77" s="804"/>
      <c r="E77" s="817">
        <v>0.18</v>
      </c>
      <c r="F77" s="815" t="s">
        <v>182</v>
      </c>
      <c r="G77" s="863" t="s">
        <v>285</v>
      </c>
      <c r="H77" s="860" t="s">
        <v>246</v>
      </c>
      <c r="I77" s="893">
        <v>1</v>
      </c>
      <c r="J77" s="911"/>
      <c r="K77" s="898">
        <f t="shared" si="3"/>
        <v>0</v>
      </c>
      <c r="L77" s="890">
        <f t="shared" si="0"/>
        <v>0</v>
      </c>
      <c r="M77" s="827">
        <f t="shared" si="1"/>
        <v>0</v>
      </c>
      <c r="N77" s="827">
        <f t="shared" si="4"/>
        <v>0</v>
      </c>
      <c r="P77" s="751"/>
      <c r="Q77" s="751"/>
      <c r="R77" s="751"/>
      <c r="S77" s="751"/>
    </row>
    <row r="78" spans="1:19" s="557" customFormat="1" ht="189" customHeight="1">
      <c r="A78" s="859">
        <v>63</v>
      </c>
      <c r="B78" s="861" t="s">
        <v>286</v>
      </c>
      <c r="C78" s="798">
        <v>995413</v>
      </c>
      <c r="D78" s="804"/>
      <c r="E78" s="817">
        <v>0.18</v>
      </c>
      <c r="F78" s="815" t="s">
        <v>182</v>
      </c>
      <c r="G78" s="863" t="s">
        <v>287</v>
      </c>
      <c r="H78" s="860" t="s">
        <v>246</v>
      </c>
      <c r="I78" s="893">
        <v>1</v>
      </c>
      <c r="J78" s="911"/>
      <c r="K78" s="898">
        <f t="shared" si="3"/>
        <v>0</v>
      </c>
      <c r="L78" s="890">
        <f t="shared" si="0"/>
        <v>0</v>
      </c>
      <c r="M78" s="827">
        <f t="shared" si="1"/>
        <v>0</v>
      </c>
      <c r="N78" s="827">
        <f t="shared" si="4"/>
        <v>0</v>
      </c>
      <c r="P78" s="751"/>
      <c r="Q78" s="751"/>
      <c r="R78" s="751"/>
      <c r="S78" s="751"/>
    </row>
    <row r="79" spans="1:19" s="557" customFormat="1" ht="189" customHeight="1">
      <c r="A79" s="859">
        <v>64</v>
      </c>
      <c r="B79" s="861" t="s">
        <v>288</v>
      </c>
      <c r="C79" s="798">
        <v>995413</v>
      </c>
      <c r="D79" s="804"/>
      <c r="E79" s="817">
        <v>0.18</v>
      </c>
      <c r="F79" s="815" t="s">
        <v>182</v>
      </c>
      <c r="G79" s="863" t="s">
        <v>289</v>
      </c>
      <c r="H79" s="860" t="s">
        <v>246</v>
      </c>
      <c r="I79" s="893">
        <v>1</v>
      </c>
      <c r="J79" s="911"/>
      <c r="K79" s="898">
        <f t="shared" si="3"/>
        <v>0</v>
      </c>
      <c r="L79" s="890">
        <f t="shared" si="0"/>
        <v>0</v>
      </c>
      <c r="M79" s="827">
        <f t="shared" si="1"/>
        <v>0</v>
      </c>
      <c r="N79" s="827">
        <f t="shared" si="4"/>
        <v>0</v>
      </c>
      <c r="P79" s="751"/>
      <c r="Q79" s="751"/>
      <c r="R79" s="751"/>
      <c r="S79" s="751"/>
    </row>
    <row r="80" spans="1:19" s="557" customFormat="1" ht="189" customHeight="1">
      <c r="A80" s="859">
        <v>65</v>
      </c>
      <c r="B80" s="861" t="s">
        <v>290</v>
      </c>
      <c r="C80" s="798">
        <v>995413</v>
      </c>
      <c r="D80" s="804"/>
      <c r="E80" s="817">
        <v>0.18</v>
      </c>
      <c r="F80" s="815" t="s">
        <v>182</v>
      </c>
      <c r="G80" s="863" t="s">
        <v>291</v>
      </c>
      <c r="H80" s="860" t="s">
        <v>246</v>
      </c>
      <c r="I80" s="893">
        <v>1</v>
      </c>
      <c r="J80" s="911"/>
      <c r="K80" s="898">
        <f t="shared" si="3"/>
        <v>0</v>
      </c>
      <c r="L80" s="890">
        <f t="shared" si="0"/>
        <v>0</v>
      </c>
      <c r="M80" s="827">
        <f t="shared" si="1"/>
        <v>0</v>
      </c>
      <c r="N80" s="827">
        <f t="shared" si="4"/>
        <v>0</v>
      </c>
      <c r="P80" s="751"/>
      <c r="Q80" s="751"/>
      <c r="R80" s="751"/>
      <c r="S80" s="751"/>
    </row>
    <row r="81" spans="1:19" s="557" customFormat="1" ht="189" customHeight="1">
      <c r="A81" s="859">
        <v>66</v>
      </c>
      <c r="B81" s="861" t="s">
        <v>292</v>
      </c>
      <c r="C81" s="798">
        <v>995413</v>
      </c>
      <c r="D81" s="804"/>
      <c r="E81" s="817">
        <v>0.18</v>
      </c>
      <c r="F81" s="815" t="s">
        <v>182</v>
      </c>
      <c r="G81" s="863" t="s">
        <v>293</v>
      </c>
      <c r="H81" s="860" t="s">
        <v>230</v>
      </c>
      <c r="I81" s="893">
        <v>20</v>
      </c>
      <c r="J81" s="911"/>
      <c r="K81" s="898">
        <f t="shared" si="3"/>
        <v>0</v>
      </c>
      <c r="L81" s="890">
        <f t="shared" si="0"/>
        <v>0</v>
      </c>
      <c r="M81" s="827">
        <f t="shared" si="1"/>
        <v>0</v>
      </c>
      <c r="N81" s="827">
        <f t="shared" si="4"/>
        <v>0</v>
      </c>
      <c r="P81" s="751"/>
      <c r="Q81" s="751"/>
      <c r="R81" s="751"/>
      <c r="S81" s="751"/>
    </row>
    <row r="82" spans="1:19" s="557" customFormat="1" ht="189" customHeight="1">
      <c r="A82" s="859">
        <v>67</v>
      </c>
      <c r="B82" s="861" t="s">
        <v>294</v>
      </c>
      <c r="C82" s="798">
        <v>995413</v>
      </c>
      <c r="D82" s="804"/>
      <c r="E82" s="817">
        <v>0.18</v>
      </c>
      <c r="F82" s="815" t="s">
        <v>182</v>
      </c>
      <c r="G82" s="863" t="s">
        <v>295</v>
      </c>
      <c r="H82" s="860" t="s">
        <v>230</v>
      </c>
      <c r="I82" s="893">
        <v>20</v>
      </c>
      <c r="J82" s="911"/>
      <c r="K82" s="898">
        <f t="shared" si="3"/>
        <v>0</v>
      </c>
      <c r="L82" s="890">
        <f t="shared" ref="L82:L145" si="5">N82</f>
        <v>0</v>
      </c>
      <c r="M82" s="827">
        <f t="shared" si="1"/>
        <v>0</v>
      </c>
      <c r="N82" s="827">
        <f t="shared" si="4"/>
        <v>0</v>
      </c>
      <c r="P82" s="751"/>
      <c r="Q82" s="751"/>
      <c r="R82" s="751"/>
      <c r="S82" s="751"/>
    </row>
    <row r="83" spans="1:19" s="557" customFormat="1" ht="189" customHeight="1">
      <c r="A83" s="859">
        <v>68</v>
      </c>
      <c r="B83" s="861" t="s">
        <v>296</v>
      </c>
      <c r="C83" s="798">
        <v>995413</v>
      </c>
      <c r="D83" s="804"/>
      <c r="E83" s="817">
        <v>0.18</v>
      </c>
      <c r="F83" s="815" t="s">
        <v>182</v>
      </c>
      <c r="G83" s="863" t="s">
        <v>297</v>
      </c>
      <c r="H83" s="860" t="s">
        <v>230</v>
      </c>
      <c r="I83" s="893">
        <v>10</v>
      </c>
      <c r="J83" s="911"/>
      <c r="K83" s="898">
        <f t="shared" ref="K83:K146" si="6">I83*J83</f>
        <v>0</v>
      </c>
      <c r="L83" s="890">
        <f t="shared" si="5"/>
        <v>0</v>
      </c>
      <c r="M83" s="827">
        <f t="shared" si="1"/>
        <v>0</v>
      </c>
      <c r="N83" s="827">
        <f t="shared" ref="N83:N146" si="7">IF(E83="confirmed",(M83*D83),(M83*E83))</f>
        <v>0</v>
      </c>
      <c r="P83" s="751"/>
      <c r="Q83" s="751"/>
      <c r="R83" s="751"/>
      <c r="S83" s="751"/>
    </row>
    <row r="84" spans="1:19" s="557" customFormat="1" ht="189" customHeight="1">
      <c r="A84" s="859">
        <v>69</v>
      </c>
      <c r="B84" s="861" t="s">
        <v>298</v>
      </c>
      <c r="C84" s="798">
        <v>995413</v>
      </c>
      <c r="D84" s="804"/>
      <c r="E84" s="817">
        <v>0.18</v>
      </c>
      <c r="F84" s="815" t="s">
        <v>182</v>
      </c>
      <c r="G84" s="863" t="s">
        <v>299</v>
      </c>
      <c r="H84" s="860" t="s">
        <v>230</v>
      </c>
      <c r="I84" s="893">
        <v>15</v>
      </c>
      <c r="J84" s="911"/>
      <c r="K84" s="898">
        <f t="shared" si="6"/>
        <v>0</v>
      </c>
      <c r="L84" s="890">
        <f t="shared" si="5"/>
        <v>0</v>
      </c>
      <c r="M84" s="827">
        <f t="shared" si="1"/>
        <v>0</v>
      </c>
      <c r="N84" s="827">
        <f t="shared" si="7"/>
        <v>0</v>
      </c>
      <c r="P84" s="751"/>
      <c r="Q84" s="751"/>
      <c r="R84" s="751"/>
      <c r="S84" s="751"/>
    </row>
    <row r="85" spans="1:19" s="557" customFormat="1" ht="189" customHeight="1">
      <c r="A85" s="859">
        <v>70</v>
      </c>
      <c r="B85" s="861" t="s">
        <v>300</v>
      </c>
      <c r="C85" s="798">
        <v>995413</v>
      </c>
      <c r="D85" s="804"/>
      <c r="E85" s="817">
        <v>0.18</v>
      </c>
      <c r="F85" s="815" t="s">
        <v>182</v>
      </c>
      <c r="G85" s="863" t="s">
        <v>301</v>
      </c>
      <c r="H85" s="860" t="s">
        <v>230</v>
      </c>
      <c r="I85" s="893">
        <v>10</v>
      </c>
      <c r="J85" s="911"/>
      <c r="K85" s="898">
        <f t="shared" si="6"/>
        <v>0</v>
      </c>
      <c r="L85" s="890">
        <f t="shared" si="5"/>
        <v>0</v>
      </c>
      <c r="M85" s="827">
        <f t="shared" si="1"/>
        <v>0</v>
      </c>
      <c r="N85" s="827">
        <f t="shared" si="7"/>
        <v>0</v>
      </c>
      <c r="P85" s="751"/>
      <c r="Q85" s="751"/>
      <c r="R85" s="751"/>
      <c r="S85" s="751"/>
    </row>
    <row r="86" spans="1:19" s="557" customFormat="1" ht="189" customHeight="1">
      <c r="A86" s="859">
        <v>71</v>
      </c>
      <c r="B86" s="861" t="s">
        <v>302</v>
      </c>
      <c r="C86" s="798">
        <v>995413</v>
      </c>
      <c r="D86" s="804"/>
      <c r="E86" s="817">
        <v>0.18</v>
      </c>
      <c r="F86" s="815" t="s">
        <v>182</v>
      </c>
      <c r="G86" s="863" t="s">
        <v>303</v>
      </c>
      <c r="H86" s="860" t="s">
        <v>246</v>
      </c>
      <c r="I86" s="893">
        <v>2</v>
      </c>
      <c r="J86" s="911"/>
      <c r="K86" s="898">
        <f t="shared" si="6"/>
        <v>0</v>
      </c>
      <c r="L86" s="890">
        <f t="shared" si="5"/>
        <v>0</v>
      </c>
      <c r="M86" s="827">
        <f t="shared" si="1"/>
        <v>0</v>
      </c>
      <c r="N86" s="827">
        <f t="shared" si="7"/>
        <v>0</v>
      </c>
      <c r="P86" s="751"/>
      <c r="Q86" s="751"/>
      <c r="R86" s="751"/>
      <c r="S86" s="751"/>
    </row>
    <row r="87" spans="1:19" s="557" customFormat="1" ht="189" customHeight="1">
      <c r="A87" s="859">
        <v>72</v>
      </c>
      <c r="B87" s="861" t="s">
        <v>304</v>
      </c>
      <c r="C87" s="798">
        <v>995413</v>
      </c>
      <c r="D87" s="804"/>
      <c r="E87" s="817">
        <v>0.18</v>
      </c>
      <c r="F87" s="815" t="s">
        <v>182</v>
      </c>
      <c r="G87" s="863" t="s">
        <v>305</v>
      </c>
      <c r="H87" s="860" t="s">
        <v>246</v>
      </c>
      <c r="I87" s="893">
        <v>1</v>
      </c>
      <c r="J87" s="911"/>
      <c r="K87" s="898">
        <f t="shared" si="6"/>
        <v>0</v>
      </c>
      <c r="L87" s="890">
        <f t="shared" si="5"/>
        <v>0</v>
      </c>
      <c r="M87" s="827">
        <f t="shared" si="1"/>
        <v>0</v>
      </c>
      <c r="N87" s="827">
        <f t="shared" si="7"/>
        <v>0</v>
      </c>
      <c r="P87" s="751"/>
      <c r="Q87" s="751"/>
      <c r="R87" s="751"/>
      <c r="S87" s="751"/>
    </row>
    <row r="88" spans="1:19" s="557" customFormat="1" ht="189" customHeight="1">
      <c r="A88" s="859">
        <v>73</v>
      </c>
      <c r="B88" s="861" t="s">
        <v>306</v>
      </c>
      <c r="C88" s="798">
        <v>995413</v>
      </c>
      <c r="D88" s="804"/>
      <c r="E88" s="817">
        <v>0.18</v>
      </c>
      <c r="F88" s="815" t="s">
        <v>182</v>
      </c>
      <c r="G88" s="863" t="s">
        <v>307</v>
      </c>
      <c r="H88" s="860" t="s">
        <v>246</v>
      </c>
      <c r="I88" s="893">
        <v>1</v>
      </c>
      <c r="J88" s="911"/>
      <c r="K88" s="898">
        <f t="shared" si="6"/>
        <v>0</v>
      </c>
      <c r="L88" s="890">
        <f t="shared" si="5"/>
        <v>0</v>
      </c>
      <c r="M88" s="827">
        <f t="shared" si="1"/>
        <v>0</v>
      </c>
      <c r="N88" s="827">
        <f t="shared" si="7"/>
        <v>0</v>
      </c>
      <c r="P88" s="751"/>
      <c r="Q88" s="751"/>
      <c r="R88" s="751"/>
      <c r="S88" s="751"/>
    </row>
    <row r="89" spans="1:19" s="557" customFormat="1" ht="189" customHeight="1">
      <c r="A89" s="859">
        <v>74</v>
      </c>
      <c r="B89" s="861" t="s">
        <v>308</v>
      </c>
      <c r="C89" s="798">
        <v>995413</v>
      </c>
      <c r="D89" s="804"/>
      <c r="E89" s="817">
        <v>0.18</v>
      </c>
      <c r="F89" s="815" t="s">
        <v>182</v>
      </c>
      <c r="G89" s="863" t="s">
        <v>309</v>
      </c>
      <c r="H89" s="860" t="s">
        <v>246</v>
      </c>
      <c r="I89" s="893">
        <v>1</v>
      </c>
      <c r="J89" s="911"/>
      <c r="K89" s="898">
        <f t="shared" si="6"/>
        <v>0</v>
      </c>
      <c r="L89" s="890">
        <f t="shared" si="5"/>
        <v>0</v>
      </c>
      <c r="M89" s="827">
        <f t="shared" si="1"/>
        <v>0</v>
      </c>
      <c r="N89" s="827">
        <f t="shared" si="7"/>
        <v>0</v>
      </c>
      <c r="P89" s="751"/>
      <c r="Q89" s="751"/>
      <c r="R89" s="751"/>
      <c r="S89" s="751"/>
    </row>
    <row r="90" spans="1:19" s="557" customFormat="1" ht="189" customHeight="1">
      <c r="A90" s="859">
        <v>75</v>
      </c>
      <c r="B90" s="861" t="s">
        <v>310</v>
      </c>
      <c r="C90" s="798">
        <v>995413</v>
      </c>
      <c r="D90" s="804"/>
      <c r="E90" s="817">
        <v>0.18</v>
      </c>
      <c r="F90" s="815" t="s">
        <v>182</v>
      </c>
      <c r="G90" s="863" t="s">
        <v>311</v>
      </c>
      <c r="H90" s="860" t="s">
        <v>246</v>
      </c>
      <c r="I90" s="893">
        <v>1</v>
      </c>
      <c r="J90" s="911"/>
      <c r="K90" s="898">
        <f t="shared" si="6"/>
        <v>0</v>
      </c>
      <c r="L90" s="890">
        <f t="shared" si="5"/>
        <v>0</v>
      </c>
      <c r="M90" s="827">
        <f t="shared" si="1"/>
        <v>0</v>
      </c>
      <c r="N90" s="827">
        <f t="shared" si="7"/>
        <v>0</v>
      </c>
      <c r="P90" s="751"/>
      <c r="Q90" s="751"/>
      <c r="R90" s="751"/>
      <c r="S90" s="751"/>
    </row>
    <row r="91" spans="1:19" s="557" customFormat="1" ht="189" customHeight="1">
      <c r="A91" s="859">
        <v>76</v>
      </c>
      <c r="B91" s="861">
        <v>18.48</v>
      </c>
      <c r="C91" s="798">
        <v>995413</v>
      </c>
      <c r="D91" s="804"/>
      <c r="E91" s="817">
        <v>0.18</v>
      </c>
      <c r="F91" s="815" t="s">
        <v>182</v>
      </c>
      <c r="G91" s="863" t="s">
        <v>312</v>
      </c>
      <c r="H91" s="860" t="s">
        <v>313</v>
      </c>
      <c r="I91" s="893">
        <v>500</v>
      </c>
      <c r="J91" s="911"/>
      <c r="K91" s="898">
        <f t="shared" si="6"/>
        <v>0</v>
      </c>
      <c r="L91" s="890">
        <f t="shared" si="5"/>
        <v>0</v>
      </c>
      <c r="M91" s="827">
        <f t="shared" si="1"/>
        <v>0</v>
      </c>
      <c r="N91" s="827">
        <f t="shared" si="7"/>
        <v>0</v>
      </c>
      <c r="P91" s="751"/>
      <c r="Q91" s="751"/>
      <c r="R91" s="751"/>
      <c r="S91" s="751"/>
    </row>
    <row r="92" spans="1:19" s="557" customFormat="1" ht="189" customHeight="1">
      <c r="A92" s="859">
        <v>77</v>
      </c>
      <c r="B92" s="861" t="s">
        <v>314</v>
      </c>
      <c r="C92" s="798">
        <v>995413</v>
      </c>
      <c r="D92" s="804"/>
      <c r="E92" s="817">
        <v>0.18</v>
      </c>
      <c r="F92" s="815" t="s">
        <v>182</v>
      </c>
      <c r="G92" s="863" t="s">
        <v>315</v>
      </c>
      <c r="H92" s="860" t="s">
        <v>246</v>
      </c>
      <c r="I92" s="893">
        <v>1</v>
      </c>
      <c r="J92" s="911"/>
      <c r="K92" s="898">
        <f t="shared" si="6"/>
        <v>0</v>
      </c>
      <c r="L92" s="890">
        <f t="shared" si="5"/>
        <v>0</v>
      </c>
      <c r="M92" s="827">
        <f t="shared" si="1"/>
        <v>0</v>
      </c>
      <c r="N92" s="827">
        <f t="shared" si="7"/>
        <v>0</v>
      </c>
      <c r="P92" s="751"/>
      <c r="Q92" s="751"/>
      <c r="R92" s="751"/>
      <c r="S92" s="751"/>
    </row>
    <row r="93" spans="1:19" s="557" customFormat="1" ht="189" customHeight="1">
      <c r="A93" s="859">
        <v>78</v>
      </c>
      <c r="B93" s="861" t="s">
        <v>316</v>
      </c>
      <c r="C93" s="798">
        <v>995413</v>
      </c>
      <c r="D93" s="804"/>
      <c r="E93" s="817">
        <v>0.18</v>
      </c>
      <c r="F93" s="815" t="s">
        <v>182</v>
      </c>
      <c r="G93" s="863" t="s">
        <v>317</v>
      </c>
      <c r="H93" s="860" t="s">
        <v>246</v>
      </c>
      <c r="I93" s="893">
        <v>1</v>
      </c>
      <c r="J93" s="911"/>
      <c r="K93" s="898">
        <f t="shared" si="6"/>
        <v>0</v>
      </c>
      <c r="L93" s="890">
        <f t="shared" si="5"/>
        <v>0</v>
      </c>
      <c r="M93" s="827">
        <f t="shared" si="1"/>
        <v>0</v>
      </c>
      <c r="N93" s="827">
        <f t="shared" si="7"/>
        <v>0</v>
      </c>
      <c r="P93" s="751"/>
      <c r="Q93" s="751"/>
      <c r="R93" s="751"/>
      <c r="S93" s="751"/>
    </row>
    <row r="94" spans="1:19" s="557" customFormat="1" ht="189" customHeight="1">
      <c r="A94" s="859">
        <v>79</v>
      </c>
      <c r="B94" s="861" t="s">
        <v>318</v>
      </c>
      <c r="C94" s="798">
        <v>995413</v>
      </c>
      <c r="D94" s="804"/>
      <c r="E94" s="817">
        <v>0.18</v>
      </c>
      <c r="F94" s="815" t="s">
        <v>182</v>
      </c>
      <c r="G94" s="863" t="s">
        <v>319</v>
      </c>
      <c r="H94" s="860" t="s">
        <v>246</v>
      </c>
      <c r="I94" s="893">
        <v>1</v>
      </c>
      <c r="J94" s="911"/>
      <c r="K94" s="898">
        <f t="shared" si="6"/>
        <v>0</v>
      </c>
      <c r="L94" s="890">
        <f t="shared" si="5"/>
        <v>0</v>
      </c>
      <c r="M94" s="827">
        <f t="shared" si="1"/>
        <v>0</v>
      </c>
      <c r="N94" s="827">
        <f t="shared" si="7"/>
        <v>0</v>
      </c>
      <c r="P94" s="751"/>
      <c r="Q94" s="751"/>
      <c r="R94" s="751"/>
      <c r="S94" s="751"/>
    </row>
    <row r="95" spans="1:19" s="557" customFormat="1" ht="189" customHeight="1">
      <c r="A95" s="859">
        <v>80</v>
      </c>
      <c r="B95" s="861" t="s">
        <v>320</v>
      </c>
      <c r="C95" s="798">
        <v>995413</v>
      </c>
      <c r="D95" s="804"/>
      <c r="E95" s="817">
        <v>0.18</v>
      </c>
      <c r="F95" s="815" t="s">
        <v>182</v>
      </c>
      <c r="G95" s="863" t="s">
        <v>321</v>
      </c>
      <c r="H95" s="860" t="s">
        <v>246</v>
      </c>
      <c r="I95" s="893">
        <v>1</v>
      </c>
      <c r="J95" s="911"/>
      <c r="K95" s="898">
        <f t="shared" si="6"/>
        <v>0</v>
      </c>
      <c r="L95" s="890">
        <f t="shared" si="5"/>
        <v>0</v>
      </c>
      <c r="M95" s="827">
        <f t="shared" si="1"/>
        <v>0</v>
      </c>
      <c r="N95" s="827">
        <f t="shared" si="7"/>
        <v>0</v>
      </c>
      <c r="P95" s="751"/>
      <c r="Q95" s="751"/>
      <c r="R95" s="751"/>
      <c r="S95" s="751"/>
    </row>
    <row r="96" spans="1:19" s="557" customFormat="1" ht="189" customHeight="1">
      <c r="A96" s="859">
        <v>81</v>
      </c>
      <c r="B96" s="861">
        <v>21.1</v>
      </c>
      <c r="C96" s="798">
        <v>995413</v>
      </c>
      <c r="D96" s="804"/>
      <c r="E96" s="817">
        <v>0.18</v>
      </c>
      <c r="F96" s="815" t="s">
        <v>182</v>
      </c>
      <c r="G96" s="863" t="s">
        <v>322</v>
      </c>
      <c r="H96" s="860"/>
      <c r="I96" s="893"/>
      <c r="J96" s="911"/>
      <c r="K96" s="898"/>
      <c r="L96" s="890"/>
      <c r="M96" s="827">
        <f t="shared" si="1"/>
        <v>0</v>
      </c>
      <c r="N96" s="827">
        <f t="shared" si="7"/>
        <v>0</v>
      </c>
      <c r="P96" s="751"/>
      <c r="Q96" s="751"/>
      <c r="R96" s="751"/>
      <c r="S96" s="751"/>
    </row>
    <row r="97" spans="1:49" s="557" customFormat="1" ht="189" customHeight="1">
      <c r="A97" s="859" t="s">
        <v>323</v>
      </c>
      <c r="B97" s="861" t="s">
        <v>324</v>
      </c>
      <c r="C97" s="798">
        <v>995413</v>
      </c>
      <c r="D97" s="804"/>
      <c r="E97" s="817">
        <v>0.18</v>
      </c>
      <c r="F97" s="815" t="s">
        <v>182</v>
      </c>
      <c r="G97" s="863" t="s">
        <v>325</v>
      </c>
      <c r="H97" s="860" t="s">
        <v>228</v>
      </c>
      <c r="I97" s="893">
        <v>240</v>
      </c>
      <c r="J97" s="911"/>
      <c r="K97" s="898">
        <f t="shared" si="6"/>
        <v>0</v>
      </c>
      <c r="L97" s="890">
        <f t="shared" si="5"/>
        <v>0</v>
      </c>
      <c r="M97" s="827">
        <f t="shared" si="1"/>
        <v>0</v>
      </c>
      <c r="N97" s="827">
        <f t="shared" si="7"/>
        <v>0</v>
      </c>
      <c r="P97" s="751"/>
      <c r="Q97" s="751"/>
      <c r="R97" s="751"/>
      <c r="S97" s="751"/>
    </row>
    <row r="98" spans="1:49" s="557" customFormat="1" ht="189" customHeight="1">
      <c r="A98" s="859" t="s">
        <v>326</v>
      </c>
      <c r="B98" s="861" t="s">
        <v>327</v>
      </c>
      <c r="C98" s="798">
        <v>995413</v>
      </c>
      <c r="D98" s="804"/>
      <c r="E98" s="817">
        <v>0.18</v>
      </c>
      <c r="F98" s="815" t="s">
        <v>182</v>
      </c>
      <c r="G98" s="863" t="s">
        <v>328</v>
      </c>
      <c r="H98" s="860" t="s">
        <v>228</v>
      </c>
      <c r="I98" s="893">
        <v>200</v>
      </c>
      <c r="J98" s="911"/>
      <c r="K98" s="898">
        <f t="shared" si="6"/>
        <v>0</v>
      </c>
      <c r="L98" s="890">
        <f t="shared" si="5"/>
        <v>0</v>
      </c>
      <c r="M98" s="827">
        <f t="shared" si="1"/>
        <v>0</v>
      </c>
      <c r="N98" s="827">
        <f t="shared" si="7"/>
        <v>0</v>
      </c>
      <c r="P98" s="751"/>
      <c r="Q98" s="751"/>
      <c r="R98" s="751"/>
      <c r="S98" s="751"/>
    </row>
    <row r="99" spans="1:49" ht="189" customHeight="1">
      <c r="A99" s="859">
        <v>82</v>
      </c>
      <c r="B99" s="861" t="s">
        <v>329</v>
      </c>
      <c r="C99" s="798">
        <v>995413</v>
      </c>
      <c r="D99" s="804"/>
      <c r="E99" s="817">
        <v>0.18</v>
      </c>
      <c r="F99" s="815" t="s">
        <v>182</v>
      </c>
      <c r="G99" s="863" t="s">
        <v>330</v>
      </c>
      <c r="H99" s="860" t="s">
        <v>201</v>
      </c>
      <c r="I99" s="893">
        <v>42</v>
      </c>
      <c r="J99" s="911"/>
      <c r="K99" s="898">
        <f t="shared" si="6"/>
        <v>0</v>
      </c>
      <c r="L99" s="890">
        <f t="shared" si="5"/>
        <v>0</v>
      </c>
      <c r="M99" s="827">
        <f t="shared" si="1"/>
        <v>0</v>
      </c>
      <c r="N99" s="827">
        <f t="shared" si="7"/>
        <v>0</v>
      </c>
      <c r="O99" s="557"/>
      <c r="P99" s="749"/>
      <c r="Q99" s="749"/>
      <c r="R99" s="749"/>
      <c r="S99" s="749"/>
      <c r="AG99" s="628"/>
      <c r="AH99" s="628"/>
      <c r="AI99" s="598"/>
      <c r="AJ99" s="628"/>
      <c r="AK99" s="628"/>
    </row>
    <row r="100" spans="1:49" s="557" customFormat="1" ht="189" customHeight="1">
      <c r="A100" s="859">
        <v>83</v>
      </c>
      <c r="B100" s="861" t="s">
        <v>331</v>
      </c>
      <c r="C100" s="798">
        <v>995413</v>
      </c>
      <c r="D100" s="804"/>
      <c r="E100" s="817">
        <v>0.18</v>
      </c>
      <c r="F100" s="815" t="s">
        <v>182</v>
      </c>
      <c r="G100" s="863" t="s">
        <v>332</v>
      </c>
      <c r="H100" s="860" t="s">
        <v>230</v>
      </c>
      <c r="I100" s="893">
        <v>105</v>
      </c>
      <c r="J100" s="911"/>
      <c r="K100" s="898">
        <f t="shared" si="6"/>
        <v>0</v>
      </c>
      <c r="L100" s="890">
        <f t="shared" si="5"/>
        <v>0</v>
      </c>
      <c r="M100" s="827">
        <f t="shared" si="1"/>
        <v>0</v>
      </c>
      <c r="N100" s="827">
        <f t="shared" si="7"/>
        <v>0</v>
      </c>
      <c r="P100" s="751"/>
      <c r="Q100" s="751"/>
      <c r="R100" s="751"/>
      <c r="S100" s="751"/>
    </row>
    <row r="101" spans="1:49" s="557" customFormat="1" ht="189" customHeight="1">
      <c r="A101" s="859">
        <v>84</v>
      </c>
      <c r="B101" s="861" t="s">
        <v>750</v>
      </c>
      <c r="C101" s="798">
        <v>995413</v>
      </c>
      <c r="D101" s="804"/>
      <c r="E101" s="817">
        <v>0.18</v>
      </c>
      <c r="F101" s="815" t="s">
        <v>182</v>
      </c>
      <c r="G101" s="863" t="s">
        <v>751</v>
      </c>
      <c r="H101" s="860" t="s">
        <v>201</v>
      </c>
      <c r="I101" s="893">
        <v>520</v>
      </c>
      <c r="J101" s="911"/>
      <c r="K101" s="898">
        <f t="shared" si="6"/>
        <v>0</v>
      </c>
      <c r="L101" s="890">
        <f t="shared" si="5"/>
        <v>0</v>
      </c>
      <c r="M101" s="827">
        <f t="shared" si="1"/>
        <v>0</v>
      </c>
      <c r="N101" s="827">
        <f t="shared" si="7"/>
        <v>0</v>
      </c>
      <c r="P101" s="751"/>
      <c r="Q101" s="751"/>
      <c r="R101" s="751"/>
      <c r="S101" s="751"/>
    </row>
    <row r="102" spans="1:49" s="880" customFormat="1" ht="189" customHeight="1">
      <c r="A102" s="870"/>
      <c r="B102" s="871"/>
      <c r="C102" s="872"/>
      <c r="D102" s="873"/>
      <c r="E102" s="872"/>
      <c r="F102" s="872"/>
      <c r="G102" s="872" t="s">
        <v>752</v>
      </c>
      <c r="H102" s="874"/>
      <c r="I102" s="875"/>
      <c r="J102" s="911"/>
      <c r="K102" s="897"/>
      <c r="L102" s="897">
        <f t="shared" si="5"/>
        <v>0</v>
      </c>
      <c r="M102" s="827">
        <f t="shared" si="1"/>
        <v>0</v>
      </c>
      <c r="N102" s="827">
        <f t="shared" si="7"/>
        <v>0</v>
      </c>
      <c r="O102" s="557"/>
      <c r="P102" s="877"/>
      <c r="Q102" s="877"/>
      <c r="R102" s="877"/>
      <c r="S102" s="877"/>
      <c r="T102" s="876"/>
      <c r="U102" s="876"/>
      <c r="V102" s="876"/>
      <c r="W102" s="876"/>
      <c r="X102" s="876"/>
      <c r="Y102" s="876"/>
      <c r="Z102" s="876"/>
      <c r="AA102" s="876"/>
      <c r="AB102" s="876"/>
      <c r="AC102" s="876"/>
      <c r="AD102" s="876"/>
      <c r="AE102" s="876"/>
      <c r="AF102" s="876"/>
      <c r="AG102" s="878"/>
      <c r="AH102" s="878"/>
      <c r="AI102" s="879"/>
      <c r="AJ102" s="878"/>
      <c r="AK102" s="878"/>
      <c r="AL102" s="876"/>
      <c r="AM102" s="876"/>
      <c r="AN102" s="876"/>
      <c r="AO102" s="876"/>
      <c r="AP102" s="876"/>
      <c r="AQ102" s="876"/>
      <c r="AR102" s="876"/>
      <c r="AS102" s="876"/>
      <c r="AT102" s="876"/>
      <c r="AU102" s="876"/>
      <c r="AV102" s="876"/>
      <c r="AW102" s="876"/>
    </row>
    <row r="103" spans="1:49" s="557" customFormat="1" ht="189" customHeight="1">
      <c r="A103" s="859">
        <v>85</v>
      </c>
      <c r="B103" s="860" t="s">
        <v>333</v>
      </c>
      <c r="C103" s="798">
        <v>995413</v>
      </c>
      <c r="D103" s="804"/>
      <c r="E103" s="817">
        <v>0.18</v>
      </c>
      <c r="F103" s="815" t="s">
        <v>182</v>
      </c>
      <c r="G103" s="882" t="s">
        <v>334</v>
      </c>
      <c r="H103" s="883" t="s">
        <v>201</v>
      </c>
      <c r="I103" s="891">
        <v>703</v>
      </c>
      <c r="J103" s="911"/>
      <c r="K103" s="898">
        <f t="shared" si="6"/>
        <v>0</v>
      </c>
      <c r="L103" s="890">
        <f t="shared" si="5"/>
        <v>0</v>
      </c>
      <c r="M103" s="827">
        <f t="shared" si="1"/>
        <v>0</v>
      </c>
      <c r="N103" s="827">
        <f t="shared" si="7"/>
        <v>0</v>
      </c>
      <c r="P103" s="751"/>
      <c r="Q103" s="751"/>
      <c r="R103" s="751"/>
      <c r="S103" s="751"/>
    </row>
    <row r="104" spans="1:49" s="557" customFormat="1" ht="189" customHeight="1">
      <c r="A104" s="859">
        <v>86</v>
      </c>
      <c r="B104" s="860" t="s">
        <v>335</v>
      </c>
      <c r="C104" s="798">
        <v>995413</v>
      </c>
      <c r="D104" s="804"/>
      <c r="E104" s="817">
        <v>0.18</v>
      </c>
      <c r="F104" s="815" t="s">
        <v>182</v>
      </c>
      <c r="G104" s="884" t="s">
        <v>336</v>
      </c>
      <c r="H104" s="885" t="s">
        <v>337</v>
      </c>
      <c r="I104" s="905">
        <v>1</v>
      </c>
      <c r="J104" s="911"/>
      <c r="K104" s="898">
        <f t="shared" si="6"/>
        <v>0</v>
      </c>
      <c r="L104" s="890">
        <f t="shared" si="5"/>
        <v>0</v>
      </c>
      <c r="M104" s="827">
        <f t="shared" si="1"/>
        <v>0</v>
      </c>
      <c r="N104" s="827">
        <f t="shared" si="7"/>
        <v>0</v>
      </c>
      <c r="P104" s="751"/>
      <c r="Q104" s="751"/>
      <c r="R104" s="751"/>
      <c r="S104" s="751"/>
    </row>
    <row r="105" spans="1:49" ht="189" customHeight="1">
      <c r="A105" s="859">
        <v>87</v>
      </c>
      <c r="B105" s="860" t="s">
        <v>338</v>
      </c>
      <c r="C105" s="798">
        <v>995413</v>
      </c>
      <c r="D105" s="804"/>
      <c r="E105" s="817">
        <v>0.18</v>
      </c>
      <c r="F105" s="815" t="s">
        <v>182</v>
      </c>
      <c r="G105" s="886" t="s">
        <v>339</v>
      </c>
      <c r="H105" s="868" t="s">
        <v>340</v>
      </c>
      <c r="I105" s="905">
        <v>50</v>
      </c>
      <c r="J105" s="911"/>
      <c r="K105" s="898">
        <f t="shared" si="6"/>
        <v>0</v>
      </c>
      <c r="L105" s="890">
        <f t="shared" si="5"/>
        <v>0</v>
      </c>
      <c r="M105" s="827">
        <f t="shared" ref="M105:M147" si="8">IF(K105="Included",0,K105)</f>
        <v>0</v>
      </c>
      <c r="N105" s="827">
        <f t="shared" si="7"/>
        <v>0</v>
      </c>
      <c r="O105" s="557"/>
      <c r="P105" s="749"/>
      <c r="Q105" s="749"/>
      <c r="R105" s="749"/>
      <c r="S105" s="749"/>
      <c r="AG105" s="628"/>
      <c r="AH105" s="628"/>
      <c r="AI105" s="598"/>
      <c r="AJ105" s="628"/>
      <c r="AK105" s="628"/>
    </row>
    <row r="106" spans="1:49" s="557" customFormat="1" ht="189" customHeight="1">
      <c r="A106" s="859">
        <v>88</v>
      </c>
      <c r="B106" s="860" t="s">
        <v>341</v>
      </c>
      <c r="C106" s="798">
        <v>995413</v>
      </c>
      <c r="D106" s="804"/>
      <c r="E106" s="817">
        <v>0.18</v>
      </c>
      <c r="F106" s="815" t="s">
        <v>182</v>
      </c>
      <c r="G106" s="886" t="s">
        <v>342</v>
      </c>
      <c r="H106" s="868" t="s">
        <v>340</v>
      </c>
      <c r="I106" s="905">
        <v>20</v>
      </c>
      <c r="J106" s="911"/>
      <c r="K106" s="898">
        <f t="shared" si="6"/>
        <v>0</v>
      </c>
      <c r="L106" s="890">
        <f t="shared" si="5"/>
        <v>0</v>
      </c>
      <c r="M106" s="827">
        <f t="shared" si="8"/>
        <v>0</v>
      </c>
      <c r="N106" s="827">
        <f t="shared" si="7"/>
        <v>0</v>
      </c>
      <c r="P106" s="751"/>
      <c r="Q106" s="751"/>
      <c r="R106" s="751"/>
      <c r="S106" s="751"/>
    </row>
    <row r="107" spans="1:49" s="557" customFormat="1" ht="189" customHeight="1">
      <c r="A107" s="859">
        <v>89</v>
      </c>
      <c r="B107" s="860" t="s">
        <v>343</v>
      </c>
      <c r="C107" s="798">
        <v>995413</v>
      </c>
      <c r="D107" s="804"/>
      <c r="E107" s="817">
        <v>0.18</v>
      </c>
      <c r="F107" s="815" t="s">
        <v>182</v>
      </c>
      <c r="G107" s="886" t="s">
        <v>344</v>
      </c>
      <c r="H107" s="868" t="s">
        <v>109</v>
      </c>
      <c r="I107" s="905">
        <v>1</v>
      </c>
      <c r="J107" s="911"/>
      <c r="K107" s="898">
        <f t="shared" si="6"/>
        <v>0</v>
      </c>
      <c r="L107" s="890">
        <f t="shared" si="5"/>
        <v>0</v>
      </c>
      <c r="M107" s="827">
        <f t="shared" si="8"/>
        <v>0</v>
      </c>
      <c r="N107" s="827">
        <f t="shared" si="7"/>
        <v>0</v>
      </c>
      <c r="P107" s="751"/>
      <c r="Q107" s="751"/>
      <c r="R107" s="751"/>
      <c r="S107" s="751"/>
    </row>
    <row r="108" spans="1:49" s="880" customFormat="1" ht="189" customHeight="1">
      <c r="A108" s="870"/>
      <c r="B108" s="871"/>
      <c r="C108" s="872"/>
      <c r="D108" s="873"/>
      <c r="E108" s="872"/>
      <c r="F108" s="872"/>
      <c r="G108" s="871" t="s">
        <v>753</v>
      </c>
      <c r="H108" s="871"/>
      <c r="I108" s="904"/>
      <c r="J108" s="911"/>
      <c r="K108" s="897"/>
      <c r="L108" s="890">
        <f t="shared" si="5"/>
        <v>0</v>
      </c>
      <c r="M108" s="827">
        <f t="shared" si="8"/>
        <v>0</v>
      </c>
      <c r="N108" s="827">
        <f t="shared" si="7"/>
        <v>0</v>
      </c>
      <c r="O108" s="557"/>
      <c r="P108" s="877"/>
      <c r="Q108" s="877"/>
      <c r="R108" s="877"/>
      <c r="S108" s="877"/>
      <c r="T108" s="876"/>
      <c r="U108" s="876"/>
      <c r="V108" s="876"/>
      <c r="W108" s="876"/>
      <c r="X108" s="876"/>
      <c r="Y108" s="876"/>
      <c r="Z108" s="876"/>
      <c r="AA108" s="876"/>
      <c r="AB108" s="876"/>
      <c r="AC108" s="876"/>
      <c r="AD108" s="876"/>
      <c r="AE108" s="876"/>
      <c r="AF108" s="876"/>
      <c r="AG108" s="878"/>
      <c r="AH108" s="878"/>
      <c r="AI108" s="879"/>
      <c r="AJ108" s="878"/>
      <c r="AK108" s="878"/>
      <c r="AL108" s="876"/>
      <c r="AM108" s="876"/>
      <c r="AN108" s="876"/>
      <c r="AO108" s="876"/>
      <c r="AP108" s="876"/>
      <c r="AQ108" s="876"/>
      <c r="AR108" s="876"/>
      <c r="AS108" s="876"/>
      <c r="AT108" s="876"/>
      <c r="AU108" s="876"/>
      <c r="AV108" s="876"/>
      <c r="AW108" s="876"/>
    </row>
    <row r="109" spans="1:49" s="557" customFormat="1" ht="189" customHeight="1">
      <c r="A109" s="860">
        <v>1</v>
      </c>
      <c r="B109" s="860">
        <v>1.21</v>
      </c>
      <c r="C109" s="798">
        <v>995413</v>
      </c>
      <c r="D109" s="804"/>
      <c r="E109" s="817">
        <v>0.18</v>
      </c>
      <c r="F109" s="815" t="s">
        <v>182</v>
      </c>
      <c r="G109" s="863" t="s">
        <v>345</v>
      </c>
      <c r="H109" s="860"/>
      <c r="I109" s="903"/>
      <c r="J109" s="911"/>
      <c r="K109" s="898">
        <f t="shared" si="6"/>
        <v>0</v>
      </c>
      <c r="L109" s="890">
        <f t="shared" si="5"/>
        <v>0</v>
      </c>
      <c r="M109" s="827">
        <f t="shared" si="8"/>
        <v>0</v>
      </c>
      <c r="N109" s="827">
        <f t="shared" si="7"/>
        <v>0</v>
      </c>
      <c r="P109" s="751"/>
      <c r="Q109" s="751"/>
      <c r="R109" s="751"/>
      <c r="S109" s="751"/>
    </row>
    <row r="110" spans="1:49" s="557" customFormat="1" ht="189" customHeight="1">
      <c r="A110" s="860" t="s">
        <v>14</v>
      </c>
      <c r="B110" s="860" t="s">
        <v>346</v>
      </c>
      <c r="C110" s="798">
        <v>995413</v>
      </c>
      <c r="D110" s="804"/>
      <c r="E110" s="817">
        <v>0.18</v>
      </c>
      <c r="F110" s="815" t="s">
        <v>182</v>
      </c>
      <c r="G110" s="863" t="s">
        <v>347</v>
      </c>
      <c r="H110" s="860" t="s">
        <v>340</v>
      </c>
      <c r="I110" s="893">
        <v>39</v>
      </c>
      <c r="J110" s="911"/>
      <c r="K110" s="898">
        <f t="shared" si="6"/>
        <v>0</v>
      </c>
      <c r="L110" s="890">
        <f t="shared" si="5"/>
        <v>0</v>
      </c>
      <c r="M110" s="827">
        <f t="shared" si="8"/>
        <v>0</v>
      </c>
      <c r="N110" s="827">
        <f t="shared" si="7"/>
        <v>0</v>
      </c>
      <c r="P110" s="751"/>
      <c r="Q110" s="751"/>
      <c r="R110" s="751"/>
      <c r="S110" s="751"/>
    </row>
    <row r="111" spans="1:49" s="557" customFormat="1" ht="189" customHeight="1">
      <c r="A111" s="860" t="s">
        <v>16</v>
      </c>
      <c r="B111" s="860" t="s">
        <v>348</v>
      </c>
      <c r="C111" s="798">
        <v>995413</v>
      </c>
      <c r="D111" s="804"/>
      <c r="E111" s="817">
        <v>0.18</v>
      </c>
      <c r="F111" s="815" t="s">
        <v>182</v>
      </c>
      <c r="G111" s="863" t="s">
        <v>349</v>
      </c>
      <c r="H111" s="860" t="s">
        <v>340</v>
      </c>
      <c r="I111" s="893">
        <v>88</v>
      </c>
      <c r="J111" s="911"/>
      <c r="K111" s="898">
        <f t="shared" si="6"/>
        <v>0</v>
      </c>
      <c r="L111" s="890">
        <f t="shared" si="5"/>
        <v>0</v>
      </c>
      <c r="M111" s="827">
        <f t="shared" si="8"/>
        <v>0</v>
      </c>
      <c r="N111" s="827">
        <f t="shared" si="7"/>
        <v>0</v>
      </c>
      <c r="P111" s="751"/>
      <c r="Q111" s="751"/>
      <c r="R111" s="751"/>
      <c r="S111" s="751"/>
    </row>
    <row r="112" spans="1:49" s="557" customFormat="1" ht="189" customHeight="1">
      <c r="A112" s="860"/>
      <c r="B112" s="860"/>
      <c r="C112" s="798">
        <v>995413</v>
      </c>
      <c r="D112" s="804"/>
      <c r="E112" s="817">
        <v>0.18</v>
      </c>
      <c r="F112" s="815" t="s">
        <v>182</v>
      </c>
      <c r="G112" s="863" t="s">
        <v>350</v>
      </c>
      <c r="H112" s="860"/>
      <c r="I112" s="893"/>
      <c r="J112" s="911"/>
      <c r="K112" s="898">
        <f t="shared" si="6"/>
        <v>0</v>
      </c>
      <c r="L112" s="890">
        <f t="shared" si="5"/>
        <v>0</v>
      </c>
      <c r="M112" s="827">
        <f t="shared" si="8"/>
        <v>0</v>
      </c>
      <c r="N112" s="827">
        <f t="shared" si="7"/>
        <v>0</v>
      </c>
      <c r="P112" s="751"/>
      <c r="Q112" s="751"/>
      <c r="R112" s="751"/>
      <c r="S112" s="751"/>
    </row>
    <row r="113" spans="1:19" s="557" customFormat="1" ht="189" customHeight="1">
      <c r="A113" s="860">
        <f>A109+1</f>
        <v>2</v>
      </c>
      <c r="B113" s="860" t="s">
        <v>351</v>
      </c>
      <c r="C113" s="798">
        <v>995413</v>
      </c>
      <c r="D113" s="804"/>
      <c r="E113" s="817">
        <v>0.18</v>
      </c>
      <c r="F113" s="815" t="s">
        <v>182</v>
      </c>
      <c r="G113" s="863" t="s">
        <v>352</v>
      </c>
      <c r="H113" s="860"/>
      <c r="I113" s="893"/>
      <c r="J113" s="911"/>
      <c r="K113" s="898">
        <f t="shared" si="6"/>
        <v>0</v>
      </c>
      <c r="L113" s="890">
        <f t="shared" si="5"/>
        <v>0</v>
      </c>
      <c r="M113" s="827">
        <f t="shared" si="8"/>
        <v>0</v>
      </c>
      <c r="N113" s="827">
        <f t="shared" si="7"/>
        <v>0</v>
      </c>
      <c r="P113" s="751"/>
      <c r="Q113" s="751"/>
      <c r="R113" s="751"/>
      <c r="S113" s="751"/>
    </row>
    <row r="114" spans="1:19" s="557" customFormat="1" ht="189" customHeight="1">
      <c r="A114" s="860" t="s">
        <v>14</v>
      </c>
      <c r="B114" s="860" t="s">
        <v>353</v>
      </c>
      <c r="C114" s="798">
        <v>995413</v>
      </c>
      <c r="D114" s="804"/>
      <c r="E114" s="817">
        <v>0.18</v>
      </c>
      <c r="F114" s="815" t="s">
        <v>182</v>
      </c>
      <c r="G114" s="863" t="s">
        <v>354</v>
      </c>
      <c r="H114" s="860" t="s">
        <v>355</v>
      </c>
      <c r="I114" s="893">
        <v>30</v>
      </c>
      <c r="J114" s="911"/>
      <c r="K114" s="898">
        <f t="shared" si="6"/>
        <v>0</v>
      </c>
      <c r="L114" s="890">
        <f t="shared" si="5"/>
        <v>0</v>
      </c>
      <c r="M114" s="827">
        <f t="shared" si="8"/>
        <v>0</v>
      </c>
      <c r="N114" s="827">
        <f t="shared" si="7"/>
        <v>0</v>
      </c>
      <c r="P114" s="751"/>
      <c r="Q114" s="751"/>
      <c r="R114" s="751"/>
      <c r="S114" s="751"/>
    </row>
    <row r="115" spans="1:19" s="557" customFormat="1" ht="189" customHeight="1">
      <c r="A115" s="860" t="s">
        <v>16</v>
      </c>
      <c r="B115" s="860" t="s">
        <v>356</v>
      </c>
      <c r="C115" s="798">
        <v>995413</v>
      </c>
      <c r="D115" s="804"/>
      <c r="E115" s="817">
        <v>0.18</v>
      </c>
      <c r="F115" s="815" t="s">
        <v>182</v>
      </c>
      <c r="G115" s="863" t="s">
        <v>357</v>
      </c>
      <c r="H115" s="860" t="s">
        <v>355</v>
      </c>
      <c r="I115" s="893">
        <v>25</v>
      </c>
      <c r="J115" s="911"/>
      <c r="K115" s="898">
        <f t="shared" si="6"/>
        <v>0</v>
      </c>
      <c r="L115" s="890">
        <f t="shared" si="5"/>
        <v>0</v>
      </c>
      <c r="M115" s="827">
        <f t="shared" si="8"/>
        <v>0</v>
      </c>
      <c r="N115" s="827">
        <f t="shared" si="7"/>
        <v>0</v>
      </c>
      <c r="P115" s="751"/>
      <c r="Q115" s="751"/>
      <c r="R115" s="751"/>
      <c r="S115" s="751"/>
    </row>
    <row r="116" spans="1:19" s="557" customFormat="1" ht="189" customHeight="1">
      <c r="A116" s="860">
        <f>A113+1</f>
        <v>3</v>
      </c>
      <c r="B116" s="860">
        <v>1.5</v>
      </c>
      <c r="C116" s="798">
        <v>995413</v>
      </c>
      <c r="D116" s="804"/>
      <c r="E116" s="817">
        <v>0.18</v>
      </c>
      <c r="F116" s="815" t="s">
        <v>182</v>
      </c>
      <c r="G116" s="863" t="s">
        <v>358</v>
      </c>
      <c r="H116" s="860" t="s">
        <v>340</v>
      </c>
      <c r="I116" s="893">
        <v>110</v>
      </c>
      <c r="J116" s="911"/>
      <c r="K116" s="898">
        <f t="shared" si="6"/>
        <v>0</v>
      </c>
      <c r="L116" s="890">
        <f t="shared" si="5"/>
        <v>0</v>
      </c>
      <c r="M116" s="827">
        <f t="shared" si="8"/>
        <v>0</v>
      </c>
      <c r="N116" s="827">
        <f t="shared" si="7"/>
        <v>0</v>
      </c>
      <c r="P116" s="751"/>
      <c r="Q116" s="751"/>
      <c r="R116" s="751"/>
      <c r="S116" s="751"/>
    </row>
    <row r="117" spans="1:19" s="557" customFormat="1" ht="189" customHeight="1">
      <c r="A117" s="860"/>
      <c r="B117" s="860"/>
      <c r="C117" s="798">
        <v>995413</v>
      </c>
      <c r="D117" s="804"/>
      <c r="E117" s="817">
        <v>0.18</v>
      </c>
      <c r="F117" s="815" t="s">
        <v>182</v>
      </c>
      <c r="G117" s="863" t="s">
        <v>359</v>
      </c>
      <c r="H117" s="860"/>
      <c r="I117" s="893"/>
      <c r="J117" s="911"/>
      <c r="K117" s="898">
        <f t="shared" si="6"/>
        <v>0</v>
      </c>
      <c r="L117" s="890">
        <f t="shared" si="5"/>
        <v>0</v>
      </c>
      <c r="M117" s="827">
        <f t="shared" si="8"/>
        <v>0</v>
      </c>
      <c r="N117" s="827">
        <f t="shared" si="7"/>
        <v>0</v>
      </c>
      <c r="P117" s="751"/>
      <c r="Q117" s="751"/>
      <c r="R117" s="751"/>
      <c r="S117" s="751"/>
    </row>
    <row r="118" spans="1:19" s="557" customFormat="1" ht="189" customHeight="1">
      <c r="A118" s="860">
        <v>4</v>
      </c>
      <c r="B118" s="860">
        <v>1.7</v>
      </c>
      <c r="C118" s="798">
        <v>995413</v>
      </c>
      <c r="D118" s="804"/>
      <c r="E118" s="817">
        <v>0.18</v>
      </c>
      <c r="F118" s="815" t="s">
        <v>182</v>
      </c>
      <c r="G118" s="863" t="s">
        <v>360</v>
      </c>
      <c r="H118" s="860"/>
      <c r="I118" s="893"/>
      <c r="J118" s="911"/>
      <c r="K118" s="898">
        <f t="shared" si="6"/>
        <v>0</v>
      </c>
      <c r="L118" s="890">
        <f t="shared" si="5"/>
        <v>0</v>
      </c>
      <c r="M118" s="827">
        <f t="shared" si="8"/>
        <v>0</v>
      </c>
      <c r="N118" s="827">
        <f t="shared" si="7"/>
        <v>0</v>
      </c>
      <c r="P118" s="751"/>
      <c r="Q118" s="751"/>
      <c r="R118" s="751"/>
      <c r="S118" s="751"/>
    </row>
    <row r="119" spans="1:19" s="557" customFormat="1" ht="189" customHeight="1">
      <c r="A119" s="860" t="s">
        <v>14</v>
      </c>
      <c r="B119" s="860" t="s">
        <v>361</v>
      </c>
      <c r="C119" s="798">
        <v>995413</v>
      </c>
      <c r="D119" s="804"/>
      <c r="E119" s="817">
        <v>0.18</v>
      </c>
      <c r="F119" s="815" t="s">
        <v>182</v>
      </c>
      <c r="G119" s="863" t="s">
        <v>362</v>
      </c>
      <c r="H119" s="860" t="s">
        <v>340</v>
      </c>
      <c r="I119" s="893">
        <v>50</v>
      </c>
      <c r="J119" s="911"/>
      <c r="K119" s="898">
        <f t="shared" si="6"/>
        <v>0</v>
      </c>
      <c r="L119" s="890">
        <f t="shared" si="5"/>
        <v>0</v>
      </c>
      <c r="M119" s="827">
        <f t="shared" si="8"/>
        <v>0</v>
      </c>
      <c r="N119" s="827">
        <f t="shared" si="7"/>
        <v>0</v>
      </c>
      <c r="P119" s="751"/>
      <c r="Q119" s="751"/>
      <c r="R119" s="751"/>
      <c r="S119" s="751"/>
    </row>
    <row r="120" spans="1:19" s="557" customFormat="1" ht="189" customHeight="1">
      <c r="A120" s="860" t="s">
        <v>16</v>
      </c>
      <c r="B120" s="860" t="s">
        <v>363</v>
      </c>
      <c r="C120" s="798">
        <v>995413</v>
      </c>
      <c r="D120" s="804"/>
      <c r="E120" s="817">
        <v>0.18</v>
      </c>
      <c r="F120" s="815" t="s">
        <v>182</v>
      </c>
      <c r="G120" s="863" t="s">
        <v>364</v>
      </c>
      <c r="H120" s="860" t="s">
        <v>340</v>
      </c>
      <c r="I120" s="893">
        <v>140</v>
      </c>
      <c r="J120" s="911"/>
      <c r="K120" s="898">
        <f t="shared" si="6"/>
        <v>0</v>
      </c>
      <c r="L120" s="890">
        <f t="shared" si="5"/>
        <v>0</v>
      </c>
      <c r="M120" s="827">
        <f t="shared" si="8"/>
        <v>0</v>
      </c>
      <c r="N120" s="827">
        <f t="shared" si="7"/>
        <v>0</v>
      </c>
      <c r="P120" s="751"/>
      <c r="Q120" s="751"/>
      <c r="R120" s="751"/>
      <c r="S120" s="751"/>
    </row>
    <row r="121" spans="1:19" s="557" customFormat="1" ht="189" customHeight="1">
      <c r="A121" s="860"/>
      <c r="B121" s="860"/>
      <c r="C121" s="798">
        <v>995413</v>
      </c>
      <c r="D121" s="804"/>
      <c r="E121" s="817">
        <v>0.18</v>
      </c>
      <c r="F121" s="815" t="s">
        <v>182</v>
      </c>
      <c r="G121" s="863" t="s">
        <v>365</v>
      </c>
      <c r="H121" s="860"/>
      <c r="I121" s="893"/>
      <c r="J121" s="911"/>
      <c r="K121" s="898">
        <f t="shared" si="6"/>
        <v>0</v>
      </c>
      <c r="L121" s="890">
        <f t="shared" si="5"/>
        <v>0</v>
      </c>
      <c r="M121" s="827">
        <f t="shared" si="8"/>
        <v>0</v>
      </c>
      <c r="N121" s="827">
        <f t="shared" si="7"/>
        <v>0</v>
      </c>
      <c r="P121" s="751"/>
      <c r="Q121" s="751"/>
      <c r="R121" s="751"/>
      <c r="S121" s="751"/>
    </row>
    <row r="122" spans="1:19" s="557" customFormat="1" ht="189" customHeight="1">
      <c r="A122" s="860">
        <v>5</v>
      </c>
      <c r="B122" s="860">
        <v>1.24</v>
      </c>
      <c r="C122" s="798">
        <v>995413</v>
      </c>
      <c r="D122" s="804"/>
      <c r="E122" s="817">
        <v>0.18</v>
      </c>
      <c r="F122" s="815" t="s">
        <v>182</v>
      </c>
      <c r="G122" s="888" t="s">
        <v>366</v>
      </c>
      <c r="H122" s="860"/>
      <c r="I122" s="893"/>
      <c r="J122" s="911"/>
      <c r="K122" s="898">
        <f t="shared" si="6"/>
        <v>0</v>
      </c>
      <c r="L122" s="890">
        <f t="shared" si="5"/>
        <v>0</v>
      </c>
      <c r="M122" s="827">
        <f t="shared" si="8"/>
        <v>0</v>
      </c>
      <c r="N122" s="827">
        <f t="shared" si="7"/>
        <v>0</v>
      </c>
      <c r="P122" s="751"/>
      <c r="Q122" s="751"/>
      <c r="R122" s="751"/>
      <c r="S122" s="751"/>
    </row>
    <row r="123" spans="1:19" s="557" customFormat="1" ht="189" customHeight="1">
      <c r="A123" s="860" t="s">
        <v>14</v>
      </c>
      <c r="B123" s="860" t="s">
        <v>367</v>
      </c>
      <c r="C123" s="798">
        <v>995413</v>
      </c>
      <c r="D123" s="804"/>
      <c r="E123" s="817">
        <v>0.18</v>
      </c>
      <c r="F123" s="815" t="s">
        <v>182</v>
      </c>
      <c r="G123" s="888" t="s">
        <v>368</v>
      </c>
      <c r="H123" s="860" t="s">
        <v>337</v>
      </c>
      <c r="I123" s="893">
        <v>5</v>
      </c>
      <c r="J123" s="911"/>
      <c r="K123" s="898">
        <f t="shared" si="6"/>
        <v>0</v>
      </c>
      <c r="L123" s="890">
        <f t="shared" si="5"/>
        <v>0</v>
      </c>
      <c r="M123" s="827">
        <f t="shared" si="8"/>
        <v>0</v>
      </c>
      <c r="N123" s="827">
        <f t="shared" si="7"/>
        <v>0</v>
      </c>
      <c r="P123" s="751"/>
      <c r="Q123" s="751"/>
      <c r="R123" s="751"/>
      <c r="S123" s="751"/>
    </row>
    <row r="124" spans="1:19" s="557" customFormat="1" ht="189" customHeight="1">
      <c r="A124" s="860" t="s">
        <v>16</v>
      </c>
      <c r="B124" s="860" t="s">
        <v>369</v>
      </c>
      <c r="C124" s="798">
        <v>995413</v>
      </c>
      <c r="D124" s="804"/>
      <c r="E124" s="817">
        <v>0.18</v>
      </c>
      <c r="F124" s="815" t="s">
        <v>182</v>
      </c>
      <c r="G124" s="888" t="s">
        <v>370</v>
      </c>
      <c r="H124" s="860" t="s">
        <v>337</v>
      </c>
      <c r="I124" s="893">
        <v>5</v>
      </c>
      <c r="J124" s="911"/>
      <c r="K124" s="898">
        <f t="shared" si="6"/>
        <v>0</v>
      </c>
      <c r="L124" s="890">
        <f t="shared" si="5"/>
        <v>0</v>
      </c>
      <c r="M124" s="827">
        <f t="shared" si="8"/>
        <v>0</v>
      </c>
      <c r="N124" s="827">
        <f t="shared" si="7"/>
        <v>0</v>
      </c>
      <c r="P124" s="751"/>
      <c r="Q124" s="751"/>
      <c r="R124" s="751"/>
      <c r="S124" s="751"/>
    </row>
    <row r="125" spans="1:19" s="557" customFormat="1" ht="189" customHeight="1">
      <c r="A125" s="860" t="s">
        <v>18</v>
      </c>
      <c r="B125" s="860" t="s">
        <v>371</v>
      </c>
      <c r="C125" s="798">
        <v>995413</v>
      </c>
      <c r="D125" s="804"/>
      <c r="E125" s="817">
        <v>0.18</v>
      </c>
      <c r="F125" s="815" t="s">
        <v>182</v>
      </c>
      <c r="G125" s="888" t="s">
        <v>372</v>
      </c>
      <c r="H125" s="860" t="s">
        <v>337</v>
      </c>
      <c r="I125" s="893">
        <v>3</v>
      </c>
      <c r="J125" s="911"/>
      <c r="K125" s="898">
        <f t="shared" si="6"/>
        <v>0</v>
      </c>
      <c r="L125" s="890">
        <f t="shared" si="5"/>
        <v>0</v>
      </c>
      <c r="M125" s="827">
        <f t="shared" si="8"/>
        <v>0</v>
      </c>
      <c r="N125" s="827">
        <f t="shared" si="7"/>
        <v>0</v>
      </c>
      <c r="P125" s="751"/>
      <c r="Q125" s="751"/>
      <c r="R125" s="751"/>
      <c r="S125" s="751"/>
    </row>
    <row r="126" spans="1:19" s="557" customFormat="1" ht="189" customHeight="1">
      <c r="A126" s="860" t="s">
        <v>20</v>
      </c>
      <c r="B126" s="860" t="s">
        <v>373</v>
      </c>
      <c r="C126" s="798">
        <v>995413</v>
      </c>
      <c r="D126" s="804"/>
      <c r="E126" s="817">
        <v>0.18</v>
      </c>
      <c r="F126" s="815" t="s">
        <v>182</v>
      </c>
      <c r="G126" s="888" t="s">
        <v>374</v>
      </c>
      <c r="H126" s="860" t="s">
        <v>337</v>
      </c>
      <c r="I126" s="893">
        <v>3</v>
      </c>
      <c r="J126" s="911"/>
      <c r="K126" s="898">
        <f t="shared" si="6"/>
        <v>0</v>
      </c>
      <c r="L126" s="890">
        <f t="shared" si="5"/>
        <v>0</v>
      </c>
      <c r="M126" s="827">
        <f t="shared" si="8"/>
        <v>0</v>
      </c>
      <c r="N126" s="827">
        <f t="shared" si="7"/>
        <v>0</v>
      </c>
      <c r="P126" s="751"/>
      <c r="Q126" s="751"/>
      <c r="R126" s="751"/>
      <c r="S126" s="751"/>
    </row>
    <row r="127" spans="1:19" s="557" customFormat="1" ht="189" customHeight="1">
      <c r="A127" s="860">
        <v>6</v>
      </c>
      <c r="B127" s="887">
        <v>1.27</v>
      </c>
      <c r="C127" s="798">
        <v>995413</v>
      </c>
      <c r="D127" s="804"/>
      <c r="E127" s="817">
        <v>0.18</v>
      </c>
      <c r="F127" s="815" t="s">
        <v>182</v>
      </c>
      <c r="G127" s="866" t="s">
        <v>375</v>
      </c>
      <c r="H127" s="867"/>
      <c r="I127" s="902"/>
      <c r="J127" s="911"/>
      <c r="K127" s="898">
        <f t="shared" si="6"/>
        <v>0</v>
      </c>
      <c r="L127" s="890">
        <f t="shared" si="5"/>
        <v>0</v>
      </c>
      <c r="M127" s="827">
        <f t="shared" si="8"/>
        <v>0</v>
      </c>
      <c r="N127" s="827">
        <f t="shared" si="7"/>
        <v>0</v>
      </c>
      <c r="P127" s="751"/>
      <c r="Q127" s="751"/>
      <c r="R127" s="751"/>
      <c r="S127" s="751"/>
    </row>
    <row r="128" spans="1:19" s="557" customFormat="1" ht="189" customHeight="1">
      <c r="A128" s="860" t="s">
        <v>14</v>
      </c>
      <c r="B128" s="887" t="s">
        <v>376</v>
      </c>
      <c r="C128" s="798">
        <v>995413</v>
      </c>
      <c r="D128" s="804"/>
      <c r="E128" s="817">
        <v>0.18</v>
      </c>
      <c r="F128" s="815" t="s">
        <v>182</v>
      </c>
      <c r="G128" s="866" t="s">
        <v>377</v>
      </c>
      <c r="H128" s="867" t="s">
        <v>378</v>
      </c>
      <c r="I128" s="902">
        <v>5</v>
      </c>
      <c r="J128" s="911"/>
      <c r="K128" s="898">
        <f t="shared" si="6"/>
        <v>0</v>
      </c>
      <c r="L128" s="890">
        <f t="shared" si="5"/>
        <v>0</v>
      </c>
      <c r="M128" s="827">
        <f t="shared" si="8"/>
        <v>0</v>
      </c>
      <c r="N128" s="827">
        <f t="shared" si="7"/>
        <v>0</v>
      </c>
      <c r="P128" s="751"/>
      <c r="Q128" s="751"/>
      <c r="R128" s="751"/>
      <c r="S128" s="751"/>
    </row>
    <row r="129" spans="1:37" s="557" customFormat="1" ht="189" customHeight="1">
      <c r="A129" s="860" t="s">
        <v>16</v>
      </c>
      <c r="B129" s="887" t="s">
        <v>379</v>
      </c>
      <c r="C129" s="798">
        <v>995413</v>
      </c>
      <c r="D129" s="804"/>
      <c r="E129" s="817">
        <v>0.18</v>
      </c>
      <c r="F129" s="815" t="s">
        <v>182</v>
      </c>
      <c r="G129" s="866" t="s">
        <v>754</v>
      </c>
      <c r="H129" s="867" t="s">
        <v>378</v>
      </c>
      <c r="I129" s="902">
        <v>5</v>
      </c>
      <c r="J129" s="911"/>
      <c r="K129" s="898">
        <f t="shared" si="6"/>
        <v>0</v>
      </c>
      <c r="L129" s="890">
        <f t="shared" si="5"/>
        <v>0</v>
      </c>
      <c r="M129" s="827">
        <f t="shared" si="8"/>
        <v>0</v>
      </c>
      <c r="N129" s="827">
        <f t="shared" si="7"/>
        <v>0</v>
      </c>
      <c r="P129" s="751"/>
      <c r="Q129" s="751"/>
      <c r="R129" s="751"/>
      <c r="S129" s="751"/>
    </row>
    <row r="130" spans="1:37" s="557" customFormat="1" ht="189" customHeight="1">
      <c r="A130" s="860" t="s">
        <v>18</v>
      </c>
      <c r="B130" s="887" t="s">
        <v>380</v>
      </c>
      <c r="C130" s="798">
        <v>995413</v>
      </c>
      <c r="D130" s="804"/>
      <c r="E130" s="817">
        <v>0.18</v>
      </c>
      <c r="F130" s="815" t="s">
        <v>182</v>
      </c>
      <c r="G130" s="866" t="s">
        <v>381</v>
      </c>
      <c r="H130" s="867" t="s">
        <v>378</v>
      </c>
      <c r="I130" s="902">
        <v>10</v>
      </c>
      <c r="J130" s="911"/>
      <c r="K130" s="898">
        <f t="shared" si="6"/>
        <v>0</v>
      </c>
      <c r="L130" s="890">
        <f t="shared" si="5"/>
        <v>0</v>
      </c>
      <c r="M130" s="827">
        <f t="shared" si="8"/>
        <v>0</v>
      </c>
      <c r="N130" s="827">
        <f t="shared" si="7"/>
        <v>0</v>
      </c>
      <c r="P130" s="751"/>
      <c r="Q130" s="751"/>
      <c r="R130" s="751"/>
      <c r="S130" s="751"/>
    </row>
    <row r="131" spans="1:37" s="557" customFormat="1" ht="189" customHeight="1">
      <c r="A131" s="860" t="s">
        <v>20</v>
      </c>
      <c r="B131" s="887" t="s">
        <v>382</v>
      </c>
      <c r="C131" s="798">
        <v>995413</v>
      </c>
      <c r="D131" s="804"/>
      <c r="E131" s="817">
        <v>0.18</v>
      </c>
      <c r="F131" s="815" t="s">
        <v>182</v>
      </c>
      <c r="G131" s="866" t="s">
        <v>383</v>
      </c>
      <c r="H131" s="867" t="s">
        <v>378</v>
      </c>
      <c r="I131" s="902">
        <v>2</v>
      </c>
      <c r="J131" s="911"/>
      <c r="K131" s="898">
        <f t="shared" si="6"/>
        <v>0</v>
      </c>
      <c r="L131" s="890">
        <f t="shared" si="5"/>
        <v>0</v>
      </c>
      <c r="M131" s="827">
        <f t="shared" si="8"/>
        <v>0</v>
      </c>
      <c r="N131" s="827">
        <f t="shared" si="7"/>
        <v>0</v>
      </c>
      <c r="P131" s="751"/>
      <c r="Q131" s="751"/>
      <c r="R131" s="751"/>
      <c r="S131" s="751"/>
    </row>
    <row r="132" spans="1:37" s="557" customFormat="1" ht="189" customHeight="1">
      <c r="A132" s="860">
        <v>7</v>
      </c>
      <c r="B132" s="860">
        <v>1.31</v>
      </c>
      <c r="C132" s="798">
        <v>995413</v>
      </c>
      <c r="D132" s="804"/>
      <c r="E132" s="817">
        <v>0.18</v>
      </c>
      <c r="F132" s="815" t="s">
        <v>182</v>
      </c>
      <c r="G132" s="888" t="s">
        <v>384</v>
      </c>
      <c r="H132" s="860" t="s">
        <v>337</v>
      </c>
      <c r="I132" s="893">
        <v>8</v>
      </c>
      <c r="J132" s="911"/>
      <c r="K132" s="898">
        <f t="shared" si="6"/>
        <v>0</v>
      </c>
      <c r="L132" s="890">
        <f t="shared" si="5"/>
        <v>0</v>
      </c>
      <c r="M132" s="827">
        <f t="shared" si="8"/>
        <v>0</v>
      </c>
      <c r="N132" s="827">
        <f t="shared" si="7"/>
        <v>0</v>
      </c>
      <c r="P132" s="751"/>
      <c r="Q132" s="751"/>
      <c r="R132" s="751"/>
      <c r="S132" s="751"/>
    </row>
    <row r="133" spans="1:37" s="557" customFormat="1" ht="189" customHeight="1">
      <c r="A133" s="860">
        <v>8</v>
      </c>
      <c r="B133" s="860">
        <v>1.41</v>
      </c>
      <c r="C133" s="798">
        <v>995413</v>
      </c>
      <c r="D133" s="804"/>
      <c r="E133" s="817">
        <v>0.18</v>
      </c>
      <c r="F133" s="815" t="s">
        <v>182</v>
      </c>
      <c r="G133" s="889" t="s">
        <v>755</v>
      </c>
      <c r="H133" s="860" t="s">
        <v>337</v>
      </c>
      <c r="I133" s="893">
        <v>6</v>
      </c>
      <c r="J133" s="911"/>
      <c r="K133" s="898">
        <f t="shared" si="6"/>
        <v>0</v>
      </c>
      <c r="L133" s="890">
        <f t="shared" si="5"/>
        <v>0</v>
      </c>
      <c r="M133" s="827">
        <f t="shared" si="8"/>
        <v>0</v>
      </c>
      <c r="N133" s="827">
        <f t="shared" si="7"/>
        <v>0</v>
      </c>
      <c r="P133" s="751"/>
      <c r="Q133" s="751"/>
      <c r="R133" s="751"/>
      <c r="S133" s="751"/>
    </row>
    <row r="134" spans="1:37" s="557" customFormat="1" ht="189" customHeight="1">
      <c r="A134" s="860">
        <v>9</v>
      </c>
      <c r="B134" s="860">
        <v>1.42</v>
      </c>
      <c r="C134" s="798">
        <v>995413</v>
      </c>
      <c r="D134" s="804"/>
      <c r="E134" s="817">
        <v>0.18</v>
      </c>
      <c r="F134" s="815" t="s">
        <v>182</v>
      </c>
      <c r="G134" s="888" t="s">
        <v>756</v>
      </c>
      <c r="H134" s="860" t="s">
        <v>337</v>
      </c>
      <c r="I134" s="893">
        <v>30</v>
      </c>
      <c r="J134" s="911"/>
      <c r="K134" s="898">
        <f t="shared" si="6"/>
        <v>0</v>
      </c>
      <c r="L134" s="890">
        <f t="shared" si="5"/>
        <v>0</v>
      </c>
      <c r="M134" s="827">
        <f t="shared" si="8"/>
        <v>0</v>
      </c>
      <c r="N134" s="827">
        <f t="shared" si="7"/>
        <v>0</v>
      </c>
      <c r="P134" s="751"/>
      <c r="Q134" s="751"/>
      <c r="R134" s="751"/>
      <c r="S134" s="751"/>
    </row>
    <row r="135" spans="1:37" s="557" customFormat="1" ht="189" customHeight="1">
      <c r="A135" s="860">
        <v>10</v>
      </c>
      <c r="B135" s="860">
        <v>1.43</v>
      </c>
      <c r="C135" s="798">
        <v>995413</v>
      </c>
      <c r="D135" s="804"/>
      <c r="E135" s="817">
        <v>0.18</v>
      </c>
      <c r="F135" s="815" t="s">
        <v>182</v>
      </c>
      <c r="G135" s="888" t="s">
        <v>757</v>
      </c>
      <c r="H135" s="860" t="s">
        <v>337</v>
      </c>
      <c r="I135" s="893">
        <v>70</v>
      </c>
      <c r="J135" s="911"/>
      <c r="K135" s="898">
        <f t="shared" si="6"/>
        <v>0</v>
      </c>
      <c r="L135" s="890">
        <f t="shared" si="5"/>
        <v>0</v>
      </c>
      <c r="M135" s="827">
        <f t="shared" si="8"/>
        <v>0</v>
      </c>
      <c r="N135" s="827">
        <f t="shared" si="7"/>
        <v>0</v>
      </c>
      <c r="P135" s="751"/>
      <c r="Q135" s="751"/>
      <c r="R135" s="751"/>
      <c r="S135" s="751"/>
    </row>
    <row r="136" spans="1:37" s="557" customFormat="1" ht="189" customHeight="1">
      <c r="A136" s="860">
        <v>11</v>
      </c>
      <c r="B136" s="860" t="s">
        <v>385</v>
      </c>
      <c r="C136" s="798">
        <v>995413</v>
      </c>
      <c r="D136" s="804"/>
      <c r="E136" s="817">
        <v>0.18</v>
      </c>
      <c r="F136" s="815" t="s">
        <v>182</v>
      </c>
      <c r="G136" s="888" t="s">
        <v>386</v>
      </c>
      <c r="H136" s="860" t="s">
        <v>246</v>
      </c>
      <c r="I136" s="893">
        <v>6</v>
      </c>
      <c r="J136" s="911"/>
      <c r="K136" s="898">
        <f t="shared" si="6"/>
        <v>0</v>
      </c>
      <c r="L136" s="890">
        <f t="shared" si="5"/>
        <v>0</v>
      </c>
      <c r="M136" s="827">
        <f t="shared" si="8"/>
        <v>0</v>
      </c>
      <c r="N136" s="827">
        <f t="shared" si="7"/>
        <v>0</v>
      </c>
      <c r="P136" s="751"/>
      <c r="Q136" s="751"/>
      <c r="R136" s="751"/>
      <c r="S136" s="751"/>
    </row>
    <row r="137" spans="1:37" s="557" customFormat="1" ht="189" customHeight="1">
      <c r="A137" s="860">
        <v>12</v>
      </c>
      <c r="B137" s="887">
        <v>1.57</v>
      </c>
      <c r="C137" s="798">
        <v>995413</v>
      </c>
      <c r="D137" s="804"/>
      <c r="E137" s="817">
        <v>0.18</v>
      </c>
      <c r="F137" s="815" t="s">
        <v>182</v>
      </c>
      <c r="G137" s="866" t="s">
        <v>387</v>
      </c>
      <c r="H137" s="867" t="s">
        <v>388</v>
      </c>
      <c r="I137" s="902">
        <v>10</v>
      </c>
      <c r="J137" s="911"/>
      <c r="K137" s="898">
        <f t="shared" si="6"/>
        <v>0</v>
      </c>
      <c r="L137" s="890">
        <f t="shared" si="5"/>
        <v>0</v>
      </c>
      <c r="M137" s="827">
        <f t="shared" si="8"/>
        <v>0</v>
      </c>
      <c r="N137" s="827">
        <f t="shared" si="7"/>
        <v>0</v>
      </c>
      <c r="P137" s="751"/>
      <c r="Q137" s="751"/>
      <c r="R137" s="751"/>
      <c r="S137" s="751"/>
    </row>
    <row r="138" spans="1:37" s="557" customFormat="1" ht="189" customHeight="1">
      <c r="A138" s="860"/>
      <c r="B138" s="860"/>
      <c r="C138" s="798">
        <v>995413</v>
      </c>
      <c r="D138" s="804"/>
      <c r="E138" s="817">
        <v>0.18</v>
      </c>
      <c r="F138" s="815" t="s">
        <v>182</v>
      </c>
      <c r="G138" s="888" t="s">
        <v>389</v>
      </c>
      <c r="H138" s="860"/>
      <c r="I138" s="893"/>
      <c r="J138" s="911"/>
      <c r="K138" s="898">
        <f t="shared" si="6"/>
        <v>0</v>
      </c>
      <c r="L138" s="890">
        <f t="shared" si="5"/>
        <v>0</v>
      </c>
      <c r="M138" s="827">
        <f t="shared" si="8"/>
        <v>0</v>
      </c>
      <c r="N138" s="827">
        <f t="shared" si="7"/>
        <v>0</v>
      </c>
      <c r="P138" s="751"/>
      <c r="Q138" s="751"/>
      <c r="R138" s="751"/>
      <c r="S138" s="751"/>
    </row>
    <row r="139" spans="1:37" s="557" customFormat="1" ht="189" customHeight="1">
      <c r="A139" s="860">
        <v>13</v>
      </c>
      <c r="B139" s="860">
        <v>2.2999999999999998</v>
      </c>
      <c r="C139" s="798">
        <v>995413</v>
      </c>
      <c r="D139" s="804"/>
      <c r="E139" s="817">
        <v>0.18</v>
      </c>
      <c r="F139" s="815" t="s">
        <v>182</v>
      </c>
      <c r="G139" s="888" t="s">
        <v>758</v>
      </c>
      <c r="H139" s="860"/>
      <c r="I139" s="893"/>
      <c r="J139" s="911"/>
      <c r="K139" s="898">
        <f t="shared" si="6"/>
        <v>0</v>
      </c>
      <c r="L139" s="890">
        <f t="shared" si="5"/>
        <v>0</v>
      </c>
      <c r="M139" s="827">
        <f t="shared" si="8"/>
        <v>0</v>
      </c>
      <c r="N139" s="827">
        <f t="shared" si="7"/>
        <v>0</v>
      </c>
      <c r="P139" s="751"/>
      <c r="Q139" s="751"/>
      <c r="R139" s="751"/>
      <c r="S139" s="751"/>
    </row>
    <row r="140" spans="1:37" s="557" customFormat="1" ht="189" customHeight="1">
      <c r="A140" s="860" t="s">
        <v>14</v>
      </c>
      <c r="B140" s="860" t="s">
        <v>390</v>
      </c>
      <c r="C140" s="798">
        <v>995413</v>
      </c>
      <c r="D140" s="804"/>
      <c r="E140" s="817">
        <v>0.18</v>
      </c>
      <c r="F140" s="815" t="s">
        <v>182</v>
      </c>
      <c r="G140" s="888" t="s">
        <v>391</v>
      </c>
      <c r="H140" s="860" t="s">
        <v>337</v>
      </c>
      <c r="I140" s="893">
        <v>1</v>
      </c>
      <c r="J140" s="911"/>
      <c r="K140" s="898">
        <f t="shared" si="6"/>
        <v>0</v>
      </c>
      <c r="L140" s="890">
        <f t="shared" si="5"/>
        <v>0</v>
      </c>
      <c r="M140" s="827">
        <f t="shared" si="8"/>
        <v>0</v>
      </c>
      <c r="N140" s="827">
        <f t="shared" si="7"/>
        <v>0</v>
      </c>
      <c r="P140" s="751"/>
      <c r="Q140" s="751"/>
      <c r="R140" s="751"/>
      <c r="S140" s="751"/>
    </row>
    <row r="141" spans="1:37" s="557" customFormat="1" ht="189" customHeight="1">
      <c r="A141" s="860">
        <v>14</v>
      </c>
      <c r="B141" s="865">
        <v>2.1</v>
      </c>
      <c r="C141" s="798">
        <v>995413</v>
      </c>
      <c r="D141" s="804"/>
      <c r="E141" s="817">
        <v>0.18</v>
      </c>
      <c r="F141" s="815" t="s">
        <v>182</v>
      </c>
      <c r="G141" s="888" t="s">
        <v>759</v>
      </c>
      <c r="H141" s="860"/>
      <c r="I141" s="893"/>
      <c r="J141" s="911"/>
      <c r="K141" s="898">
        <f t="shared" si="6"/>
        <v>0</v>
      </c>
      <c r="L141" s="890">
        <f t="shared" si="5"/>
        <v>0</v>
      </c>
      <c r="M141" s="827">
        <f t="shared" si="8"/>
        <v>0</v>
      </c>
      <c r="N141" s="827">
        <f t="shared" si="7"/>
        <v>0</v>
      </c>
      <c r="P141" s="751"/>
      <c r="Q141" s="751"/>
      <c r="R141" s="751"/>
      <c r="S141" s="751"/>
    </row>
    <row r="142" spans="1:37" ht="189" customHeight="1">
      <c r="A142" s="860" t="s">
        <v>14</v>
      </c>
      <c r="B142" s="860" t="s">
        <v>392</v>
      </c>
      <c r="C142" s="803"/>
      <c r="D142" s="824"/>
      <c r="E142" s="817">
        <v>0.18</v>
      </c>
      <c r="F142" s="803"/>
      <c r="G142" s="888" t="s">
        <v>393</v>
      </c>
      <c r="H142" s="860" t="s">
        <v>337</v>
      </c>
      <c r="I142" s="893">
        <v>10</v>
      </c>
      <c r="J142" s="911"/>
      <c r="K142" s="898">
        <f t="shared" si="6"/>
        <v>0</v>
      </c>
      <c r="L142" s="890">
        <f t="shared" si="5"/>
        <v>0</v>
      </c>
      <c r="M142" s="827">
        <f t="shared" si="8"/>
        <v>0</v>
      </c>
      <c r="N142" s="827">
        <f t="shared" si="7"/>
        <v>0</v>
      </c>
      <c r="O142" s="557"/>
      <c r="P142" s="749"/>
      <c r="Q142" s="749"/>
      <c r="R142" s="749"/>
      <c r="S142" s="749"/>
      <c r="AG142" s="628"/>
      <c r="AH142" s="628"/>
      <c r="AI142" s="598"/>
      <c r="AJ142" s="628"/>
      <c r="AK142" s="628"/>
    </row>
    <row r="143" spans="1:37" s="557" customFormat="1" ht="189" customHeight="1">
      <c r="A143" s="860" t="s">
        <v>16</v>
      </c>
      <c r="B143" s="860" t="s">
        <v>394</v>
      </c>
      <c r="C143" s="798">
        <v>995413</v>
      </c>
      <c r="D143" s="804"/>
      <c r="E143" s="817">
        <v>0.18</v>
      </c>
      <c r="F143" s="815" t="s">
        <v>182</v>
      </c>
      <c r="G143" s="888" t="s">
        <v>395</v>
      </c>
      <c r="H143" s="860" t="s">
        <v>337</v>
      </c>
      <c r="I143" s="893">
        <v>1</v>
      </c>
      <c r="J143" s="911"/>
      <c r="K143" s="898">
        <f t="shared" si="6"/>
        <v>0</v>
      </c>
      <c r="L143" s="890">
        <f t="shared" si="5"/>
        <v>0</v>
      </c>
      <c r="M143" s="827">
        <f t="shared" si="8"/>
        <v>0</v>
      </c>
      <c r="N143" s="827">
        <f t="shared" si="7"/>
        <v>0</v>
      </c>
      <c r="P143" s="751"/>
      <c r="Q143" s="751"/>
      <c r="R143" s="751"/>
      <c r="S143" s="751"/>
    </row>
    <row r="144" spans="1:37" s="557" customFormat="1" ht="189" customHeight="1">
      <c r="A144" s="860">
        <v>15</v>
      </c>
      <c r="B144" s="860">
        <v>19.100000000000001</v>
      </c>
      <c r="C144" s="798">
        <v>995413</v>
      </c>
      <c r="D144" s="804"/>
      <c r="E144" s="817">
        <v>0.18</v>
      </c>
      <c r="F144" s="815" t="s">
        <v>182</v>
      </c>
      <c r="G144" s="888" t="s">
        <v>396</v>
      </c>
      <c r="H144" s="860" t="s">
        <v>337</v>
      </c>
      <c r="I144" s="893">
        <v>5</v>
      </c>
      <c r="J144" s="911"/>
      <c r="K144" s="898">
        <f t="shared" si="6"/>
        <v>0</v>
      </c>
      <c r="L144" s="890">
        <f t="shared" si="5"/>
        <v>0</v>
      </c>
      <c r="M144" s="827">
        <f t="shared" si="8"/>
        <v>0</v>
      </c>
      <c r="N144" s="827">
        <f t="shared" si="7"/>
        <v>0</v>
      </c>
      <c r="P144" s="751"/>
      <c r="Q144" s="751"/>
      <c r="R144" s="751"/>
      <c r="S144" s="751"/>
    </row>
    <row r="145" spans="1:49" s="880" customFormat="1" ht="16.5">
      <c r="A145" s="870"/>
      <c r="B145" s="871"/>
      <c r="C145" s="872"/>
      <c r="D145" s="873"/>
      <c r="E145" s="872"/>
      <c r="F145" s="872"/>
      <c r="G145" s="871" t="s">
        <v>760</v>
      </c>
      <c r="H145" s="871"/>
      <c r="I145" s="904"/>
      <c r="J145" s="911"/>
      <c r="K145" s="897"/>
      <c r="L145" s="897">
        <f t="shared" si="5"/>
        <v>0</v>
      </c>
      <c r="M145" s="827">
        <f t="shared" si="8"/>
        <v>0</v>
      </c>
      <c r="N145" s="827">
        <f t="shared" si="7"/>
        <v>0</v>
      </c>
      <c r="O145" s="557"/>
      <c r="P145" s="877"/>
      <c r="Q145" s="877"/>
      <c r="R145" s="877"/>
      <c r="S145" s="877"/>
      <c r="T145" s="876"/>
      <c r="U145" s="876"/>
      <c r="V145" s="876"/>
      <c r="W145" s="876"/>
      <c r="X145" s="876"/>
      <c r="Y145" s="876"/>
      <c r="Z145" s="876"/>
      <c r="AA145" s="876"/>
      <c r="AB145" s="876"/>
      <c r="AC145" s="876"/>
      <c r="AD145" s="876"/>
      <c r="AE145" s="876"/>
      <c r="AF145" s="876"/>
      <c r="AG145" s="878"/>
      <c r="AH145" s="878"/>
      <c r="AI145" s="879"/>
      <c r="AJ145" s="878"/>
      <c r="AK145" s="878"/>
      <c r="AL145" s="876"/>
      <c r="AM145" s="876"/>
      <c r="AN145" s="876"/>
      <c r="AO145" s="876"/>
      <c r="AP145" s="876"/>
      <c r="AQ145" s="876"/>
      <c r="AR145" s="876"/>
      <c r="AS145" s="876"/>
      <c r="AT145" s="876"/>
      <c r="AU145" s="876"/>
      <c r="AV145" s="876"/>
      <c r="AW145" s="876"/>
    </row>
    <row r="146" spans="1:49" s="557" customFormat="1" ht="31.5">
      <c r="A146" s="860">
        <v>1</v>
      </c>
      <c r="B146" s="860" t="s">
        <v>397</v>
      </c>
      <c r="C146" s="798"/>
      <c r="D146" s="804"/>
      <c r="E146" s="817">
        <v>0.18</v>
      </c>
      <c r="F146" s="815"/>
      <c r="G146" s="888" t="s">
        <v>398</v>
      </c>
      <c r="H146" s="860" t="s">
        <v>109</v>
      </c>
      <c r="I146" s="893">
        <v>32</v>
      </c>
      <c r="J146" s="911"/>
      <c r="K146" s="898">
        <f t="shared" si="6"/>
        <v>0</v>
      </c>
      <c r="L146" s="890">
        <f t="shared" ref="L146:L147" si="9">N146</f>
        <v>0</v>
      </c>
      <c r="M146" s="827">
        <f t="shared" si="8"/>
        <v>0</v>
      </c>
      <c r="N146" s="827">
        <f t="shared" si="7"/>
        <v>0</v>
      </c>
      <c r="P146" s="751"/>
      <c r="Q146" s="751"/>
      <c r="R146" s="751"/>
      <c r="S146" s="751"/>
    </row>
    <row r="147" spans="1:49" s="557" customFormat="1" ht="16.5">
      <c r="A147" s="860">
        <v>2</v>
      </c>
      <c r="B147" s="860" t="s">
        <v>397</v>
      </c>
      <c r="C147" s="798"/>
      <c r="D147" s="804"/>
      <c r="E147" s="817">
        <v>0.18</v>
      </c>
      <c r="F147" s="815"/>
      <c r="G147" s="888" t="s">
        <v>399</v>
      </c>
      <c r="H147" s="860" t="s">
        <v>109</v>
      </c>
      <c r="I147" s="893">
        <v>4</v>
      </c>
      <c r="J147" s="911"/>
      <c r="K147" s="898">
        <f t="shared" ref="K147" si="10">I147*J147</f>
        <v>0</v>
      </c>
      <c r="L147" s="890">
        <f t="shared" si="9"/>
        <v>0</v>
      </c>
      <c r="M147" s="827">
        <f t="shared" si="8"/>
        <v>0</v>
      </c>
      <c r="N147" s="827">
        <f t="shared" ref="N147" si="11">IF(E147="confirmed",(M147*D147),(M147*E147))</f>
        <v>0</v>
      </c>
      <c r="P147" s="751"/>
      <c r="Q147" s="751"/>
      <c r="R147" s="751"/>
      <c r="S147" s="751"/>
    </row>
    <row r="148" spans="1:49" ht="16.5">
      <c r="A148" s="799"/>
      <c r="B148" s="799"/>
      <c r="C148" s="805"/>
      <c r="D148" s="799"/>
      <c r="E148" s="799"/>
      <c r="F148" s="816"/>
      <c r="G148" s="906" t="s">
        <v>761</v>
      </c>
      <c r="H148" s="808"/>
      <c r="I148" s="829"/>
      <c r="J148" s="807"/>
      <c r="K148" s="895">
        <f>SUM(K18:K147)</f>
        <v>0</v>
      </c>
      <c r="L148" s="895"/>
      <c r="M148" s="827"/>
      <c r="N148" s="827"/>
    </row>
    <row r="149" spans="1:49" ht="16.5">
      <c r="A149" s="800"/>
      <c r="B149" s="800"/>
      <c r="C149" s="800"/>
      <c r="D149" s="825"/>
      <c r="E149" s="800"/>
      <c r="F149" s="800"/>
      <c r="G149" s="907" t="s">
        <v>400</v>
      </c>
      <c r="H149" s="809"/>
      <c r="I149" s="901"/>
      <c r="J149" s="910"/>
      <c r="K149" s="896"/>
      <c r="L149" s="895">
        <f>SUM(L18:L147)</f>
        <v>0</v>
      </c>
      <c r="M149" s="827"/>
      <c r="N149" s="827"/>
    </row>
    <row r="150" spans="1:49" ht="16.5">
      <c r="G150" s="908" t="s">
        <v>401</v>
      </c>
      <c r="J150" s="910"/>
      <c r="K150" s="896">
        <f>K148+L149</f>
        <v>0</v>
      </c>
      <c r="L150" s="894"/>
    </row>
    <row r="155" spans="1:49">
      <c r="L155" s="814"/>
    </row>
    <row r="156" spans="1:49">
      <c r="J156" s="812"/>
      <c r="L156" s="814"/>
    </row>
    <row r="157" spans="1:49">
      <c r="J157" s="812"/>
      <c r="L157" s="814"/>
    </row>
    <row r="158" spans="1:49">
      <c r="J158" s="812"/>
      <c r="L158" s="814"/>
    </row>
    <row r="159" spans="1:49">
      <c r="J159" s="812"/>
      <c r="L159" s="814"/>
    </row>
    <row r="160" spans="1:49">
      <c r="L160" s="814"/>
    </row>
  </sheetData>
  <sheetProtection algorithmName="SHA-512" hashValue="FVPQZ1TYGd7nuN94u2CzNgj8tch5e8k/l5fRSssG+OdbJ1X1KtQ20Wh7y8G+ILIrVrOQq21BKDTXZ+nLRcvXHA==" saltValue="4og6QLgB7KTPozcr+nqAQQ==" spinCount="100000" sheet="1" formatColumns="0" formatRows="0" selectLockedCells="1"/>
  <protectedRanges>
    <protectedRange sqref="G137" name="Range5_1_1_2_2_1"/>
  </protectedRanges>
  <autoFilter ref="A15:AW149" xr:uid="{00000000-0009-0000-0000-000007000000}"/>
  <customSheetViews>
    <customSheetView guid="{B48B8B4C-A880-453D-8729-90D004BEF0DB}" scale="70" showPageBreaks="1" printArea="1" hiddenColumns="1" state="hidden" view="pageBreakPreview" topLeftCell="A10">
      <selection activeCell="I19" sqref="I19:I22"/>
      <colBreaks count="1" manualBreakCount="1">
        <brk id="11" max="392" man="1"/>
      </colBreaks>
      <pageMargins left="0" right="0" top="0" bottom="0" header="0" footer="0"/>
      <printOptions horizontalCentered="1"/>
      <pageSetup paperSize="9" scale="51" orientation="portrait" r:id="rId1"/>
      <headerFooter alignWithMargins="0">
        <oddFooter>&amp;R&amp;"Book Antiqua,Bold"&amp;10Schedule-3/ Page &amp;P of &amp;N</oddFooter>
      </headerFooter>
    </customSheetView>
    <customSheetView guid="{75D87FDD-0292-4E5A-8E8F-63018B009393}" scale="70" showPageBreaks="1" printArea="1" hiddenColumns="1" state="hidden" view="pageBreakPreview" topLeftCell="A10">
      <selection activeCell="I19" sqref="I19:I22"/>
      <colBreaks count="1" manualBreakCount="1">
        <brk id="11" max="392" man="1"/>
      </colBreaks>
      <pageMargins left="0" right="0" top="0" bottom="0" header="0" footer="0"/>
      <printOptions horizontalCentered="1"/>
      <pageSetup paperSize="9" scale="51" orientation="portrait" r:id="rId2"/>
      <headerFooter alignWithMargins="0">
        <oddFooter>&amp;R&amp;"Book Antiqua,Bold"&amp;10Schedule-3/ Page &amp;P of &amp;N</oddFooter>
      </headerFooter>
    </customSheetView>
  </customSheetViews>
  <mergeCells count="11">
    <mergeCell ref="A3:K3"/>
    <mergeCell ref="A4:K4"/>
    <mergeCell ref="A7:I7"/>
    <mergeCell ref="D8:F8"/>
    <mergeCell ref="D9:F9"/>
    <mergeCell ref="AG13:AH13"/>
    <mergeCell ref="AJ13:AK13"/>
    <mergeCell ref="J14:K14"/>
    <mergeCell ref="D10:F10"/>
    <mergeCell ref="D11:F11"/>
    <mergeCell ref="A13:K13"/>
  </mergeCells>
  <conditionalFormatting sqref="D18:D101 F18:F101">
    <cfRule type="expression" dxfId="14" priority="1" stopIfTrue="1">
      <formula>C18&gt;0</formula>
    </cfRule>
  </conditionalFormatting>
  <conditionalFormatting sqref="D103:D107 F103:F107">
    <cfRule type="expression" dxfId="13" priority="2" stopIfTrue="1">
      <formula>C103&gt;0</formula>
    </cfRule>
  </conditionalFormatting>
  <conditionalFormatting sqref="D109:D141 F109:F141">
    <cfRule type="expression" dxfId="12" priority="4" stopIfTrue="1">
      <formula>C109&gt;0</formula>
    </cfRule>
  </conditionalFormatting>
  <conditionalFormatting sqref="D143:D144 F143:F144">
    <cfRule type="expression" dxfId="11" priority="26" stopIfTrue="1">
      <formula>C143&gt;0</formula>
    </cfRule>
  </conditionalFormatting>
  <conditionalFormatting sqref="J18:J147 D146:D147 F146:F147">
    <cfRule type="expression" dxfId="10" priority="1544" stopIfTrue="1">
      <formula>C18&gt;0</formula>
    </cfRule>
  </conditionalFormatting>
  <dataValidations disablePrompts="1" count="3">
    <dataValidation operator="greaterThan" allowBlank="1" showInputMessage="1" showErrorMessage="1" error="Enter only Numeric Value greater than zero or leave the cell blank !" sqref="D15:D17 F15:F17 D142 F142" xr:uid="{00000000-0002-0000-0700-000000000000}"/>
    <dataValidation operator="greaterThan" allowBlank="1" showInputMessage="1" showErrorMessage="1" sqref="D143:D147 D18:D141" xr:uid="{00000000-0002-0000-0700-000001000000}"/>
    <dataValidation type="list" operator="greaterThan" allowBlank="1" showInputMessage="1" showErrorMessage="1" error="Enter only Numeric Value greater than zero or leave the cell blank !" sqref="F143:F147 F18:F141" xr:uid="{00000000-0002-0000-0700-000002000000}">
      <formula1>"confirmed,0%,5%,12%,18%,28%"</formula1>
    </dataValidation>
  </dataValidations>
  <printOptions horizontalCentered="1"/>
  <pageMargins left="0.24" right="0.23" top="0.49" bottom="0.46" header="0.54" footer="0.28000000000000003"/>
  <pageSetup paperSize="9" scale="30" fitToHeight="0" orientation="landscape" r:id="rId3"/>
  <headerFooter alignWithMargins="0">
    <oddFooter>&amp;R&amp;"Book Antiqua,Bold"&amp;10Schedule-3/ Page &amp;P of &amp;N</oddFooter>
  </headerFooter>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5">
    <tabColor indexed="53"/>
  </sheetPr>
  <dimension ref="A1:AO140"/>
  <sheetViews>
    <sheetView topLeftCell="A34" zoomScale="80" zoomScaleNormal="80" zoomScaleSheetLayoutView="100" workbookViewId="0">
      <selection activeCell="F56" sqref="F56"/>
    </sheetView>
  </sheetViews>
  <sheetFormatPr defaultRowHeight="16.5"/>
  <cols>
    <col min="1" max="1" width="11.375" style="357" customWidth="1"/>
    <col min="2" max="2" width="32.625" style="344" customWidth="1"/>
    <col min="3" max="3" width="7.625" style="343" customWidth="1"/>
    <col min="4" max="4" width="9.625" style="343" customWidth="1"/>
    <col min="5" max="6" width="17.625" style="343" customWidth="1"/>
    <col min="7" max="7" width="9" style="172"/>
    <col min="8" max="10" width="9" style="305"/>
    <col min="11" max="11" width="9" style="305" hidden="1" customWidth="1"/>
    <col min="12" max="13" width="17.625" style="305" hidden="1" customWidth="1"/>
    <col min="14" max="14" width="9" style="306" hidden="1" customWidth="1"/>
    <col min="15" max="15" width="15.625" style="305" hidden="1" customWidth="1"/>
    <col min="16" max="16" width="17.125" style="305" hidden="1" customWidth="1"/>
    <col min="17" max="17" width="9" style="305" hidden="1" customWidth="1"/>
    <col min="18" max="37" width="9" style="74"/>
    <col min="38" max="16384" width="9" style="305"/>
  </cols>
  <sheetData>
    <row r="1" spans="1:41" s="306" customFormat="1" ht="18" customHeight="1">
      <c r="A1" s="56" t="str">
        <f>Cover!B3</f>
        <v>SRTS-II/C&amp;M/ WC-4480/2025</v>
      </c>
      <c r="B1" s="57"/>
      <c r="C1" s="58"/>
      <c r="D1" s="58"/>
      <c r="E1" s="7"/>
      <c r="F1" s="8" t="s">
        <v>402</v>
      </c>
      <c r="G1" s="172"/>
      <c r="H1" s="1"/>
      <c r="I1" s="1"/>
      <c r="J1" s="1"/>
      <c r="K1" s="1"/>
      <c r="L1" s="1"/>
      <c r="M1" s="1"/>
      <c r="N1" s="1"/>
      <c r="O1" s="1"/>
      <c r="P1" s="1"/>
      <c r="Q1" s="1"/>
      <c r="R1" s="172"/>
      <c r="S1" s="172"/>
      <c r="T1" s="172"/>
      <c r="U1" s="172"/>
      <c r="V1" s="172"/>
      <c r="W1" s="172"/>
      <c r="X1" s="172"/>
      <c r="Y1" s="172"/>
      <c r="Z1" s="172"/>
      <c r="AA1" s="172"/>
      <c r="AB1" s="172"/>
      <c r="AC1" s="172"/>
      <c r="AD1" s="172"/>
      <c r="AE1" s="172"/>
      <c r="AF1" s="172"/>
      <c r="AG1" s="172"/>
      <c r="AH1" s="172"/>
      <c r="AI1" s="172"/>
      <c r="AJ1" s="172"/>
      <c r="AK1" s="172"/>
      <c r="AL1" s="1"/>
      <c r="AM1" s="1"/>
      <c r="AN1" s="1"/>
      <c r="AO1" s="1"/>
    </row>
    <row r="2" spans="1:41" s="306" customFormat="1" ht="15" customHeight="1">
      <c r="A2" s="4"/>
      <c r="B2" s="13"/>
      <c r="C2" s="6"/>
      <c r="D2" s="6"/>
      <c r="E2" s="1"/>
      <c r="F2" s="1"/>
      <c r="G2" s="172"/>
      <c r="H2" s="1"/>
      <c r="I2" s="1"/>
      <c r="J2" s="1"/>
      <c r="K2" s="1"/>
      <c r="L2" s="1"/>
      <c r="M2" s="1"/>
      <c r="N2" s="1"/>
      <c r="O2" s="1"/>
      <c r="P2" s="1"/>
      <c r="Q2" s="1"/>
      <c r="R2" s="172"/>
      <c r="S2" s="172"/>
      <c r="T2" s="172"/>
      <c r="U2" s="172"/>
      <c r="V2" s="172"/>
      <c r="W2" s="172"/>
      <c r="X2" s="172"/>
      <c r="Y2" s="172"/>
      <c r="Z2" s="172"/>
      <c r="AA2" s="172"/>
      <c r="AB2" s="172"/>
      <c r="AC2" s="172"/>
      <c r="AD2" s="172"/>
      <c r="AE2" s="172"/>
      <c r="AF2" s="172"/>
      <c r="AG2" s="172"/>
      <c r="AH2" s="172"/>
      <c r="AI2" s="172"/>
      <c r="AJ2" s="172"/>
      <c r="AK2" s="172"/>
      <c r="AL2" s="1"/>
      <c r="AM2" s="1"/>
      <c r="AN2" s="1"/>
      <c r="AO2" s="1"/>
    </row>
    <row r="3" spans="1:41" s="306" customFormat="1" ht="50.25" customHeight="1">
      <c r="A3" s="1009" t="str">
        <f>Cover!$B$2</f>
        <v>Construction of Substation store at 765 kV Koppal, under TBCB Project.</v>
      </c>
      <c r="B3" s="1009"/>
      <c r="C3" s="1009"/>
      <c r="D3" s="1009"/>
      <c r="E3" s="1009"/>
      <c r="F3" s="1009"/>
      <c r="G3" s="342"/>
      <c r="H3" s="358"/>
      <c r="I3" s="238"/>
      <c r="J3" s="172"/>
      <c r="K3" s="172" t="s">
        <v>157</v>
      </c>
      <c r="L3" s="172"/>
      <c r="M3" s="172">
        <f>IF(ISERROR(#REF!/('Sch-6'!D14+'Sch-6'!D16+'Sch-6'!#REF!)),0,#REF!/( 'Sch-6'!D14+'Sch-6'!D16+'Sch-6'!#REF!))</f>
        <v>0</v>
      </c>
      <c r="N3" s="172"/>
      <c r="O3" s="176"/>
      <c r="P3" s="177"/>
      <c r="Q3" s="177"/>
      <c r="R3" s="177"/>
      <c r="S3" s="172"/>
      <c r="T3" s="176"/>
      <c r="U3" s="172"/>
      <c r="V3" s="172"/>
      <c r="W3" s="1026"/>
      <c r="X3" s="1026"/>
      <c r="Y3" s="172"/>
      <c r="Z3" s="172"/>
      <c r="AA3" s="172"/>
      <c r="AB3" s="172"/>
      <c r="AC3" s="172"/>
      <c r="AD3" s="172"/>
      <c r="AE3" s="172"/>
      <c r="AF3" s="172"/>
      <c r="AG3" s="172"/>
      <c r="AH3" s="172"/>
      <c r="AI3" s="172"/>
      <c r="AJ3" s="172"/>
      <c r="AK3" s="172"/>
      <c r="AL3" s="172"/>
      <c r="AM3" s="172"/>
      <c r="AN3" s="172"/>
      <c r="AO3" s="172"/>
    </row>
    <row r="4" spans="1:41" s="306" customFormat="1" ht="21.95" customHeight="1">
      <c r="A4" s="1010" t="s">
        <v>403</v>
      </c>
      <c r="B4" s="1010"/>
      <c r="C4" s="1010"/>
      <c r="D4" s="1010"/>
      <c r="E4" s="1010"/>
      <c r="F4" s="1010"/>
      <c r="G4" s="178"/>
      <c r="H4" s="1"/>
      <c r="I4" s="1"/>
      <c r="J4" s="1"/>
      <c r="K4" s="4" t="s">
        <v>159</v>
      </c>
      <c r="L4" s="1"/>
      <c r="M4" s="288" t="e">
        <f>#REF!</f>
        <v>#REF!</v>
      </c>
      <c r="N4" s="1"/>
      <c r="O4" s="1"/>
      <c r="P4" s="1"/>
      <c r="Q4" s="1"/>
      <c r="R4" s="172"/>
      <c r="S4" s="172"/>
      <c r="T4" s="172"/>
      <c r="U4" s="172"/>
      <c r="V4" s="172"/>
      <c r="W4" s="172"/>
      <c r="X4" s="172"/>
      <c r="Y4" s="172"/>
      <c r="Z4" s="172"/>
      <c r="AA4" s="172"/>
      <c r="AB4" s="172"/>
      <c r="AC4" s="172"/>
      <c r="AD4" s="172"/>
      <c r="AE4" s="172"/>
      <c r="AF4" s="172"/>
      <c r="AG4" s="172"/>
      <c r="AH4" s="172"/>
      <c r="AI4" s="172"/>
      <c r="AJ4" s="172"/>
      <c r="AK4" s="172"/>
      <c r="AL4" s="1"/>
      <c r="AM4" s="1"/>
      <c r="AN4" s="1"/>
      <c r="AO4" s="1"/>
    </row>
    <row r="5" spans="1:41" s="306" customFormat="1" ht="15" customHeight="1">
      <c r="A5" s="836"/>
      <c r="B5" s="430"/>
      <c r="C5" s="3"/>
      <c r="D5" s="3"/>
      <c r="E5" s="3"/>
      <c r="F5" s="1"/>
      <c r="G5" s="172"/>
      <c r="H5" s="1"/>
      <c r="I5" s="1"/>
      <c r="J5" s="1"/>
      <c r="K5" s="4" t="s">
        <v>404</v>
      </c>
      <c r="L5" s="1"/>
      <c r="M5" s="288">
        <f>IF(ISERROR(#REF!/#REF!),0,#REF! /#REF!)</f>
        <v>0</v>
      </c>
      <c r="N5" s="1"/>
      <c r="O5" s="1"/>
      <c r="P5" s="1"/>
      <c r="Q5" s="1"/>
      <c r="R5" s="172"/>
      <c r="S5" s="172"/>
      <c r="T5" s="172"/>
      <c r="U5" s="172"/>
      <c r="V5" s="172"/>
      <c r="W5" s="172"/>
      <c r="X5" s="172"/>
      <c r="Y5" s="172"/>
      <c r="Z5" s="172"/>
      <c r="AA5" s="172"/>
      <c r="AB5" s="172"/>
      <c r="AC5" s="172"/>
      <c r="AD5" s="172"/>
      <c r="AE5" s="172"/>
      <c r="AF5" s="172"/>
      <c r="AG5" s="172"/>
      <c r="AH5" s="172"/>
      <c r="AI5" s="172"/>
      <c r="AJ5" s="172"/>
      <c r="AK5" s="172"/>
      <c r="AL5" s="1"/>
      <c r="AM5" s="1"/>
      <c r="AN5" s="1"/>
      <c r="AO5" s="1"/>
    </row>
    <row r="6" spans="1:41" s="306" customFormat="1" ht="18" customHeight="1">
      <c r="A6" s="29" t="str">
        <f>'Sch-1'!A7</f>
        <v>Bidder’s Name and Address (Bidder) :</v>
      </c>
      <c r="B6" s="30"/>
      <c r="C6" s="30"/>
      <c r="D6" s="30"/>
      <c r="E6" s="64" t="s">
        <v>81</v>
      </c>
      <c r="F6" s="1"/>
      <c r="G6" s="179"/>
      <c r="H6" s="1"/>
      <c r="I6" s="1"/>
      <c r="J6" s="1"/>
      <c r="K6" s="4" t="s">
        <v>405</v>
      </c>
      <c r="L6" s="1"/>
      <c r="M6" s="288" t="e">
        <f>#REF!</f>
        <v>#REF!</v>
      </c>
      <c r="N6" s="1"/>
      <c r="O6" s="1"/>
      <c r="P6" s="1"/>
      <c r="Q6" s="1"/>
      <c r="R6" s="172"/>
      <c r="S6" s="172"/>
      <c r="T6" s="172"/>
      <c r="U6" s="172"/>
      <c r="V6" s="172"/>
      <c r="W6" s="172"/>
      <c r="X6" s="172"/>
      <c r="Y6" s="172"/>
      <c r="Z6" s="172"/>
      <c r="AA6" s="172"/>
      <c r="AB6" s="172"/>
      <c r="AC6" s="172"/>
      <c r="AD6" s="172"/>
      <c r="AE6" s="172"/>
      <c r="AF6" s="172"/>
      <c r="AG6" s="172"/>
      <c r="AH6" s="172"/>
      <c r="AI6" s="172"/>
      <c r="AJ6" s="172"/>
      <c r="AK6" s="172"/>
      <c r="AL6" s="1"/>
      <c r="AM6" s="1"/>
      <c r="AN6" s="1"/>
      <c r="AO6" s="1"/>
    </row>
    <row r="7" spans="1:41" s="306" customFormat="1" ht="36" customHeight="1">
      <c r="A7" s="1027" t="str">
        <f>'Sch-1'!A8</f>
        <v/>
      </c>
      <c r="B7" s="1027"/>
      <c r="C7" s="1027"/>
      <c r="D7" s="1027"/>
      <c r="E7" s="286" t="str">
        <f>'Sch-1'!M8</f>
        <v>Sr.GM , Contracts &amp; Materials Department,</v>
      </c>
      <c r="F7" s="1"/>
      <c r="G7" s="179"/>
      <c r="H7" s="1"/>
      <c r="I7" s="1"/>
      <c r="J7" s="1"/>
      <c r="K7" s="4" t="s">
        <v>163</v>
      </c>
      <c r="L7" s="1"/>
      <c r="M7" s="288" t="e">
        <f>SUM(M3:M6)</f>
        <v>#REF!</v>
      </c>
      <c r="N7" s="1"/>
      <c r="O7" s="1"/>
      <c r="P7" s="1"/>
      <c r="Q7" s="1"/>
      <c r="R7" s="172"/>
      <c r="S7" s="172"/>
      <c r="T7" s="172"/>
      <c r="U7" s="172"/>
      <c r="V7" s="172"/>
      <c r="W7" s="172"/>
      <c r="X7" s="172"/>
      <c r="Y7" s="172"/>
      <c r="Z7" s="172"/>
      <c r="AA7" s="172"/>
      <c r="AB7" s="172"/>
      <c r="AC7" s="172"/>
      <c r="AD7" s="172"/>
      <c r="AE7" s="172"/>
      <c r="AF7" s="172"/>
      <c r="AG7" s="172"/>
      <c r="AH7" s="172"/>
      <c r="AI7" s="172"/>
      <c r="AJ7" s="172"/>
      <c r="AK7" s="172"/>
      <c r="AL7" s="1"/>
      <c r="AM7" s="1"/>
      <c r="AN7" s="1"/>
      <c r="AO7" s="1"/>
    </row>
    <row r="8" spans="1:41" s="306" customFormat="1" ht="18" customHeight="1">
      <c r="A8" s="29" t="s">
        <v>83</v>
      </c>
      <c r="B8" s="1028" t="str">
        <f>IF('Sch-1'!G9=0, "", 'Sch-1'!G9)</f>
        <v/>
      </c>
      <c r="C8" s="1028"/>
      <c r="D8" s="1028"/>
      <c r="E8" s="286" t="str">
        <f>'Sch-1'!M9</f>
        <v>Power Grid Corporation of India Ltd.,</v>
      </c>
      <c r="F8" s="1"/>
      <c r="G8" s="179"/>
      <c r="H8" s="1"/>
      <c r="I8" s="1"/>
      <c r="J8" s="1"/>
      <c r="K8" s="1"/>
      <c r="L8" s="1"/>
      <c r="M8" s="1"/>
      <c r="N8" s="1"/>
      <c r="O8" s="1"/>
      <c r="P8" s="1"/>
      <c r="Q8" s="1"/>
      <c r="R8" s="172"/>
      <c r="S8" s="172"/>
      <c r="T8" s="172"/>
      <c r="U8" s="172"/>
      <c r="V8" s="172"/>
      <c r="W8" s="172"/>
      <c r="X8" s="172"/>
      <c r="Y8" s="172"/>
      <c r="Z8" s="172"/>
      <c r="AA8" s="172"/>
      <c r="AB8" s="172"/>
      <c r="AC8" s="172"/>
      <c r="AD8" s="172"/>
      <c r="AE8" s="172"/>
      <c r="AF8" s="172"/>
      <c r="AG8" s="172"/>
      <c r="AH8" s="172"/>
      <c r="AI8" s="172"/>
      <c r="AJ8" s="172"/>
      <c r="AK8" s="172"/>
      <c r="AL8" s="1"/>
      <c r="AM8" s="1"/>
      <c r="AN8" s="1"/>
      <c r="AO8" s="1"/>
    </row>
    <row r="9" spans="1:41" s="306" customFormat="1" ht="18" customHeight="1">
      <c r="A9" s="29" t="s">
        <v>85</v>
      </c>
      <c r="B9" s="1028" t="str">
        <f>IF('Sch-1'!G10=0, "", 'Sch-1'!G10)</f>
        <v/>
      </c>
      <c r="C9" s="1028"/>
      <c r="D9" s="1028"/>
      <c r="E9" s="286" t="str">
        <f>'Sch-1'!M10</f>
        <v>SRTS-II, RHQ</v>
      </c>
      <c r="F9" s="1"/>
      <c r="G9" s="179"/>
      <c r="H9" s="1"/>
      <c r="I9" s="1"/>
      <c r="J9" s="1"/>
      <c r="K9" s="1"/>
      <c r="L9" s="1"/>
      <c r="M9" s="1"/>
      <c r="N9" s="1"/>
      <c r="O9" s="1"/>
      <c r="P9" s="1"/>
      <c r="Q9" s="1"/>
      <c r="R9" s="172"/>
      <c r="S9" s="172"/>
      <c r="T9" s="172"/>
      <c r="U9" s="172"/>
      <c r="V9" s="172"/>
      <c r="W9" s="172"/>
      <c r="X9" s="172"/>
      <c r="Y9" s="172"/>
      <c r="Z9" s="172"/>
      <c r="AA9" s="172"/>
      <c r="AB9" s="172"/>
      <c r="AC9" s="172"/>
      <c r="AD9" s="172"/>
      <c r="AE9" s="172"/>
      <c r="AF9" s="172"/>
      <c r="AG9" s="172"/>
      <c r="AH9" s="172"/>
      <c r="AI9" s="172"/>
      <c r="AJ9" s="172"/>
      <c r="AK9" s="172"/>
      <c r="AL9" s="1"/>
      <c r="AM9" s="1"/>
      <c r="AN9" s="1"/>
      <c r="AO9" s="1"/>
    </row>
    <row r="10" spans="1:41" s="306" customFormat="1" ht="18" customHeight="1">
      <c r="A10" s="30"/>
      <c r="B10" s="1028" t="str">
        <f>IF('Sch-1'!G11=0, "", 'Sch-1'!G11)</f>
        <v/>
      </c>
      <c r="C10" s="1028"/>
      <c r="D10" s="1028"/>
      <c r="E10" s="286" t="str">
        <f>'Sch-1'!M11</f>
        <v>Singanayakanahalli</v>
      </c>
      <c r="F10" s="1"/>
      <c r="G10" s="179"/>
      <c r="H10" s="1"/>
      <c r="I10" s="1"/>
      <c r="J10" s="1"/>
      <c r="K10" s="4" t="s">
        <v>406</v>
      </c>
      <c r="L10" s="1"/>
      <c r="M10" s="288" t="e">
        <f>'Sch-1'!#REF!</f>
        <v>#REF!</v>
      </c>
      <c r="N10" s="1"/>
      <c r="O10" s="1"/>
      <c r="P10" s="1"/>
      <c r="Q10" s="1"/>
      <c r="R10" s="172"/>
      <c r="S10" s="172"/>
      <c r="T10" s="172"/>
      <c r="U10" s="172"/>
      <c r="V10" s="172"/>
      <c r="W10" s="172"/>
      <c r="X10" s="172"/>
      <c r="Y10" s="172"/>
      <c r="Z10" s="172"/>
      <c r="AA10" s="172"/>
      <c r="AB10" s="172"/>
      <c r="AC10" s="172"/>
      <c r="AD10" s="172"/>
      <c r="AE10" s="172"/>
      <c r="AF10" s="172"/>
      <c r="AG10" s="172"/>
      <c r="AH10" s="172"/>
      <c r="AI10" s="172"/>
      <c r="AJ10" s="172"/>
      <c r="AK10" s="172"/>
      <c r="AL10" s="1"/>
      <c r="AM10" s="1"/>
      <c r="AN10" s="1"/>
      <c r="AO10" s="1"/>
    </row>
    <row r="11" spans="1:41" s="306" customFormat="1" ht="18" customHeight="1">
      <c r="A11" s="30"/>
      <c r="B11" s="1028" t="str">
        <f>IF('Sch-1'!G12=0, "", 'Sch-1'!G12)</f>
        <v/>
      </c>
      <c r="C11" s="1028"/>
      <c r="D11" s="1028"/>
      <c r="E11" s="286" t="str">
        <f>'Sch-1'!M12</f>
        <v>Bengaluru-560064</v>
      </c>
      <c r="F11" s="1"/>
      <c r="G11" s="179"/>
      <c r="H11" s="1"/>
      <c r="I11" s="1"/>
      <c r="J11" s="1"/>
      <c r="K11" s="4"/>
      <c r="L11" s="1"/>
      <c r="M11" s="288"/>
      <c r="N11" s="1"/>
      <c r="O11" s="1"/>
      <c r="P11" s="1"/>
      <c r="Q11" s="1"/>
      <c r="R11" s="172"/>
      <c r="S11" s="172"/>
      <c r="T11" s="172"/>
      <c r="U11" s="172"/>
      <c r="V11" s="172"/>
      <c r="W11" s="172"/>
      <c r="X11" s="172"/>
      <c r="Y11" s="172"/>
      <c r="Z11" s="172"/>
      <c r="AA11" s="172"/>
      <c r="AB11" s="172"/>
      <c r="AC11" s="172"/>
      <c r="AD11" s="172"/>
      <c r="AE11" s="172"/>
      <c r="AF11" s="172"/>
      <c r="AG11" s="172"/>
      <c r="AH11" s="172"/>
      <c r="AI11" s="172"/>
      <c r="AJ11" s="172"/>
      <c r="AK11" s="172"/>
      <c r="AL11" s="1"/>
      <c r="AM11" s="1"/>
      <c r="AN11" s="1"/>
      <c r="AO11" s="1"/>
    </row>
    <row r="12" spans="1:41" s="306" customFormat="1" ht="18" customHeight="1">
      <c r="A12" s="30"/>
      <c r="B12" s="789"/>
      <c r="C12" s="789"/>
      <c r="D12" s="789"/>
      <c r="E12" s="286"/>
      <c r="F12" s="1"/>
      <c r="G12" s="179"/>
      <c r="H12" s="1"/>
      <c r="I12" s="1"/>
      <c r="J12" s="1"/>
      <c r="K12" s="4"/>
      <c r="L12" s="1"/>
      <c r="M12" s="288"/>
      <c r="N12" s="1"/>
      <c r="O12" s="1"/>
      <c r="P12" s="1"/>
      <c r="Q12" s="1"/>
      <c r="R12" s="172"/>
      <c r="S12" s="172"/>
      <c r="T12" s="172"/>
      <c r="U12" s="172"/>
      <c r="V12" s="172"/>
      <c r="W12" s="172"/>
      <c r="X12" s="172"/>
      <c r="Y12" s="172"/>
      <c r="Z12" s="172"/>
      <c r="AA12" s="172"/>
      <c r="AB12" s="172"/>
      <c r="AC12" s="172"/>
      <c r="AD12" s="172"/>
      <c r="AE12" s="172"/>
      <c r="AF12" s="172"/>
      <c r="AG12" s="172"/>
      <c r="AH12" s="172"/>
      <c r="AI12" s="172"/>
      <c r="AJ12" s="172"/>
      <c r="AK12" s="172"/>
      <c r="AL12" s="1"/>
      <c r="AM12" s="1"/>
      <c r="AN12" s="1"/>
      <c r="AO12" s="1"/>
    </row>
    <row r="13" spans="1:41" s="306" customFormat="1" ht="18" customHeight="1">
      <c r="A13" s="30"/>
      <c r="B13" s="29"/>
      <c r="C13" s="29"/>
      <c r="D13" s="29"/>
      <c r="E13" s="29"/>
      <c r="F13" s="8" t="s">
        <v>90</v>
      </c>
      <c r="G13" s="180"/>
      <c r="H13" s="1"/>
      <c r="I13" s="1"/>
      <c r="J13" s="1"/>
      <c r="K13" s="1"/>
      <c r="L13" s="1000" t="s">
        <v>169</v>
      </c>
      <c r="M13" s="1000"/>
      <c r="N13" s="6" t="s">
        <v>144</v>
      </c>
      <c r="O13" s="1000" t="s">
        <v>170</v>
      </c>
      <c r="P13" s="1000"/>
      <c r="Q13" s="1"/>
      <c r="R13" s="172"/>
      <c r="S13" s="172"/>
      <c r="T13" s="172"/>
      <c r="U13" s="172"/>
      <c r="V13" s="172"/>
      <c r="W13" s="172"/>
      <c r="X13" s="172"/>
      <c r="Y13" s="172"/>
      <c r="Z13" s="172"/>
      <c r="AA13" s="172"/>
      <c r="AB13" s="172"/>
      <c r="AC13" s="172"/>
      <c r="AD13" s="172"/>
      <c r="AE13" s="172"/>
      <c r="AF13" s="172"/>
      <c r="AG13" s="172"/>
      <c r="AH13" s="172"/>
      <c r="AI13" s="172"/>
      <c r="AJ13" s="172"/>
      <c r="AK13" s="172"/>
      <c r="AL13" s="1"/>
      <c r="AM13" s="1"/>
      <c r="AN13" s="1"/>
      <c r="AO13" s="1"/>
    </row>
    <row r="14" spans="1:41" s="306" customFormat="1" ht="43.5" customHeight="1">
      <c r="A14" s="14" t="s">
        <v>91</v>
      </c>
      <c r="B14" s="14" t="s">
        <v>149</v>
      </c>
      <c r="C14" s="66" t="s">
        <v>101</v>
      </c>
      <c r="D14" s="66" t="s">
        <v>150</v>
      </c>
      <c r="E14" s="67" t="s">
        <v>407</v>
      </c>
      <c r="F14" s="67" t="s">
        <v>408</v>
      </c>
      <c r="G14" s="172"/>
      <c r="H14" s="1"/>
      <c r="I14" s="1"/>
      <c r="J14" s="1"/>
      <c r="K14" s="1"/>
      <c r="L14" s="285" t="s">
        <v>407</v>
      </c>
      <c r="M14" s="285" t="s">
        <v>408</v>
      </c>
      <c r="N14" s="6"/>
      <c r="O14" s="285" t="s">
        <v>407</v>
      </c>
      <c r="P14" s="285" t="s">
        <v>408</v>
      </c>
      <c r="Q14" s="1"/>
      <c r="R14" s="172"/>
      <c r="S14" s="172"/>
      <c r="T14" s="172"/>
      <c r="U14" s="172"/>
      <c r="V14" s="172"/>
      <c r="W14" s="172"/>
      <c r="X14" s="172"/>
      <c r="Y14" s="172"/>
      <c r="Z14" s="172"/>
      <c r="AA14" s="172"/>
      <c r="AB14" s="172"/>
      <c r="AC14" s="172"/>
      <c r="AD14" s="172"/>
      <c r="AE14" s="172"/>
      <c r="AF14" s="172"/>
      <c r="AG14" s="172"/>
      <c r="AH14" s="172"/>
      <c r="AI14" s="172"/>
      <c r="AJ14" s="172"/>
      <c r="AK14" s="172"/>
      <c r="AL14" s="1"/>
      <c r="AM14" s="1"/>
      <c r="AN14" s="1"/>
      <c r="AO14" s="1"/>
    </row>
    <row r="15" spans="1:41" s="306" customFormat="1" ht="18" customHeight="1">
      <c r="A15" s="9">
        <v>1</v>
      </c>
      <c r="B15" s="9">
        <v>2</v>
      </c>
      <c r="C15" s="9">
        <v>3</v>
      </c>
      <c r="D15" s="9">
        <v>4</v>
      </c>
      <c r="E15" s="9">
        <v>5</v>
      </c>
      <c r="F15" s="9" t="s">
        <v>138</v>
      </c>
      <c r="G15" s="182"/>
      <c r="H15" s="1"/>
      <c r="I15" s="1"/>
      <c r="J15" s="1"/>
      <c r="K15" s="1"/>
      <c r="L15" s="175">
        <v>5</v>
      </c>
      <c r="M15" s="175" t="s">
        <v>138</v>
      </c>
      <c r="N15" s="6"/>
      <c r="O15" s="175">
        <v>5</v>
      </c>
      <c r="P15" s="175" t="s">
        <v>138</v>
      </c>
      <c r="Q15" s="1"/>
      <c r="R15" s="172"/>
      <c r="S15" s="172"/>
      <c r="T15" s="172"/>
      <c r="U15" s="172"/>
      <c r="V15" s="172"/>
      <c r="W15" s="172"/>
      <c r="X15" s="172"/>
      <c r="Y15" s="172"/>
      <c r="Z15" s="172"/>
      <c r="AA15" s="172"/>
      <c r="AB15" s="172"/>
      <c r="AC15" s="172"/>
      <c r="AD15" s="172"/>
      <c r="AE15" s="172"/>
      <c r="AF15" s="172"/>
      <c r="AG15" s="172"/>
      <c r="AH15" s="172"/>
      <c r="AI15" s="172"/>
      <c r="AJ15" s="172"/>
      <c r="AK15" s="172"/>
      <c r="AL15" s="1"/>
      <c r="AM15" s="1"/>
      <c r="AN15" s="1"/>
      <c r="AO15" s="1"/>
    </row>
    <row r="16" spans="1:41" s="418" customFormat="1">
      <c r="A16" s="467" t="e">
        <f>'Sch-2'!#REF!</f>
        <v>#REF!</v>
      </c>
      <c r="B16" s="467" t="e">
        <f>'Sch-2'!#REF!</f>
        <v>#REF!</v>
      </c>
      <c r="C16" s="467"/>
      <c r="D16" s="467"/>
      <c r="E16" s="369"/>
      <c r="F16" s="369"/>
      <c r="G16" s="420"/>
    </row>
    <row r="17" spans="1:7" s="419" customFormat="1" ht="21" customHeight="1">
      <c r="A17" s="467" t="e">
        <f>'Sch-2'!#REF!</f>
        <v>#REF!</v>
      </c>
      <c r="B17" s="467" t="e">
        <f>'Sch-2'!#REF!</f>
        <v>#REF!</v>
      </c>
      <c r="C17" s="467" t="e">
        <f>'Sch-2'!#REF!</f>
        <v>#REF!</v>
      </c>
      <c r="D17" s="467" t="e">
        <f>'Sch-2'!#REF!</f>
        <v>#REF!</v>
      </c>
      <c r="E17" s="369" t="e">
        <f>'Sch-2'!#REF!</f>
        <v>#REF!</v>
      </c>
      <c r="F17" s="369" t="e">
        <f t="shared" ref="F17:F54" si="0">IF(E17=0, "Included", IF(ISERROR(D17*E17), E17, D17*E17))</f>
        <v>#REF!</v>
      </c>
      <c r="G17" s="421"/>
    </row>
    <row r="18" spans="1:7" s="419" customFormat="1" ht="21" customHeight="1">
      <c r="A18" s="467"/>
      <c r="B18" s="467"/>
      <c r="C18" s="467"/>
      <c r="D18" s="467"/>
      <c r="E18" s="369"/>
      <c r="F18" s="369"/>
      <c r="G18" s="421"/>
    </row>
    <row r="19" spans="1:7" s="419" customFormat="1" ht="21" customHeight="1">
      <c r="A19" s="467" t="e">
        <f>'Sch-2'!#REF!</f>
        <v>#REF!</v>
      </c>
      <c r="B19" s="467" t="e">
        <f>'Sch-2'!#REF!</f>
        <v>#REF!</v>
      </c>
      <c r="C19" s="467" t="e">
        <f>'Sch-2'!#REF!</f>
        <v>#REF!</v>
      </c>
      <c r="D19" s="467" t="e">
        <f>'Sch-2'!#REF!</f>
        <v>#REF!</v>
      </c>
      <c r="E19" s="369" t="e">
        <f>'Sch-2'!#REF!</f>
        <v>#REF!</v>
      </c>
      <c r="F19" s="369" t="e">
        <f t="shared" si="0"/>
        <v>#REF!</v>
      </c>
      <c r="G19" s="421"/>
    </row>
    <row r="20" spans="1:7" s="418" customFormat="1" ht="67.5" customHeight="1">
      <c r="A20" s="467"/>
      <c r="B20" s="467"/>
      <c r="C20" s="467"/>
      <c r="D20" s="467"/>
      <c r="E20" s="369"/>
      <c r="F20" s="369"/>
      <c r="G20" s="420"/>
    </row>
    <row r="21" spans="1:7" s="419" customFormat="1" ht="21" customHeight="1">
      <c r="A21" s="467" t="e">
        <f>'Sch-2'!#REF!</f>
        <v>#REF!</v>
      </c>
      <c r="B21" s="467" t="e">
        <f>'Sch-2'!#REF!</f>
        <v>#REF!</v>
      </c>
      <c r="C21" s="467"/>
      <c r="D21" s="467"/>
      <c r="E21" s="369"/>
      <c r="F21" s="369"/>
      <c r="G21" s="421"/>
    </row>
    <row r="22" spans="1:7" s="419" customFormat="1" ht="21" customHeight="1">
      <c r="A22" s="467" t="e">
        <f>'Sch-2'!#REF!</f>
        <v>#REF!</v>
      </c>
      <c r="B22" s="467" t="e">
        <f>'Sch-2'!#REF!</f>
        <v>#REF!</v>
      </c>
      <c r="C22" s="467" t="e">
        <f>'Sch-2'!#REF!</f>
        <v>#REF!</v>
      </c>
      <c r="D22" s="467" t="e">
        <f>'Sch-2'!#REF!</f>
        <v>#REF!</v>
      </c>
      <c r="E22" s="369" t="e">
        <f>'Sch-2'!#REF!</f>
        <v>#REF!</v>
      </c>
      <c r="F22" s="369" t="e">
        <f t="shared" si="0"/>
        <v>#REF!</v>
      </c>
      <c r="G22" s="421"/>
    </row>
    <row r="23" spans="1:7" s="419" customFormat="1" ht="21" customHeight="1">
      <c r="A23" s="467" t="e">
        <f>'Sch-2'!#REF!</f>
        <v>#REF!</v>
      </c>
      <c r="B23" s="467" t="e">
        <f>'Sch-2'!#REF!</f>
        <v>#REF!</v>
      </c>
      <c r="C23" s="467" t="e">
        <f>'Sch-2'!#REF!</f>
        <v>#REF!</v>
      </c>
      <c r="D23" s="467" t="e">
        <f>'Sch-2'!#REF!</f>
        <v>#REF!</v>
      </c>
      <c r="E23" s="369" t="e">
        <f>'Sch-2'!#REF!</f>
        <v>#REF!</v>
      </c>
      <c r="F23" s="369" t="e">
        <f t="shared" si="0"/>
        <v>#REF!</v>
      </c>
      <c r="G23" s="421"/>
    </row>
    <row r="24" spans="1:7" s="418" customFormat="1">
      <c r="A24" s="467"/>
      <c r="B24" s="467"/>
      <c r="C24" s="467"/>
      <c r="D24" s="467"/>
      <c r="E24" s="369"/>
      <c r="F24" s="369"/>
      <c r="G24" s="420"/>
    </row>
    <row r="25" spans="1:7" s="419" customFormat="1" ht="19.5" customHeight="1">
      <c r="A25" s="467" t="e">
        <f>'Sch-2'!#REF!</f>
        <v>#REF!</v>
      </c>
      <c r="B25" s="467" t="e">
        <f>'Sch-2'!#REF!</f>
        <v>#REF!</v>
      </c>
      <c r="C25" s="467"/>
      <c r="D25" s="467"/>
      <c r="E25" s="369"/>
      <c r="F25" s="369"/>
      <c r="G25" s="421"/>
    </row>
    <row r="26" spans="1:7" s="419" customFormat="1" ht="18.75" customHeight="1">
      <c r="A26" s="467" t="e">
        <f>'Sch-2'!#REF!</f>
        <v>#REF!</v>
      </c>
      <c r="B26" s="467" t="e">
        <f>'Sch-2'!#REF!</f>
        <v>#REF!</v>
      </c>
      <c r="C26" s="467" t="e">
        <f>'Sch-2'!#REF!</f>
        <v>#REF!</v>
      </c>
      <c r="D26" s="467" t="e">
        <f>'Sch-2'!#REF!</f>
        <v>#REF!</v>
      </c>
      <c r="E26" s="369" t="e">
        <f>'Sch-2'!#REF!</f>
        <v>#REF!</v>
      </c>
      <c r="F26" s="369" t="e">
        <f t="shared" si="0"/>
        <v>#REF!</v>
      </c>
      <c r="G26" s="421"/>
    </row>
    <row r="27" spans="1:7" s="418" customFormat="1" ht="21.75" customHeight="1">
      <c r="A27" s="467" t="e">
        <f>'Sch-2'!#REF!</f>
        <v>#REF!</v>
      </c>
      <c r="B27" s="467" t="e">
        <f>'Sch-2'!#REF!</f>
        <v>#REF!</v>
      </c>
      <c r="C27" s="467" t="e">
        <f>'Sch-2'!#REF!</f>
        <v>#REF!</v>
      </c>
      <c r="D27" s="467" t="e">
        <f>'Sch-2'!#REF!</f>
        <v>#REF!</v>
      </c>
      <c r="E27" s="369" t="e">
        <f>'Sch-2'!#REF!</f>
        <v>#REF!</v>
      </c>
      <c r="F27" s="369" t="e">
        <f t="shared" si="0"/>
        <v>#REF!</v>
      </c>
      <c r="G27" s="420"/>
    </row>
    <row r="28" spans="1:7" s="419" customFormat="1" ht="17.25" customHeight="1">
      <c r="A28" s="467" t="e">
        <f>'Sch-2'!#REF!</f>
        <v>#REF!</v>
      </c>
      <c r="B28" s="467" t="e">
        <f>'Sch-2'!#REF!</f>
        <v>#REF!</v>
      </c>
      <c r="C28" s="467" t="e">
        <f>'Sch-2'!#REF!</f>
        <v>#REF!</v>
      </c>
      <c r="D28" s="467" t="e">
        <f>'Sch-2'!#REF!</f>
        <v>#REF!</v>
      </c>
      <c r="E28" s="369" t="e">
        <f>'Sch-2'!#REF!</f>
        <v>#REF!</v>
      </c>
      <c r="F28" s="369" t="e">
        <f t="shared" si="0"/>
        <v>#REF!</v>
      </c>
      <c r="G28" s="421"/>
    </row>
    <row r="29" spans="1:7" s="419" customFormat="1" ht="17.25" customHeight="1">
      <c r="A29" s="467" t="e">
        <f>'Sch-2'!#REF!</f>
        <v>#REF!</v>
      </c>
      <c r="B29" s="467" t="e">
        <f>'Sch-2'!#REF!</f>
        <v>#REF!</v>
      </c>
      <c r="C29" s="467" t="e">
        <f>'Sch-2'!#REF!</f>
        <v>#REF!</v>
      </c>
      <c r="D29" s="467" t="e">
        <f>'Sch-2'!#REF!</f>
        <v>#REF!</v>
      </c>
      <c r="E29" s="369" t="e">
        <f>'Sch-2'!#REF!</f>
        <v>#REF!</v>
      </c>
      <c r="F29" s="369" t="e">
        <f t="shared" si="0"/>
        <v>#REF!</v>
      </c>
      <c r="G29" s="421"/>
    </row>
    <row r="30" spans="1:7" s="419" customFormat="1" ht="17.25" customHeight="1">
      <c r="A30" s="467" t="e">
        <f>'Sch-2'!#REF!</f>
        <v>#REF!</v>
      </c>
      <c r="B30" s="467" t="e">
        <f>'Sch-2'!#REF!</f>
        <v>#REF!</v>
      </c>
      <c r="C30" s="467" t="e">
        <f>'Sch-2'!#REF!</f>
        <v>#REF!</v>
      </c>
      <c r="D30" s="467" t="e">
        <f>'Sch-2'!#REF!</f>
        <v>#REF!</v>
      </c>
      <c r="E30" s="369" t="e">
        <f>'Sch-2'!#REF!</f>
        <v>#REF!</v>
      </c>
      <c r="F30" s="369" t="e">
        <f t="shared" si="0"/>
        <v>#REF!</v>
      </c>
      <c r="G30" s="421"/>
    </row>
    <row r="31" spans="1:7" s="419" customFormat="1" ht="17.25" customHeight="1">
      <c r="A31" s="467" t="e">
        <f>'Sch-2'!#REF!</f>
        <v>#REF!</v>
      </c>
      <c r="B31" s="467" t="e">
        <f>'Sch-2'!#REF!</f>
        <v>#REF!</v>
      </c>
      <c r="C31" s="467" t="e">
        <f>'Sch-2'!#REF!</f>
        <v>#REF!</v>
      </c>
      <c r="D31" s="467" t="e">
        <f>'Sch-2'!#REF!</f>
        <v>#REF!</v>
      </c>
      <c r="E31" s="369" t="e">
        <f>'Sch-2'!#REF!</f>
        <v>#REF!</v>
      </c>
      <c r="F31" s="369" t="e">
        <f t="shared" si="0"/>
        <v>#REF!</v>
      </c>
      <c r="G31" s="421"/>
    </row>
    <row r="32" spans="1:7" s="419" customFormat="1" ht="17.25" customHeight="1">
      <c r="A32" s="467"/>
      <c r="B32" s="467"/>
      <c r="C32" s="467"/>
      <c r="D32" s="467"/>
      <c r="E32" s="369"/>
      <c r="F32" s="369"/>
      <c r="G32" s="421"/>
    </row>
    <row r="33" spans="1:7" s="419" customFormat="1" ht="17.25" customHeight="1">
      <c r="A33" s="467" t="e">
        <f>'Sch-2'!#REF!</f>
        <v>#REF!</v>
      </c>
      <c r="B33" s="467" t="e">
        <f>'Sch-2'!#REF!</f>
        <v>#REF!</v>
      </c>
      <c r="C33" s="467"/>
      <c r="D33" s="467"/>
      <c r="E33" s="369"/>
      <c r="F33" s="369"/>
      <c r="G33" s="421"/>
    </row>
    <row r="34" spans="1:7" s="419" customFormat="1" ht="17.25" customHeight="1">
      <c r="A34" s="467" t="e">
        <f>'Sch-2'!#REF!</f>
        <v>#REF!</v>
      </c>
      <c r="B34" s="467" t="e">
        <f>'Sch-2'!#REF!</f>
        <v>#REF!</v>
      </c>
      <c r="C34" s="467" t="e">
        <f>'Sch-2'!#REF!</f>
        <v>#REF!</v>
      </c>
      <c r="D34" s="467" t="e">
        <f>'Sch-2'!#REF!</f>
        <v>#REF!</v>
      </c>
      <c r="E34" s="369" t="e">
        <f>'Sch-2'!#REF!</f>
        <v>#REF!</v>
      </c>
      <c r="F34" s="369" t="e">
        <f t="shared" si="0"/>
        <v>#REF!</v>
      </c>
      <c r="G34" s="421"/>
    </row>
    <row r="35" spans="1:7" s="419" customFormat="1" ht="17.25" customHeight="1">
      <c r="A35" s="467"/>
      <c r="B35" s="467"/>
      <c r="C35" s="467"/>
      <c r="D35" s="467"/>
      <c r="E35" s="369"/>
      <c r="F35" s="369"/>
      <c r="G35" s="421"/>
    </row>
    <row r="36" spans="1:7" s="419" customFormat="1" ht="17.25" customHeight="1">
      <c r="A36" s="467" t="e">
        <f>'Sch-2'!#REF!</f>
        <v>#REF!</v>
      </c>
      <c r="B36" s="467" t="e">
        <f>'Sch-2'!#REF!</f>
        <v>#REF!</v>
      </c>
      <c r="C36" s="467"/>
      <c r="D36" s="467"/>
      <c r="E36" s="369"/>
      <c r="F36" s="369"/>
      <c r="G36" s="421"/>
    </row>
    <row r="37" spans="1:7" s="419" customFormat="1" ht="17.25" customHeight="1">
      <c r="A37" s="467" t="e">
        <f>'Sch-2'!#REF!</f>
        <v>#REF!</v>
      </c>
      <c r="B37" s="467" t="e">
        <f>'Sch-2'!#REF!</f>
        <v>#REF!</v>
      </c>
      <c r="C37" s="467" t="e">
        <f>'Sch-2'!#REF!</f>
        <v>#REF!</v>
      </c>
      <c r="D37" s="467" t="e">
        <f>'Sch-2'!#REF!</f>
        <v>#REF!</v>
      </c>
      <c r="E37" s="369" t="e">
        <f>'Sch-2'!#REF!</f>
        <v>#REF!</v>
      </c>
      <c r="F37" s="369" t="e">
        <f t="shared" si="0"/>
        <v>#REF!</v>
      </c>
      <c r="G37" s="421"/>
    </row>
    <row r="38" spans="1:7" s="419" customFormat="1" ht="17.25" customHeight="1">
      <c r="A38" s="467" t="e">
        <f>'Sch-2'!#REF!</f>
        <v>#REF!</v>
      </c>
      <c r="B38" s="467" t="e">
        <f>'Sch-2'!#REF!</f>
        <v>#REF!</v>
      </c>
      <c r="C38" s="467" t="e">
        <f>'Sch-2'!#REF!</f>
        <v>#REF!</v>
      </c>
      <c r="D38" s="467" t="e">
        <f>'Sch-2'!#REF!</f>
        <v>#REF!</v>
      </c>
      <c r="E38" s="369" t="e">
        <f>'Sch-2'!#REF!</f>
        <v>#REF!</v>
      </c>
      <c r="F38" s="369" t="e">
        <f t="shared" si="0"/>
        <v>#REF!</v>
      </c>
      <c r="G38" s="421"/>
    </row>
    <row r="39" spans="1:7" s="419" customFormat="1" ht="17.25" customHeight="1">
      <c r="A39" s="467" t="e">
        <f>'Sch-2'!#REF!</f>
        <v>#REF!</v>
      </c>
      <c r="B39" s="467" t="e">
        <f>'Sch-2'!#REF!</f>
        <v>#REF!</v>
      </c>
      <c r="C39" s="467" t="e">
        <f>'Sch-2'!#REF!</f>
        <v>#REF!</v>
      </c>
      <c r="D39" s="467" t="e">
        <f>'Sch-2'!#REF!</f>
        <v>#REF!</v>
      </c>
      <c r="E39" s="369" t="e">
        <f>'Sch-2'!#REF!</f>
        <v>#REF!</v>
      </c>
      <c r="F39" s="369" t="e">
        <f t="shared" si="0"/>
        <v>#REF!</v>
      </c>
      <c r="G39" s="421"/>
    </row>
    <row r="40" spans="1:7" s="419" customFormat="1" ht="17.25" customHeight="1">
      <c r="A40" s="467" t="e">
        <f>'Sch-2'!#REF!</f>
        <v>#REF!</v>
      </c>
      <c r="B40" s="467" t="e">
        <f>'Sch-2'!#REF!</f>
        <v>#REF!</v>
      </c>
      <c r="C40" s="467" t="e">
        <f>'Sch-2'!#REF!</f>
        <v>#REF!</v>
      </c>
      <c r="D40" s="467" t="e">
        <f>'Sch-2'!#REF!</f>
        <v>#REF!</v>
      </c>
      <c r="E40" s="369" t="e">
        <f>'Sch-2'!#REF!</f>
        <v>#REF!</v>
      </c>
      <c r="F40" s="369" t="e">
        <f t="shared" si="0"/>
        <v>#REF!</v>
      </c>
      <c r="G40" s="421"/>
    </row>
    <row r="41" spans="1:7" s="419" customFormat="1" ht="17.25" customHeight="1">
      <c r="A41" s="467"/>
      <c r="B41" s="467"/>
      <c r="C41" s="467"/>
      <c r="D41" s="467"/>
      <c r="E41" s="369"/>
      <c r="F41" s="369"/>
      <c r="G41" s="421"/>
    </row>
    <row r="42" spans="1:7" s="419" customFormat="1" ht="17.25" customHeight="1">
      <c r="A42" s="467" t="e">
        <f>'Sch-2'!#REF!</f>
        <v>#REF!</v>
      </c>
      <c r="B42" s="467" t="e">
        <f>'Sch-2'!#REF!</f>
        <v>#REF!</v>
      </c>
      <c r="C42" s="467"/>
      <c r="D42" s="467"/>
      <c r="E42" s="369"/>
      <c r="F42" s="369"/>
      <c r="G42" s="421"/>
    </row>
    <row r="43" spans="1:7" s="419" customFormat="1" ht="17.25" customHeight="1">
      <c r="A43" s="467" t="e">
        <f>'Sch-2'!#REF!</f>
        <v>#REF!</v>
      </c>
      <c r="B43" s="467" t="e">
        <f>'Sch-2'!#REF!</f>
        <v>#REF!</v>
      </c>
      <c r="C43" s="467" t="e">
        <f>'Sch-2'!#REF!</f>
        <v>#REF!</v>
      </c>
      <c r="D43" s="467" t="e">
        <f>'Sch-2'!#REF!</f>
        <v>#REF!</v>
      </c>
      <c r="E43" s="369" t="e">
        <f>'Sch-2'!#REF!</f>
        <v>#REF!</v>
      </c>
      <c r="F43" s="369" t="e">
        <f t="shared" si="0"/>
        <v>#REF!</v>
      </c>
      <c r="G43" s="421"/>
    </row>
    <row r="44" spans="1:7" s="419" customFormat="1" ht="17.25" customHeight="1">
      <c r="A44" s="467" t="e">
        <f>'Sch-2'!#REF!</f>
        <v>#REF!</v>
      </c>
      <c r="B44" s="467" t="e">
        <f>'Sch-2'!#REF!</f>
        <v>#REF!</v>
      </c>
      <c r="C44" s="467" t="e">
        <f>'Sch-2'!#REF!</f>
        <v>#REF!</v>
      </c>
      <c r="D44" s="467" t="e">
        <f>'Sch-2'!#REF!</f>
        <v>#REF!</v>
      </c>
      <c r="E44" s="369" t="e">
        <f>'Sch-2'!#REF!</f>
        <v>#REF!</v>
      </c>
      <c r="F44" s="369" t="e">
        <f t="shared" si="0"/>
        <v>#REF!</v>
      </c>
      <c r="G44" s="421"/>
    </row>
    <row r="45" spans="1:7" s="419" customFormat="1" ht="17.25" customHeight="1">
      <c r="A45" s="467" t="e">
        <f>'Sch-2'!#REF!</f>
        <v>#REF!</v>
      </c>
      <c r="B45" s="467" t="e">
        <f>'Sch-2'!#REF!</f>
        <v>#REF!</v>
      </c>
      <c r="C45" s="467" t="e">
        <f>'Sch-2'!#REF!</f>
        <v>#REF!</v>
      </c>
      <c r="D45" s="467" t="e">
        <f>'Sch-2'!#REF!</f>
        <v>#REF!</v>
      </c>
      <c r="E45" s="369" t="e">
        <f>'Sch-2'!#REF!</f>
        <v>#REF!</v>
      </c>
      <c r="F45" s="369" t="e">
        <f t="shared" si="0"/>
        <v>#REF!</v>
      </c>
      <c r="G45" s="421"/>
    </row>
    <row r="46" spans="1:7" s="419" customFormat="1" ht="17.25" customHeight="1">
      <c r="A46" s="467" t="e">
        <f>'Sch-2'!#REF!</f>
        <v>#REF!</v>
      </c>
      <c r="B46" s="467" t="e">
        <f>'Sch-2'!#REF!</f>
        <v>#REF!</v>
      </c>
      <c r="C46" s="467" t="e">
        <f>'Sch-2'!#REF!</f>
        <v>#REF!</v>
      </c>
      <c r="D46" s="467" t="e">
        <f>'Sch-2'!#REF!</f>
        <v>#REF!</v>
      </c>
      <c r="E46" s="369" t="e">
        <f>'Sch-2'!#REF!</f>
        <v>#REF!</v>
      </c>
      <c r="F46" s="369" t="e">
        <f t="shared" si="0"/>
        <v>#REF!</v>
      </c>
      <c r="G46" s="421"/>
    </row>
    <row r="47" spans="1:7" s="419" customFormat="1" ht="17.25" customHeight="1">
      <c r="A47" s="467" t="e">
        <f>'Sch-2'!#REF!</f>
        <v>#REF!</v>
      </c>
      <c r="B47" s="467" t="e">
        <f>'Sch-2'!#REF!</f>
        <v>#REF!</v>
      </c>
      <c r="C47" s="467" t="e">
        <f>'Sch-2'!#REF!</f>
        <v>#REF!</v>
      </c>
      <c r="D47" s="467" t="e">
        <f>'Sch-2'!#REF!</f>
        <v>#REF!</v>
      </c>
      <c r="E47" s="369" t="e">
        <f>'Sch-2'!#REF!</f>
        <v>#REF!</v>
      </c>
      <c r="F47" s="369" t="e">
        <f t="shared" si="0"/>
        <v>#REF!</v>
      </c>
      <c r="G47" s="421"/>
    </row>
    <row r="48" spans="1:7" s="419" customFormat="1" ht="17.25" customHeight="1">
      <c r="A48" s="467" t="e">
        <f>'Sch-2'!#REF!</f>
        <v>#REF!</v>
      </c>
      <c r="B48" s="467" t="e">
        <f>'Sch-2'!#REF!</f>
        <v>#REF!</v>
      </c>
      <c r="C48" s="467" t="e">
        <f>'Sch-2'!#REF!</f>
        <v>#REF!</v>
      </c>
      <c r="D48" s="467" t="e">
        <f>'Sch-2'!#REF!</f>
        <v>#REF!</v>
      </c>
      <c r="E48" s="369" t="e">
        <f>'Sch-2'!#REF!</f>
        <v>#REF!</v>
      </c>
      <c r="F48" s="369" t="e">
        <f t="shared" si="0"/>
        <v>#REF!</v>
      </c>
      <c r="G48" s="421"/>
    </row>
    <row r="49" spans="1:7" s="419" customFormat="1" ht="17.25" customHeight="1">
      <c r="A49" s="467" t="e">
        <f>'Sch-2'!#REF!</f>
        <v>#REF!</v>
      </c>
      <c r="B49" s="467" t="e">
        <f>'Sch-2'!#REF!</f>
        <v>#REF!</v>
      </c>
      <c r="C49" s="467" t="e">
        <f>'Sch-2'!#REF!</f>
        <v>#REF!</v>
      </c>
      <c r="D49" s="467" t="e">
        <f>'Sch-2'!#REF!</f>
        <v>#REF!</v>
      </c>
      <c r="E49" s="369" t="e">
        <f>'Sch-2'!#REF!</f>
        <v>#REF!</v>
      </c>
      <c r="F49" s="369" t="e">
        <f t="shared" si="0"/>
        <v>#REF!</v>
      </c>
      <c r="G49" s="421"/>
    </row>
    <row r="50" spans="1:7" s="419" customFormat="1" ht="17.25" customHeight="1">
      <c r="A50" s="467" t="e">
        <f>'Sch-2'!#REF!</f>
        <v>#REF!</v>
      </c>
      <c r="B50" s="467" t="e">
        <f>'Sch-2'!#REF!</f>
        <v>#REF!</v>
      </c>
      <c r="C50" s="467" t="e">
        <f>'Sch-2'!#REF!</f>
        <v>#REF!</v>
      </c>
      <c r="D50" s="467" t="e">
        <f>'Sch-2'!#REF!</f>
        <v>#REF!</v>
      </c>
      <c r="E50" s="369" t="e">
        <f>'Sch-2'!#REF!</f>
        <v>#REF!</v>
      </c>
      <c r="F50" s="369" t="e">
        <f t="shared" si="0"/>
        <v>#REF!</v>
      </c>
      <c r="G50" s="421"/>
    </row>
    <row r="51" spans="1:7" s="419" customFormat="1" ht="17.25" customHeight="1">
      <c r="A51" s="467"/>
      <c r="B51" s="467"/>
      <c r="C51" s="467"/>
      <c r="D51" s="467"/>
      <c r="E51" s="369"/>
      <c r="F51" s="369"/>
      <c r="G51" s="421"/>
    </row>
    <row r="52" spans="1:7" s="419" customFormat="1" ht="17.25" customHeight="1">
      <c r="A52" s="467" t="e">
        <f>'Sch-2'!#REF!</f>
        <v>#REF!</v>
      </c>
      <c r="B52" s="467" t="e">
        <f>'Sch-2'!#REF!</f>
        <v>#REF!</v>
      </c>
      <c r="C52" s="467"/>
      <c r="D52" s="467"/>
      <c r="E52" s="369"/>
      <c r="F52" s="369"/>
      <c r="G52" s="421"/>
    </row>
    <row r="53" spans="1:7" s="419" customFormat="1" ht="17.25" customHeight="1">
      <c r="A53" s="467"/>
      <c r="B53" s="467" t="e">
        <f>'Sch-2'!#REF!</f>
        <v>#REF!</v>
      </c>
      <c r="C53" s="467" t="e">
        <f>'Sch-2'!#REF!</f>
        <v>#REF!</v>
      </c>
      <c r="D53" s="467" t="e">
        <f>'Sch-2'!#REF!</f>
        <v>#REF!</v>
      </c>
      <c r="E53" s="369" t="e">
        <f>'Sch-2'!#REF!</f>
        <v>#REF!</v>
      </c>
      <c r="F53" s="369" t="e">
        <f>IF(E53=0, "Included", IF(ISERROR(D53*E53), E53, D53*E53))</f>
        <v>#REF!</v>
      </c>
      <c r="G53" s="421"/>
    </row>
    <row r="54" spans="1:7" s="419" customFormat="1" ht="17.25" customHeight="1">
      <c r="A54" s="467" t="e">
        <f>'Sch-2'!#REF!</f>
        <v>#REF!</v>
      </c>
      <c r="B54" s="467" t="e">
        <f>'Sch-2'!#REF!</f>
        <v>#REF!</v>
      </c>
      <c r="C54" s="467" t="e">
        <f>'Sch-2'!#REF!</f>
        <v>#REF!</v>
      </c>
      <c r="D54" s="467" t="e">
        <f>'Sch-2'!#REF!</f>
        <v>#REF!</v>
      </c>
      <c r="E54" s="369" t="e">
        <f>'Sch-2'!#REF!</f>
        <v>#REF!</v>
      </c>
      <c r="F54" s="369" t="e">
        <f t="shared" si="0"/>
        <v>#REF!</v>
      </c>
      <c r="G54" s="421"/>
    </row>
    <row r="55" spans="1:7" s="419" customFormat="1" ht="17.25" customHeight="1">
      <c r="A55" s="467" t="e">
        <f>'Sch-2'!#REF!</f>
        <v>#REF!</v>
      </c>
      <c r="B55" s="467" t="e">
        <f>'Sch-2'!#REF!</f>
        <v>#REF!</v>
      </c>
      <c r="C55" s="467" t="e">
        <f>'Sch-2'!#REF!</f>
        <v>#REF!</v>
      </c>
      <c r="D55" s="467" t="e">
        <f>'Sch-2'!#REF!</f>
        <v>#REF!</v>
      </c>
      <c r="E55" s="369" t="e">
        <f>'Sch-2'!#REF!</f>
        <v>#REF!</v>
      </c>
      <c r="F55" s="369" t="e">
        <f>IF(E55=0, "Included", IF(ISERROR(D55*E55), E55, D55*E55))</f>
        <v>#REF!</v>
      </c>
      <c r="G55" s="421"/>
    </row>
    <row r="56" spans="1:7" ht="27.95" customHeight="1">
      <c r="A56" s="426"/>
      <c r="B56" s="381" t="s">
        <v>155</v>
      </c>
      <c r="C56" s="381"/>
      <c r="D56" s="381"/>
      <c r="E56" s="367"/>
      <c r="F56" s="367" t="e">
        <f>SUM(F16:F55)</f>
        <v>#REF!</v>
      </c>
    </row>
    <row r="57" spans="1:7" ht="27.95" customHeight="1">
      <c r="A57" s="837"/>
      <c r="B57" s="360"/>
      <c r="C57" s="360"/>
      <c r="D57" s="360"/>
      <c r="E57" s="361"/>
      <c r="F57" s="361"/>
    </row>
    <row r="58" spans="1:7" ht="27.95" customHeight="1">
      <c r="A58" s="836"/>
      <c r="B58" s="430"/>
      <c r="C58" s="3"/>
      <c r="D58" s="3"/>
      <c r="E58" s="3"/>
      <c r="F58" s="3"/>
    </row>
    <row r="59" spans="1:7" ht="27.95" customHeight="1">
      <c r="A59" s="33" t="s">
        <v>120</v>
      </c>
      <c r="B59" s="102" t="str">
        <f>'Sch-1'!F28</f>
        <v>--2025</v>
      </c>
      <c r="C59" s="12"/>
      <c r="D59" s="34"/>
      <c r="E59" s="1"/>
      <c r="F59" s="1"/>
    </row>
    <row r="60" spans="1:7" ht="27.95" customHeight="1">
      <c r="A60" s="33" t="s">
        <v>121</v>
      </c>
      <c r="B60" s="102" t="str">
        <f>'Sch-1'!F29</f>
        <v/>
      </c>
      <c r="C60" s="1"/>
      <c r="D60" s="34" t="s">
        <v>122</v>
      </c>
      <c r="E60" s="174" t="str">
        <f>'Sch-1'!M29</f>
        <v/>
      </c>
      <c r="F60" s="1"/>
    </row>
    <row r="61" spans="1:7" ht="27.95" customHeight="1">
      <c r="A61" s="187"/>
      <c r="B61" s="186"/>
      <c r="C61" s="180"/>
      <c r="D61" s="34" t="s">
        <v>123</v>
      </c>
      <c r="E61" s="174" t="str">
        <f>'Sch-1'!M30</f>
        <v/>
      </c>
      <c r="F61" s="180"/>
    </row>
    <row r="62" spans="1:7" ht="27.95" customHeight="1">
      <c r="A62" s="33"/>
      <c r="B62" s="102"/>
      <c r="C62" s="12"/>
      <c r="D62" s="34"/>
      <c r="E62" s="1"/>
      <c r="F62" s="1"/>
    </row>
    <row r="100" spans="1:41" s="172" customFormat="1">
      <c r="A100" s="838"/>
      <c r="B100" s="838"/>
      <c r="C100" s="838"/>
      <c r="D100" s="838"/>
      <c r="E100" s="838"/>
      <c r="F100" s="838"/>
      <c r="H100" s="35"/>
      <c r="I100" s="35"/>
      <c r="J100" s="35"/>
      <c r="K100" s="35"/>
      <c r="L100" s="35"/>
      <c r="M100" s="35"/>
      <c r="N100" s="1"/>
      <c r="O100" s="35"/>
      <c r="P100" s="35"/>
      <c r="Q100" s="35"/>
      <c r="R100" s="74"/>
      <c r="S100" s="74"/>
      <c r="T100" s="74"/>
      <c r="U100" s="74"/>
      <c r="V100" s="74"/>
      <c r="W100" s="74"/>
      <c r="X100" s="74"/>
      <c r="Y100" s="74"/>
      <c r="Z100" s="74"/>
      <c r="AA100" s="74"/>
      <c r="AB100" s="74"/>
      <c r="AC100" s="74"/>
      <c r="AD100" s="74"/>
      <c r="AE100" s="74"/>
      <c r="AF100" s="74"/>
      <c r="AG100" s="74"/>
      <c r="AH100" s="74"/>
      <c r="AI100" s="74"/>
      <c r="AJ100" s="74"/>
      <c r="AK100" s="74"/>
      <c r="AL100" s="35"/>
      <c r="AM100" s="35"/>
      <c r="AN100" s="35"/>
      <c r="AO100" s="35"/>
    </row>
    <row r="101" spans="1:41" s="172" customFormat="1">
      <c r="A101" s="838"/>
      <c r="B101" s="838"/>
      <c r="C101" s="838"/>
      <c r="D101" s="838"/>
      <c r="E101" s="838"/>
      <c r="F101" s="838"/>
      <c r="H101" s="35"/>
      <c r="I101" s="35"/>
      <c r="J101" s="35"/>
      <c r="K101" s="35"/>
      <c r="L101" s="35"/>
      <c r="M101" s="35"/>
      <c r="N101" s="1"/>
      <c r="O101" s="35"/>
      <c r="P101" s="35"/>
      <c r="Q101" s="35"/>
      <c r="R101" s="74"/>
      <c r="S101" s="74"/>
      <c r="T101" s="74"/>
      <c r="U101" s="74"/>
      <c r="V101" s="74"/>
      <c r="W101" s="74"/>
      <c r="X101" s="74"/>
      <c r="Y101" s="74"/>
      <c r="Z101" s="74"/>
      <c r="AA101" s="74"/>
      <c r="AB101" s="74"/>
      <c r="AC101" s="74"/>
      <c r="AD101" s="74"/>
      <c r="AE101" s="74"/>
      <c r="AF101" s="74"/>
      <c r="AG101" s="74"/>
      <c r="AH101" s="74"/>
      <c r="AI101" s="74"/>
      <c r="AJ101" s="74"/>
      <c r="AK101" s="74"/>
      <c r="AL101" s="35"/>
      <c r="AM101" s="35"/>
      <c r="AN101" s="35"/>
      <c r="AO101" s="35"/>
    </row>
    <row r="102" spans="1:41" s="172" customFormat="1">
      <c r="A102" s="838"/>
      <c r="B102" s="838"/>
      <c r="C102" s="838"/>
      <c r="D102" s="838"/>
      <c r="E102" s="838"/>
      <c r="F102" s="838"/>
      <c r="H102" s="35"/>
      <c r="I102" s="35"/>
      <c r="J102" s="35"/>
      <c r="K102" s="35"/>
      <c r="L102" s="35"/>
      <c r="M102" s="35"/>
      <c r="N102" s="1"/>
      <c r="O102" s="35"/>
      <c r="P102" s="35"/>
      <c r="Q102" s="35"/>
      <c r="R102" s="74"/>
      <c r="S102" s="74"/>
      <c r="T102" s="74"/>
      <c r="U102" s="74"/>
      <c r="V102" s="74"/>
      <c r="W102" s="74"/>
      <c r="X102" s="74"/>
      <c r="Y102" s="74"/>
      <c r="Z102" s="74"/>
      <c r="AA102" s="74"/>
      <c r="AB102" s="74"/>
      <c r="AC102" s="74"/>
      <c r="AD102" s="74"/>
      <c r="AE102" s="74"/>
      <c r="AF102" s="74"/>
      <c r="AG102" s="74"/>
      <c r="AH102" s="74"/>
      <c r="AI102" s="74"/>
      <c r="AJ102" s="74"/>
      <c r="AK102" s="74"/>
      <c r="AL102" s="35"/>
      <c r="AM102" s="35"/>
      <c r="AN102" s="35"/>
      <c r="AO102" s="35"/>
    </row>
    <row r="103" spans="1:41" s="172" customFormat="1">
      <c r="A103" s="838"/>
      <c r="B103" s="838"/>
      <c r="C103" s="838"/>
      <c r="D103" s="838"/>
      <c r="E103" s="838"/>
      <c r="F103" s="838"/>
      <c r="H103" s="35"/>
      <c r="I103" s="35"/>
      <c r="J103" s="35"/>
      <c r="K103" s="35"/>
      <c r="L103" s="35"/>
      <c r="M103" s="35"/>
      <c r="N103" s="1"/>
      <c r="O103" s="35"/>
      <c r="P103" s="35"/>
      <c r="Q103" s="35"/>
      <c r="R103" s="74"/>
      <c r="S103" s="74"/>
      <c r="T103" s="74"/>
      <c r="U103" s="74"/>
      <c r="V103" s="74"/>
      <c r="W103" s="74"/>
      <c r="X103" s="74"/>
      <c r="Y103" s="74"/>
      <c r="Z103" s="74"/>
      <c r="AA103" s="74"/>
      <c r="AB103" s="74"/>
      <c r="AC103" s="74"/>
      <c r="AD103" s="74"/>
      <c r="AE103" s="74"/>
      <c r="AF103" s="74"/>
      <c r="AG103" s="74"/>
      <c r="AH103" s="74"/>
      <c r="AI103" s="74"/>
      <c r="AJ103" s="74"/>
      <c r="AK103" s="74"/>
      <c r="AL103" s="35"/>
      <c r="AM103" s="35"/>
      <c r="AN103" s="35"/>
      <c r="AO103" s="35"/>
    </row>
    <row r="104" spans="1:41" s="172" customFormat="1">
      <c r="A104" s="838"/>
      <c r="B104" s="838"/>
      <c r="C104" s="838"/>
      <c r="D104" s="838"/>
      <c r="E104" s="838"/>
      <c r="F104" s="838"/>
      <c r="H104" s="35"/>
      <c r="I104" s="35"/>
      <c r="J104" s="35"/>
      <c r="K104" s="35"/>
      <c r="L104" s="35"/>
      <c r="M104" s="35"/>
      <c r="N104" s="1"/>
      <c r="O104" s="35"/>
      <c r="P104" s="35"/>
      <c r="Q104" s="35"/>
      <c r="R104" s="74"/>
      <c r="S104" s="74"/>
      <c r="T104" s="74"/>
      <c r="U104" s="74"/>
      <c r="V104" s="74"/>
      <c r="W104" s="74"/>
      <c r="X104" s="74"/>
      <c r="Y104" s="74"/>
      <c r="Z104" s="74"/>
      <c r="AA104" s="74"/>
      <c r="AB104" s="74"/>
      <c r="AC104" s="74"/>
      <c r="AD104" s="74"/>
      <c r="AE104" s="74"/>
      <c r="AF104" s="74"/>
      <c r="AG104" s="74"/>
      <c r="AH104" s="74"/>
      <c r="AI104" s="74"/>
      <c r="AJ104" s="74"/>
      <c r="AK104" s="74"/>
      <c r="AL104" s="35"/>
      <c r="AM104" s="35"/>
      <c r="AN104" s="35"/>
      <c r="AO104" s="35"/>
    </row>
    <row r="105" spans="1:41" s="172" customFormat="1">
      <c r="A105" s="838"/>
      <c r="B105" s="838"/>
      <c r="C105" s="838"/>
      <c r="D105" s="838"/>
      <c r="E105" s="838"/>
      <c r="F105" s="838"/>
      <c r="H105" s="35"/>
      <c r="I105" s="35"/>
      <c r="J105" s="35"/>
      <c r="K105" s="35"/>
      <c r="L105" s="35"/>
      <c r="M105" s="35"/>
      <c r="N105" s="1"/>
      <c r="O105" s="35"/>
      <c r="P105" s="35"/>
      <c r="Q105" s="35"/>
      <c r="R105" s="74"/>
      <c r="S105" s="74"/>
      <c r="T105" s="74"/>
      <c r="U105" s="74"/>
      <c r="V105" s="74"/>
      <c r="W105" s="74"/>
      <c r="X105" s="74"/>
      <c r="Y105" s="74"/>
      <c r="Z105" s="74"/>
      <c r="AA105" s="74"/>
      <c r="AB105" s="74"/>
      <c r="AC105" s="74"/>
      <c r="AD105" s="74"/>
      <c r="AE105" s="74"/>
      <c r="AF105" s="74"/>
      <c r="AG105" s="74"/>
      <c r="AH105" s="74"/>
      <c r="AI105" s="74"/>
      <c r="AJ105" s="74"/>
      <c r="AK105" s="74"/>
      <c r="AL105" s="35"/>
      <c r="AM105" s="35"/>
      <c r="AN105" s="35"/>
      <c r="AO105" s="35"/>
    </row>
    <row r="106" spans="1:41" s="172" customFormat="1">
      <c r="A106" s="838"/>
      <c r="B106" s="838"/>
      <c r="C106" s="838"/>
      <c r="D106" s="838"/>
      <c r="E106" s="838"/>
      <c r="F106" s="838"/>
      <c r="H106" s="35"/>
      <c r="I106" s="35"/>
      <c r="J106" s="35"/>
      <c r="K106" s="35"/>
      <c r="L106" s="35"/>
      <c r="M106" s="35"/>
      <c r="N106" s="1"/>
      <c r="O106" s="35"/>
      <c r="P106" s="35"/>
      <c r="Q106" s="35"/>
      <c r="R106" s="74"/>
      <c r="S106" s="74"/>
      <c r="T106" s="74"/>
      <c r="U106" s="74"/>
      <c r="V106" s="74"/>
      <c r="W106" s="74"/>
      <c r="X106" s="74"/>
      <c r="Y106" s="74"/>
      <c r="Z106" s="74"/>
      <c r="AA106" s="74"/>
      <c r="AB106" s="74"/>
      <c r="AC106" s="74"/>
      <c r="AD106" s="74"/>
      <c r="AE106" s="74"/>
      <c r="AF106" s="74"/>
      <c r="AG106" s="74"/>
      <c r="AH106" s="74"/>
      <c r="AI106" s="74"/>
      <c r="AJ106" s="74"/>
      <c r="AK106" s="74"/>
      <c r="AL106" s="35"/>
      <c r="AM106" s="35"/>
      <c r="AN106" s="35"/>
      <c r="AO106" s="35"/>
    </row>
    <row r="107" spans="1:41" s="172" customFormat="1">
      <c r="A107" s="838"/>
      <c r="B107" s="838"/>
      <c r="C107" s="838"/>
      <c r="D107" s="838"/>
      <c r="E107" s="838"/>
      <c r="F107" s="838"/>
      <c r="H107" s="35"/>
      <c r="I107" s="35"/>
      <c r="J107" s="35"/>
      <c r="K107" s="35"/>
      <c r="L107" s="35"/>
      <c r="M107" s="35"/>
      <c r="N107" s="1"/>
      <c r="O107" s="35"/>
      <c r="P107" s="35"/>
      <c r="Q107" s="35"/>
      <c r="R107" s="74"/>
      <c r="S107" s="74"/>
      <c r="T107" s="74"/>
      <c r="U107" s="74"/>
      <c r="V107" s="74"/>
      <c r="W107" s="74"/>
      <c r="X107" s="74"/>
      <c r="Y107" s="74"/>
      <c r="Z107" s="74"/>
      <c r="AA107" s="74"/>
      <c r="AB107" s="74"/>
      <c r="AC107" s="74"/>
      <c r="AD107" s="74"/>
      <c r="AE107" s="74"/>
      <c r="AF107" s="74"/>
      <c r="AG107" s="74"/>
      <c r="AH107" s="74"/>
      <c r="AI107" s="74"/>
      <c r="AJ107" s="74"/>
      <c r="AK107" s="74"/>
      <c r="AL107" s="35"/>
      <c r="AM107" s="35"/>
      <c r="AN107" s="35"/>
      <c r="AO107" s="35"/>
    </row>
    <row r="108" spans="1:41" s="172" customFormat="1">
      <c r="A108" s="838"/>
      <c r="B108" s="838"/>
      <c r="C108" s="838"/>
      <c r="D108" s="838"/>
      <c r="E108" s="838"/>
      <c r="F108" s="838"/>
      <c r="H108" s="35"/>
      <c r="I108" s="35"/>
      <c r="J108" s="35"/>
      <c r="K108" s="35"/>
      <c r="L108" s="35"/>
      <c r="M108" s="35"/>
      <c r="N108" s="1"/>
      <c r="O108" s="35"/>
      <c r="P108" s="35"/>
      <c r="Q108" s="35"/>
      <c r="R108" s="74"/>
      <c r="S108" s="74"/>
      <c r="T108" s="74"/>
      <c r="U108" s="74"/>
      <c r="V108" s="74"/>
      <c r="W108" s="74"/>
      <c r="X108" s="74"/>
      <c r="Y108" s="74"/>
      <c r="Z108" s="74"/>
      <c r="AA108" s="74"/>
      <c r="AB108" s="74"/>
      <c r="AC108" s="74"/>
      <c r="AD108" s="74"/>
      <c r="AE108" s="74"/>
      <c r="AF108" s="74"/>
      <c r="AG108" s="74"/>
      <c r="AH108" s="74"/>
      <c r="AI108" s="74"/>
      <c r="AJ108" s="74"/>
      <c r="AK108" s="74"/>
      <c r="AL108" s="35"/>
      <c r="AM108" s="35"/>
      <c r="AN108" s="35"/>
      <c r="AO108" s="35"/>
    </row>
    <row r="109" spans="1:41" s="172" customFormat="1">
      <c r="A109" s="838"/>
      <c r="B109" s="838"/>
      <c r="C109" s="838"/>
      <c r="D109" s="838"/>
      <c r="E109" s="838"/>
      <c r="F109" s="838"/>
      <c r="H109" s="35"/>
      <c r="I109" s="35"/>
      <c r="J109" s="35"/>
      <c r="K109" s="35"/>
      <c r="L109" s="35"/>
      <c r="M109" s="35"/>
      <c r="N109" s="1"/>
      <c r="O109" s="35"/>
      <c r="P109" s="35"/>
      <c r="Q109" s="35"/>
      <c r="R109" s="74"/>
      <c r="S109" s="74"/>
      <c r="T109" s="74"/>
      <c r="U109" s="74"/>
      <c r="V109" s="74"/>
      <c r="W109" s="74"/>
      <c r="X109" s="74"/>
      <c r="Y109" s="74"/>
      <c r="Z109" s="74"/>
      <c r="AA109" s="74"/>
      <c r="AB109" s="74"/>
      <c r="AC109" s="74"/>
      <c r="AD109" s="74"/>
      <c r="AE109" s="74"/>
      <c r="AF109" s="74"/>
      <c r="AG109" s="74"/>
      <c r="AH109" s="74"/>
      <c r="AI109" s="74"/>
      <c r="AJ109" s="74"/>
      <c r="AK109" s="74"/>
      <c r="AL109" s="35"/>
      <c r="AM109" s="35"/>
      <c r="AN109" s="35"/>
      <c r="AO109" s="35"/>
    </row>
    <row r="110" spans="1:41" s="172" customFormat="1">
      <c r="A110" s="838"/>
      <c r="B110" s="838"/>
      <c r="C110" s="838"/>
      <c r="D110" s="838"/>
      <c r="E110" s="838"/>
      <c r="F110" s="838"/>
      <c r="H110" s="35"/>
      <c r="I110" s="35"/>
      <c r="J110" s="35"/>
      <c r="K110" s="35"/>
      <c r="L110" s="35"/>
      <c r="M110" s="35"/>
      <c r="N110" s="1"/>
      <c r="O110" s="35"/>
      <c r="P110" s="35"/>
      <c r="Q110" s="35"/>
      <c r="R110" s="74"/>
      <c r="S110" s="74"/>
      <c r="T110" s="74"/>
      <c r="U110" s="74"/>
      <c r="V110" s="74"/>
      <c r="W110" s="74"/>
      <c r="X110" s="74"/>
      <c r="Y110" s="74"/>
      <c r="Z110" s="74"/>
      <c r="AA110" s="74"/>
      <c r="AB110" s="74"/>
      <c r="AC110" s="74"/>
      <c r="AD110" s="74"/>
      <c r="AE110" s="74"/>
      <c r="AF110" s="74"/>
      <c r="AG110" s="74"/>
      <c r="AH110" s="74"/>
      <c r="AI110" s="74"/>
      <c r="AJ110" s="74"/>
      <c r="AK110" s="74"/>
      <c r="AL110" s="35"/>
      <c r="AM110" s="35"/>
      <c r="AN110" s="35"/>
      <c r="AO110" s="35"/>
    </row>
    <row r="111" spans="1:41" s="172" customFormat="1">
      <c r="A111" s="838"/>
      <c r="B111" s="838"/>
      <c r="C111" s="838"/>
      <c r="D111" s="838"/>
      <c r="E111" s="838"/>
      <c r="F111" s="838"/>
      <c r="H111" s="35"/>
      <c r="I111" s="35"/>
      <c r="J111" s="35"/>
      <c r="K111" s="35"/>
      <c r="L111" s="35"/>
      <c r="M111" s="35"/>
      <c r="N111" s="1"/>
      <c r="O111" s="35"/>
      <c r="P111" s="35"/>
      <c r="Q111" s="35"/>
      <c r="R111" s="74"/>
      <c r="S111" s="74"/>
      <c r="T111" s="74"/>
      <c r="U111" s="74"/>
      <c r="V111" s="74"/>
      <c r="W111" s="74"/>
      <c r="X111" s="74"/>
      <c r="Y111" s="74"/>
      <c r="Z111" s="74"/>
      <c r="AA111" s="74"/>
      <c r="AB111" s="74"/>
      <c r="AC111" s="74"/>
      <c r="AD111" s="74"/>
      <c r="AE111" s="74"/>
      <c r="AF111" s="74"/>
      <c r="AG111" s="74"/>
      <c r="AH111" s="74"/>
      <c r="AI111" s="74"/>
      <c r="AJ111" s="74"/>
      <c r="AK111" s="74"/>
      <c r="AL111" s="35"/>
      <c r="AM111" s="35"/>
      <c r="AN111" s="35"/>
      <c r="AO111" s="35"/>
    </row>
    <row r="112" spans="1:41" s="172" customFormat="1">
      <c r="A112" s="838"/>
      <c r="B112" s="838"/>
      <c r="C112" s="838"/>
      <c r="D112" s="838"/>
      <c r="E112" s="838"/>
      <c r="F112" s="838"/>
      <c r="H112" s="35"/>
      <c r="I112" s="35"/>
      <c r="J112" s="35"/>
      <c r="K112" s="35"/>
      <c r="L112" s="35"/>
      <c r="M112" s="35"/>
      <c r="N112" s="1"/>
      <c r="O112" s="35"/>
      <c r="P112" s="35"/>
      <c r="Q112" s="35"/>
      <c r="R112" s="74"/>
      <c r="S112" s="74"/>
      <c r="T112" s="74"/>
      <c r="U112" s="74"/>
      <c r="V112" s="74"/>
      <c r="W112" s="74"/>
      <c r="X112" s="74"/>
      <c r="Y112" s="74"/>
      <c r="Z112" s="74"/>
      <c r="AA112" s="74"/>
      <c r="AB112" s="74"/>
      <c r="AC112" s="74"/>
      <c r="AD112" s="74"/>
      <c r="AE112" s="74"/>
      <c r="AF112" s="74"/>
      <c r="AG112" s="74"/>
      <c r="AH112" s="74"/>
      <c r="AI112" s="74"/>
      <c r="AJ112" s="74"/>
      <c r="AK112" s="74"/>
      <c r="AL112" s="35"/>
      <c r="AM112" s="35"/>
      <c r="AN112" s="35"/>
      <c r="AO112" s="35"/>
    </row>
    <row r="113" spans="1:41" s="172" customFormat="1">
      <c r="A113" s="838"/>
      <c r="B113" s="838"/>
      <c r="C113" s="838"/>
      <c r="D113" s="838"/>
      <c r="E113" s="838"/>
      <c r="F113" s="838"/>
      <c r="H113" s="35"/>
      <c r="I113" s="35"/>
      <c r="J113" s="35"/>
      <c r="K113" s="35"/>
      <c r="L113" s="35"/>
      <c r="M113" s="35"/>
      <c r="N113" s="1"/>
      <c r="O113" s="35"/>
      <c r="P113" s="35"/>
      <c r="Q113" s="35"/>
      <c r="R113" s="74"/>
      <c r="S113" s="74"/>
      <c r="T113" s="74"/>
      <c r="U113" s="74"/>
      <c r="V113" s="74"/>
      <c r="W113" s="74"/>
      <c r="X113" s="74"/>
      <c r="Y113" s="74"/>
      <c r="Z113" s="74"/>
      <c r="AA113" s="74"/>
      <c r="AB113" s="74"/>
      <c r="AC113" s="74"/>
      <c r="AD113" s="74"/>
      <c r="AE113" s="74"/>
      <c r="AF113" s="74"/>
      <c r="AG113" s="74"/>
      <c r="AH113" s="74"/>
      <c r="AI113" s="74"/>
      <c r="AJ113" s="74"/>
      <c r="AK113" s="74"/>
      <c r="AL113" s="35"/>
      <c r="AM113" s="35"/>
      <c r="AN113" s="35"/>
      <c r="AO113" s="35"/>
    </row>
    <row r="114" spans="1:41" s="172" customFormat="1">
      <c r="A114" s="838"/>
      <c r="B114" s="838"/>
      <c r="C114" s="838"/>
      <c r="D114" s="838"/>
      <c r="E114" s="838"/>
      <c r="F114" s="838"/>
      <c r="H114" s="35"/>
      <c r="I114" s="35"/>
      <c r="J114" s="35"/>
      <c r="K114" s="35"/>
      <c r="L114" s="35"/>
      <c r="M114" s="35"/>
      <c r="N114" s="1"/>
      <c r="O114" s="35"/>
      <c r="P114" s="35"/>
      <c r="Q114" s="35"/>
      <c r="R114" s="74"/>
      <c r="S114" s="74"/>
      <c r="T114" s="74"/>
      <c r="U114" s="74"/>
      <c r="V114" s="74"/>
      <c r="W114" s="74"/>
      <c r="X114" s="74"/>
      <c r="Y114" s="74"/>
      <c r="Z114" s="74"/>
      <c r="AA114" s="74"/>
      <c r="AB114" s="74"/>
      <c r="AC114" s="74"/>
      <c r="AD114" s="74"/>
      <c r="AE114" s="74"/>
      <c r="AF114" s="74"/>
      <c r="AG114" s="74"/>
      <c r="AH114" s="74"/>
      <c r="AI114" s="74"/>
      <c r="AJ114" s="74"/>
      <c r="AK114" s="74"/>
      <c r="AL114" s="35"/>
      <c r="AM114" s="35"/>
      <c r="AN114" s="35"/>
      <c r="AO114" s="35"/>
    </row>
    <row r="115" spans="1:41" s="172" customFormat="1">
      <c r="A115" s="838"/>
      <c r="B115" s="838"/>
      <c r="C115" s="838"/>
      <c r="D115" s="838"/>
      <c r="E115" s="838"/>
      <c r="F115" s="838"/>
      <c r="H115" s="35"/>
      <c r="I115" s="35"/>
      <c r="J115" s="35"/>
      <c r="K115" s="35"/>
      <c r="L115" s="35"/>
      <c r="M115" s="35"/>
      <c r="N115" s="1"/>
      <c r="O115" s="35"/>
      <c r="P115" s="35"/>
      <c r="Q115" s="35"/>
      <c r="R115" s="74"/>
      <c r="S115" s="74"/>
      <c r="T115" s="74"/>
      <c r="U115" s="74"/>
      <c r="V115" s="74"/>
      <c r="W115" s="74"/>
      <c r="X115" s="74"/>
      <c r="Y115" s="74"/>
      <c r="Z115" s="74"/>
      <c r="AA115" s="74"/>
      <c r="AB115" s="74"/>
      <c r="AC115" s="74"/>
      <c r="AD115" s="74"/>
      <c r="AE115" s="74"/>
      <c r="AF115" s="74"/>
      <c r="AG115" s="74"/>
      <c r="AH115" s="74"/>
      <c r="AI115" s="74"/>
      <c r="AJ115" s="74"/>
      <c r="AK115" s="74"/>
      <c r="AL115" s="35"/>
      <c r="AM115" s="35"/>
      <c r="AN115" s="35"/>
      <c r="AO115" s="35"/>
    </row>
    <row r="116" spans="1:41" s="172" customFormat="1">
      <c r="A116" s="838"/>
      <c r="B116" s="838"/>
      <c r="C116" s="838"/>
      <c r="D116" s="838"/>
      <c r="E116" s="838"/>
      <c r="F116" s="838"/>
      <c r="H116" s="35"/>
      <c r="I116" s="35"/>
      <c r="J116" s="35"/>
      <c r="K116" s="35"/>
      <c r="L116" s="35"/>
      <c r="M116" s="35"/>
      <c r="N116" s="1"/>
      <c r="O116" s="35"/>
      <c r="P116" s="35"/>
      <c r="Q116" s="35"/>
      <c r="R116" s="74"/>
      <c r="S116" s="74"/>
      <c r="T116" s="74"/>
      <c r="U116" s="74"/>
      <c r="V116" s="74"/>
      <c r="W116" s="74"/>
      <c r="X116" s="74"/>
      <c r="Y116" s="74"/>
      <c r="Z116" s="74"/>
      <c r="AA116" s="74"/>
      <c r="AB116" s="74"/>
      <c r="AC116" s="74"/>
      <c r="AD116" s="74"/>
      <c r="AE116" s="74"/>
      <c r="AF116" s="74"/>
      <c r="AG116" s="74"/>
      <c r="AH116" s="74"/>
      <c r="AI116" s="74"/>
      <c r="AJ116" s="74"/>
      <c r="AK116" s="74"/>
      <c r="AL116" s="35"/>
      <c r="AM116" s="35"/>
      <c r="AN116" s="35"/>
      <c r="AO116" s="35"/>
    </row>
    <row r="117" spans="1:41" s="172" customFormat="1">
      <c r="A117" s="838"/>
      <c r="B117" s="838"/>
      <c r="C117" s="838"/>
      <c r="D117" s="838"/>
      <c r="E117" s="838"/>
      <c r="F117" s="838"/>
      <c r="H117" s="35"/>
      <c r="I117" s="35"/>
      <c r="J117" s="35"/>
      <c r="K117" s="35"/>
      <c r="L117" s="35"/>
      <c r="M117" s="35"/>
      <c r="N117" s="1"/>
      <c r="O117" s="35"/>
      <c r="P117" s="35"/>
      <c r="Q117" s="35"/>
      <c r="R117" s="74"/>
      <c r="S117" s="74"/>
      <c r="T117" s="74"/>
      <c r="U117" s="74"/>
      <c r="V117" s="74"/>
      <c r="W117" s="74"/>
      <c r="X117" s="74"/>
      <c r="Y117" s="74"/>
      <c r="Z117" s="74"/>
      <c r="AA117" s="74"/>
      <c r="AB117" s="74"/>
      <c r="AC117" s="74"/>
      <c r="AD117" s="74"/>
      <c r="AE117" s="74"/>
      <c r="AF117" s="74"/>
      <c r="AG117" s="74"/>
      <c r="AH117" s="74"/>
      <c r="AI117" s="74"/>
      <c r="AJ117" s="74"/>
      <c r="AK117" s="74"/>
      <c r="AL117" s="35"/>
      <c r="AM117" s="35"/>
      <c r="AN117" s="35"/>
      <c r="AO117" s="35"/>
    </row>
    <row r="118" spans="1:41" s="172" customFormat="1">
      <c r="A118" s="838"/>
      <c r="B118" s="838"/>
      <c r="C118" s="838"/>
      <c r="D118" s="838"/>
      <c r="E118" s="838"/>
      <c r="F118" s="838"/>
      <c r="H118" s="35"/>
      <c r="I118" s="35"/>
      <c r="J118" s="35"/>
      <c r="K118" s="35"/>
      <c r="L118" s="35"/>
      <c r="M118" s="35"/>
      <c r="N118" s="1"/>
      <c r="O118" s="35"/>
      <c r="P118" s="35"/>
      <c r="Q118" s="35"/>
      <c r="R118" s="74"/>
      <c r="S118" s="74"/>
      <c r="T118" s="74"/>
      <c r="U118" s="74"/>
      <c r="V118" s="74"/>
      <c r="W118" s="74"/>
      <c r="X118" s="74"/>
      <c r="Y118" s="74"/>
      <c r="Z118" s="74"/>
      <c r="AA118" s="74"/>
      <c r="AB118" s="74"/>
      <c r="AC118" s="74"/>
      <c r="AD118" s="74"/>
      <c r="AE118" s="74"/>
      <c r="AF118" s="74"/>
      <c r="AG118" s="74"/>
      <c r="AH118" s="74"/>
      <c r="AI118" s="74"/>
      <c r="AJ118" s="74"/>
      <c r="AK118" s="74"/>
      <c r="AL118" s="35"/>
      <c r="AM118" s="35"/>
      <c r="AN118" s="35"/>
      <c r="AO118" s="35"/>
    </row>
    <row r="119" spans="1:41" s="172" customFormat="1">
      <c r="A119" s="838"/>
      <c r="B119" s="838"/>
      <c r="C119" s="838"/>
      <c r="D119" s="838"/>
      <c r="E119" s="838"/>
      <c r="F119" s="838"/>
      <c r="H119" s="35"/>
      <c r="I119" s="35"/>
      <c r="J119" s="35"/>
      <c r="K119" s="35"/>
      <c r="L119" s="35"/>
      <c r="M119" s="35"/>
      <c r="N119" s="1"/>
      <c r="O119" s="35"/>
      <c r="P119" s="35"/>
      <c r="Q119" s="35"/>
      <c r="R119" s="74"/>
      <c r="S119" s="74"/>
      <c r="T119" s="74"/>
      <c r="U119" s="74"/>
      <c r="V119" s="74"/>
      <c r="W119" s="74"/>
      <c r="X119" s="74"/>
      <c r="Y119" s="74"/>
      <c r="Z119" s="74"/>
      <c r="AA119" s="74"/>
      <c r="AB119" s="74"/>
      <c r="AC119" s="74"/>
      <c r="AD119" s="74"/>
      <c r="AE119" s="74"/>
      <c r="AF119" s="74"/>
      <c r="AG119" s="74"/>
      <c r="AH119" s="74"/>
      <c r="AI119" s="74"/>
      <c r="AJ119" s="74"/>
      <c r="AK119" s="74"/>
      <c r="AL119" s="35"/>
      <c r="AM119" s="35"/>
      <c r="AN119" s="35"/>
      <c r="AO119" s="35"/>
    </row>
    <row r="120" spans="1:41" s="172" customFormat="1">
      <c r="A120" s="838"/>
      <c r="B120" s="838"/>
      <c r="C120" s="838"/>
      <c r="D120" s="838"/>
      <c r="E120" s="838"/>
      <c r="F120" s="838"/>
      <c r="H120" s="35"/>
      <c r="I120" s="35"/>
      <c r="J120" s="35"/>
      <c r="K120" s="35"/>
      <c r="L120" s="35"/>
      <c r="M120" s="35"/>
      <c r="N120" s="1"/>
      <c r="O120" s="35"/>
      <c r="P120" s="35"/>
      <c r="Q120" s="35"/>
      <c r="R120" s="74"/>
      <c r="S120" s="74"/>
      <c r="T120" s="74"/>
      <c r="U120" s="74"/>
      <c r="V120" s="74"/>
      <c r="W120" s="74"/>
      <c r="X120" s="74"/>
      <c r="Y120" s="74"/>
      <c r="Z120" s="74"/>
      <c r="AA120" s="74"/>
      <c r="AB120" s="74"/>
      <c r="AC120" s="74"/>
      <c r="AD120" s="74"/>
      <c r="AE120" s="74"/>
      <c r="AF120" s="74"/>
      <c r="AG120" s="74"/>
      <c r="AH120" s="74"/>
      <c r="AI120" s="74"/>
      <c r="AJ120" s="74"/>
      <c r="AK120" s="74"/>
      <c r="AL120" s="35"/>
      <c r="AM120" s="35"/>
      <c r="AN120" s="35"/>
      <c r="AO120" s="35"/>
    </row>
    <row r="121" spans="1:41" s="172" customFormat="1">
      <c r="A121" s="838"/>
      <c r="B121" s="838"/>
      <c r="C121" s="838"/>
      <c r="D121" s="838"/>
      <c r="E121" s="838"/>
      <c r="F121" s="838"/>
      <c r="H121" s="35"/>
      <c r="I121" s="35"/>
      <c r="J121" s="35"/>
      <c r="K121" s="35"/>
      <c r="L121" s="35"/>
      <c r="M121" s="35"/>
      <c r="N121" s="1"/>
      <c r="O121" s="35"/>
      <c r="P121" s="35"/>
      <c r="Q121" s="35"/>
      <c r="R121" s="74"/>
      <c r="S121" s="74"/>
      <c r="T121" s="74"/>
      <c r="U121" s="74"/>
      <c r="V121" s="74"/>
      <c r="W121" s="74"/>
      <c r="X121" s="74"/>
      <c r="Y121" s="74"/>
      <c r="Z121" s="74"/>
      <c r="AA121" s="74"/>
      <c r="AB121" s="74"/>
      <c r="AC121" s="74"/>
      <c r="AD121" s="74"/>
      <c r="AE121" s="74"/>
      <c r="AF121" s="74"/>
      <c r="AG121" s="74"/>
      <c r="AH121" s="74"/>
      <c r="AI121" s="74"/>
      <c r="AJ121" s="74"/>
      <c r="AK121" s="74"/>
      <c r="AL121" s="35"/>
      <c r="AM121" s="35"/>
      <c r="AN121" s="35"/>
      <c r="AO121" s="35"/>
    </row>
    <row r="122" spans="1:41" s="172" customFormat="1">
      <c r="A122" s="838"/>
      <c r="B122" s="838"/>
      <c r="C122" s="838"/>
      <c r="D122" s="838"/>
      <c r="E122" s="838"/>
      <c r="F122" s="838"/>
      <c r="H122" s="35"/>
      <c r="I122" s="35"/>
      <c r="J122" s="35"/>
      <c r="K122" s="35"/>
      <c r="L122" s="35"/>
      <c r="M122" s="35"/>
      <c r="N122" s="1"/>
      <c r="O122" s="35"/>
      <c r="P122" s="35"/>
      <c r="Q122" s="35"/>
      <c r="R122" s="74"/>
      <c r="S122" s="74"/>
      <c r="T122" s="74"/>
      <c r="U122" s="74"/>
      <c r="V122" s="74"/>
      <c r="W122" s="74"/>
      <c r="X122" s="74"/>
      <c r="Y122" s="74"/>
      <c r="Z122" s="74"/>
      <c r="AA122" s="74"/>
      <c r="AB122" s="74"/>
      <c r="AC122" s="74"/>
      <c r="AD122" s="74"/>
      <c r="AE122" s="74"/>
      <c r="AF122" s="74"/>
      <c r="AG122" s="74"/>
      <c r="AH122" s="74"/>
      <c r="AI122" s="74"/>
      <c r="AJ122" s="74"/>
      <c r="AK122" s="74"/>
      <c r="AL122" s="35"/>
      <c r="AM122" s="35"/>
      <c r="AN122" s="35"/>
      <c r="AO122" s="35"/>
    </row>
    <row r="123" spans="1:41" s="172" customFormat="1">
      <c r="A123" s="838"/>
      <c r="B123" s="85"/>
      <c r="C123" s="84"/>
      <c r="D123" s="84"/>
      <c r="E123" s="84"/>
      <c r="F123" s="84"/>
      <c r="H123" s="35"/>
      <c r="I123" s="35"/>
      <c r="J123" s="35"/>
      <c r="K123" s="35"/>
      <c r="L123" s="35"/>
      <c r="M123" s="35"/>
      <c r="N123" s="1"/>
      <c r="O123" s="35"/>
      <c r="P123" s="35"/>
      <c r="Q123" s="35"/>
      <c r="R123" s="74"/>
      <c r="S123" s="74"/>
      <c r="T123" s="74"/>
      <c r="U123" s="74"/>
      <c r="V123" s="74"/>
      <c r="W123" s="74"/>
      <c r="X123" s="74"/>
      <c r="Y123" s="74"/>
      <c r="Z123" s="74"/>
      <c r="AA123" s="74"/>
      <c r="AB123" s="74"/>
      <c r="AC123" s="74"/>
      <c r="AD123" s="74"/>
      <c r="AE123" s="74"/>
      <c r="AF123" s="74"/>
      <c r="AG123" s="74"/>
      <c r="AH123" s="74"/>
      <c r="AI123" s="74"/>
      <c r="AJ123" s="74"/>
      <c r="AK123" s="74"/>
      <c r="AL123" s="35"/>
      <c r="AM123" s="35"/>
      <c r="AN123" s="35"/>
      <c r="AO123" s="35"/>
    </row>
    <row r="124" spans="1:41" s="172" customFormat="1">
      <c r="A124" s="838"/>
      <c r="B124" s="85"/>
      <c r="C124" s="84"/>
      <c r="D124" s="84"/>
      <c r="E124" s="84"/>
      <c r="F124" s="84"/>
      <c r="H124" s="35"/>
      <c r="I124" s="35"/>
      <c r="J124" s="35"/>
      <c r="K124" s="35"/>
      <c r="L124" s="35"/>
      <c r="M124" s="35"/>
      <c r="N124" s="1"/>
      <c r="O124" s="35"/>
      <c r="P124" s="35"/>
      <c r="Q124" s="35"/>
      <c r="R124" s="74"/>
      <c r="S124" s="74"/>
      <c r="T124" s="74"/>
      <c r="U124" s="74"/>
      <c r="V124" s="74"/>
      <c r="W124" s="74"/>
      <c r="X124" s="74"/>
      <c r="Y124" s="74"/>
      <c r="Z124" s="74"/>
      <c r="AA124" s="74"/>
      <c r="AB124" s="74"/>
      <c r="AC124" s="74"/>
      <c r="AD124" s="74"/>
      <c r="AE124" s="74"/>
      <c r="AF124" s="74"/>
      <c r="AG124" s="74"/>
      <c r="AH124" s="74"/>
      <c r="AI124" s="74"/>
      <c r="AJ124" s="74"/>
      <c r="AK124" s="74"/>
      <c r="AL124" s="35"/>
      <c r="AM124" s="35"/>
      <c r="AN124" s="35"/>
      <c r="AO124" s="35"/>
    </row>
    <row r="125" spans="1:41" s="172" customFormat="1">
      <c r="A125" s="838"/>
      <c r="B125" s="85"/>
      <c r="C125" s="84"/>
      <c r="D125" s="84"/>
      <c r="E125" s="84"/>
      <c r="F125" s="84"/>
      <c r="H125" s="35"/>
      <c r="I125" s="35"/>
      <c r="J125" s="35"/>
      <c r="K125" s="35"/>
      <c r="L125" s="35"/>
      <c r="M125" s="35"/>
      <c r="N125" s="1"/>
      <c r="O125" s="35"/>
      <c r="P125" s="35"/>
      <c r="Q125" s="35"/>
      <c r="R125" s="74"/>
      <c r="S125" s="74"/>
      <c r="T125" s="74"/>
      <c r="U125" s="74"/>
      <c r="V125" s="74"/>
      <c r="W125" s="74"/>
      <c r="X125" s="74"/>
      <c r="Y125" s="74"/>
      <c r="Z125" s="74"/>
      <c r="AA125" s="74"/>
      <c r="AB125" s="74"/>
      <c r="AC125" s="74"/>
      <c r="AD125" s="74"/>
      <c r="AE125" s="74"/>
      <c r="AF125" s="74"/>
      <c r="AG125" s="74"/>
      <c r="AH125" s="74"/>
      <c r="AI125" s="74"/>
      <c r="AJ125" s="74"/>
      <c r="AK125" s="74"/>
      <c r="AL125" s="35"/>
      <c r="AM125" s="35"/>
      <c r="AN125" s="35"/>
      <c r="AO125" s="35"/>
    </row>
    <row r="126" spans="1:41" s="172" customFormat="1">
      <c r="A126" s="838"/>
      <c r="B126" s="85"/>
      <c r="C126" s="84"/>
      <c r="D126" s="84"/>
      <c r="E126" s="84"/>
      <c r="F126" s="84"/>
      <c r="H126" s="35"/>
      <c r="I126" s="35"/>
      <c r="J126" s="35"/>
      <c r="K126" s="35"/>
      <c r="L126" s="35"/>
      <c r="M126" s="35"/>
      <c r="N126" s="1"/>
      <c r="O126" s="35"/>
      <c r="P126" s="35"/>
      <c r="Q126" s="35"/>
      <c r="R126" s="74"/>
      <c r="S126" s="74"/>
      <c r="T126" s="74"/>
      <c r="U126" s="74"/>
      <c r="V126" s="74"/>
      <c r="W126" s="74"/>
      <c r="X126" s="74"/>
      <c r="Y126" s="74"/>
      <c r="Z126" s="74"/>
      <c r="AA126" s="74"/>
      <c r="AB126" s="74"/>
      <c r="AC126" s="74"/>
      <c r="AD126" s="74"/>
      <c r="AE126" s="74"/>
      <c r="AF126" s="74"/>
      <c r="AG126" s="74"/>
      <c r="AH126" s="74"/>
      <c r="AI126" s="74"/>
      <c r="AJ126" s="74"/>
      <c r="AK126" s="74"/>
      <c r="AL126" s="35"/>
      <c r="AM126" s="35"/>
      <c r="AN126" s="35"/>
      <c r="AO126" s="35"/>
    </row>
    <row r="127" spans="1:41" s="172" customFormat="1">
      <c r="A127" s="838"/>
      <c r="B127" s="85"/>
      <c r="C127" s="84"/>
      <c r="D127" s="84"/>
      <c r="E127" s="84"/>
      <c r="F127" s="84"/>
      <c r="H127" s="35"/>
      <c r="I127" s="35"/>
      <c r="J127" s="35"/>
      <c r="K127" s="35"/>
      <c r="L127" s="35"/>
      <c r="M127" s="35"/>
      <c r="N127" s="1"/>
      <c r="O127" s="35"/>
      <c r="P127" s="35"/>
      <c r="Q127" s="35"/>
      <c r="R127" s="74"/>
      <c r="S127" s="74"/>
      <c r="T127" s="74"/>
      <c r="U127" s="74"/>
      <c r="V127" s="74"/>
      <c r="W127" s="74"/>
      <c r="X127" s="74"/>
      <c r="Y127" s="74"/>
      <c r="Z127" s="74"/>
      <c r="AA127" s="74"/>
      <c r="AB127" s="74"/>
      <c r="AC127" s="74"/>
      <c r="AD127" s="74"/>
      <c r="AE127" s="74"/>
      <c r="AF127" s="74"/>
      <c r="AG127" s="74"/>
      <c r="AH127" s="74"/>
      <c r="AI127" s="74"/>
      <c r="AJ127" s="74"/>
      <c r="AK127" s="74"/>
      <c r="AL127" s="35"/>
      <c r="AM127" s="35"/>
      <c r="AN127" s="35"/>
      <c r="AO127" s="35"/>
    </row>
    <row r="128" spans="1:41" s="172" customFormat="1">
      <c r="A128" s="838"/>
      <c r="B128" s="85"/>
      <c r="C128" s="84"/>
      <c r="D128" s="84"/>
      <c r="E128" s="84"/>
      <c r="F128" s="84"/>
      <c r="H128" s="35"/>
      <c r="I128" s="35"/>
      <c r="J128" s="35"/>
      <c r="K128" s="35"/>
      <c r="L128" s="35"/>
      <c r="M128" s="35"/>
      <c r="N128" s="1"/>
      <c r="O128" s="35"/>
      <c r="P128" s="35"/>
      <c r="Q128" s="35"/>
      <c r="R128" s="74"/>
      <c r="S128" s="74"/>
      <c r="T128" s="74"/>
      <c r="U128" s="74"/>
      <c r="V128" s="74"/>
      <c r="W128" s="74"/>
      <c r="X128" s="74"/>
      <c r="Y128" s="74"/>
      <c r="Z128" s="74"/>
      <c r="AA128" s="74"/>
      <c r="AB128" s="74"/>
      <c r="AC128" s="74"/>
      <c r="AD128" s="74"/>
      <c r="AE128" s="74"/>
      <c r="AF128" s="74"/>
      <c r="AG128" s="74"/>
      <c r="AH128" s="74"/>
      <c r="AI128" s="74"/>
      <c r="AJ128" s="74"/>
      <c r="AK128" s="74"/>
      <c r="AL128" s="35"/>
      <c r="AM128" s="35"/>
      <c r="AN128" s="35"/>
      <c r="AO128" s="35"/>
    </row>
    <row r="129" spans="1:41" s="172" customFormat="1">
      <c r="A129" s="838"/>
      <c r="B129" s="85"/>
      <c r="C129" s="84"/>
      <c r="D129" s="84"/>
      <c r="E129" s="84"/>
      <c r="F129" s="84"/>
      <c r="H129" s="35"/>
      <c r="I129" s="35"/>
      <c r="J129" s="35"/>
      <c r="K129" s="35"/>
      <c r="L129" s="35"/>
      <c r="M129" s="35"/>
      <c r="N129" s="1"/>
      <c r="O129" s="35"/>
      <c r="P129" s="35"/>
      <c r="Q129" s="35"/>
      <c r="R129" s="74"/>
      <c r="S129" s="74"/>
      <c r="T129" s="74"/>
      <c r="U129" s="74"/>
      <c r="V129" s="74"/>
      <c r="W129" s="74"/>
      <c r="X129" s="74"/>
      <c r="Y129" s="74"/>
      <c r="Z129" s="74"/>
      <c r="AA129" s="74"/>
      <c r="AB129" s="74"/>
      <c r="AC129" s="74"/>
      <c r="AD129" s="74"/>
      <c r="AE129" s="74"/>
      <c r="AF129" s="74"/>
      <c r="AG129" s="74"/>
      <c r="AH129" s="74"/>
      <c r="AI129" s="74"/>
      <c r="AJ129" s="74"/>
      <c r="AK129" s="74"/>
      <c r="AL129" s="35"/>
      <c r="AM129" s="35"/>
      <c r="AN129" s="35"/>
      <c r="AO129" s="35"/>
    </row>
    <row r="130" spans="1:41" s="172" customFormat="1">
      <c r="A130" s="838"/>
      <c r="B130" s="85"/>
      <c r="C130" s="84"/>
      <c r="D130" s="84"/>
      <c r="E130" s="84"/>
      <c r="F130" s="84"/>
      <c r="H130" s="35"/>
      <c r="I130" s="35"/>
      <c r="J130" s="35"/>
      <c r="K130" s="35"/>
      <c r="L130" s="35"/>
      <c r="M130" s="35"/>
      <c r="N130" s="1"/>
      <c r="O130" s="35"/>
      <c r="P130" s="35"/>
      <c r="Q130" s="35"/>
      <c r="R130" s="74"/>
      <c r="S130" s="74"/>
      <c r="T130" s="74"/>
      <c r="U130" s="74"/>
      <c r="V130" s="74"/>
      <c r="W130" s="74"/>
      <c r="X130" s="74"/>
      <c r="Y130" s="74"/>
      <c r="Z130" s="74"/>
      <c r="AA130" s="74"/>
      <c r="AB130" s="74"/>
      <c r="AC130" s="74"/>
      <c r="AD130" s="74"/>
      <c r="AE130" s="74"/>
      <c r="AF130" s="74"/>
      <c r="AG130" s="74"/>
      <c r="AH130" s="74"/>
      <c r="AI130" s="74"/>
      <c r="AJ130" s="74"/>
      <c r="AK130" s="74"/>
      <c r="AL130" s="35"/>
      <c r="AM130" s="35"/>
      <c r="AN130" s="35"/>
      <c r="AO130" s="35"/>
    </row>
    <row r="131" spans="1:41" s="172" customFormat="1">
      <c r="A131" s="838"/>
      <c r="B131" s="85"/>
      <c r="C131" s="84"/>
      <c r="D131" s="84"/>
      <c r="E131" s="84"/>
      <c r="F131" s="84"/>
      <c r="H131" s="35"/>
      <c r="I131" s="35"/>
      <c r="J131" s="35"/>
      <c r="K131" s="35"/>
      <c r="L131" s="35"/>
      <c r="M131" s="35"/>
      <c r="N131" s="1"/>
      <c r="O131" s="35"/>
      <c r="P131" s="35"/>
      <c r="Q131" s="35"/>
      <c r="R131" s="74"/>
      <c r="S131" s="74"/>
      <c r="T131" s="74"/>
      <c r="U131" s="74"/>
      <c r="V131" s="74"/>
      <c r="W131" s="74"/>
      <c r="X131" s="74"/>
      <c r="Y131" s="74"/>
      <c r="Z131" s="74"/>
      <c r="AA131" s="74"/>
      <c r="AB131" s="74"/>
      <c r="AC131" s="74"/>
      <c r="AD131" s="74"/>
      <c r="AE131" s="74"/>
      <c r="AF131" s="74"/>
      <c r="AG131" s="74"/>
      <c r="AH131" s="74"/>
      <c r="AI131" s="74"/>
      <c r="AJ131" s="74"/>
      <c r="AK131" s="74"/>
      <c r="AL131" s="35"/>
      <c r="AM131" s="35"/>
      <c r="AN131" s="35"/>
      <c r="AO131" s="35"/>
    </row>
    <row r="132" spans="1:41" s="172" customFormat="1">
      <c r="A132" s="838"/>
      <c r="B132" s="85"/>
      <c r="C132" s="84"/>
      <c r="D132" s="84"/>
      <c r="E132" s="84"/>
      <c r="F132" s="84"/>
      <c r="H132" s="35"/>
      <c r="I132" s="35"/>
      <c r="J132" s="35"/>
      <c r="K132" s="35"/>
      <c r="L132" s="35"/>
      <c r="M132" s="35"/>
      <c r="N132" s="1"/>
      <c r="O132" s="35"/>
      <c r="P132" s="35"/>
      <c r="Q132" s="35"/>
      <c r="R132" s="74"/>
      <c r="S132" s="74"/>
      <c r="T132" s="74"/>
      <c r="U132" s="74"/>
      <c r="V132" s="74"/>
      <c r="W132" s="74"/>
      <c r="X132" s="74"/>
      <c r="Y132" s="74"/>
      <c r="Z132" s="74"/>
      <c r="AA132" s="74"/>
      <c r="AB132" s="74"/>
      <c r="AC132" s="74"/>
      <c r="AD132" s="74"/>
      <c r="AE132" s="74"/>
      <c r="AF132" s="74"/>
      <c r="AG132" s="74"/>
      <c r="AH132" s="74"/>
      <c r="AI132" s="74"/>
      <c r="AJ132" s="74"/>
      <c r="AK132" s="74"/>
      <c r="AL132" s="35"/>
      <c r="AM132" s="35"/>
      <c r="AN132" s="35"/>
      <c r="AO132" s="35"/>
    </row>
    <row r="133" spans="1:41" s="172" customFormat="1">
      <c r="A133" s="838"/>
      <c r="B133" s="85"/>
      <c r="C133" s="84"/>
      <c r="D133" s="84"/>
      <c r="E133" s="84"/>
      <c r="F133" s="84"/>
      <c r="H133" s="35"/>
      <c r="I133" s="35"/>
      <c r="J133" s="35"/>
      <c r="K133" s="35"/>
      <c r="L133" s="35"/>
      <c r="M133" s="35"/>
      <c r="N133" s="1"/>
      <c r="O133" s="35"/>
      <c r="P133" s="35"/>
      <c r="Q133" s="35"/>
      <c r="R133" s="74"/>
      <c r="S133" s="74"/>
      <c r="T133" s="74"/>
      <c r="U133" s="74"/>
      <c r="V133" s="74"/>
      <c r="W133" s="74"/>
      <c r="X133" s="74"/>
      <c r="Y133" s="74"/>
      <c r="Z133" s="74"/>
      <c r="AA133" s="74"/>
      <c r="AB133" s="74"/>
      <c r="AC133" s="74"/>
      <c r="AD133" s="74"/>
      <c r="AE133" s="74"/>
      <c r="AF133" s="74"/>
      <c r="AG133" s="74"/>
      <c r="AH133" s="74"/>
      <c r="AI133" s="74"/>
      <c r="AJ133" s="74"/>
      <c r="AK133" s="74"/>
      <c r="AL133" s="35"/>
      <c r="AM133" s="35"/>
      <c r="AN133" s="35"/>
      <c r="AO133" s="35"/>
    </row>
    <row r="134" spans="1:41" s="172" customFormat="1">
      <c r="A134" s="838"/>
      <c r="B134" s="85"/>
      <c r="C134" s="84"/>
      <c r="D134" s="84"/>
      <c r="E134" s="84"/>
      <c r="F134" s="84"/>
      <c r="H134" s="35"/>
      <c r="I134" s="35"/>
      <c r="J134" s="35"/>
      <c r="K134" s="35"/>
      <c r="L134" s="35"/>
      <c r="M134" s="35"/>
      <c r="N134" s="1"/>
      <c r="O134" s="35"/>
      <c r="P134" s="35"/>
      <c r="Q134" s="35"/>
      <c r="R134" s="74"/>
      <c r="S134" s="74"/>
      <c r="T134" s="74"/>
      <c r="U134" s="74"/>
      <c r="V134" s="74"/>
      <c r="W134" s="74"/>
      <c r="X134" s="74"/>
      <c r="Y134" s="74"/>
      <c r="Z134" s="74"/>
      <c r="AA134" s="74"/>
      <c r="AB134" s="74"/>
      <c r="AC134" s="74"/>
      <c r="AD134" s="74"/>
      <c r="AE134" s="74"/>
      <c r="AF134" s="74"/>
      <c r="AG134" s="74"/>
      <c r="AH134" s="74"/>
      <c r="AI134" s="74"/>
      <c r="AJ134" s="74"/>
      <c r="AK134" s="74"/>
      <c r="AL134" s="35"/>
      <c r="AM134" s="35"/>
      <c r="AN134" s="35"/>
      <c r="AO134" s="35"/>
    </row>
    <row r="135" spans="1:41" s="172" customFormat="1">
      <c r="A135" s="838"/>
      <c r="B135" s="85"/>
      <c r="C135" s="84"/>
      <c r="D135" s="84"/>
      <c r="E135" s="84"/>
      <c r="F135" s="84"/>
      <c r="H135" s="35"/>
      <c r="I135" s="35"/>
      <c r="J135" s="35"/>
      <c r="K135" s="35"/>
      <c r="L135" s="35"/>
      <c r="M135" s="35"/>
      <c r="N135" s="1"/>
      <c r="O135" s="35"/>
      <c r="P135" s="35"/>
      <c r="Q135" s="35"/>
      <c r="R135" s="74"/>
      <c r="S135" s="74"/>
      <c r="T135" s="74"/>
      <c r="U135" s="74"/>
      <c r="V135" s="74"/>
      <c r="W135" s="74"/>
      <c r="X135" s="74"/>
      <c r="Y135" s="74"/>
      <c r="Z135" s="74"/>
      <c r="AA135" s="74"/>
      <c r="AB135" s="74"/>
      <c r="AC135" s="74"/>
      <c r="AD135" s="74"/>
      <c r="AE135" s="74"/>
      <c r="AF135" s="74"/>
      <c r="AG135" s="74"/>
      <c r="AH135" s="74"/>
      <c r="AI135" s="74"/>
      <c r="AJ135" s="74"/>
      <c r="AK135" s="74"/>
      <c r="AL135" s="35"/>
      <c r="AM135" s="35"/>
      <c r="AN135" s="35"/>
      <c r="AO135" s="35"/>
    </row>
    <row r="136" spans="1:41" s="172" customFormat="1">
      <c r="A136" s="838"/>
      <c r="B136" s="85"/>
      <c r="C136" s="84"/>
      <c r="D136" s="84"/>
      <c r="E136" s="84"/>
      <c r="F136" s="84"/>
      <c r="H136" s="35"/>
      <c r="I136" s="35"/>
      <c r="J136" s="35"/>
      <c r="K136" s="35"/>
      <c r="L136" s="35"/>
      <c r="M136" s="35"/>
      <c r="N136" s="1"/>
      <c r="O136" s="35"/>
      <c r="P136" s="35"/>
      <c r="Q136" s="35"/>
      <c r="R136" s="74"/>
      <c r="S136" s="74"/>
      <c r="T136" s="74"/>
      <c r="U136" s="74"/>
      <c r="V136" s="74"/>
      <c r="W136" s="74"/>
      <c r="X136" s="74"/>
      <c r="Y136" s="74"/>
      <c r="Z136" s="74"/>
      <c r="AA136" s="74"/>
      <c r="AB136" s="74"/>
      <c r="AC136" s="74"/>
      <c r="AD136" s="74"/>
      <c r="AE136" s="74"/>
      <c r="AF136" s="74"/>
      <c r="AG136" s="74"/>
      <c r="AH136" s="74"/>
      <c r="AI136" s="74"/>
      <c r="AJ136" s="74"/>
      <c r="AK136" s="74"/>
      <c r="AL136" s="35"/>
      <c r="AM136" s="35"/>
      <c r="AN136" s="35"/>
      <c r="AO136" s="35"/>
    </row>
    <row r="137" spans="1:41" s="172" customFormat="1">
      <c r="A137" s="838"/>
      <c r="B137" s="85"/>
      <c r="C137" s="84"/>
      <c r="D137" s="84"/>
      <c r="E137" s="84"/>
      <c r="F137" s="84"/>
      <c r="H137" s="35"/>
      <c r="I137" s="35"/>
      <c r="J137" s="35"/>
      <c r="K137" s="35"/>
      <c r="L137" s="35"/>
      <c r="M137" s="35"/>
      <c r="N137" s="1"/>
      <c r="O137" s="35"/>
      <c r="P137" s="35"/>
      <c r="Q137" s="35"/>
      <c r="R137" s="74"/>
      <c r="S137" s="74"/>
      <c r="T137" s="74"/>
      <c r="U137" s="74"/>
      <c r="V137" s="74"/>
      <c r="W137" s="74"/>
      <c r="X137" s="74"/>
      <c r="Y137" s="74"/>
      <c r="Z137" s="74"/>
      <c r="AA137" s="74"/>
      <c r="AB137" s="74"/>
      <c r="AC137" s="74"/>
      <c r="AD137" s="74"/>
      <c r="AE137" s="74"/>
      <c r="AF137" s="74"/>
      <c r="AG137" s="74"/>
      <c r="AH137" s="74"/>
      <c r="AI137" s="74"/>
      <c r="AJ137" s="74"/>
      <c r="AK137" s="74"/>
      <c r="AL137" s="35"/>
      <c r="AM137" s="35"/>
      <c r="AN137" s="35"/>
      <c r="AO137" s="35"/>
    </row>
    <row r="138" spans="1:41" s="172" customFormat="1">
      <c r="A138" s="838"/>
      <c r="B138" s="85"/>
      <c r="C138" s="84"/>
      <c r="D138" s="84"/>
      <c r="E138" s="84"/>
      <c r="F138" s="84"/>
      <c r="H138" s="35"/>
      <c r="I138" s="35"/>
      <c r="J138" s="35"/>
      <c r="K138" s="35"/>
      <c r="L138" s="35"/>
      <c r="M138" s="35"/>
      <c r="N138" s="1"/>
      <c r="O138" s="35"/>
      <c r="P138" s="35"/>
      <c r="Q138" s="35"/>
      <c r="R138" s="74"/>
      <c r="S138" s="74"/>
      <c r="T138" s="74"/>
      <c r="U138" s="74"/>
      <c r="V138" s="74"/>
      <c r="W138" s="74"/>
      <c r="X138" s="74"/>
      <c r="Y138" s="74"/>
      <c r="Z138" s="74"/>
      <c r="AA138" s="74"/>
      <c r="AB138" s="74"/>
      <c r="AC138" s="74"/>
      <c r="AD138" s="74"/>
      <c r="AE138" s="74"/>
      <c r="AF138" s="74"/>
      <c r="AG138" s="74"/>
      <c r="AH138" s="74"/>
      <c r="AI138" s="74"/>
      <c r="AJ138" s="74"/>
      <c r="AK138" s="74"/>
      <c r="AL138" s="35"/>
      <c r="AM138" s="35"/>
      <c r="AN138" s="35"/>
      <c r="AO138" s="35"/>
    </row>
    <row r="139" spans="1:41" s="172" customFormat="1">
      <c r="A139" s="838"/>
      <c r="B139" s="85"/>
      <c r="C139" s="84"/>
      <c r="D139" s="84"/>
      <c r="E139" s="84"/>
      <c r="F139" s="84"/>
      <c r="H139" s="35"/>
      <c r="I139" s="35"/>
      <c r="J139" s="35"/>
      <c r="K139" s="35"/>
      <c r="L139" s="35"/>
      <c r="M139" s="35"/>
      <c r="N139" s="1"/>
      <c r="O139" s="35"/>
      <c r="P139" s="35"/>
      <c r="Q139" s="35"/>
      <c r="R139" s="74"/>
      <c r="S139" s="74"/>
      <c r="T139" s="74"/>
      <c r="U139" s="74"/>
      <c r="V139" s="74"/>
      <c r="W139" s="74"/>
      <c r="X139" s="74"/>
      <c r="Y139" s="74"/>
      <c r="Z139" s="74"/>
      <c r="AA139" s="74"/>
      <c r="AB139" s="74"/>
      <c r="AC139" s="74"/>
      <c r="AD139" s="74"/>
      <c r="AE139" s="74"/>
      <c r="AF139" s="74"/>
      <c r="AG139" s="74"/>
      <c r="AH139" s="74"/>
      <c r="AI139" s="74"/>
      <c r="AJ139" s="74"/>
      <c r="AK139" s="74"/>
      <c r="AL139" s="35"/>
      <c r="AM139" s="35"/>
      <c r="AN139" s="35"/>
      <c r="AO139" s="35"/>
    </row>
    <row r="140" spans="1:41" s="172" customFormat="1">
      <c r="A140" s="838"/>
      <c r="B140" s="85"/>
      <c r="C140" s="84"/>
      <c r="D140" s="84"/>
      <c r="E140" s="84"/>
      <c r="F140" s="84"/>
      <c r="H140" s="35"/>
      <c r="I140" s="35"/>
      <c r="J140" s="35"/>
      <c r="K140" s="35"/>
      <c r="L140" s="35"/>
      <c r="M140" s="35"/>
      <c r="N140" s="1"/>
      <c r="O140" s="35"/>
      <c r="P140" s="35"/>
      <c r="Q140" s="35"/>
      <c r="R140" s="74"/>
      <c r="S140" s="74"/>
      <c r="T140" s="74"/>
      <c r="U140" s="74"/>
      <c r="V140" s="74"/>
      <c r="W140" s="74"/>
      <c r="X140" s="74"/>
      <c r="Y140" s="74"/>
      <c r="Z140" s="74"/>
      <c r="AA140" s="74"/>
      <c r="AB140" s="74"/>
      <c r="AC140" s="74"/>
      <c r="AD140" s="74"/>
      <c r="AE140" s="74"/>
      <c r="AF140" s="74"/>
      <c r="AG140" s="74"/>
      <c r="AH140" s="74"/>
      <c r="AI140" s="74"/>
      <c r="AJ140" s="74"/>
      <c r="AK140" s="74"/>
      <c r="AL140" s="35"/>
      <c r="AM140" s="35"/>
      <c r="AN140" s="35"/>
      <c r="AO140" s="35"/>
    </row>
  </sheetData>
  <sheetProtection sheet="1" objects="1" scenarios="1" formatColumns="0" formatRows="0" selectLockedCells="1"/>
  <customSheetViews>
    <customSheetView guid="{B48B8B4C-A880-453D-8729-90D004BEF0DB}"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
      <headerFooter alignWithMargins="0">
        <oddFooter>&amp;R&amp;"Book Antiqua,Bold"&amp;10Schedule-2/ Page &amp;P of &amp;N</oddFooter>
      </headerFooter>
    </customSheetView>
    <customSheetView guid="{7043F04C-1FA3-449D-BEB8-4AC08DF68A5A}"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
      <headerFooter alignWithMargins="0">
        <oddFooter>&amp;R&amp;"Book Antiqua,Bold"&amp;10Schedule-2/ Page &amp;P of &amp;N</oddFooter>
      </headerFooter>
    </customSheetView>
    <customSheetView guid="{D0757F9E-DF41-4B40-A5E5-F4F8FDD8D61D}"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3"/>
      <headerFooter alignWithMargins="0">
        <oddFooter>&amp;R&amp;"Book Antiqua,Bold"&amp;10Schedule-2/ Page &amp;P of &amp;N</oddFooter>
      </headerFooter>
    </customSheetView>
    <customSheetView guid="{E81F0721-C35D-4189-B675-E46A21339863}"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4"/>
      <headerFooter alignWithMargins="0">
        <oddFooter>&amp;R&amp;"Book Antiqua,Bold"&amp;10Schedule-2/ Page &amp;P of &amp;N</oddFooter>
      </headerFooter>
    </customSheetView>
    <customSheetView guid="{223BC0FC-814D-40F0-9795-CE82A16FF3A5}"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5"/>
      <headerFooter alignWithMargins="0">
        <oddFooter>&amp;R&amp;"Book Antiqua,Bold"&amp;10Schedule-2/ Page &amp;P of &amp;N</oddFooter>
      </headerFooter>
    </customSheetView>
    <customSheetView guid="{D53177B2-31EC-4222-B97A-A37DCFD9E45B}"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6"/>
      <headerFooter alignWithMargins="0">
        <oddFooter>&amp;R&amp;"Book Antiqua,Bold"&amp;10Schedule-2/ Page &amp;P of &amp;N</oddFooter>
      </headerFooter>
    </customSheetView>
    <customSheetView guid="{B3CE7B10-A914-4559-A6DA-AED8C22AFD6D}"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7"/>
      <headerFooter alignWithMargins="0">
        <oddFooter>&amp;R&amp;"Book Antiqua,Bold"&amp;10Schedule-2/ Page &amp;P of &amp;N</oddFooter>
      </headerFooter>
    </customSheetView>
    <customSheetView guid="{7487ED9F-BBED-4B2A-9631-22F1A430946B}"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8"/>
      <headerFooter alignWithMargins="0">
        <oddFooter>&amp;R&amp;"Book Antiqua,Bold"&amp;10Schedule-2/ Page &amp;P of &amp;N</oddFooter>
      </headerFooter>
    </customSheetView>
    <customSheetView guid="{A7DBDDEF-9245-44C6-9EBF-032DB6E1C0A2}"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9"/>
      <headerFooter alignWithMargins="0">
        <oddFooter>&amp;R&amp;"Book Antiqua,Bold"&amp;10Schedule-2/ Page &amp;P of &amp;N</oddFooter>
      </headerFooter>
    </customSheetView>
    <customSheetView guid="{E9F4E142-7D26-464D-BECA-4F3806DB1FE1}"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0"/>
      <headerFooter alignWithMargins="0">
        <oddFooter>&amp;R&amp;"Book Antiqua,Bold"&amp;10Schedule-2/ Page &amp;P of &amp;N</oddFooter>
      </headerFooter>
    </customSheetView>
    <customSheetView guid="{27A45B7A-04F2-4516-B80B-5ED0825D4ED3}" scale="80" hiddenColumns="1" state="hidden">
      <selection activeCell="A4" sqref="A4:F4"/>
      <colBreaks count="1" manualBreakCount="1">
        <brk id="6" max="1048575" man="1"/>
      </colBreaks>
      <pageMargins left="0" right="0" top="0" bottom="0" header="0" footer="0"/>
      <printOptions horizontalCentered="1"/>
      <pageSetup paperSize="9" orientation="portrait" horizontalDpi="300" verticalDpi="300" r:id="rId11"/>
      <headerFooter alignWithMargins="0">
        <oddFooter>&amp;R&amp;"Book Antiqua,Bold"&amp;10Schedule-2/ Page &amp;P of &amp;N</oddFooter>
      </headerFooter>
    </customSheetView>
    <customSheetView guid="{ECE9294F-C910-4036-88BC-B1F2176FB06B}"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2"/>
      <headerFooter alignWithMargins="0">
        <oddFooter>&amp;R&amp;"Book Antiqua,Bold"&amp;10Schedule-2/ Page &amp;P of &amp;N</oddFooter>
      </headerFooter>
    </customSheetView>
    <customSheetView guid="{B23AD343-29DA-4CE0-BD10-47BF44F3782F}"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3"/>
      <headerFooter alignWithMargins="0">
        <oddFooter>&amp;R&amp;"Book Antiqua,Bold"&amp;10Schedule-2/ Page &amp;P of &amp;N</oddFooter>
      </headerFooter>
    </customSheetView>
    <customSheetView guid="{4AA1107B-A795-4744-B566-827168772C7A}"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4"/>
      <headerFooter alignWithMargins="0">
        <oddFooter>&amp;R&amp;"Book Antiqua,Bold"&amp;10Schedule-2/ Page &amp;P of &amp;N</oddFooter>
      </headerFooter>
    </customSheetView>
    <customSheetView guid="{EE46BCD1-F715-4FA9-A5FC-1B125AD601E0}"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5"/>
      <headerFooter alignWithMargins="0">
        <oddFooter>&amp;R&amp;"Book Antiqua,Bold"&amp;10Schedule-2/ Page &amp;P of &amp;N</oddFooter>
      </headerFooter>
    </customSheetView>
    <customSheetView guid="{E97134B6-5E8D-4951-8DA0-73D065532361}"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6"/>
      <headerFooter alignWithMargins="0">
        <oddFooter>&amp;R&amp;"Book Antiqua,Bold"&amp;10Schedule-2/ Page &amp;P of &amp;N</oddFooter>
      </headerFooter>
    </customSheetView>
    <customSheetView guid="{B835C05C-B615-4DCB-982D-4519616B3CD8}"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7"/>
      <headerFooter alignWithMargins="0">
        <oddFooter>&amp;R&amp;"Book Antiqua,Bold"&amp;10Schedule-2/ Page &amp;P of &amp;N</oddFooter>
      </headerFooter>
    </customSheetView>
    <customSheetView guid="{17F5C48B-526E-48D2-9F97-823D578F9893}"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8"/>
      <headerFooter alignWithMargins="0">
        <oddFooter>&amp;R&amp;"Book Antiqua,Bold"&amp;10Schedule-2/ Page &amp;P of &amp;N</oddFooter>
      </headerFooter>
    </customSheetView>
    <customSheetView guid="{7F1A5DE7-1043-4C11-AB2C-CC6BC6A0F482}"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9"/>
      <headerFooter alignWithMargins="0">
        <oddFooter>&amp;R&amp;"Book Antiqua,Bold"&amp;10Schedule-2/ Page &amp;P of &amp;N</oddFooter>
      </headerFooter>
    </customSheetView>
    <customSheetView guid="{75D87FDD-0292-4E5A-8E8F-63018B009393}"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0"/>
      <headerFooter alignWithMargins="0">
        <oddFooter>&amp;R&amp;"Book Antiqua,Bold"&amp;10Schedule-2/ Page &amp;P of &amp;N</oddFooter>
      </headerFooter>
    </customSheetView>
  </customSheetViews>
  <mergeCells count="10">
    <mergeCell ref="A3:F3"/>
    <mergeCell ref="W3:X3"/>
    <mergeCell ref="A4:F4"/>
    <mergeCell ref="A7:D7"/>
    <mergeCell ref="L13:M13"/>
    <mergeCell ref="O13:P13"/>
    <mergeCell ref="B8:D8"/>
    <mergeCell ref="B9:D9"/>
    <mergeCell ref="B10:D10"/>
    <mergeCell ref="B11:D11"/>
  </mergeCells>
  <phoneticPr fontId="30" type="noConversion"/>
  <conditionalFormatting sqref="E16:E55">
    <cfRule type="expression" dxfId="9" priority="1" stopIfTrue="1">
      <formula>D16&gt;0</formula>
    </cfRule>
  </conditionalFormatting>
  <printOptions horizontalCentered="1"/>
  <pageMargins left="0.51181102362204722" right="0.26" top="0.4" bottom="0.44" header="0.25" footer="0.24"/>
  <pageSetup paperSize="9" orientation="portrait" horizontalDpi="300" verticalDpi="300" r:id="rId21"/>
  <headerFooter alignWithMargins="0">
    <oddFooter>&amp;R&amp;"Book Antiqua,Bold"&amp;10Schedule-2/ Page &amp;P of &amp;N</oddFooter>
  </headerFooter>
  <colBreaks count="1" manualBreakCount="1">
    <brk id="6" max="1048575" man="1"/>
  </colBreaks>
  <drawing r:id="rId2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30</vt:i4>
      </vt:variant>
    </vt:vector>
  </HeadingPairs>
  <TitlesOfParts>
    <vt:vector size="55" baseType="lpstr">
      <vt:lpstr>Basic</vt:lpstr>
      <vt:lpstr>Cover</vt:lpstr>
      <vt:lpstr>Instructions</vt:lpstr>
      <vt:lpstr>Names of Bidder</vt:lpstr>
      <vt:lpstr>Sch-1</vt:lpstr>
      <vt:lpstr>Sch-1 dis</vt:lpstr>
      <vt:lpstr>Sch-2</vt:lpstr>
      <vt:lpstr>Sch-3 </vt:lpstr>
      <vt:lpstr>Sch-2 Dis</vt:lpstr>
      <vt:lpstr>Sch-3 Dis</vt:lpstr>
      <vt:lpstr>Sch-4</vt:lpstr>
      <vt:lpstr>Sch-5</vt:lpstr>
      <vt:lpstr>Sch-5 Dis</vt:lpstr>
      <vt:lpstr>Sch-6</vt:lpstr>
      <vt:lpstr>Sch-7</vt:lpstr>
      <vt:lpstr>Sch-7 Dis</vt:lpstr>
      <vt:lpstr>Octroi</vt:lpstr>
      <vt:lpstr>Entry Tax</vt:lpstr>
      <vt:lpstr>Other Taxes &amp; Duties</vt:lpstr>
      <vt:lpstr>Bid Form </vt:lpstr>
      <vt:lpstr>Q &amp; C (2)</vt:lpstr>
      <vt:lpstr>Q &amp; C</vt:lpstr>
      <vt:lpstr>N to W</vt:lpstr>
      <vt:lpstr>Sheet1</vt:lpstr>
      <vt:lpstr>Sheet3</vt:lpstr>
      <vt:lpstr>'Bid Form '!Print_Area</vt:lpstr>
      <vt:lpstr>'Entry Tax'!Print_Area</vt:lpstr>
      <vt:lpstr>Instructions!Print_Area</vt:lpstr>
      <vt:lpstr>'Names of Bidder'!Print_Area</vt:lpstr>
      <vt:lpstr>Octroi!Print_Area</vt:lpstr>
      <vt:lpstr>'Other Taxes &amp; Duties'!Print_Area</vt:lpstr>
      <vt:lpstr>'Q &amp; C'!Print_Area</vt:lpstr>
      <vt:lpstr>'Q &amp; C (2)'!Print_Area</vt:lpstr>
      <vt:lpstr>'Sch-1'!Print_Area</vt:lpstr>
      <vt:lpstr>'Sch-1 dis'!Print_Area</vt:lpstr>
      <vt:lpstr>'Sch-2'!Print_Area</vt:lpstr>
      <vt:lpstr>'Sch-2 Dis'!Print_Area</vt:lpstr>
      <vt:lpstr>'Sch-3 Dis'!Print_Area</vt:lpstr>
      <vt:lpstr>'Sch-4'!Print_Area</vt:lpstr>
      <vt:lpstr>'Sch-5'!Print_Area</vt:lpstr>
      <vt:lpstr>'Sch-5 Dis'!Print_Area</vt:lpstr>
      <vt:lpstr>'Sch-6'!Print_Area</vt:lpstr>
      <vt:lpstr>'Sch-7'!Print_Area</vt:lpstr>
      <vt:lpstr>'Sch-7 Dis'!Print_Area</vt:lpstr>
      <vt:lpstr>'Sch-1'!Print_Titles</vt:lpstr>
      <vt:lpstr>'Sch-1 dis'!Print_Titles</vt:lpstr>
      <vt:lpstr>'Sch-2'!Print_Titles</vt:lpstr>
      <vt:lpstr>'Sch-2 Dis'!Print_Titles</vt:lpstr>
      <vt:lpstr>'Sch-3 '!Print_Titles</vt:lpstr>
      <vt:lpstr>'Sch-3 Dis'!Print_Titles</vt:lpstr>
      <vt:lpstr>'Sch-5'!Print_Titles</vt:lpstr>
      <vt:lpstr>'Sch-5 Dis'!Print_Titles</vt:lpstr>
      <vt:lpstr>'Sch-6'!Print_Titles</vt:lpstr>
      <vt:lpstr>'Sch-7'!Print_Titles</vt:lpstr>
      <vt:lpstr>'Sch-7 Dis'!Print_Titles</vt:lpstr>
    </vt:vector>
  </TitlesOfParts>
  <Manager/>
  <Company>POWERGRID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PGCIL</dc:creator>
  <cp:keywords/>
  <dc:description/>
  <cp:lastModifiedBy>Shilpa P K {शिल्पा पी.के.}</cp:lastModifiedBy>
  <cp:revision/>
  <dcterms:created xsi:type="dcterms:W3CDTF">2001-07-26T10:23:15Z</dcterms:created>
  <dcterms:modified xsi:type="dcterms:W3CDTF">2025-08-18T06:40:03Z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7de828d-f69d-40d4-9531-ce724429a5c7_Enabled">
    <vt:lpwstr>true</vt:lpwstr>
  </property>
  <property fmtid="{D5CDD505-2E9C-101B-9397-08002B2CF9AE}" pid="3" name="MSIP_Label_67de828d-f69d-40d4-9531-ce724429a5c7_SetDate">
    <vt:lpwstr>2025-08-18T06:39:17Z</vt:lpwstr>
  </property>
  <property fmtid="{D5CDD505-2E9C-101B-9397-08002B2CF9AE}" pid="4" name="MSIP_Label_67de828d-f69d-40d4-9531-ce724429a5c7_Method">
    <vt:lpwstr>Privileged</vt:lpwstr>
  </property>
  <property fmtid="{D5CDD505-2E9C-101B-9397-08002B2CF9AE}" pid="5" name="MSIP_Label_67de828d-f69d-40d4-9531-ce724429a5c7_Name">
    <vt:lpwstr>Unrestricted-IT</vt:lpwstr>
  </property>
  <property fmtid="{D5CDD505-2E9C-101B-9397-08002B2CF9AE}" pid="6" name="MSIP_Label_67de828d-f69d-40d4-9531-ce724429a5c7_SiteId">
    <vt:lpwstr>7048075c-52c2-4a40-8e7c-5c5a5573c87f</vt:lpwstr>
  </property>
  <property fmtid="{D5CDD505-2E9C-101B-9397-08002B2CF9AE}" pid="7" name="MSIP_Label_67de828d-f69d-40d4-9531-ce724429a5c7_ActionId">
    <vt:lpwstr>bcc2a83a-df03-4f17-a770-fdc05526586a</vt:lpwstr>
  </property>
  <property fmtid="{D5CDD505-2E9C-101B-9397-08002B2CF9AE}" pid="8" name="MSIP_Label_67de828d-f69d-40d4-9531-ce724429a5c7_ContentBits">
    <vt:lpwstr>0</vt:lpwstr>
  </property>
  <property fmtid="{D5CDD505-2E9C-101B-9397-08002B2CF9AE}" pid="9" name="MSIP_Label_67de828d-f69d-40d4-9531-ce724429a5c7_Tag">
    <vt:lpwstr>10, 0, 1, 1</vt:lpwstr>
  </property>
</Properties>
</file>