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updateLinks="never" codeName="ThisWorkbook" defaultThemeVersion="124226"/>
  <mc:AlternateContent xmlns:mc="http://schemas.openxmlformats.org/markup-compatibility/2006">
    <mc:Choice Requires="x15">
      <x15ac:absPath xmlns:x15ac="http://schemas.microsoft.com/office/spreadsheetml/2010/11/ac" url="C:\Users\vikas.chandra\OneDrive - Power Grid Corporation of India Limited\Desktop\BD of 4TR12 _ Bulk\Bidding Documents 4TR12\"/>
    </mc:Choice>
  </mc:AlternateContent>
  <xr:revisionPtr revIDLastSave="0" documentId="13_ncr:1_{9B48EEA1-56CB-4D95-AF1A-590EAE89238F}" xr6:coauthVersionLast="47" xr6:coauthVersionMax="47" xr10:uidLastSave="{00000000-0000-0000-0000-000000000000}"/>
  <bookViews>
    <workbookView xWindow="-120" yWindow="-120" windowWidth="29040" windowHeight="15720" tabRatio="607" firstSheet="3" activeTab="3"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'Sch-1'!$A$1:$N$43</definedName>
    <definedName name="_xlnm.Print_Area" localSheetId="5">'Sch-2'!$A$1:$J$45</definedName>
    <definedName name="_xlnm.Print_Area" localSheetId="6">'Sch-3'!$A$1:$Q$28</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Instructions!$A$1:$C$65</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'Sch-1'!$A$1:$N$44</definedName>
    <definedName name="Z_041FB609_8993_4F11_A9EC_5412AED6DDE3_.wvu.PrintArea" localSheetId="5" hidden="1">'Sch-2'!$A$1:$J$45</definedName>
    <definedName name="Z_041FB609_8993_4F11_A9EC_5412AED6DDE3_.wvu.PrintArea" localSheetId="6" hidden="1">'Sch-3'!$A$1:$P$28</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'Sch-1'!$16:$40</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'Sch-1'!$A$1:$N$44</definedName>
    <definedName name="Z_18EA11B4_BD82_47BF_99FA_7AB19BF74D0B_.wvu.PrintArea" localSheetId="5" hidden="1">'Sch-2'!$A$1:$J$45</definedName>
    <definedName name="Z_18EA11B4_BD82_47BF_99FA_7AB19BF74D0B_.wvu.PrintArea" localSheetId="6" hidden="1">'Sch-3'!$A$1:$P$28</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'Sch-1'!$C$1:$C$40</definedName>
    <definedName name="Z_357C9841_BEC3_434B_AC63_C04FB4321BA3_.wvu.FilterData" localSheetId="5" hidden="1">'Sch-2'!$C$1:$C$47</definedName>
    <definedName name="Z_357C9841_BEC3_434B_AC63_C04FB4321BA3_.wvu.FilterData" localSheetId="6" hidden="1">'Sch-3'!$C$1:$C$30</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'Sch-1'!$A$1:$N$44</definedName>
    <definedName name="Z_357C9841_BEC3_434B_AC63_C04FB4321BA3_.wvu.PrintArea" localSheetId="5" hidden="1">'Sch-2'!$A$1:$J$47</definedName>
    <definedName name="Z_357C9841_BEC3_434B_AC63_C04FB4321BA3_.wvu.PrintArea" localSheetId="6" hidden="1">'Sch-3'!$A$1:$P$30</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'Sch-1'!$C$1:$C$40</definedName>
    <definedName name="Z_3C00DDA0_7DDE_4169_A739_550DAF5DCF8D_.wvu.FilterData" localSheetId="5" hidden="1">'Sch-2'!$C$1:$C$47</definedName>
    <definedName name="Z_3C00DDA0_7DDE_4169_A739_550DAF5DCF8D_.wvu.FilterData" localSheetId="6" hidden="1">'Sch-3'!$C$1:$C$30</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'Sch-1'!$A$1:$N$44</definedName>
    <definedName name="Z_3C00DDA0_7DDE_4169_A739_550DAF5DCF8D_.wvu.PrintArea" localSheetId="5" hidden="1">'Sch-2'!$A$1:$J$47</definedName>
    <definedName name="Z_3C00DDA0_7DDE_4169_A739_550DAF5DCF8D_.wvu.PrintArea" localSheetId="6" hidden="1">'Sch-3'!$A$1:$P$30</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'Sch-1'!$C$1:$C$40</definedName>
    <definedName name="Z_63D51328_7CBC_4A1E_B96D_BAE91416501B_.wvu.FilterData" localSheetId="5" hidden="1">'Sch-2'!$C$1:$C$47</definedName>
    <definedName name="Z_63D51328_7CBC_4A1E_B96D_BAE91416501B_.wvu.FilterData" localSheetId="6" hidden="1">'Sch-3'!$C$1:$C$30</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'Sch-1'!$A$1:$N$44</definedName>
    <definedName name="Z_63D51328_7CBC_4A1E_B96D_BAE91416501B_.wvu.PrintArea" localSheetId="5" hidden="1">'Sch-2'!$A$1:$J$47</definedName>
    <definedName name="Z_63D51328_7CBC_4A1E_B96D_BAE91416501B_.wvu.PrintArea" localSheetId="6" hidden="1">'Sch-3'!$A$1:$P$30</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Instructions!$A$1:$C$65</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'Sch-1'!$A$1:$N$44</definedName>
    <definedName name="Z_66705863_FE19_4351_9628_5A7FC4026A68_.wvu.PrintArea" localSheetId="5" hidden="1">'Sch-2'!$A$1:$J$45</definedName>
    <definedName name="Z_66705863_FE19_4351_9628_5A7FC4026A68_.wvu.PrintArea" localSheetId="6" hidden="1">'Sch-3'!$A$1:$P$28</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'Sch-1'!$A$1:$N$44</definedName>
    <definedName name="Z_889C3D82_0A24_4765_A688_A80A782F5056_.wvu.PrintArea" localSheetId="5" hidden="1">'Sch-2'!$A$1:$J$45</definedName>
    <definedName name="Z_889C3D82_0A24_4765_A688_A80A782F5056_.wvu.PrintArea" localSheetId="6" hidden="1">'Sch-3'!$A$1:$P$28</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'Sch-1'!$A$18:$IV$40</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'Sch-1'!$A$1:$N$44</definedName>
    <definedName name="Z_89CB4E6A_722E_4E39_885D_E2A6D0D08321_.wvu.PrintArea" localSheetId="5" hidden="1">'Sch-2'!$A$1:$J$45</definedName>
    <definedName name="Z_89CB4E6A_722E_4E39_885D_E2A6D0D08321_.wvu.PrintArea" localSheetId="6" hidden="1">'Sch-3'!$A$1:$P$28</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'Sch-1'!$16:$40</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'Sch-1'!$A$1:$N$44</definedName>
    <definedName name="Z_915C64AD_BD67_44F0_9117_5B9D998BA799_.wvu.PrintArea" localSheetId="5" hidden="1">'Sch-2'!$A$1:$J$45</definedName>
    <definedName name="Z_915C64AD_BD67_44F0_9117_5B9D998BA799_.wvu.PrintArea" localSheetId="6" hidden="1">'Sch-3'!$A$1:$P$28</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'Sch-1'!$16:$40</definedName>
    <definedName name="Z_99CA2F10_F926_46DC_8609_4EAE5B9F3585_.wvu.FilterData" localSheetId="5" hidden="1">'Sch-2'!$A$16:$AF$42</definedName>
    <definedName name="Z_99CA2F10_F926_46DC_8609_4EAE5B9F3585_.wvu.FilterData" localSheetId="6" hidden="1">'Sch-3'!$A$16:$AE$22</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'Sch-1'!$A$1:$N$44</definedName>
    <definedName name="Z_99CA2F10_F926_46DC_8609_4EAE5B9F3585_.wvu.PrintArea" localSheetId="5" hidden="1">'Sch-2'!$A$1:$J$45</definedName>
    <definedName name="Z_99CA2F10_F926_46DC_8609_4EAE5B9F3585_.wvu.PrintArea" localSheetId="6" hidden="1">'Sch-3'!$A$1:$P$28</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'Sch-1'!$16:$40</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'Sch-1'!$A$1:$N$44</definedName>
    <definedName name="Z_A58DB4DF_40C7_4BEB_B85E_6BD6F54941CF_.wvu.PrintArea" localSheetId="5" hidden="1">'Sch-2'!$A$1:$J$45</definedName>
    <definedName name="Z_A58DB4DF_40C7_4BEB_B85E_6BD6F54941CF_.wvu.PrintArea" localSheetId="6" hidden="1">'Sch-3'!$A$1:$P$28</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'Sch-1'!$C$1:$C$40</definedName>
    <definedName name="Z_B96E710B_6DD7_4DE1_95AB_C9EE060CD030_.wvu.FilterData" localSheetId="5" hidden="1">'Sch-2'!$C$1:$C$47</definedName>
    <definedName name="Z_B96E710B_6DD7_4DE1_95AB_C9EE060CD030_.wvu.FilterData" localSheetId="6" hidden="1">'Sch-3'!$C$1:$C$30</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'Sch-1'!$A$1:$N$44</definedName>
    <definedName name="Z_B96E710B_6DD7_4DE1_95AB_C9EE060CD030_.wvu.PrintArea" localSheetId="5" hidden="1">'Sch-2'!$A$1:$J$47</definedName>
    <definedName name="Z_B96E710B_6DD7_4DE1_95AB_C9EE060CD030_.wvu.PrintArea" localSheetId="6" hidden="1">'Sch-3'!$A$1:$P$30</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'Sch-1'!$A$1:$N$44</definedName>
    <definedName name="Z_C76D6353_631E_41F6_AC5B_54AF1399435E_.wvu.PrintArea" localSheetId="5" hidden="1">'Sch-2'!$A$1:$J$45</definedName>
    <definedName name="Z_C76D6353_631E_41F6_AC5B_54AF1399435E_.wvu.PrintArea" localSheetId="6" hidden="1">'Sch-3'!$A$1:$P$28</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'Sch-1'!$16:$40</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'Sch-1'!$A$1:$N$44</definedName>
    <definedName name="Z_CCA37BAE_906F_43D5_9FD9_B13563E4B9D7_.wvu.PrintArea" localSheetId="5" hidden="1">'Sch-2'!$A$1:$J$45</definedName>
    <definedName name="Z_CCA37BAE_906F_43D5_9FD9_B13563E4B9D7_.wvu.PrintArea" localSheetId="6" hidden="1">'Sch-3'!$A$1:$P$28</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9" i="7" l="1"/>
  <c r="V20" i="7"/>
  <c r="R21" i="7"/>
  <c r="V21" i="7"/>
  <c r="P20" i="7"/>
  <c r="R20" i="7" s="1"/>
  <c r="P19" i="7"/>
  <c r="R19" i="7" s="1"/>
  <c r="T35" i="5"/>
  <c r="N35" i="5"/>
  <c r="O35" i="5" s="1"/>
  <c r="P35" i="5" l="1"/>
  <c r="T19" i="5"/>
  <c r="T20" i="5"/>
  <c r="T21" i="5"/>
  <c r="T22" i="5"/>
  <c r="T23" i="5"/>
  <c r="T24" i="5"/>
  <c r="T25" i="5"/>
  <c r="T26" i="5"/>
  <c r="T27" i="5"/>
  <c r="T28" i="5"/>
  <c r="T29" i="5"/>
  <c r="T30" i="5"/>
  <c r="T31" i="5"/>
  <c r="T32" i="5"/>
  <c r="T33" i="5"/>
  <c r="T34" i="5"/>
  <c r="N34" i="5" l="1"/>
  <c r="N33" i="5"/>
  <c r="N32" i="5"/>
  <c r="N31" i="5"/>
  <c r="N30" i="5"/>
  <c r="N29" i="5"/>
  <c r="N28" i="5"/>
  <c r="N27" i="5"/>
  <c r="N26" i="5"/>
  <c r="N20" i="5"/>
  <c r="N21" i="5"/>
  <c r="N22" i="5"/>
  <c r="O34" i="5" l="1"/>
  <c r="P34" i="5"/>
  <c r="O33" i="5"/>
  <c r="P33" i="5"/>
  <c r="O32" i="5"/>
  <c r="P32" i="5"/>
  <c r="P31" i="5"/>
  <c r="O31" i="5"/>
  <c r="O30" i="5"/>
  <c r="P30" i="5"/>
  <c r="O29" i="5"/>
  <c r="P29" i="5"/>
  <c r="O28" i="5"/>
  <c r="P28" i="5"/>
  <c r="O27" i="5"/>
  <c r="P27" i="5"/>
  <c r="O26" i="5"/>
  <c r="P26" i="5"/>
  <c r="P22" i="5"/>
  <c r="O22" i="5"/>
  <c r="O21" i="5"/>
  <c r="P21" i="5"/>
  <c r="O20" i="5"/>
  <c r="P20" i="5"/>
  <c r="A17" i="7"/>
  <c r="Q21" i="7" l="1"/>
  <c r="V18" i="7" l="1"/>
  <c r="V22" i="7" s="1"/>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2" i="7" s="1"/>
  <c r="A1" i="6"/>
  <c r="C9" i="6"/>
  <c r="C10" i="6"/>
  <c r="C11" i="6"/>
  <c r="C12" i="6"/>
  <c r="A1" i="5"/>
  <c r="C9" i="5"/>
  <c r="B8" i="12" s="1"/>
  <c r="C10" i="5"/>
  <c r="C10" i="14" s="1"/>
  <c r="C11" i="5"/>
  <c r="B10" i="12" s="1"/>
  <c r="C12" i="5"/>
  <c r="B11" i="12" s="1"/>
  <c r="IV16" i="5"/>
  <c r="N18" i="5"/>
  <c r="N19" i="5"/>
  <c r="N23" i="5"/>
  <c r="N24" i="5"/>
  <c r="N25" i="5"/>
  <c r="N38" i="5"/>
  <c r="C42" i="5"/>
  <c r="C44" i="6" s="1"/>
  <c r="K42" i="5"/>
  <c r="O27" i="7" s="1"/>
  <c r="N22" i="8" s="1"/>
  <c r="C43" i="5"/>
  <c r="C28" i="7" s="1"/>
  <c r="C22" i="8" s="1"/>
  <c r="K43" i="5"/>
  <c r="O28" i="7" s="1"/>
  <c r="N23" i="8" s="1"/>
  <c r="J6" i="4"/>
  <c r="Z7" i="5" s="1"/>
  <c r="Z6" i="4"/>
  <c r="A7" i="4"/>
  <c r="A9" i="4"/>
  <c r="A8" i="6" s="1"/>
  <c r="A10" i="4"/>
  <c r="G22" i="4"/>
  <c r="F22" i="4" s="1"/>
  <c r="B2" i="2"/>
  <c r="A3" i="13" s="1"/>
  <c r="B3" i="2"/>
  <c r="A1" i="7" s="1"/>
  <c r="P25" i="5" l="1"/>
  <c r="O25" i="5"/>
  <c r="P24" i="5"/>
  <c r="O24" i="5"/>
  <c r="P23" i="5"/>
  <c r="O23" i="5"/>
  <c r="O19" i="5"/>
  <c r="P19" i="5"/>
  <c r="T37" i="5"/>
  <c r="O18" i="5"/>
  <c r="N37" i="5"/>
  <c r="H5" i="20"/>
  <c r="J8" i="15"/>
  <c r="J26" i="15" s="1"/>
  <c r="H7" i="20"/>
  <c r="Q18" i="7"/>
  <c r="J41" i="6"/>
  <c r="J7" i="15" s="1"/>
  <c r="I25" i="15" s="1"/>
  <c r="B9" i="12"/>
  <c r="A3" i="10"/>
  <c r="A3" i="12"/>
  <c r="C12" i="14"/>
  <c r="I45" i="6"/>
  <c r="A8" i="8"/>
  <c r="A8" i="10"/>
  <c r="A3" i="7"/>
  <c r="A3" i="8"/>
  <c r="C12" i="15"/>
  <c r="A3" i="6"/>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27" i="7"/>
  <c r="C21" i="8" s="1"/>
  <c r="A1" i="19"/>
  <c r="C45" i="6"/>
  <c r="P18" i="5"/>
  <c r="A1" i="8"/>
  <c r="A8" i="5"/>
  <c r="AG9" i="19"/>
  <c r="P37" i="5" l="1"/>
  <c r="D15" i="9" s="1"/>
  <c r="O37" i="5"/>
  <c r="R22" i="7"/>
  <c r="D17" i="9" s="1"/>
  <c r="A7" i="11"/>
  <c r="A7" i="10"/>
  <c r="B7" i="14"/>
  <c r="A7" i="8"/>
  <c r="A7" i="13"/>
  <c r="A7" i="6"/>
  <c r="A7" i="7"/>
  <c r="B41" i="19"/>
  <c r="B8" i="14"/>
  <c r="A7" i="12"/>
  <c r="I16" i="15"/>
  <c r="E17" i="13"/>
  <c r="D19" i="11"/>
  <c r="E19" i="13" s="1"/>
  <c r="J16" i="15"/>
  <c r="P32" i="7"/>
  <c r="N39" i="5"/>
  <c r="J6" i="15"/>
  <c r="D15" i="11"/>
  <c r="E15" i="13" l="1"/>
  <c r="D19" i="9"/>
  <c r="D23" i="11" s="1"/>
  <c r="D28" i="11" s="1"/>
  <c r="H16" i="15"/>
  <c r="J9" i="15"/>
  <c r="J15" i="15" s="1"/>
  <c r="H24" i="15"/>
  <c r="J31" i="15" l="1"/>
  <c r="J32" i="15" s="1"/>
  <c r="J35" i="15"/>
  <c r="J36" i="15" s="1"/>
  <c r="H15" i="15"/>
  <c r="H31" i="15" s="1"/>
  <c r="H32" i="15" s="1"/>
  <c r="I15" i="15"/>
  <c r="S21" i="7" l="1"/>
  <c r="T21" i="7" s="1"/>
  <c r="U21" i="7" s="1"/>
  <c r="S20" i="7"/>
  <c r="T20" i="7" s="1"/>
  <c r="U20" i="7" s="1"/>
  <c r="S19" i="7"/>
  <c r="T19" i="7" s="1"/>
  <c r="U19" i="7" s="1"/>
  <c r="F19" i="13"/>
  <c r="D19" i="13" s="1"/>
  <c r="S18" i="7"/>
  <c r="I35" i="15"/>
  <c r="I36" i="15" s="1"/>
  <c r="F17" i="13" s="1"/>
  <c r="I31" i="15"/>
  <c r="I32" i="15" s="1"/>
  <c r="H35" i="15"/>
  <c r="H36" i="15" s="1"/>
  <c r="S22" i="7" l="1"/>
  <c r="Q35" i="5"/>
  <c r="R35" i="5" s="1"/>
  <c r="S35" i="5" s="1"/>
  <c r="Q21" i="5"/>
  <c r="R21" i="5" s="1"/>
  <c r="S21" i="5" s="1"/>
  <c r="Q24" i="5"/>
  <c r="R24" i="5" s="1"/>
  <c r="S24" i="5" s="1"/>
  <c r="Q30" i="5"/>
  <c r="R30" i="5" s="1"/>
  <c r="S30" i="5" s="1"/>
  <c r="Q34" i="5"/>
  <c r="R34" i="5" s="1"/>
  <c r="S34" i="5" s="1"/>
  <c r="Q23" i="5"/>
  <c r="R23" i="5" s="1"/>
  <c r="S23" i="5" s="1"/>
  <c r="Q25" i="5"/>
  <c r="R25" i="5" s="1"/>
  <c r="S25" i="5" s="1"/>
  <c r="Q27" i="5"/>
  <c r="R27" i="5" s="1"/>
  <c r="S27" i="5" s="1"/>
  <c r="Q29" i="5"/>
  <c r="R29" i="5" s="1"/>
  <c r="S29" i="5" s="1"/>
  <c r="Q31" i="5"/>
  <c r="R31" i="5" s="1"/>
  <c r="S31" i="5" s="1"/>
  <c r="Q33" i="5"/>
  <c r="R33" i="5" s="1"/>
  <c r="S33" i="5" s="1"/>
  <c r="Q19" i="5"/>
  <c r="R19" i="5" s="1"/>
  <c r="S19" i="5" s="1"/>
  <c r="Q26" i="5"/>
  <c r="R26" i="5" s="1"/>
  <c r="S26" i="5" s="1"/>
  <c r="Q28" i="5"/>
  <c r="R28" i="5" s="1"/>
  <c r="S28" i="5" s="1"/>
  <c r="Q32" i="5"/>
  <c r="R32" i="5" s="1"/>
  <c r="S32" i="5" s="1"/>
  <c r="Q22" i="5"/>
  <c r="R22" i="5" s="1"/>
  <c r="S22" i="5" s="1"/>
  <c r="Q20" i="5"/>
  <c r="R20" i="5" s="1"/>
  <c r="S20" i="5" s="1"/>
  <c r="T18" i="7"/>
  <c r="T22" i="7" s="1"/>
  <c r="F15" i="13"/>
  <c r="D15" i="13" s="1"/>
  <c r="Q18" i="5"/>
  <c r="R18" i="5" s="1"/>
  <c r="U18" i="7" l="1"/>
  <c r="R37" i="5"/>
  <c r="S18" i="5"/>
  <c r="U22" i="7" l="1"/>
  <c r="D17" i="10" s="1"/>
  <c r="S37" i="5"/>
  <c r="D15" i="10" s="1"/>
  <c r="D19" i="10" l="1"/>
  <c r="D23" i="13" s="1"/>
  <c r="D28" i="13" s="1"/>
  <c r="H18" i="19" s="1"/>
  <c r="P1" i="22" l="1"/>
  <c r="Y23" i="22" s="1"/>
  <c r="T23" i="22" s="1"/>
  <c r="Y29" i="22"/>
  <c r="T29" i="22" s="1"/>
  <c r="Y36" i="22"/>
  <c r="T36" i="22" s="1"/>
  <c r="Y30" i="22"/>
  <c r="T30" i="22" s="1"/>
  <c r="Y38" i="22"/>
  <c r="T38" i="22" s="1"/>
  <c r="Y32" i="22"/>
  <c r="T32" i="22" s="1"/>
  <c r="P9" i="22"/>
  <c r="Q9" i="22" s="1"/>
  <c r="S9" i="22" s="1"/>
  <c r="Y39" i="22"/>
  <c r="T39" i="22" s="1"/>
  <c r="Y20" i="22"/>
  <c r="T20" i="22" s="1"/>
  <c r="Y31" i="22"/>
  <c r="T31" i="22" s="1"/>
  <c r="Y42" i="22"/>
  <c r="T42" i="22" s="1"/>
  <c r="Y35" i="22"/>
  <c r="T35" i="22" s="1"/>
  <c r="Y16" i="22"/>
  <c r="T16" i="22" s="1"/>
  <c r="Y40" i="22"/>
  <c r="T40" i="22" s="1"/>
  <c r="Y9" i="22"/>
  <c r="T9" i="22" s="1"/>
  <c r="Y12" i="22"/>
  <c r="T12" i="22" s="1"/>
  <c r="Y8" i="22"/>
  <c r="T8" i="22" s="1"/>
  <c r="P8" i="22"/>
  <c r="Q8" i="22" s="1"/>
  <c r="S8" i="22" s="1"/>
  <c r="Y13" i="22"/>
  <c r="T13" i="22" s="1"/>
  <c r="Y14" i="22"/>
  <c r="T14" i="22" s="1"/>
  <c r="Y10" i="22"/>
  <c r="T10" i="22" s="1"/>
  <c r="Y22" i="22"/>
  <c r="T22" i="22" s="1"/>
  <c r="Y17" i="22"/>
  <c r="T17" i="22" s="1"/>
  <c r="Y33" i="22"/>
  <c r="T33" i="22" s="1"/>
  <c r="P10" i="22"/>
  <c r="Q10" i="22" s="1"/>
  <c r="S10" i="22" s="1"/>
  <c r="P6" i="22"/>
  <c r="Q6" i="22" s="1"/>
  <c r="Y15" i="22"/>
  <c r="T15" i="22" s="1"/>
  <c r="Y28" i="22"/>
  <c r="T28" i="22" s="1"/>
  <c r="Y37" i="22"/>
  <c r="T37" i="22" s="1"/>
  <c r="P11" i="22"/>
  <c r="Q11" i="22" s="1"/>
  <c r="S11" i="22" s="1"/>
  <c r="Y19" i="22"/>
  <c r="T19" i="22" s="1"/>
  <c r="P7" i="22"/>
  <c r="Q7" i="22" s="1"/>
  <c r="S7" i="22" s="1"/>
  <c r="Y18" i="22"/>
  <c r="T18" i="22" s="1"/>
  <c r="Y11" i="22"/>
  <c r="T11" i="22" s="1"/>
  <c r="Y43" i="22"/>
  <c r="T43" i="22" s="1"/>
  <c r="Y21" i="22"/>
  <c r="T21" i="22" s="1"/>
  <c r="Y34" i="22" l="1"/>
  <c r="T34" i="22" s="1"/>
  <c r="Y41" i="22"/>
  <c r="T41" i="22" s="1"/>
  <c r="P4" i="22"/>
  <c r="H19" i="19" s="1"/>
  <c r="B17" i="19" s="1"/>
  <c r="U5" i="22"/>
  <c r="U4" i="22"/>
</calcChain>
</file>

<file path=xl/sharedStrings.xml><?xml version="1.0" encoding="utf-8"?>
<sst xmlns="http://schemas.openxmlformats.org/spreadsheetml/2006/main" count="1282" uniqueCount="512">
  <si>
    <t>Package Name</t>
  </si>
  <si>
    <t>Direct</t>
  </si>
  <si>
    <t>Package Code</t>
  </si>
  <si>
    <t>Bought-out</t>
  </si>
  <si>
    <t>Specification No.</t>
  </si>
  <si>
    <t>ORIGINAL</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</si>
  <si>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</si>
  <si>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</si>
  <si>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</si>
  <si>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</si>
  <si>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</si>
  <si>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</si>
  <si>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</si>
  <si>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</si>
  <si>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</si>
  <si>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</si>
  <si>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</si>
  <si>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</si>
  <si>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</si>
  <si>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</si>
  <si>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</si>
  <si>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</si>
  <si>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</si>
  <si>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</si>
  <si>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</si>
  <si>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</si>
  <si>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</si>
  <si>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</si>
  <si>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</si>
  <si>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</si>
  <si>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</si>
  <si>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</si>
  <si>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</si>
  <si>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</si>
  <si>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</si>
  <si>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</si>
  <si>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</si>
  <si>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</si>
  <si>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</si>
  <si>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</si>
  <si>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</si>
  <si>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</si>
  <si>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</si>
  <si>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</si>
  <si>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</si>
  <si>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</si>
  <si>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</si>
  <si>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</si>
  <si>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</si>
  <si>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</si>
  <si>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</si>
  <si>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</si>
  <si>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</si>
  <si>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</si>
  <si>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</si>
  <si>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</si>
  <si>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</si>
  <si>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</si>
  <si>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</si>
  <si>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</si>
  <si>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</si>
  <si>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</si>
  <si>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</si>
  <si>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</si>
  <si>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</si>
  <si>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</si>
  <si>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</si>
  <si>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</si>
  <si>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</si>
  <si>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</si>
  <si>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</si>
  <si>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</si>
  <si>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</si>
  <si>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</si>
  <si>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</si>
  <si>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</si>
  <si>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</si>
  <si>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</si>
  <si>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</si>
  <si>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</si>
  <si>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</si>
  <si>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</si>
  <si>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</si>
  <si>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</si>
  <si>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</si>
  <si>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</si>
  <si>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</si>
  <si>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</si>
  <si>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</si>
  <si>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</si>
  <si>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</si>
  <si>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</si>
  <si>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</si>
  <si>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</si>
  <si>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</si>
  <si>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</si>
  <si>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</si>
  <si>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</si>
  <si>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</si>
  <si>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</si>
  <si>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</si>
  <si>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</si>
  <si>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</si>
  <si>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</si>
  <si>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</si>
  <si>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</si>
  <si>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</si>
  <si>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</si>
  <si>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</si>
  <si>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</si>
  <si>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</si>
  <si>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</si>
  <si>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</si>
  <si>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</si>
  <si>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</si>
  <si>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</si>
  <si>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</si>
  <si>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</si>
  <si>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</si>
  <si>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</si>
  <si>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 xml:space="preserve">EA </t>
  </si>
  <si>
    <t>SET</t>
  </si>
  <si>
    <t>SPARES INSULATING OIL TO BE HANDED OVER TO OWNER AFTER COMMISSIONING</t>
  </si>
  <si>
    <t xml:space="preserve">KL </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</si>
  <si>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</si>
  <si>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</si>
  <si>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</si>
  <si>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</si>
  <si>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</si>
  <si>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</si>
  <si>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</si>
  <si>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</si>
  <si>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</si>
  <si>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</si>
  <si>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</si>
  <si>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</si>
  <si>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</si>
  <si>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</si>
  <si>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</si>
  <si>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</si>
  <si>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</si>
  <si>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</si>
  <si>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</si>
  <si>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</si>
  <si>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</si>
  <si>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</si>
  <si>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</si>
  <si>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</si>
  <si>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</si>
  <si>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</si>
  <si>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</si>
  <si>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</si>
  <si>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</si>
  <si>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</si>
  <si>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</si>
  <si>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</si>
  <si>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</si>
  <si>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</si>
  <si>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</si>
  <si>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</si>
  <si>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</si>
  <si>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</si>
  <si>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</si>
  <si>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</si>
  <si>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</si>
  <si>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</si>
  <si>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</si>
  <si>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</si>
  <si>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</si>
  <si>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</si>
  <si>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</si>
  <si>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</si>
  <si>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</si>
  <si>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</si>
  <si>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</si>
  <si>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</si>
  <si>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</si>
  <si>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</si>
  <si>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</si>
  <si>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</si>
  <si>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</si>
  <si>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</si>
  <si>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</si>
  <si>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</si>
  <si>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</si>
  <si>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</si>
  <si>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</si>
  <si>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</si>
  <si>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</si>
  <si>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</si>
  <si>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</si>
  <si>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</si>
  <si>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</si>
  <si>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</si>
  <si>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</si>
  <si>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</si>
  <si>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</si>
  <si>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</si>
  <si>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</si>
  <si>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</si>
  <si>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</si>
  <si>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</si>
  <si>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</si>
  <si>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</si>
  <si>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</si>
  <si>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</si>
  <si>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</si>
  <si>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</si>
  <si>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</si>
  <si>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</si>
  <si>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</si>
  <si>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</si>
  <si>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</si>
  <si>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</si>
  <si>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</si>
  <si>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</si>
  <si>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</si>
  <si>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</si>
  <si>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</si>
  <si>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</si>
  <si>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</si>
  <si>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</si>
  <si>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</si>
  <si>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</si>
  <si>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</si>
  <si>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</si>
  <si>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</si>
  <si>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</si>
  <si>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</si>
  <si>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</si>
  <si>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</si>
  <si>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</si>
  <si>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</si>
  <si>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</si>
  <si>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</si>
  <si>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</si>
  <si>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</si>
  <si>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</si>
  <si>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</si>
  <si>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</si>
  <si>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</si>
  <si>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</si>
  <si>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</si>
  <si>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</si>
  <si>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</si>
  <si>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</si>
  <si>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</si>
  <si>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</si>
  <si>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</si>
  <si>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</si>
  <si>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</si>
  <si>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</si>
  <si>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</si>
  <si>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</si>
  <si>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</si>
  <si>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</si>
  <si>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</si>
  <si>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</si>
  <si>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</si>
  <si>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</si>
  <si>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</si>
  <si>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</si>
  <si>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</si>
  <si>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</si>
  <si>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</si>
  <si>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</si>
  <si>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</si>
  <si>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</si>
  <si>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</si>
  <si>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</si>
  <si>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</si>
  <si>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</si>
  <si>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</si>
  <si>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</si>
  <si>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</si>
  <si>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</si>
  <si>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</si>
  <si>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</si>
  <si>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</si>
  <si>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</si>
  <si>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</si>
  <si>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</si>
  <si>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</si>
  <si>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</si>
  <si>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</si>
  <si>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</si>
  <si>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</si>
  <si>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</si>
  <si>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</si>
  <si>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</si>
  <si>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</si>
  <si>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</si>
  <si>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</si>
  <si>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</si>
  <si>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</si>
  <si>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</si>
  <si>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</si>
  <si>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</si>
  <si>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</si>
  <si>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</si>
  <si>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</si>
  <si>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</si>
  <si>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</si>
  <si>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</si>
  <si>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</si>
  <si>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</si>
  <si>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</si>
  <si>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</si>
  <si>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</si>
  <si>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</si>
  <si>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</si>
  <si>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</si>
  <si>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</si>
  <si>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</si>
  <si>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</si>
  <si>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</si>
  <si>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</si>
  <si>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</si>
  <si>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</si>
  <si>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</si>
  <si>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</si>
  <si>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</si>
  <si>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</si>
  <si>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</si>
  <si>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</si>
  <si>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</si>
  <si>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</si>
  <si>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</si>
  <si>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</si>
  <si>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</si>
  <si>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</si>
  <si>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</si>
  <si>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</si>
  <si>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</si>
  <si>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</si>
  <si>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</si>
  <si>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</si>
  <si>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</si>
  <si>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</si>
  <si>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</si>
  <si>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</si>
  <si>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</si>
  <si>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</si>
  <si>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</si>
  <si>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</si>
  <si>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</si>
  <si>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</si>
  <si>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</si>
  <si>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</si>
  <si>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</si>
  <si>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</si>
  <si>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</si>
  <si>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</si>
  <si>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</si>
  <si>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</si>
  <si>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</si>
  <si>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</si>
  <si>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</si>
  <si>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</si>
  <si>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</si>
  <si>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</si>
  <si>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</si>
  <si>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</si>
  <si>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</si>
  <si>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</si>
  <si>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</si>
  <si>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</si>
  <si>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</si>
  <si>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</si>
  <si>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</si>
  <si>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</si>
  <si>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</si>
  <si>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</si>
  <si>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</si>
  <si>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</si>
  <si>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</si>
  <si>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</si>
  <si>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</si>
  <si>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</si>
  <si>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</si>
  <si>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</si>
  <si>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</si>
  <si>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</si>
  <si>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</si>
  <si>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</si>
  <si>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</si>
  <si>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</si>
  <si>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</si>
  <si>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</si>
  <si>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</si>
  <si>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</si>
  <si>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</si>
  <si>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</si>
  <si>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</si>
  <si>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</si>
  <si>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</si>
  <si>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</si>
  <si>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</si>
  <si>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</si>
  <si>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</si>
  <si>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</si>
  <si>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</si>
  <si>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</si>
  <si>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</si>
  <si>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</si>
  <si>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</si>
  <si>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</si>
  <si>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</si>
  <si>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</si>
  <si>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</si>
  <si>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</si>
  <si>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</si>
  <si>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</si>
  <si>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</si>
  <si>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</si>
  <si>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</si>
  <si>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</si>
  <si>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</si>
  <si>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</si>
  <si>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</si>
  <si>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</si>
  <si>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</si>
  <si>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</si>
  <si>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</si>
  <si>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</si>
  <si>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</si>
  <si>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</si>
  <si>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</si>
  <si>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</si>
  <si>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</si>
  <si>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</si>
  <si>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</si>
  <si>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</si>
  <si>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</si>
  <si>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</si>
  <si>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</si>
  <si>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</si>
  <si>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</si>
  <si>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</si>
  <si>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</si>
  <si>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</si>
  <si>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</si>
  <si>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</si>
  <si>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</si>
  <si>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</si>
  <si>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</si>
  <si>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</si>
  <si>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</si>
  <si>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</si>
  <si>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</si>
  <si>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</si>
  <si>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</si>
  <si>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</si>
  <si>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</si>
  <si>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</si>
  <si>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</si>
  <si>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</si>
  <si>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</si>
  <si>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</si>
  <si>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</si>
  <si>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</si>
  <si>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</si>
  <si>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</si>
  <si>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</si>
  <si>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</si>
  <si>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</si>
  <si>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</si>
  <si>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</si>
  <si>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</si>
  <si>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</si>
  <si>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</si>
  <si>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</si>
  <si>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</si>
  <si>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</si>
  <si>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</si>
  <si>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</si>
  <si>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</si>
  <si>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</si>
  <si>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</si>
  <si>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</si>
  <si>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</si>
  <si>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</si>
  <si>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</si>
  <si>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</si>
  <si>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</si>
  <si>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</si>
  <si>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Magnetic Oil Level Gauge</t>
  </si>
  <si>
    <t xml:space="preserve">MANDATORY SPARES                        </t>
  </si>
  <si>
    <t>Transformer Package 7RT-19-Bulk</t>
  </si>
  <si>
    <t xml:space="preserve"> 4TR-12-BULK</t>
  </si>
  <si>
    <t xml:space="preserve">Bulk-LOT-6-400kV Transformer pkg-4TR-12 </t>
  </si>
  <si>
    <t xml:space="preserve">SUPPLY                                  </t>
  </si>
  <si>
    <t>500MVA, 400KV/220/33 KV, 3-phase Autotransformer excluding insulatingoil</t>
  </si>
  <si>
    <t>Insulating Oil for 500MVA, 400KV/220/33 KV, 3-phase Autotransformer</t>
  </si>
  <si>
    <t>DIGITAL RTCC RELAY</t>
  </si>
  <si>
    <t>DIGITAL RTCC PANEL</t>
  </si>
  <si>
    <t>420KV, 1250A RIP BUSHING WITH METAL PARTS AND GASKETS</t>
  </si>
  <si>
    <t>245KV, 2000A RIP BUSHING WITH METAL PARTS AND GASKETS</t>
  </si>
  <si>
    <t>52kV, 3150A Bushing with metal parts andgaskets</t>
  </si>
  <si>
    <t>36kV, 2000A Bushing with metal parts andgaskets for Transformer</t>
  </si>
  <si>
    <t>Buchholz Relay (Main Tank) complete with float and  contacts forTransformer</t>
  </si>
  <si>
    <t>Pressure Relief Device</t>
  </si>
  <si>
    <t>Starters, contactors, switches and relays for electrical controlpanels of 400kV T/F (one set of each type)</t>
  </si>
  <si>
    <t>Oil flow indicator for 400kV T/F with flow switch</t>
  </si>
  <si>
    <t>OTI complete with contacts &amp; sensing device</t>
  </si>
  <si>
    <t>Local winding temperature indicator (WTI) with contact</t>
  </si>
  <si>
    <t>Cooler fan with motor for 400kV Transformer</t>
  </si>
  <si>
    <t>Oil cooler pump with motor for 400kV Transformer</t>
  </si>
  <si>
    <t>500MVA, 400KV/220/33 KV, 3-phase Autotransformer excluding insulating oil</t>
  </si>
  <si>
    <t>Digital RTCC Panel consist of digital RTCC relays as per technical specification</t>
  </si>
  <si>
    <t>400kV Transformer Package 4TR-12-BULK  for 10x500 MVA, 400/220/33kV 3-Ph Transformers Under " Bulk Procurement of 765kV &amp; 400kV class Transformers and Reactors of various capacities under Lot-6"</t>
  </si>
  <si>
    <t>Spec No:-CC/NT/W-TR/DOM/A04/25/10879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</si>
</sst>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7">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70" fillId="0" borderId="0"/>
  </cellStyleXfs>
  <cellXfs count="958">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53" fillId="0" borderId="0" xfId="0" applyFont="1" applyAlignment="1">
      <alignment vertical="center"/>
    </xf>
    <xf numFmtId="0" fontId="73" fillId="0" borderId="9" xfId="0" applyFont="1" applyBorder="1" applyAlignment="1">
      <alignment horizontal="lef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left"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7">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00" xfId="126" xr:uid="{0F4B2A68-8583-4A1F-B79D-0CDED0DAE3EA}"/>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88251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0050125" y="285750"/>
          <a:ext cx="0" cy="14636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10" zoomScaleNormal="100" zoomScaleSheetLayoutView="110" workbookViewId="0">
      <selection activeCell="B12" sqref="B12"/>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66" customHeight="1">
      <c r="A1" s="24" t="s">
        <v>0</v>
      </c>
      <c r="B1" s="292" t="s">
        <v>510</v>
      </c>
      <c r="C1" s="25"/>
      <c r="D1" s="25"/>
      <c r="E1" s="25"/>
      <c r="F1" s="25"/>
      <c r="G1" s="25"/>
      <c r="H1" s="25"/>
    </row>
    <row r="2" spans="1:9">
      <c r="B2" s="27"/>
      <c r="I2" s="26" t="s">
        <v>1</v>
      </c>
    </row>
    <row r="3" spans="1:9">
      <c r="A3" s="26" t="s">
        <v>2</v>
      </c>
      <c r="B3" s="365" t="s">
        <v>489</v>
      </c>
      <c r="I3" s="26" t="s">
        <v>3</v>
      </c>
    </row>
    <row r="5" spans="1:9">
      <c r="A5" s="26" t="s">
        <v>4</v>
      </c>
      <c r="B5" s="696" t="s">
        <v>511</v>
      </c>
      <c r="C5" s="25"/>
      <c r="D5" s="25"/>
      <c r="E5" s="25"/>
      <c r="F5" s="25"/>
      <c r="G5" s="25"/>
      <c r="H5" s="25"/>
    </row>
  </sheetData>
  <customSheetViews>
    <customSheetView guid="{66705863-FE19-4351-9628-5A7FC4026A68}" scale="160" showPageBreaks="1" hiddenColumns="1" view="pageBreakPreview">
      <selection activeCell="B5" sqref="B5"/>
      <pageMargins left="0" right="0" top="0" bottom="0" header="0" footer="0"/>
      <pageSetup scale="86" orientation="portrait" r:id="rId1"/>
      <headerFooter alignWithMargins="0"/>
    </customSheetView>
    <customSheetView guid="{89CB4E6A-722E-4E39-885D-E2A6D0D08321}" hiddenColumns="1" state="hidden">
      <selection activeCell="B10" sqref="B10"/>
      <pageMargins left="0" right="0" top="0" bottom="0" header="0" footer="0"/>
      <pageSetup orientation="portrait" r:id="rId2"/>
      <headerFooter alignWithMargins="0"/>
    </customSheetView>
    <customSheetView guid="{915C64AD-BD67-44F0-9117-5B9D998BA799}" hiddenColumns="1" state="hidden">
      <selection activeCell="B17" sqref="B17"/>
      <pageMargins left="0" right="0" top="0" bottom="0" header="0" footer="0"/>
      <pageSetup orientation="portrait" r:id="rId3"/>
      <headerFooter alignWithMargins="0"/>
    </customSheetView>
    <customSheetView guid="{18EA11B4-BD82-47BF-99FA-7AB19BF74D0B}" hiddenColumns="1" state="hidden">
      <selection activeCell="B17" sqref="B17"/>
      <pageMargins left="0" right="0" top="0" bottom="0" header="0" footer="0"/>
      <pageSetup orientation="portrait" r:id="rId4"/>
      <headerFooter alignWithMargins="0"/>
    </customSheetView>
    <customSheetView guid="{CCA37BAE-906F-43D5-9FD9-B13563E4B9D7}" hiddenColumns="1" state="hidden">
      <selection activeCell="B12" sqref="B12"/>
      <pageMargins left="0" right="0" top="0" bottom="0" header="0" footer="0"/>
      <pageSetup orientation="portrait" r:id="rId5"/>
      <headerFooter alignWithMargins="0"/>
    </customSheetView>
    <customSheetView guid="{99CA2F10-F926-46DC-8609-4EAE5B9F3585}" hiddenColumns="1" state="hidden">
      <selection activeCell="E14" sqref="E14"/>
      <pageMargins left="0" right="0" top="0" bottom="0" header="0" footer="0"/>
      <pageSetup orientation="portrait" r:id="rId6"/>
      <headerFooter alignWithMargins="0"/>
    </customSheetView>
    <customSheetView guid="{63D51328-7CBC-4A1E-B96D-BAE91416501B}" hiddenColumns="1" state="hidden">
      <selection activeCell="B9" sqref="B9:B10"/>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357C9841-BEC3-434B-AC63-C04FB4321BA3}" hiddenColumns="1" state="hidden">
      <selection activeCell="B17" sqref="B17"/>
      <pageMargins left="0" right="0" top="0" bottom="0" header="0" footer="0"/>
      <pageSetup orientation="portrait" r:id="rId9"/>
      <headerFooter alignWithMargins="0"/>
    </customSheetView>
    <customSheetView guid="{B96E710B-6DD7-4DE1-95AB-C9EE060CD030}" hiddenColumns="1" state="hidden">
      <selection activeCell="B9" sqref="B9:B10"/>
      <pageMargins left="0" right="0" top="0" bottom="0" header="0" footer="0"/>
      <pageSetup orientation="portrait" r:id="rId10"/>
      <headerFooter alignWithMargins="0"/>
    </customSheetView>
    <customSheetView guid="{A58DB4DF-40C7-4BEB-B85E-6BD6F54941CF}" hiddenColumns="1" state="hidden">
      <selection activeCell="B17" sqref="B17"/>
      <pageMargins left="0" right="0" top="0" bottom="0" header="0" footer="0"/>
      <pageSetup orientation="portrait" r:id="rId11"/>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3"/>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oddHeader>&amp;C&amp;"Calibri"&amp;12&amp;KFF0000 डेटा वर्गीकरण : प्रतिबंधित/RESTRICTED&amp;1#_x000D_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customWidth="1"/>
    <col min="7" max="7" width="34.140625" style="73" customWidth="1"/>
    <col min="8" max="8" width="11.42578125" style="73" customWidth="1"/>
    <col min="9" max="9" width="14" style="348" customWidth="1"/>
    <col min="10" max="10" width="14.42578125" style="348" customWidth="1"/>
    <col min="11" max="11" width="17.140625" style="348" customWidth="1"/>
    <col min="12" max="13" width="11.42578125" style="348" customWidth="1"/>
    <col min="14" max="14" width="21.28515625" style="348" customWidth="1"/>
    <col min="15" max="15" width="18.28515625" style="73" customWidth="1"/>
    <col min="16" max="17" width="11.42578125" style="73" customWidth="1"/>
    <col min="18" max="18" width="11.42578125" style="99" customWidth="1"/>
    <col min="19" max="24" width="11.42578125" style="73" customWidth="1"/>
    <col min="25" max="16384" width="11.42578125" style="99"/>
  </cols>
  <sheetData>
    <row r="1" spans="1:15" ht="18" customHeight="1">
      <c r="A1" s="69" t="str">
        <f>Cover!B3</f>
        <v>Spec No:-CC/NT/W-TR/DOM/A04/25/10879</v>
      </c>
      <c r="B1" s="70"/>
      <c r="C1" s="71"/>
      <c r="D1" s="71"/>
      <c r="E1" s="72" t="s">
        <v>171</v>
      </c>
    </row>
    <row r="2" spans="1:15" ht="8.1" customHeight="1">
      <c r="A2" s="74"/>
      <c r="B2" s="75"/>
      <c r="C2" s="76"/>
      <c r="D2" s="76"/>
      <c r="E2" s="77"/>
      <c r="F2" s="78"/>
    </row>
    <row r="3" spans="1:15" ht="111" customHeight="1">
      <c r="A3" s="843" t="str">
        <f>Cover!$B$2</f>
        <v>400kV Transformer Package 4TR-12-BULK  for 10x500 MVA, 400/220/33kV 3-Ph Transformers Under " Bulk Procurement of 765kV &amp; 400kV class Transformers and Reactors of various capacities under Lot-6"</v>
      </c>
      <c r="B3" s="843"/>
      <c r="C3" s="843"/>
      <c r="D3" s="843"/>
      <c r="E3" s="843"/>
    </row>
    <row r="4" spans="1:15" ht="21.95" customHeight="1">
      <c r="A4" s="829" t="s">
        <v>191</v>
      </c>
      <c r="B4" s="829"/>
      <c r="C4" s="829"/>
      <c r="D4" s="829"/>
      <c r="E4" s="829"/>
    </row>
    <row r="5" spans="1:15" ht="12" customHeight="1">
      <c r="A5" s="79"/>
      <c r="B5" s="80"/>
      <c r="C5" s="80"/>
      <c r="D5" s="80"/>
      <c r="E5" s="80"/>
    </row>
    <row r="6" spans="1:15" ht="20.25" customHeight="1">
      <c r="A6" s="748" t="s">
        <v>94</v>
      </c>
      <c r="B6" s="748"/>
      <c r="C6" s="4"/>
      <c r="D6" s="80"/>
      <c r="E6" s="80"/>
    </row>
    <row r="7" spans="1:15" ht="18" customHeight="1">
      <c r="A7" s="752">
        <f>'Sch-1'!A7</f>
        <v>0</v>
      </c>
      <c r="B7" s="752"/>
      <c r="C7" s="752"/>
      <c r="D7" s="81" t="s">
        <v>95</v>
      </c>
    </row>
    <row r="8" spans="1:15" ht="18" customHeight="1">
      <c r="A8" s="749" t="str">
        <f>"Bidder’s Name and Address  (" &amp; MID('Names of Bidder'!A9,9, 20) &amp; ") :"</f>
        <v>Bidder’s Name and Address  (Sole Bidder) :</v>
      </c>
      <c r="B8" s="749"/>
      <c r="C8" s="749"/>
      <c r="D8" s="82" t="str">
        <f>'Sch-1'!K8</f>
        <v>Contract Services</v>
      </c>
    </row>
    <row r="9" spans="1:15" ht="18" customHeight="1">
      <c r="A9" s="400" t="s">
        <v>97</v>
      </c>
      <c r="B9" s="400" t="str">
        <f>IF('Names of Bidder'!C9=0, "", 'Names of Bidder'!C9)</f>
        <v/>
      </c>
      <c r="C9" s="99"/>
      <c r="D9" s="82" t="str">
        <f>'Sch-1'!K9</f>
        <v>Power Grid Corporation of India Ltd.,</v>
      </c>
    </row>
    <row r="10" spans="1:15" ht="18" customHeight="1">
      <c r="A10" s="400" t="s">
        <v>99</v>
      </c>
      <c r="B10" s="228" t="str">
        <f>IF('Names of Bidder'!C10=0, "", 'Names of Bidder'!C10)</f>
        <v/>
      </c>
      <c r="C10" s="99"/>
      <c r="D10" s="82" t="str">
        <f>'Sch-1'!K10</f>
        <v>"Saudamini", Plot No.-2</v>
      </c>
    </row>
    <row r="11" spans="1:15" ht="18" customHeight="1">
      <c r="A11" s="367"/>
      <c r="B11" s="228" t="str">
        <f>IF('Names of Bidder'!C11=0, "", 'Names of Bidder'!C11)</f>
        <v/>
      </c>
      <c r="C11" s="99"/>
      <c r="D11" s="82" t="str">
        <f>'Sch-1'!K11</f>
        <v xml:space="preserve">Sector-29, </v>
      </c>
    </row>
    <row r="12" spans="1:15" ht="18" customHeight="1">
      <c r="A12" s="367"/>
      <c r="B12" s="228" t="str">
        <f>IF('Names of Bidder'!C12=0, "", 'Names of Bidder'!C12)</f>
        <v/>
      </c>
      <c r="C12" s="99"/>
      <c r="D12" s="82" t="str">
        <f>'Sch-1'!K12</f>
        <v>Gurugram (Haryana) - 122001</v>
      </c>
    </row>
    <row r="13" spans="1:15" ht="8.1" customHeight="1" thickBot="1"/>
    <row r="14" spans="1:15" ht="21.95" customHeight="1">
      <c r="A14" s="534" t="s">
        <v>173</v>
      </c>
      <c r="B14" s="830" t="s">
        <v>174</v>
      </c>
      <c r="C14" s="830"/>
      <c r="D14" s="831" t="s">
        <v>175</v>
      </c>
      <c r="E14" s="832"/>
      <c r="I14" s="827"/>
      <c r="J14" s="827"/>
      <c r="K14" s="827"/>
      <c r="M14" s="820"/>
      <c r="N14" s="820"/>
      <c r="O14" s="820"/>
    </row>
    <row r="15" spans="1:15" ht="24.75" customHeight="1">
      <c r="A15" s="535" t="s">
        <v>178</v>
      </c>
      <c r="B15" s="821" t="s">
        <v>179</v>
      </c>
      <c r="C15" s="821"/>
      <c r="D15" s="839">
        <f>'Sch-1'!S37</f>
        <v>0</v>
      </c>
      <c r="E15" s="840"/>
      <c r="I15" s="349"/>
      <c r="K15" s="349"/>
      <c r="M15" s="349"/>
      <c r="O15" s="84"/>
    </row>
    <row r="16" spans="1:15" ht="81" customHeight="1">
      <c r="A16" s="536"/>
      <c r="B16" s="824" t="s">
        <v>181</v>
      </c>
      <c r="C16" s="824"/>
      <c r="D16" s="841"/>
      <c r="E16" s="842"/>
      <c r="G16" s="85"/>
    </row>
    <row r="17" spans="1:15" ht="24.75" customHeight="1">
      <c r="A17" s="535" t="s">
        <v>182</v>
      </c>
      <c r="B17" s="821" t="s">
        <v>183</v>
      </c>
      <c r="C17" s="821"/>
      <c r="D17" s="822">
        <f>'Sch-3'!U22</f>
        <v>0</v>
      </c>
      <c r="E17" s="823"/>
      <c r="I17" s="349"/>
      <c r="K17" s="350"/>
      <c r="M17" s="349"/>
      <c r="O17" s="87"/>
    </row>
    <row r="18" spans="1:15" ht="81.75" customHeight="1">
      <c r="A18" s="536"/>
      <c r="B18" s="824" t="s">
        <v>185</v>
      </c>
      <c r="C18" s="824"/>
      <c r="D18" s="844"/>
      <c r="E18" s="845"/>
      <c r="G18" s="88"/>
      <c r="I18" s="351"/>
      <c r="M18" s="351"/>
    </row>
    <row r="19" spans="1:15" ht="33" customHeight="1" thickBot="1">
      <c r="A19" s="537"/>
      <c r="B19" s="538" t="s">
        <v>186</v>
      </c>
      <c r="C19" s="539"/>
      <c r="D19" s="835">
        <f>D15+D17</f>
        <v>0</v>
      </c>
      <c r="E19" s="836"/>
    </row>
    <row r="20" spans="1:15" ht="30" customHeight="1">
      <c r="A20" s="89"/>
      <c r="B20" s="89"/>
      <c r="C20" s="90"/>
      <c r="D20" s="89"/>
      <c r="E20" s="89"/>
    </row>
    <row r="21" spans="1:15" ht="30" customHeight="1">
      <c r="A21" s="91" t="s">
        <v>187</v>
      </c>
      <c r="B21" s="542" t="str">
        <f>'Sch-5'!B21</f>
        <v xml:space="preserve">  </v>
      </c>
      <c r="C21" s="90" t="s">
        <v>188</v>
      </c>
      <c r="D21" s="846" t="str">
        <f>'Sch-5'!D21</f>
        <v/>
      </c>
      <c r="E21" s="846"/>
      <c r="F21" s="92"/>
    </row>
    <row r="22" spans="1:15" ht="30" customHeight="1">
      <c r="A22" s="91" t="s">
        <v>189</v>
      </c>
      <c r="B22" s="543" t="str">
        <f>'Sch-5'!B22</f>
        <v/>
      </c>
      <c r="C22" s="90" t="s">
        <v>190</v>
      </c>
      <c r="D22" s="846" t="str">
        <f>'Sch-5'!D22</f>
        <v/>
      </c>
      <c r="E22" s="846"/>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dataConsolidate/>
  <customSheetViews>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Header>&amp;C&amp;"Calibri"&amp;12&amp;KFF0000 डेटा वर्गीकरण : प्रतिबंधित/RESTRICTED&amp;1#_x000D_</oddHeader>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No:-CC/NT/W-TR/DOM/A04/25/10879</v>
      </c>
      <c r="B1" s="101"/>
      <c r="C1" s="102"/>
      <c r="D1" s="103" t="s">
        <v>192</v>
      </c>
    </row>
    <row r="2" spans="1:6" ht="18" customHeight="1">
      <c r="A2" s="104"/>
      <c r="B2" s="105"/>
      <c r="C2" s="106"/>
      <c r="D2" s="106"/>
    </row>
    <row r="3" spans="1:6" ht="78.75" customHeight="1">
      <c r="A3" s="828" t="str">
        <f>Cover!$B$2</f>
        <v>400kV Transformer Package 4TR-12-BULK  for 10x500 MVA, 400/220/33kV 3-Ph Transformers Under " Bulk Procurement of 765kV &amp; 400kV class Transformers and Reactors of various capacities under Lot-6"</v>
      </c>
      <c r="B3" s="828"/>
      <c r="C3" s="828"/>
      <c r="D3" s="828"/>
      <c r="E3" s="107"/>
      <c r="F3" s="107"/>
    </row>
    <row r="4" spans="1:6" ht="21.95" customHeight="1">
      <c r="A4" s="829" t="s">
        <v>193</v>
      </c>
      <c r="B4" s="829"/>
      <c r="C4" s="829"/>
      <c r="D4" s="829"/>
    </row>
    <row r="5" spans="1:6" ht="18" customHeight="1">
      <c r="A5" s="108"/>
    </row>
    <row r="6" spans="1:6" ht="18" customHeight="1">
      <c r="A6" s="748" t="s">
        <v>94</v>
      </c>
      <c r="B6" s="748"/>
      <c r="C6" s="4"/>
    </row>
    <row r="7" spans="1:6" ht="18" customHeight="1">
      <c r="A7" s="752">
        <f>'Sch-1'!A7</f>
        <v>0</v>
      </c>
      <c r="B7" s="752"/>
      <c r="C7" s="752"/>
      <c r="D7" s="81" t="s">
        <v>95</v>
      </c>
    </row>
    <row r="8" spans="1:6" ht="21.75" customHeight="1">
      <c r="A8" s="749" t="str">
        <f>"Bidder’s Name and Address  (" &amp; MID('Names of Bidder'!A9,9, 20) &amp; ") :"</f>
        <v>Bidder’s Name and Address  (Sole Bidder) :</v>
      </c>
      <c r="B8" s="749"/>
      <c r="C8" s="749"/>
      <c r="D8" s="82" t="str">
        <f>'Sch-1'!K8</f>
        <v>Contract Services</v>
      </c>
    </row>
    <row r="9" spans="1:6" ht="18" customHeight="1">
      <c r="A9" s="400" t="s">
        <v>97</v>
      </c>
      <c r="B9" s="400" t="str">
        <f>IF('Names of Bidder'!C9=0, "", 'Names of Bidder'!C9)</f>
        <v/>
      </c>
      <c r="C9" s="99"/>
      <c r="D9" s="82" t="str">
        <f>'Sch-1'!K9</f>
        <v>Power Grid Corporation of India Ltd.,</v>
      </c>
    </row>
    <row r="10" spans="1:6" ht="18" customHeight="1">
      <c r="A10" s="400"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522"/>
      <c r="B13" s="522"/>
      <c r="C13" s="522"/>
      <c r="D13" s="81"/>
    </row>
    <row r="14" spans="1:6" ht="21.95" customHeight="1">
      <c r="A14" s="523" t="s">
        <v>173</v>
      </c>
      <c r="B14" s="847" t="s">
        <v>135</v>
      </c>
      <c r="C14" s="848"/>
      <c r="D14" s="524" t="s">
        <v>175</v>
      </c>
    </row>
    <row r="15" spans="1:6" ht="21.95" customHeight="1">
      <c r="A15" s="525" t="s">
        <v>178</v>
      </c>
      <c r="B15" s="849" t="s">
        <v>194</v>
      </c>
      <c r="C15" s="849"/>
      <c r="D15" s="526">
        <f>'Sch-1'!N37</f>
        <v>0</v>
      </c>
    </row>
    <row r="16" spans="1:6" ht="35.1" customHeight="1">
      <c r="A16" s="527"/>
      <c r="B16" s="850" t="s">
        <v>195</v>
      </c>
      <c r="C16" s="851"/>
      <c r="D16" s="528"/>
    </row>
    <row r="17" spans="1:6" ht="21.95" customHeight="1">
      <c r="A17" s="525" t="s">
        <v>182</v>
      </c>
      <c r="B17" s="849" t="s">
        <v>196</v>
      </c>
      <c r="C17" s="849"/>
      <c r="D17" s="529" t="s">
        <v>203</v>
      </c>
    </row>
    <row r="18" spans="1:6" ht="35.1" customHeight="1">
      <c r="A18" s="527"/>
      <c r="B18" s="850" t="s">
        <v>197</v>
      </c>
      <c r="C18" s="851"/>
      <c r="D18" s="528"/>
    </row>
    <row r="19" spans="1:6" ht="21.95" customHeight="1">
      <c r="A19" s="525" t="s">
        <v>198</v>
      </c>
      <c r="B19" s="849" t="s">
        <v>199</v>
      </c>
      <c r="C19" s="849"/>
      <c r="D19" s="526">
        <f>'Sch-3'!P22</f>
        <v>0</v>
      </c>
    </row>
    <row r="20" spans="1:6" ht="30" customHeight="1">
      <c r="A20" s="527"/>
      <c r="B20" s="850" t="s">
        <v>200</v>
      </c>
      <c r="C20" s="851"/>
      <c r="D20" s="528"/>
    </row>
    <row r="21" spans="1:6" ht="21.95" customHeight="1">
      <c r="A21" s="525" t="s">
        <v>201</v>
      </c>
      <c r="B21" s="849" t="s">
        <v>202</v>
      </c>
      <c r="C21" s="849"/>
      <c r="D21" s="529" t="s">
        <v>203</v>
      </c>
    </row>
    <row r="22" spans="1:6" ht="30" customHeight="1">
      <c r="A22" s="527"/>
      <c r="B22" s="850" t="s">
        <v>204</v>
      </c>
      <c r="C22" s="851"/>
      <c r="D22" s="528"/>
    </row>
    <row r="23" spans="1:6" ht="30" customHeight="1">
      <c r="A23" s="525">
        <v>5</v>
      </c>
      <c r="B23" s="849" t="s">
        <v>205</v>
      </c>
      <c r="C23" s="849"/>
      <c r="D23" s="526">
        <f>'Sch-5'!D19:E19</f>
        <v>0</v>
      </c>
    </row>
    <row r="24" spans="1:6" ht="23.25" customHeight="1">
      <c r="A24" s="527"/>
      <c r="B24" s="850" t="s">
        <v>206</v>
      </c>
      <c r="C24" s="851"/>
      <c r="D24" s="530"/>
    </row>
    <row r="25" spans="1:6" ht="21.95" customHeight="1">
      <c r="A25" s="525" t="s">
        <v>207</v>
      </c>
      <c r="B25" s="849" t="s">
        <v>208</v>
      </c>
      <c r="C25" s="849"/>
      <c r="D25" s="529" t="s">
        <v>203</v>
      </c>
    </row>
    <row r="26" spans="1:6" ht="35.1" customHeight="1">
      <c r="A26" s="527"/>
      <c r="B26" s="850" t="s">
        <v>209</v>
      </c>
      <c r="C26" s="851"/>
      <c r="D26" s="528"/>
    </row>
    <row r="27" spans="1:6" ht="18.75" customHeight="1">
      <c r="A27" s="852"/>
      <c r="B27" s="854" t="s">
        <v>210</v>
      </c>
      <c r="C27" s="854"/>
      <c r="D27" s="531"/>
    </row>
    <row r="28" spans="1:6" ht="18.75" customHeight="1" thickBot="1">
      <c r="A28" s="853"/>
      <c r="B28" s="855"/>
      <c r="C28" s="855"/>
      <c r="D28" s="532">
        <f>D15+D19+D23</f>
        <v>0</v>
      </c>
    </row>
    <row r="29" spans="1:6" ht="18.75" customHeight="1">
      <c r="A29" s="118"/>
      <c r="B29" s="119"/>
      <c r="C29" s="119"/>
      <c r="D29" s="120"/>
    </row>
    <row r="30" spans="1:6" ht="27.95" customHeight="1">
      <c r="A30" s="118"/>
      <c r="B30" s="121"/>
      <c r="C30" s="121"/>
      <c r="D30" s="120"/>
    </row>
    <row r="31" spans="1:6" ht="27.95" customHeight="1">
      <c r="A31" s="122" t="s">
        <v>211</v>
      </c>
      <c r="B31" s="542" t="str">
        <f>'Sch-5 after discount'!B21</f>
        <v xml:space="preserve">  </v>
      </c>
      <c r="C31" s="121" t="s">
        <v>188</v>
      </c>
      <c r="D31" s="595" t="str">
        <f>'Sch-5 after discount'!D21</f>
        <v/>
      </c>
      <c r="F31" s="123"/>
    </row>
    <row r="32" spans="1:6" ht="27.95" customHeight="1">
      <c r="A32" s="122" t="s">
        <v>212</v>
      </c>
      <c r="B32" s="543" t="str">
        <f>'Sch-5 after discount'!B22</f>
        <v/>
      </c>
      <c r="C32" s="121" t="s">
        <v>190</v>
      </c>
      <c r="D32" s="595" t="str">
        <f>'Sch-5 after discount'!D22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WYMSt1OiQbiY3hVfvfFxs58AOzdzedl/iT1Np3DLm4+4jFkhfbt5zWzwuECfTmdkfbY56yQTaUfzR5cCkTinLw==" saltValue="DX31ryTDkCdBM6HKMR41Uw==" spinCount="100000" sheet="1" selectLockedCells="1"/>
  <customSheetViews>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1181102362204722" right="0.39370078740157483" top="0.55118110236220474" bottom="0.47244094488188981" header="0.39370078740157483" footer="0.23622047244094491"/>
  <pageSetup paperSize="9" scale="87" fitToHeight="0" orientation="portrait" r:id="rId15"/>
  <headerFooter alignWithMargins="0">
    <oddHeader xml:space="preserve">&amp;C&amp;"Calibri,Regular"&amp;1&amp;KFF0000#
</oddHeader>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No:-CC/NT/W-TR/DOM/A04/25/10879</v>
      </c>
      <c r="B1" s="101"/>
      <c r="C1" s="102"/>
      <c r="D1" s="103" t="s">
        <v>213</v>
      </c>
    </row>
    <row r="2" spans="1:6" ht="18" customHeight="1">
      <c r="A2" s="104"/>
      <c r="B2" s="105"/>
      <c r="C2" s="106"/>
      <c r="D2" s="106"/>
    </row>
    <row r="3" spans="1:6" ht="73.5" customHeight="1">
      <c r="A3" s="861" t="str">
        <f>Cover!$B$2</f>
        <v>400kV Transformer Package 4TR-12-BULK  for 10x500 MVA, 400/220/33kV 3-Ph Transformers Under " Bulk Procurement of 765kV &amp; 400kV class Transformers and Reactors of various capacities under Lot-6"</v>
      </c>
      <c r="B3" s="861"/>
      <c r="C3" s="861"/>
      <c r="D3" s="861"/>
      <c r="E3" s="107"/>
      <c r="F3" s="107"/>
    </row>
    <row r="4" spans="1:6" ht="21.95" customHeight="1">
      <c r="A4" s="829" t="s">
        <v>193</v>
      </c>
      <c r="B4" s="829"/>
      <c r="C4" s="829"/>
      <c r="D4" s="829"/>
    </row>
    <row r="5" spans="1:6" ht="18" customHeight="1">
      <c r="A5" s="108"/>
    </row>
    <row r="6" spans="1:6" ht="18" customHeight="1">
      <c r="A6" s="18" t="e">
        <f>'Sch-1'!#REF!</f>
        <v>#REF!</v>
      </c>
      <c r="D6" s="81" t="s">
        <v>95</v>
      </c>
    </row>
    <row r="7" spans="1:6" ht="36" customHeight="1">
      <c r="A7" s="862" t="str">
        <f>'Sch-1'!A8</f>
        <v>Bidder’s Name and Address  (Sole Bidder) :</v>
      </c>
      <c r="B7" s="862"/>
      <c r="C7" s="862"/>
      <c r="D7" s="82" t="str">
        <f>'Sch-1'!K8</f>
        <v>Contract Services</v>
      </c>
    </row>
    <row r="8" spans="1:6" ht="18" customHeight="1">
      <c r="A8" s="22" t="s">
        <v>214</v>
      </c>
      <c r="B8" s="860" t="str">
        <f>IF('Sch-1'!C9=0, "", 'Sch-1'!C9)</f>
        <v/>
      </c>
      <c r="C8" s="860"/>
      <c r="D8" s="82" t="str">
        <f>'Sch-1'!K9</f>
        <v>Power Grid Corporation of India Ltd.,</v>
      </c>
    </row>
    <row r="9" spans="1:6" ht="18" customHeight="1">
      <c r="A9" s="22" t="s">
        <v>215</v>
      </c>
      <c r="B9" s="860" t="str">
        <f>IF('Sch-1'!C10=0, "", 'Sch-1'!C10)</f>
        <v/>
      </c>
      <c r="C9" s="860"/>
      <c r="D9" s="82" t="str">
        <f>'Sch-1'!K10</f>
        <v>"Saudamini", Plot No.-2</v>
      </c>
    </row>
    <row r="10" spans="1:6" ht="18" customHeight="1">
      <c r="A10" s="23"/>
      <c r="B10" s="860" t="str">
        <f>IF('Sch-1'!C11=0, "", 'Sch-1'!C11)</f>
        <v/>
      </c>
      <c r="C10" s="860"/>
      <c r="D10" s="82" t="str">
        <f>'Sch-1'!K11</f>
        <v xml:space="preserve">Sector-29, </v>
      </c>
    </row>
    <row r="11" spans="1:6" ht="18" customHeight="1">
      <c r="A11" s="23"/>
      <c r="B11" s="860" t="str">
        <f>IF('Sch-1'!C12=0, "", 'Sch-1'!C12)</f>
        <v/>
      </c>
      <c r="C11" s="860"/>
      <c r="D11" s="82" t="str">
        <f>'Sch-1'!K12</f>
        <v>Gurugram (Haryana) - 122001</v>
      </c>
    </row>
    <row r="12" spans="1:6" ht="18" customHeight="1">
      <c r="A12" s="109"/>
      <c r="B12" s="109"/>
      <c r="C12" s="109"/>
      <c r="D12" s="81"/>
    </row>
    <row r="13" spans="1:6" ht="21.95" customHeight="1">
      <c r="A13" s="110" t="s">
        <v>173</v>
      </c>
      <c r="B13" s="856" t="s">
        <v>135</v>
      </c>
      <c r="C13" s="857"/>
      <c r="D13" s="111" t="s">
        <v>175</v>
      </c>
    </row>
    <row r="14" spans="1:6" ht="21.95" customHeight="1">
      <c r="A14" s="83" t="s">
        <v>178</v>
      </c>
      <c r="B14" s="849" t="s">
        <v>194</v>
      </c>
      <c r="C14" s="849"/>
      <c r="D14" s="112"/>
    </row>
    <row r="15" spans="1:6" ht="35.1" customHeight="1">
      <c r="A15" s="113"/>
      <c r="B15" s="850" t="s">
        <v>195</v>
      </c>
      <c r="C15" s="851"/>
      <c r="D15" s="114"/>
    </row>
    <row r="16" spans="1:6" ht="21.95" customHeight="1">
      <c r="A16" s="83" t="s">
        <v>182</v>
      </c>
      <c r="B16" s="849" t="s">
        <v>196</v>
      </c>
      <c r="C16" s="849"/>
      <c r="D16" s="112"/>
    </row>
    <row r="17" spans="1:6" ht="35.1" customHeight="1">
      <c r="A17" s="113"/>
      <c r="B17" s="850" t="s">
        <v>216</v>
      </c>
      <c r="C17" s="851"/>
      <c r="D17" s="114"/>
    </row>
    <row r="18" spans="1:6" ht="21.95" customHeight="1">
      <c r="A18" s="83" t="s">
        <v>198</v>
      </c>
      <c r="B18" s="849" t="s">
        <v>199</v>
      </c>
      <c r="C18" s="849"/>
      <c r="D18" s="112"/>
    </row>
    <row r="19" spans="1:6" ht="30" customHeight="1">
      <c r="A19" s="113"/>
      <c r="B19" s="850" t="s">
        <v>200</v>
      </c>
      <c r="C19" s="851"/>
      <c r="D19" s="114"/>
    </row>
    <row r="20" spans="1:6" ht="21.95" customHeight="1">
      <c r="A20" s="83" t="s">
        <v>201</v>
      </c>
      <c r="B20" s="849" t="s">
        <v>202</v>
      </c>
      <c r="C20" s="849"/>
      <c r="D20" s="115"/>
    </row>
    <row r="21" spans="1:6" ht="30" customHeight="1">
      <c r="A21" s="113"/>
      <c r="B21" s="850" t="s">
        <v>204</v>
      </c>
      <c r="C21" s="851"/>
      <c r="D21" s="114"/>
    </row>
    <row r="22" spans="1:6" ht="30" customHeight="1">
      <c r="A22" s="83">
        <v>5</v>
      </c>
      <c r="B22" s="849" t="s">
        <v>205</v>
      </c>
      <c r="C22" s="849"/>
      <c r="D22" s="112"/>
    </row>
    <row r="23" spans="1:6" ht="33" customHeight="1">
      <c r="A23" s="113"/>
      <c r="B23" s="850" t="s">
        <v>206</v>
      </c>
      <c r="C23" s="851"/>
      <c r="D23" s="128"/>
    </row>
    <row r="24" spans="1:6" ht="21.95" customHeight="1">
      <c r="A24" s="83" t="s">
        <v>207</v>
      </c>
      <c r="B24" s="849" t="s">
        <v>208</v>
      </c>
      <c r="C24" s="849"/>
      <c r="D24" s="115"/>
    </row>
    <row r="25" spans="1:6" ht="35.1" customHeight="1">
      <c r="A25" s="113"/>
      <c r="B25" s="850" t="s">
        <v>209</v>
      </c>
      <c r="C25" s="851"/>
      <c r="D25" s="114"/>
    </row>
    <row r="26" spans="1:6" ht="24" customHeight="1">
      <c r="A26" s="858"/>
      <c r="B26" s="859" t="s">
        <v>217</v>
      </c>
      <c r="C26" s="859"/>
      <c r="D26" s="116"/>
    </row>
    <row r="27" spans="1:6" ht="25.5" customHeight="1">
      <c r="A27" s="858"/>
      <c r="B27" s="859"/>
      <c r="C27" s="859"/>
      <c r="D27" s="117"/>
    </row>
    <row r="28" spans="1:6" ht="18.75" customHeight="1">
      <c r="A28" s="118"/>
      <c r="B28" s="119"/>
      <c r="C28" s="119"/>
      <c r="D28" s="120"/>
    </row>
    <row r="29" spans="1:6" ht="27.95" customHeight="1">
      <c r="A29" s="118"/>
      <c r="B29" s="119"/>
      <c r="C29" s="121"/>
      <c r="D29" s="120"/>
    </row>
    <row r="30" spans="1:6" ht="27.95" customHeight="1">
      <c r="A30" s="122" t="s">
        <v>211</v>
      </c>
      <c r="B30" s="86"/>
      <c r="C30" s="121" t="s">
        <v>188</v>
      </c>
      <c r="D30" s="86"/>
      <c r="F30" s="123"/>
    </row>
    <row r="31" spans="1:6" ht="27.95" customHeight="1">
      <c r="A31" s="122" t="s">
        <v>212</v>
      </c>
      <c r="B31" s="86"/>
      <c r="C31" s="121" t="s">
        <v>190</v>
      </c>
      <c r="D31" s="86"/>
      <c r="F31" s="104"/>
    </row>
    <row r="32" spans="1:6" ht="27.95" customHeight="1">
      <c r="A32" s="124"/>
      <c r="B32" s="105"/>
      <c r="C32" s="121"/>
      <c r="F32" s="104"/>
    </row>
    <row r="33" spans="1:6" ht="30" customHeight="1">
      <c r="A33" s="124"/>
      <c r="B33" s="105"/>
      <c r="C33" s="121"/>
      <c r="D33" s="124"/>
      <c r="F33" s="123"/>
    </row>
    <row r="34" spans="1:6" ht="30" customHeight="1">
      <c r="A34" s="125"/>
      <c r="B34" s="125"/>
      <c r="C34" s="126"/>
      <c r="E34" s="127"/>
    </row>
  </sheetData>
  <customSheetViews>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Header>&amp;C&amp;"Calibri"&amp;12&amp;KFF0000 डेटा वर्गीकरण : प्रतिबंधित/RESTRICTED&amp;1#_x000D_</oddHeader>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1" zoomScaleSheetLayoutView="100" workbookViewId="0">
      <selection activeCell="E10" sqref="E1:F104857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9" hidden="1" customWidth="1"/>
    <col min="6" max="6" width="18.7109375" style="99" hidden="1" customWidth="1"/>
    <col min="7" max="16384" width="11.42578125" style="99"/>
  </cols>
  <sheetData>
    <row r="1" spans="1:6" ht="18" customHeight="1">
      <c r="A1" s="100" t="str">
        <f>Cover!B3</f>
        <v>Spec No:-CC/NT/W-TR/DOM/A04/25/10879</v>
      </c>
      <c r="B1" s="101"/>
      <c r="C1" s="102"/>
      <c r="D1" s="103" t="s">
        <v>192</v>
      </c>
    </row>
    <row r="2" spans="1:6" ht="18" customHeight="1">
      <c r="A2" s="104"/>
      <c r="B2" s="105"/>
      <c r="C2" s="106"/>
      <c r="D2" s="106"/>
    </row>
    <row r="3" spans="1:6" ht="75.75" customHeight="1">
      <c r="A3" s="828" t="str">
        <f>Cover!$B$2</f>
        <v>400kV Transformer Package 4TR-12-BULK  for 10x500 MVA, 400/220/33kV 3-Ph Transformers Under " Bulk Procurement of 765kV &amp; 400kV class Transformers and Reactors of various capacities under Lot-6"</v>
      </c>
      <c r="B3" s="828"/>
      <c r="C3" s="828"/>
      <c r="D3" s="828"/>
      <c r="E3" s="107"/>
      <c r="F3" s="107"/>
    </row>
    <row r="4" spans="1:6" ht="21.95" customHeight="1">
      <c r="A4" s="829" t="s">
        <v>193</v>
      </c>
      <c r="B4" s="829"/>
      <c r="C4" s="829"/>
      <c r="D4" s="829"/>
    </row>
    <row r="5" spans="1:6" ht="18" customHeight="1">
      <c r="A5" s="108"/>
    </row>
    <row r="6" spans="1:6" ht="18" customHeight="1">
      <c r="A6" s="748" t="s">
        <v>94</v>
      </c>
      <c r="B6" s="748"/>
      <c r="C6" s="4"/>
    </row>
    <row r="7" spans="1:6" ht="18" customHeight="1">
      <c r="A7" s="752">
        <f>'Sch-1'!A7</f>
        <v>0</v>
      </c>
      <c r="B7" s="752"/>
      <c r="C7" s="752"/>
      <c r="D7" s="81" t="s">
        <v>95</v>
      </c>
    </row>
    <row r="8" spans="1:6" ht="22.5" customHeight="1">
      <c r="A8" s="749" t="str">
        <f>"Bidder’s Name and Address  (" &amp; MID('Names of Bidder'!A9,9, 20) &amp; ") :"</f>
        <v>Bidder’s Name and Address  (Sole Bidder) :</v>
      </c>
      <c r="B8" s="749"/>
      <c r="C8" s="749"/>
      <c r="D8" s="82" t="str">
        <f>'Sch-1'!K8</f>
        <v>Contract Services</v>
      </c>
    </row>
    <row r="9" spans="1:6" ht="18" customHeight="1">
      <c r="A9" s="400" t="s">
        <v>97</v>
      </c>
      <c r="B9" s="400" t="str">
        <f>IF('Names of Bidder'!C9=0, "", 'Names of Bidder'!C9)</f>
        <v/>
      </c>
      <c r="C9" s="99"/>
      <c r="D9" s="82" t="str">
        <f>'Sch-1'!K9</f>
        <v>Power Grid Corporation of India Ltd.,</v>
      </c>
    </row>
    <row r="10" spans="1:6" ht="18" customHeight="1">
      <c r="A10" s="400"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522"/>
      <c r="B13" s="522"/>
      <c r="C13" s="522"/>
      <c r="D13" s="81"/>
    </row>
    <row r="14" spans="1:6" ht="21.95" customHeight="1">
      <c r="A14" s="523" t="s">
        <v>173</v>
      </c>
      <c r="B14" s="847" t="s">
        <v>135</v>
      </c>
      <c r="C14" s="848"/>
      <c r="D14" s="524" t="s">
        <v>175</v>
      </c>
      <c r="E14" s="504" t="s">
        <v>218</v>
      </c>
      <c r="F14" s="505" t="s">
        <v>219</v>
      </c>
    </row>
    <row r="15" spans="1:6" ht="21.95" customHeight="1">
      <c r="A15" s="525" t="s">
        <v>178</v>
      </c>
      <c r="B15" s="849" t="s">
        <v>194</v>
      </c>
      <c r="C15" s="849"/>
      <c r="D15" s="526">
        <f>E15*F15</f>
        <v>0</v>
      </c>
      <c r="E15" s="506">
        <f>'Sch-6'!D15</f>
        <v>0</v>
      </c>
      <c r="F15" s="519">
        <f>IF(Discount!H36&lt;0,0,Discount!H36)</f>
        <v>0</v>
      </c>
    </row>
    <row r="16" spans="1:6" ht="35.1" customHeight="1">
      <c r="A16" s="527"/>
      <c r="B16" s="850" t="s">
        <v>195</v>
      </c>
      <c r="C16" s="851"/>
      <c r="D16" s="528"/>
      <c r="E16" s="508"/>
      <c r="F16" s="519"/>
    </row>
    <row r="17" spans="1:6" ht="21.95" customHeight="1">
      <c r="A17" s="525" t="s">
        <v>182</v>
      </c>
      <c r="B17" s="849" t="s">
        <v>196</v>
      </c>
      <c r="C17" s="849"/>
      <c r="D17" s="529" t="s">
        <v>203</v>
      </c>
      <c r="E17" s="506" t="str">
        <f>'Sch-6'!D17</f>
        <v>Not Applicable</v>
      </c>
      <c r="F17" s="519">
        <f>IF(Discount!I36&lt;0,0,Discount!I36)</f>
        <v>0</v>
      </c>
    </row>
    <row r="18" spans="1:6" ht="35.1" customHeight="1">
      <c r="A18" s="527"/>
      <c r="B18" s="850" t="s">
        <v>197</v>
      </c>
      <c r="C18" s="851"/>
      <c r="D18" s="528"/>
      <c r="E18" s="508"/>
      <c r="F18" s="519"/>
    </row>
    <row r="19" spans="1:6" ht="21.95" customHeight="1">
      <c r="A19" s="525" t="s">
        <v>198</v>
      </c>
      <c r="B19" s="849" t="s">
        <v>199</v>
      </c>
      <c r="C19" s="849"/>
      <c r="D19" s="526">
        <f>E19*F19</f>
        <v>0</v>
      </c>
      <c r="E19" s="506">
        <f>'Sch-6'!D19</f>
        <v>0</v>
      </c>
      <c r="F19" s="519">
        <f>IF(Discount!J36&lt;0,0,Discount!J36)</f>
        <v>0</v>
      </c>
    </row>
    <row r="20" spans="1:6" ht="30" customHeight="1">
      <c r="A20" s="527"/>
      <c r="B20" s="850" t="s">
        <v>200</v>
      </c>
      <c r="C20" s="851"/>
      <c r="D20" s="528"/>
      <c r="E20" s="508"/>
      <c r="F20" s="507"/>
    </row>
    <row r="21" spans="1:6" ht="21.95" customHeight="1">
      <c r="A21" s="525" t="s">
        <v>201</v>
      </c>
      <c r="B21" s="849" t="s">
        <v>202</v>
      </c>
      <c r="C21" s="849"/>
      <c r="D21" s="529" t="s">
        <v>203</v>
      </c>
      <c r="E21" s="508"/>
      <c r="F21" s="507"/>
    </row>
    <row r="22" spans="1:6" ht="30" customHeight="1">
      <c r="A22" s="527"/>
      <c r="B22" s="850" t="s">
        <v>204</v>
      </c>
      <c r="C22" s="851"/>
      <c r="D22" s="528"/>
      <c r="E22" s="508"/>
      <c r="F22" s="507"/>
    </row>
    <row r="23" spans="1:6" ht="30" customHeight="1">
      <c r="A23" s="525">
        <v>5</v>
      </c>
      <c r="B23" s="849" t="s">
        <v>205</v>
      </c>
      <c r="C23" s="849"/>
      <c r="D23" s="526">
        <f>IF('Sch-5 after discount'!D19&lt;0,0,'Sch-5 after discount'!D19)</f>
        <v>0</v>
      </c>
      <c r="E23" s="508"/>
      <c r="F23" s="507"/>
    </row>
    <row r="24" spans="1:6" ht="25.5" customHeight="1">
      <c r="A24" s="527"/>
      <c r="B24" s="850" t="s">
        <v>206</v>
      </c>
      <c r="C24" s="851"/>
      <c r="D24" s="530"/>
      <c r="E24" s="508"/>
      <c r="F24" s="507"/>
    </row>
    <row r="25" spans="1:6" ht="21.95" customHeight="1">
      <c r="A25" s="525" t="s">
        <v>207</v>
      </c>
      <c r="B25" s="849" t="s">
        <v>208</v>
      </c>
      <c r="C25" s="849"/>
      <c r="D25" s="529" t="s">
        <v>203</v>
      </c>
      <c r="E25" s="508"/>
      <c r="F25" s="507"/>
    </row>
    <row r="26" spans="1:6" ht="35.1" customHeight="1">
      <c r="A26" s="527"/>
      <c r="B26" s="850" t="s">
        <v>209</v>
      </c>
      <c r="C26" s="851"/>
      <c r="D26" s="528"/>
      <c r="E26" s="508"/>
      <c r="F26" s="507"/>
    </row>
    <row r="27" spans="1:6" ht="18.75" customHeight="1">
      <c r="A27" s="852"/>
      <c r="B27" s="854" t="s">
        <v>210</v>
      </c>
      <c r="C27" s="854"/>
      <c r="D27" s="533"/>
      <c r="E27" s="508"/>
      <c r="F27" s="507"/>
    </row>
    <row r="28" spans="1:6" ht="18.75" customHeight="1" thickBot="1">
      <c r="A28" s="853"/>
      <c r="B28" s="855"/>
      <c r="C28" s="855"/>
      <c r="D28" s="532">
        <f>SUM(D15:D26)</f>
        <v>0</v>
      </c>
      <c r="E28" s="509"/>
      <c r="F28" s="510"/>
    </row>
    <row r="29" spans="1:6" ht="18.75" customHeight="1">
      <c r="A29" s="118"/>
      <c r="B29" s="119"/>
      <c r="C29" s="119"/>
      <c r="D29" s="120"/>
    </row>
    <row r="30" spans="1:6" ht="27.95" customHeight="1">
      <c r="A30" s="118"/>
      <c r="B30" s="121"/>
      <c r="C30" s="121"/>
      <c r="D30" s="120"/>
    </row>
    <row r="31" spans="1:6" ht="27.95" customHeight="1">
      <c r="A31" s="122" t="s">
        <v>211</v>
      </c>
      <c r="B31" s="542" t="str">
        <f>'Sch-6'!B31</f>
        <v xml:space="preserve">  </v>
      </c>
      <c r="C31" s="121" t="s">
        <v>188</v>
      </c>
      <c r="D31" s="596" t="str">
        <f>'Sch-6'!D31</f>
        <v/>
      </c>
      <c r="F31" s="123"/>
    </row>
    <row r="32" spans="1:6" ht="27.95" customHeight="1">
      <c r="A32" s="122" t="s">
        <v>212</v>
      </c>
      <c r="B32" s="543" t="str">
        <f>'Sch-6'!B32</f>
        <v/>
      </c>
      <c r="C32" s="121" t="s">
        <v>190</v>
      </c>
      <c r="D32" s="596" t="str">
        <f>'Sch-6'!D32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gS1SDRXW6xL+yudAMHyxfno156SSgTyedFMRjt6ZGtACf8Ok6WM/e0+nvqXk88ghGdZ+N3RLyqkvueucoDFpuQ==" saltValue="FmqR6d8jPkbheHpHbPL/Dg==" spinCount="100000" sheet="1" selectLockedCells="1"/>
  <customSheetViews>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1181102362204722" right="0.39370078740157483" top="0.55118110236220474" bottom="0.47244094488188981" header="0.39370078740157483" footer="0.23622047244094491"/>
  <pageSetup paperSize="9" scale="87" fitToHeight="0" orientation="portrait" r:id="rId14"/>
  <headerFooter alignWithMargins="0">
    <oddHeader xml:space="preserve">&amp;C&amp;"Calibri,Regular"&amp;1&amp;KFF0000#
</oddHeader>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8" zoomScale="85" zoomScaleSheetLayoutView="85" workbookViewId="0">
      <selection activeCell="A16" sqref="A16"/>
    </sheetView>
  </sheetViews>
  <sheetFormatPr defaultColWidth="8.7109375" defaultRowHeight="16.5"/>
  <cols>
    <col min="1" max="1" width="6.5703125" style="245" customWidth="1"/>
    <col min="2" max="2" width="11.42578125" style="245" customWidth="1"/>
    <col min="3" max="3" width="15" style="245" customWidth="1"/>
    <col min="4" max="4" width="10.28515625" style="245" customWidth="1"/>
    <col min="5" max="8" width="15.140625" style="245" customWidth="1"/>
    <col min="9" max="9" width="22.85546875" style="364" customWidth="1"/>
    <col min="10" max="10" width="8.7109375" style="235" customWidth="1"/>
    <col min="11" max="11" width="10.28515625" style="235" customWidth="1"/>
    <col min="12" max="12" width="13.5703125" style="235" customWidth="1"/>
    <col min="13" max="13" width="14.28515625" style="235" customWidth="1"/>
    <col min="14" max="26" width="9.140625" style="267" customWidth="1"/>
    <col min="27" max="27" width="0" style="267" hidden="1" customWidth="1"/>
    <col min="28" max="28" width="15.85546875" style="267" hidden="1" customWidth="1"/>
    <col min="29" max="29" width="15.5703125" style="267" hidden="1" customWidth="1"/>
    <col min="30" max="30" width="24.42578125" style="267" hidden="1" customWidth="1"/>
    <col min="31" max="31" width="13.7109375" style="267" hidden="1" customWidth="1"/>
    <col min="32" max="33" width="0" style="267" hidden="1" customWidth="1"/>
    <col min="34" max="100" width="9.140625" style="267" customWidth="1"/>
    <col min="101" max="253" width="9.140625" style="232" customWidth="1"/>
    <col min="254" max="254" width="13" style="232" customWidth="1"/>
    <col min="255" max="255" width="35.85546875" style="232" customWidth="1"/>
    <col min="256" max="16384" width="8.7109375" style="232"/>
  </cols>
  <sheetData>
    <row r="1" spans="1:100" s="267" customFormat="1" ht="18" customHeight="1">
      <c r="A1" s="263" t="str">
        <f>Cover!B3</f>
        <v>Spec No:-CC/NT/W-TR/DOM/A04/25/10879</v>
      </c>
      <c r="B1" s="263"/>
      <c r="C1" s="263"/>
      <c r="D1" s="263"/>
      <c r="E1" s="263"/>
      <c r="F1" s="263"/>
      <c r="G1" s="263"/>
      <c r="H1" s="263"/>
      <c r="I1" s="356"/>
      <c r="J1" s="264"/>
      <c r="K1" s="264"/>
      <c r="L1" s="264"/>
      <c r="M1" s="265" t="s">
        <v>220</v>
      </c>
    </row>
    <row r="2" spans="1:100" s="267" customFormat="1" ht="12.75" customHeight="1">
      <c r="A2" s="268"/>
      <c r="B2" s="268"/>
      <c r="C2" s="268"/>
      <c r="D2" s="268"/>
      <c r="E2" s="268"/>
      <c r="F2" s="268"/>
      <c r="G2" s="268"/>
      <c r="H2" s="268"/>
      <c r="I2" s="357"/>
      <c r="J2" s="269"/>
      <c r="K2" s="269"/>
      <c r="L2" s="269"/>
      <c r="M2" s="269"/>
    </row>
    <row r="3" spans="1:100" s="267" customFormat="1" ht="62.25" customHeight="1">
      <c r="A3" s="879" t="str">
        <f>Cover!$B$2</f>
        <v>400kV Transformer Package 4TR-12-BULK  for 10x500 MVA, 400/220/33kV 3-Ph Transformers Under " Bulk Procurement of 765kV &amp; 400kV class Transformers and Reactors of various capacities under Lot-6"</v>
      </c>
      <c r="B3" s="879"/>
      <c r="C3" s="879"/>
      <c r="D3" s="879"/>
      <c r="E3" s="879"/>
      <c r="F3" s="879"/>
      <c r="G3" s="879"/>
      <c r="H3" s="879"/>
      <c r="I3" s="879"/>
      <c r="J3" s="879"/>
      <c r="K3" s="879"/>
      <c r="L3" s="879"/>
      <c r="M3" s="879"/>
      <c r="AA3" s="267" t="s">
        <v>221</v>
      </c>
      <c r="AC3" s="267">
        <f>IF(ISERROR(#REF!/('[6]Sch-6'!D14+'[6]Sch-6'!D16+'[6]Sch-6'!D18)),0,#REF!/( '[6]Sch-6'!D14+'[6]Sch-6'!D16+'[6]Sch-6'!D18))</f>
        <v>0</v>
      </c>
    </row>
    <row r="4" spans="1:100" s="267" customFormat="1" ht="21.95" customHeight="1">
      <c r="A4" s="880" t="s">
        <v>143</v>
      </c>
      <c r="B4" s="880"/>
      <c r="C4" s="880"/>
      <c r="D4" s="880"/>
      <c r="E4" s="880"/>
      <c r="F4" s="880"/>
      <c r="G4" s="880"/>
      <c r="H4" s="880"/>
      <c r="I4" s="880"/>
      <c r="J4" s="880"/>
      <c r="K4" s="880"/>
      <c r="L4" s="880"/>
      <c r="M4" s="880"/>
      <c r="AA4" s="267" t="s">
        <v>222</v>
      </c>
      <c r="AC4" s="267" t="e">
        <f>#REF!</f>
        <v>#REF!</v>
      </c>
    </row>
    <row r="5" spans="1:100" s="267" customFormat="1" ht="27.95" customHeight="1">
      <c r="A5" s="272"/>
      <c r="B5" s="272"/>
      <c r="C5" s="272"/>
      <c r="D5" s="272"/>
      <c r="E5" s="404"/>
      <c r="F5" s="404"/>
      <c r="G5" s="404"/>
      <c r="H5" s="404"/>
      <c r="I5" s="358"/>
      <c r="K5" s="271"/>
      <c r="L5" s="270"/>
      <c r="M5" s="404"/>
    </row>
    <row r="6" spans="1:100" s="267" customFormat="1" ht="27.95" customHeight="1">
      <c r="A6" s="493"/>
      <c r="B6" s="748" t="s">
        <v>94</v>
      </c>
      <c r="C6" s="748"/>
      <c r="D6" s="4"/>
      <c r="E6" s="404"/>
      <c r="F6" s="404"/>
      <c r="G6" s="404"/>
      <c r="H6" s="404"/>
      <c r="I6" s="358"/>
      <c r="K6" s="271"/>
      <c r="L6" s="270"/>
      <c r="M6" s="404"/>
    </row>
    <row r="7" spans="1:100" s="267" customFormat="1" ht="27.95" customHeight="1">
      <c r="A7" s="490"/>
      <c r="B7" s="752">
        <f>'Sch-1'!A7</f>
        <v>0</v>
      </c>
      <c r="C7" s="752"/>
      <c r="D7" s="752"/>
      <c r="E7" s="752"/>
      <c r="F7" s="752"/>
      <c r="G7" s="752"/>
      <c r="H7" s="752"/>
      <c r="I7" s="358"/>
      <c r="K7" s="271"/>
      <c r="L7" s="270"/>
      <c r="M7" s="404"/>
    </row>
    <row r="8" spans="1:100" s="447" customFormat="1" ht="16.5" customHeight="1">
      <c r="A8" s="492"/>
      <c r="B8" s="749" t="str">
        <f>'Sch-1'!A8</f>
        <v>Bidder’s Name and Address  (Sole Bidder) :</v>
      </c>
      <c r="C8" s="749"/>
      <c r="D8" s="749"/>
      <c r="E8" s="749"/>
      <c r="F8" s="749"/>
      <c r="G8" s="749"/>
      <c r="H8" s="749"/>
      <c r="I8" s="19"/>
      <c r="J8" s="19"/>
      <c r="K8" s="81" t="s">
        <v>95</v>
      </c>
      <c r="L8" s="1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row>
    <row r="9" spans="1:100" s="447" customFormat="1">
      <c r="A9" s="400"/>
      <c r="B9" s="400" t="s">
        <v>97</v>
      </c>
      <c r="C9" s="752" t="str">
        <f>'Sch-1'!C9</f>
        <v/>
      </c>
      <c r="D9" s="752"/>
      <c r="E9" s="752"/>
      <c r="F9" s="752"/>
      <c r="G9" s="228"/>
      <c r="H9" s="228"/>
      <c r="I9" s="228"/>
      <c r="J9" s="228"/>
      <c r="K9" s="82" t="s">
        <v>96</v>
      </c>
      <c r="L9" s="1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row>
    <row r="10" spans="1:100" s="447" customFormat="1">
      <c r="A10" s="400"/>
      <c r="B10" s="400" t="s">
        <v>99</v>
      </c>
      <c r="C10" s="751" t="str">
        <f>'Sch-1'!C10</f>
        <v/>
      </c>
      <c r="D10" s="751"/>
      <c r="E10" s="751"/>
      <c r="F10" s="751"/>
      <c r="G10" s="228"/>
      <c r="H10" s="228"/>
      <c r="I10" s="228"/>
      <c r="J10" s="228"/>
      <c r="K10" s="82" t="s">
        <v>98</v>
      </c>
      <c r="L10" s="1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row>
    <row r="11" spans="1:100" s="447" customFormat="1">
      <c r="A11" s="367"/>
      <c r="B11" s="367"/>
      <c r="C11" s="751" t="str">
        <f>'Sch-1'!C11</f>
        <v/>
      </c>
      <c r="D11" s="751"/>
      <c r="E11" s="751"/>
      <c r="F11" s="751"/>
      <c r="G11" s="228"/>
      <c r="H11" s="228"/>
      <c r="I11" s="228"/>
      <c r="J11" s="228"/>
      <c r="K11" s="82" t="s">
        <v>100</v>
      </c>
      <c r="L11" s="1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row>
    <row r="12" spans="1:100" s="447" customFormat="1">
      <c r="A12" s="367"/>
      <c r="B12" s="367"/>
      <c r="C12" s="751" t="str">
        <f>'Sch-1'!C12</f>
        <v/>
      </c>
      <c r="D12" s="751"/>
      <c r="E12" s="751"/>
      <c r="F12" s="751"/>
      <c r="G12" s="228"/>
      <c r="H12" s="228"/>
      <c r="I12" s="228"/>
      <c r="J12" s="228"/>
      <c r="K12" s="82" t="s">
        <v>101</v>
      </c>
      <c r="L12" s="1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row>
    <row r="13" spans="1:100" s="267" customFormat="1" ht="21" customHeight="1">
      <c r="A13" s="272"/>
      <c r="B13" s="272"/>
      <c r="C13" s="272"/>
      <c r="D13" s="272"/>
      <c r="E13" s="272"/>
      <c r="F13" s="272"/>
      <c r="G13" s="272"/>
      <c r="H13" s="272"/>
      <c r="I13" s="359"/>
      <c r="J13" s="404"/>
      <c r="K13" s="228" t="s">
        <v>102</v>
      </c>
      <c r="L13" s="266"/>
      <c r="M13" s="266"/>
    </row>
    <row r="14" spans="1:100" s="267" customFormat="1" ht="27.95" customHeight="1">
      <c r="A14" s="870" t="s">
        <v>223</v>
      </c>
      <c r="B14" s="870"/>
      <c r="C14" s="870"/>
      <c r="D14" s="870"/>
      <c r="E14" s="870"/>
      <c r="F14" s="870"/>
      <c r="G14" s="870"/>
      <c r="H14" s="870"/>
      <c r="I14" s="870"/>
      <c r="J14" s="870"/>
      <c r="K14" s="870"/>
      <c r="L14" s="870"/>
      <c r="M14" s="870"/>
    </row>
    <row r="15" spans="1:100" s="267" customFormat="1" ht="115.5" customHeight="1">
      <c r="A15" s="444" t="s">
        <v>224</v>
      </c>
      <c r="B15" s="352" t="s">
        <v>106</v>
      </c>
      <c r="C15" s="352" t="s">
        <v>164</v>
      </c>
      <c r="D15" s="444" t="s">
        <v>225</v>
      </c>
      <c r="E15" s="448" t="s">
        <v>226</v>
      </c>
      <c r="F15" s="449" t="s">
        <v>227</v>
      </c>
      <c r="G15" s="449" t="s">
        <v>150</v>
      </c>
      <c r="H15" s="449" t="s">
        <v>167</v>
      </c>
      <c r="I15" s="445" t="s">
        <v>228</v>
      </c>
      <c r="J15" s="445" t="s">
        <v>115</v>
      </c>
      <c r="K15" s="445" t="s">
        <v>136</v>
      </c>
      <c r="L15" s="445" t="s">
        <v>229</v>
      </c>
      <c r="M15" s="446" t="s">
        <v>230</v>
      </c>
      <c r="AB15" s="267" t="s">
        <v>231</v>
      </c>
      <c r="AD15" s="267" t="s">
        <v>232</v>
      </c>
      <c r="AE15" s="267" t="s">
        <v>233</v>
      </c>
    </row>
    <row r="16" spans="1:100">
      <c r="A16" s="451"/>
      <c r="B16" s="451"/>
      <c r="C16" s="451"/>
      <c r="D16" s="451"/>
      <c r="E16" s="451"/>
      <c r="F16" s="451"/>
      <c r="G16" s="451"/>
      <c r="H16" s="451"/>
      <c r="I16" s="452"/>
      <c r="J16" s="453"/>
      <c r="K16" s="453"/>
      <c r="L16" s="453"/>
      <c r="M16" s="453"/>
    </row>
    <row r="17" spans="1:100" s="373" customFormat="1" ht="23.25" customHeight="1">
      <c r="A17" s="406"/>
      <c r="B17" s="406"/>
      <c r="C17" s="406"/>
      <c r="D17" s="406"/>
      <c r="F17" s="406"/>
      <c r="G17" s="454" t="s">
        <v>170</v>
      </c>
      <c r="H17" s="406"/>
      <c r="I17" s="406"/>
      <c r="J17" s="406"/>
      <c r="K17" s="406"/>
      <c r="L17" s="406"/>
      <c r="M17" s="406"/>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row>
    <row r="18" spans="1:100" ht="22.5" customHeight="1">
      <c r="A18" s="871"/>
      <c r="B18" s="871"/>
      <c r="C18" s="871"/>
      <c r="D18" s="871"/>
      <c r="E18" s="871"/>
      <c r="F18" s="871"/>
      <c r="G18" s="871"/>
      <c r="H18" s="871"/>
      <c r="I18" s="871"/>
      <c r="J18" s="455"/>
      <c r="K18" s="455"/>
      <c r="L18" s="455"/>
      <c r="M18" s="455"/>
    </row>
    <row r="19" spans="1:100" ht="26.25" customHeight="1">
      <c r="B19" s="335"/>
      <c r="C19" s="336"/>
      <c r="D19" s="336"/>
      <c r="E19" s="336"/>
      <c r="F19" s="336"/>
      <c r="G19" s="336"/>
      <c r="H19" s="336"/>
      <c r="I19" s="336"/>
      <c r="J19" s="336"/>
      <c r="K19" s="336"/>
      <c r="L19" s="337"/>
      <c r="M19" s="450"/>
    </row>
    <row r="20" spans="1:100">
      <c r="B20" s="336"/>
      <c r="C20" s="336"/>
      <c r="D20" s="336"/>
      <c r="E20" s="336"/>
      <c r="F20" s="336"/>
      <c r="G20" s="336"/>
      <c r="H20" s="336"/>
      <c r="I20" s="336"/>
      <c r="J20" s="336"/>
      <c r="K20" s="336"/>
      <c r="L20" s="338"/>
      <c r="M20" s="450"/>
    </row>
    <row r="21" spans="1:100" s="409" customFormat="1">
      <c r="B21" s="409" t="s">
        <v>129</v>
      </c>
      <c r="C21" s="872" t="str">
        <f>'Sch-6 (After Discount)'!B31</f>
        <v xml:space="preserve">  </v>
      </c>
      <c r="D21" s="873"/>
      <c r="H21" s="876" t="s">
        <v>130</v>
      </c>
      <c r="I21" s="876"/>
      <c r="J21" s="881" t="str">
        <f>'Sch-6 (After Discount)'!D31</f>
        <v/>
      </c>
      <c r="K21" s="881"/>
      <c r="L21" s="881"/>
      <c r="M21" s="881"/>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row>
    <row r="22" spans="1:100" s="409" customFormat="1" ht="16.5" customHeight="1">
      <c r="B22" s="409" t="s">
        <v>131</v>
      </c>
      <c r="C22" s="882" t="str">
        <f>'Sch-6'!B32</f>
        <v/>
      </c>
      <c r="D22" s="873"/>
      <c r="H22" s="876" t="s">
        <v>89</v>
      </c>
      <c r="I22" s="876"/>
      <c r="J22" s="881" t="str">
        <f>'Sch-6 (After Discount)'!D32</f>
        <v/>
      </c>
      <c r="K22" s="881"/>
      <c r="L22" s="881"/>
      <c r="M22" s="881"/>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row>
    <row r="23" spans="1:100">
      <c r="B23" s="874"/>
      <c r="C23" s="874"/>
      <c r="D23" s="874"/>
      <c r="E23" s="874"/>
      <c r="F23" s="874"/>
      <c r="G23" s="874"/>
      <c r="H23" s="874"/>
      <c r="I23" s="874"/>
      <c r="J23" s="874"/>
      <c r="K23" s="874"/>
      <c r="L23" s="874"/>
      <c r="M23" s="450"/>
    </row>
    <row r="24" spans="1:100">
      <c r="B24" s="339"/>
      <c r="C24" s="339"/>
      <c r="D24" s="875"/>
      <c r="E24" s="875"/>
      <c r="F24" s="875"/>
      <c r="G24" s="875"/>
      <c r="H24" s="875"/>
      <c r="I24" s="875"/>
      <c r="J24" s="875"/>
      <c r="K24" s="875"/>
      <c r="L24" s="875"/>
      <c r="M24" s="450"/>
    </row>
    <row r="25" spans="1:100">
      <c r="B25" s="340"/>
      <c r="C25" s="341"/>
      <c r="D25" s="875"/>
      <c r="E25" s="875"/>
      <c r="F25" s="875"/>
      <c r="G25" s="875"/>
      <c r="H25" s="875"/>
      <c r="I25" s="875"/>
      <c r="J25" s="875"/>
      <c r="K25" s="875"/>
      <c r="L25" s="875"/>
      <c r="M25" s="450"/>
    </row>
    <row r="26" spans="1:100">
      <c r="B26" s="340"/>
      <c r="C26" s="342"/>
      <c r="D26" s="875"/>
      <c r="E26" s="875"/>
      <c r="F26" s="875"/>
      <c r="G26" s="875"/>
      <c r="H26" s="875"/>
      <c r="I26" s="875"/>
      <c r="J26" s="875"/>
      <c r="K26" s="875"/>
      <c r="L26" s="875"/>
      <c r="M26" s="450"/>
    </row>
    <row r="27" spans="1:100">
      <c r="B27" s="16"/>
      <c r="C27" s="15"/>
      <c r="D27" s="875"/>
      <c r="E27" s="875"/>
      <c r="F27" s="875"/>
      <c r="G27" s="875"/>
      <c r="H27" s="875"/>
      <c r="I27" s="875"/>
      <c r="J27" s="875"/>
      <c r="K27" s="875"/>
      <c r="L27" s="875"/>
      <c r="M27" s="450"/>
    </row>
    <row r="28" spans="1:100">
      <c r="B28" s="16"/>
      <c r="C28" s="15"/>
      <c r="D28" s="336"/>
      <c r="E28" s="336"/>
      <c r="F28" s="336"/>
      <c r="G28" s="336"/>
      <c r="H28" s="336"/>
      <c r="I28" s="336"/>
      <c r="J28" s="336"/>
      <c r="K28" s="336"/>
      <c r="L28" s="336"/>
      <c r="M28" s="450"/>
    </row>
    <row r="29" spans="1:100">
      <c r="B29" s="343"/>
      <c r="C29" s="877"/>
      <c r="D29" s="877"/>
      <c r="E29" s="877"/>
      <c r="F29" s="877"/>
      <c r="G29" s="877"/>
      <c r="H29" s="877"/>
      <c r="I29" s="877"/>
      <c r="J29" s="877"/>
      <c r="K29" s="877"/>
      <c r="L29" s="344"/>
      <c r="M29" s="450"/>
    </row>
    <row r="59" spans="1:100" s="231" customFormat="1">
      <c r="A59" s="236"/>
      <c r="B59" s="236"/>
      <c r="C59" s="236"/>
      <c r="D59" s="236"/>
      <c r="E59" s="236"/>
      <c r="F59" s="236"/>
      <c r="G59" s="236"/>
      <c r="H59" s="236"/>
      <c r="I59" s="360"/>
      <c r="J59" s="237"/>
      <c r="K59" s="237"/>
      <c r="L59" s="237"/>
      <c r="M59" s="23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c r="CL59" s="267"/>
      <c r="CM59" s="267"/>
      <c r="CN59" s="267"/>
      <c r="CO59" s="267"/>
      <c r="CP59" s="267"/>
      <c r="CQ59" s="267"/>
      <c r="CR59" s="267"/>
      <c r="CS59" s="267"/>
      <c r="CT59" s="267"/>
      <c r="CU59" s="267"/>
      <c r="CV59" s="267"/>
    </row>
    <row r="60" spans="1:100" s="231" customFormat="1">
      <c r="A60" s="236"/>
      <c r="B60" s="236"/>
      <c r="C60" s="236"/>
      <c r="D60" s="236"/>
      <c r="E60" s="236"/>
      <c r="F60" s="236"/>
      <c r="G60" s="236"/>
      <c r="H60" s="236"/>
      <c r="I60" s="360"/>
      <c r="J60" s="237"/>
      <c r="K60" s="237"/>
      <c r="L60" s="237"/>
      <c r="M60" s="23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c r="CL60" s="267"/>
      <c r="CM60" s="267"/>
      <c r="CN60" s="267"/>
      <c r="CO60" s="267"/>
      <c r="CP60" s="267"/>
      <c r="CQ60" s="267"/>
      <c r="CR60" s="267"/>
      <c r="CS60" s="267"/>
      <c r="CT60" s="267"/>
      <c r="CU60" s="267"/>
      <c r="CV60" s="267"/>
    </row>
    <row r="61" spans="1:100" s="231" customFormat="1">
      <c r="A61" s="236"/>
      <c r="B61" s="236"/>
      <c r="C61" s="236"/>
      <c r="D61" s="236"/>
      <c r="E61" s="236"/>
      <c r="F61" s="236"/>
      <c r="G61" s="236"/>
      <c r="H61" s="236"/>
      <c r="I61" s="360"/>
      <c r="J61" s="237"/>
      <c r="K61" s="237"/>
      <c r="L61" s="237"/>
      <c r="M61" s="23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c r="CO61" s="267"/>
      <c r="CP61" s="267"/>
      <c r="CQ61" s="267"/>
      <c r="CR61" s="267"/>
      <c r="CS61" s="267"/>
      <c r="CT61" s="267"/>
      <c r="CU61" s="267"/>
      <c r="CV61" s="267"/>
    </row>
    <row r="62" spans="1:100" ht="16.5" hidden="1" customHeight="1">
      <c r="A62" s="238" t="str">
        <f>A1</f>
        <v>Spec No:-CC/NT/W-TR/DOM/A04/25/10879</v>
      </c>
      <c r="B62" s="238"/>
      <c r="C62" s="238"/>
      <c r="D62" s="238"/>
      <c r="E62" s="238"/>
      <c r="F62" s="238"/>
      <c r="G62" s="238"/>
      <c r="H62" s="238"/>
      <c r="I62" s="361"/>
      <c r="J62" s="239"/>
      <c r="K62" s="239"/>
      <c r="L62" s="239"/>
      <c r="M62" s="239"/>
    </row>
    <row r="63" spans="1:100" ht="16.5" hidden="1" customHeight="1">
      <c r="A63" s="233"/>
      <c r="B63" s="233"/>
      <c r="C63" s="233"/>
      <c r="D63" s="233"/>
      <c r="E63" s="233"/>
      <c r="F63" s="233"/>
      <c r="G63" s="233"/>
      <c r="H63" s="233"/>
      <c r="I63" s="362"/>
      <c r="J63" s="234"/>
      <c r="K63" s="234"/>
      <c r="L63" s="234"/>
      <c r="M63" s="234"/>
    </row>
    <row r="64" spans="1:100" ht="35.25" hidden="1" customHeight="1">
      <c r="A64" s="878" t="str">
        <f>A3</f>
        <v>400kV Transformer Package 4TR-12-BULK  for 10x500 MVA, 400/220/33kV 3-Ph Transformers Under " Bulk Procurement of 765kV &amp; 400kV class Transformers and Reactors of various capacities under Lot-6"</v>
      </c>
      <c r="B64" s="878"/>
      <c r="C64" s="878"/>
      <c r="D64" s="878"/>
      <c r="E64" s="878"/>
      <c r="F64" s="878"/>
      <c r="G64" s="878"/>
      <c r="H64" s="878"/>
      <c r="I64" s="878">
        <f>I3</f>
        <v>0</v>
      </c>
      <c r="J64" s="878">
        <f>J3</f>
        <v>0</v>
      </c>
      <c r="K64" s="878"/>
      <c r="L64" s="878"/>
      <c r="M64" s="878"/>
    </row>
    <row r="65" spans="1:13" ht="16.5" hidden="1" customHeight="1">
      <c r="A65" s="869" t="str">
        <f>A4</f>
        <v>(SCHEDULE OF RATES AND PRICES )</v>
      </c>
      <c r="B65" s="869"/>
      <c r="C65" s="869"/>
      <c r="D65" s="869"/>
      <c r="E65" s="869"/>
      <c r="F65" s="869"/>
      <c r="G65" s="869"/>
      <c r="H65" s="869"/>
      <c r="I65" s="869">
        <f>I4</f>
        <v>0</v>
      </c>
      <c r="J65" s="869">
        <f>J4</f>
        <v>0</v>
      </c>
      <c r="K65" s="869"/>
      <c r="L65" s="869"/>
      <c r="M65" s="869"/>
    </row>
    <row r="66" spans="1:13" ht="16.5" hidden="1" customHeight="1">
      <c r="A66" s="240"/>
      <c r="B66" s="240"/>
      <c r="C66" s="240"/>
      <c r="D66" s="240"/>
      <c r="E66" s="240"/>
      <c r="F66" s="240"/>
      <c r="G66" s="240"/>
      <c r="H66" s="240"/>
      <c r="I66" s="403"/>
      <c r="J66" s="405"/>
      <c r="K66" s="405"/>
      <c r="L66" s="405"/>
      <c r="M66" s="405"/>
    </row>
    <row r="67" spans="1:13" ht="16.5" hidden="1" customHeight="1">
      <c r="A67" s="241" t="e">
        <f>#REF!</f>
        <v>#REF!</v>
      </c>
      <c r="B67" s="241"/>
      <c r="C67" s="241"/>
      <c r="D67" s="241"/>
      <c r="E67" s="241"/>
      <c r="F67" s="241"/>
      <c r="G67" s="241"/>
      <c r="H67" s="241"/>
      <c r="I67" s="363"/>
      <c r="J67" s="242"/>
      <c r="K67" s="242"/>
      <c r="L67" s="242"/>
      <c r="M67" s="242"/>
    </row>
    <row r="68" spans="1:13" ht="16.5" hidden="1" customHeight="1">
      <c r="A68" s="866" t="e">
        <f>#REF!</f>
        <v>#REF!</v>
      </c>
      <c r="B68" s="866"/>
      <c r="C68" s="866"/>
      <c r="D68" s="866"/>
      <c r="E68" s="866"/>
      <c r="F68" s="866"/>
      <c r="G68" s="866"/>
      <c r="H68" s="866"/>
      <c r="I68" s="866" t="e">
        <f>#REF!</f>
        <v>#REF!</v>
      </c>
      <c r="J68" s="866" t="e">
        <f>#REF!</f>
        <v>#REF!</v>
      </c>
      <c r="K68" s="401"/>
      <c r="L68" s="401"/>
      <c r="M68" s="401"/>
    </row>
    <row r="69" spans="1:13" ht="16.5" hidden="1" customHeight="1">
      <c r="A69" s="243" t="e">
        <f>#REF!</f>
        <v>#REF!</v>
      </c>
      <c r="B69" s="243"/>
      <c r="C69" s="243"/>
      <c r="D69" s="243"/>
      <c r="E69" s="243"/>
      <c r="F69" s="243"/>
      <c r="G69" s="243"/>
      <c r="H69" s="243"/>
      <c r="I69" s="865" t="e">
        <f>#REF!</f>
        <v>#REF!</v>
      </c>
      <c r="J69" s="865" t="e">
        <f>#REF!</f>
        <v>#REF!</v>
      </c>
      <c r="K69" s="402"/>
      <c r="L69" s="402"/>
      <c r="M69" s="402"/>
    </row>
    <row r="70" spans="1:13" ht="16.5" hidden="1" customHeight="1">
      <c r="A70" s="243" t="e">
        <f>#REF!</f>
        <v>#REF!</v>
      </c>
      <c r="B70" s="243"/>
      <c r="C70" s="243"/>
      <c r="D70" s="243"/>
      <c r="E70" s="243"/>
      <c r="F70" s="243"/>
      <c r="G70" s="243"/>
      <c r="H70" s="243"/>
      <c r="I70" s="865" t="e">
        <f>#REF!</f>
        <v>#REF!</v>
      </c>
      <c r="J70" s="865" t="e">
        <f>#REF!</f>
        <v>#REF!</v>
      </c>
      <c r="K70" s="402"/>
      <c r="L70" s="402"/>
      <c r="M70" s="402"/>
    </row>
    <row r="71" spans="1:13" ht="16.5" hidden="1" customHeight="1">
      <c r="A71" s="244"/>
      <c r="B71" s="244"/>
      <c r="C71" s="244"/>
      <c r="D71" s="244"/>
      <c r="E71" s="244"/>
      <c r="F71" s="244"/>
      <c r="G71" s="244"/>
      <c r="H71" s="244"/>
      <c r="I71" s="865" t="e">
        <f>#REF!</f>
        <v>#REF!</v>
      </c>
      <c r="J71" s="865" t="e">
        <f>#REF!</f>
        <v>#REF!</v>
      </c>
      <c r="K71" s="402"/>
      <c r="L71" s="402"/>
      <c r="M71" s="402"/>
    </row>
    <row r="72" spans="1:13" ht="16.5" hidden="1" customHeight="1">
      <c r="A72" s="244"/>
      <c r="B72" s="244"/>
      <c r="C72" s="244"/>
      <c r="D72" s="244"/>
      <c r="E72" s="244"/>
      <c r="F72" s="244"/>
      <c r="G72" s="244"/>
      <c r="H72" s="244"/>
      <c r="I72" s="865">
        <f>C5</f>
        <v>0</v>
      </c>
      <c r="J72" s="865">
        <f>D5</f>
        <v>0</v>
      </c>
      <c r="K72" s="402"/>
      <c r="L72" s="402"/>
      <c r="M72" s="402"/>
    </row>
    <row r="73" spans="1:13" ht="16.5" hidden="1" customHeight="1"/>
    <row r="74" spans="1:13" ht="33.75" hidden="1" customHeight="1">
      <c r="A74" s="246" t="str">
        <f>A15</f>
        <v>SL. NO.</v>
      </c>
      <c r="B74" s="246"/>
      <c r="C74" s="246"/>
      <c r="D74" s="246"/>
      <c r="E74" s="246"/>
      <c r="F74" s="246"/>
      <c r="G74" s="246"/>
      <c r="H74" s="246"/>
      <c r="I74" s="247" t="str">
        <f>I15</f>
        <v>Description of Test</v>
      </c>
      <c r="J74" s="867" t="e">
        <f>#REF!</f>
        <v>#REF!</v>
      </c>
      <c r="K74" s="867"/>
      <c r="L74" s="867"/>
      <c r="M74" s="867"/>
    </row>
    <row r="75" spans="1:13" ht="16.5" hidden="1" customHeight="1">
      <c r="A75" s="405" t="e">
        <f>#REF!</f>
        <v>#REF!</v>
      </c>
      <c r="B75" s="405"/>
      <c r="C75" s="405"/>
      <c r="D75" s="405"/>
      <c r="E75" s="405"/>
      <c r="F75" s="405"/>
      <c r="G75" s="405"/>
      <c r="H75" s="405"/>
      <c r="I75" s="403" t="e">
        <f>#REF!</f>
        <v>#REF!</v>
      </c>
      <c r="J75" s="868" t="e">
        <f>#REF!</f>
        <v>#REF!</v>
      </c>
      <c r="K75" s="868"/>
      <c r="L75" s="868"/>
      <c r="M75" s="868"/>
    </row>
    <row r="76" spans="1:13" ht="16.5" hidden="1" customHeight="1">
      <c r="A76" s="248" t="e">
        <f>#REF!</f>
        <v>#REF!</v>
      </c>
      <c r="B76" s="248"/>
      <c r="C76" s="248"/>
      <c r="D76" s="248"/>
      <c r="E76" s="248"/>
      <c r="F76" s="248"/>
      <c r="G76" s="248"/>
      <c r="H76" s="248"/>
      <c r="I76" s="249" t="e">
        <f>#REF!</f>
        <v>#REF!</v>
      </c>
      <c r="J76" s="868"/>
      <c r="K76" s="868"/>
      <c r="L76" s="868"/>
      <c r="M76" s="868"/>
    </row>
    <row r="77" spans="1:13" ht="16.5" hidden="1" customHeight="1">
      <c r="A77" s="250" t="e">
        <f>#REF!</f>
        <v>#REF!</v>
      </c>
      <c r="B77" s="250"/>
      <c r="C77" s="250"/>
      <c r="D77" s="250"/>
      <c r="E77" s="250"/>
      <c r="F77" s="250"/>
      <c r="G77" s="250"/>
      <c r="H77" s="250"/>
      <c r="I77" s="251" t="e">
        <f>#REF!</f>
        <v>#REF!</v>
      </c>
      <c r="J77" s="863" t="e">
        <f>#REF!</f>
        <v>#REF!</v>
      </c>
      <c r="K77" s="863"/>
      <c r="L77" s="863"/>
      <c r="M77" s="863"/>
    </row>
    <row r="78" spans="1:13" ht="16.5" hidden="1" customHeight="1">
      <c r="A78" s="250" t="e">
        <f>#REF!</f>
        <v>#REF!</v>
      </c>
      <c r="B78" s="250"/>
      <c r="C78" s="250"/>
      <c r="D78" s="250"/>
      <c r="E78" s="250"/>
      <c r="F78" s="250"/>
      <c r="G78" s="250"/>
      <c r="H78" s="250"/>
      <c r="I78" s="251" t="e">
        <f>#REF!</f>
        <v>#REF!</v>
      </c>
      <c r="J78" s="863" t="e">
        <f>#REF!</f>
        <v>#REF!</v>
      </c>
      <c r="K78" s="863"/>
      <c r="L78" s="863"/>
      <c r="M78" s="863"/>
    </row>
    <row r="79" spans="1:13" ht="20.100000000000001" hidden="1" customHeight="1">
      <c r="A79" s="252"/>
      <c r="B79" s="252"/>
      <c r="C79" s="252"/>
      <c r="D79" s="252"/>
      <c r="E79" s="252"/>
      <c r="F79" s="252"/>
      <c r="G79" s="252"/>
      <c r="H79" s="252"/>
      <c r="I79" s="249" t="e">
        <f>#REF!</f>
        <v>#REF!</v>
      </c>
      <c r="J79" s="863" t="e">
        <f>#REF!</f>
        <v>#REF!</v>
      </c>
      <c r="K79" s="863"/>
      <c r="L79" s="863"/>
      <c r="M79" s="863"/>
    </row>
    <row r="80" spans="1:13" ht="16.5" hidden="1" customHeight="1">
      <c r="A80" s="248" t="e">
        <f>#REF!</f>
        <v>#REF!</v>
      </c>
      <c r="B80" s="248"/>
      <c r="C80" s="248"/>
      <c r="D80" s="248"/>
      <c r="E80" s="248"/>
      <c r="F80" s="248"/>
      <c r="G80" s="248"/>
      <c r="H80" s="248"/>
      <c r="I80" s="249" t="e">
        <f>#REF!</f>
        <v>#REF!</v>
      </c>
      <c r="J80" s="863"/>
      <c r="K80" s="863"/>
      <c r="L80" s="863"/>
      <c r="M80" s="863"/>
    </row>
    <row r="81" spans="1:100" ht="16.5" hidden="1" customHeight="1">
      <c r="A81" s="253" t="e">
        <f>#REF!</f>
        <v>#REF!</v>
      </c>
      <c r="B81" s="253"/>
      <c r="C81" s="253"/>
      <c r="D81" s="253"/>
      <c r="E81" s="253"/>
      <c r="F81" s="253"/>
      <c r="G81" s="253"/>
      <c r="H81" s="253"/>
      <c r="I81" s="249" t="e">
        <f>#REF!</f>
        <v>#REF!</v>
      </c>
      <c r="J81" s="863"/>
      <c r="K81" s="863"/>
      <c r="L81" s="863"/>
      <c r="M81" s="863"/>
    </row>
    <row r="82" spans="1:100" ht="16.5" hidden="1" customHeight="1">
      <c r="A82" s="254" t="e">
        <f>#REF!</f>
        <v>#REF!</v>
      </c>
      <c r="B82" s="254"/>
      <c r="C82" s="254"/>
      <c r="D82" s="254"/>
      <c r="E82" s="254"/>
      <c r="F82" s="254"/>
      <c r="G82" s="254"/>
      <c r="H82" s="254"/>
      <c r="I82" s="249" t="e">
        <f>#REF!</f>
        <v>#REF!</v>
      </c>
      <c r="J82" s="863"/>
      <c r="K82" s="863"/>
      <c r="L82" s="863"/>
      <c r="M82" s="863"/>
    </row>
    <row r="83" spans="1:100" ht="16.5" hidden="1" customHeight="1">
      <c r="A83" s="250" t="e">
        <f>#REF!</f>
        <v>#REF!</v>
      </c>
      <c r="B83" s="250"/>
      <c r="C83" s="250"/>
      <c r="D83" s="250"/>
      <c r="E83" s="250"/>
      <c r="F83" s="250"/>
      <c r="G83" s="250"/>
      <c r="H83" s="250"/>
      <c r="I83" s="251" t="e">
        <f>#REF!</f>
        <v>#REF!</v>
      </c>
      <c r="J83" s="863" t="e">
        <f>#REF!</f>
        <v>#REF!</v>
      </c>
      <c r="K83" s="863"/>
      <c r="L83" s="863"/>
      <c r="M83" s="863"/>
    </row>
    <row r="84" spans="1:100" ht="16.5" hidden="1" customHeight="1">
      <c r="A84" s="250" t="e">
        <f>#REF!</f>
        <v>#REF!</v>
      </c>
      <c r="B84" s="250"/>
      <c r="C84" s="250"/>
      <c r="D84" s="250"/>
      <c r="E84" s="250"/>
      <c r="F84" s="250"/>
      <c r="G84" s="250"/>
      <c r="H84" s="250"/>
      <c r="I84" s="251" t="e">
        <f>#REF!</f>
        <v>#REF!</v>
      </c>
      <c r="J84" s="863" t="e">
        <f>#REF!</f>
        <v>#REF!</v>
      </c>
      <c r="K84" s="863"/>
      <c r="L84" s="863"/>
      <c r="M84" s="863"/>
    </row>
    <row r="85" spans="1:100" ht="16.5" hidden="1" customHeight="1">
      <c r="A85" s="250" t="e">
        <f>#REF!</f>
        <v>#REF!</v>
      </c>
      <c r="B85" s="250"/>
      <c r="C85" s="250"/>
      <c r="D85" s="250"/>
      <c r="E85" s="250"/>
      <c r="F85" s="250"/>
      <c r="G85" s="250"/>
      <c r="H85" s="250"/>
      <c r="I85" s="251" t="e">
        <f>#REF!</f>
        <v>#REF!</v>
      </c>
      <c r="J85" s="863" t="e">
        <f>#REF!</f>
        <v>#REF!</v>
      </c>
      <c r="K85" s="863"/>
      <c r="L85" s="863"/>
      <c r="M85" s="863"/>
    </row>
    <row r="86" spans="1:100" ht="16.5" hidden="1" customHeight="1">
      <c r="A86" s="250" t="e">
        <f>#REF!</f>
        <v>#REF!</v>
      </c>
      <c r="B86" s="250"/>
      <c r="C86" s="250"/>
      <c r="D86" s="250"/>
      <c r="E86" s="250"/>
      <c r="F86" s="250"/>
      <c r="G86" s="250"/>
      <c r="H86" s="250"/>
      <c r="I86" s="251" t="e">
        <f>#REF!</f>
        <v>#REF!</v>
      </c>
      <c r="J86" s="863" t="e">
        <f>#REF!</f>
        <v>#REF!</v>
      </c>
      <c r="K86" s="863"/>
      <c r="L86" s="863"/>
      <c r="M86" s="863"/>
    </row>
    <row r="87" spans="1:100" ht="16.5" hidden="1" customHeight="1">
      <c r="A87" s="250"/>
      <c r="B87" s="250"/>
      <c r="C87" s="250"/>
      <c r="D87" s="250"/>
      <c r="E87" s="250"/>
      <c r="F87" s="250"/>
      <c r="G87" s="250"/>
      <c r="H87" s="250"/>
      <c r="I87" s="249" t="e">
        <f>#REF!</f>
        <v>#REF!</v>
      </c>
      <c r="J87" s="863" t="e">
        <f>#REF!</f>
        <v>#REF!</v>
      </c>
      <c r="K87" s="863"/>
      <c r="L87" s="863"/>
      <c r="M87" s="863"/>
    </row>
    <row r="88" spans="1:100" ht="20.100000000000001" hidden="1" customHeight="1">
      <c r="A88" s="254" t="e">
        <f>#REF!</f>
        <v>#REF!</v>
      </c>
      <c r="B88" s="254"/>
      <c r="C88" s="254"/>
      <c r="D88" s="254"/>
      <c r="E88" s="254"/>
      <c r="F88" s="254"/>
      <c r="G88" s="254"/>
      <c r="H88" s="254"/>
      <c r="I88" s="249" t="e">
        <f>#REF!</f>
        <v>#REF!</v>
      </c>
      <c r="J88" s="863"/>
      <c r="K88" s="863"/>
      <c r="L88" s="863"/>
      <c r="M88" s="863"/>
    </row>
    <row r="89" spans="1:100" ht="16.5" hidden="1" customHeight="1">
      <c r="A89" s="250" t="e">
        <f>#REF!</f>
        <v>#REF!</v>
      </c>
      <c r="B89" s="250"/>
      <c r="C89" s="250"/>
      <c r="D89" s="250"/>
      <c r="E89" s="250"/>
      <c r="F89" s="250"/>
      <c r="G89" s="250"/>
      <c r="H89" s="250"/>
      <c r="I89" s="251" t="e">
        <f>#REF!</f>
        <v>#REF!</v>
      </c>
      <c r="J89" s="863" t="e">
        <f>#REF!</f>
        <v>#REF!</v>
      </c>
      <c r="K89" s="863"/>
      <c r="L89" s="863"/>
      <c r="M89" s="863"/>
    </row>
    <row r="90" spans="1:100" ht="16.5" hidden="1" customHeight="1">
      <c r="A90" s="250" t="e">
        <f>#REF!</f>
        <v>#REF!</v>
      </c>
      <c r="B90" s="250"/>
      <c r="C90" s="250"/>
      <c r="D90" s="250"/>
      <c r="E90" s="250"/>
      <c r="F90" s="250"/>
      <c r="G90" s="250"/>
      <c r="H90" s="250"/>
      <c r="I90" s="251" t="e">
        <f>#REF!</f>
        <v>#REF!</v>
      </c>
      <c r="J90" s="863" t="e">
        <f>#REF!</f>
        <v>#REF!</v>
      </c>
      <c r="K90" s="863"/>
      <c r="L90" s="863"/>
      <c r="M90" s="863"/>
    </row>
    <row r="91" spans="1:100" ht="20.100000000000001" hidden="1" customHeight="1">
      <c r="A91" s="250" t="e">
        <f>#REF!</f>
        <v>#REF!</v>
      </c>
      <c r="B91" s="250"/>
      <c r="C91" s="250"/>
      <c r="D91" s="250"/>
      <c r="E91" s="250"/>
      <c r="F91" s="250"/>
      <c r="G91" s="250"/>
      <c r="H91" s="250"/>
      <c r="I91" s="251" t="e">
        <f>#REF!</f>
        <v>#REF!</v>
      </c>
      <c r="J91" s="863" t="e">
        <f>#REF!</f>
        <v>#REF!</v>
      </c>
      <c r="K91" s="863"/>
      <c r="L91" s="863"/>
      <c r="M91" s="863"/>
    </row>
    <row r="92" spans="1:100" ht="16.5" hidden="1" customHeight="1">
      <c r="A92" s="250" t="e">
        <f>#REF!</f>
        <v>#REF!</v>
      </c>
      <c r="B92" s="250"/>
      <c r="C92" s="250"/>
      <c r="D92" s="250"/>
      <c r="E92" s="250"/>
      <c r="F92" s="250"/>
      <c r="G92" s="250"/>
      <c r="H92" s="250"/>
      <c r="I92" s="251" t="e">
        <f>#REF!</f>
        <v>#REF!</v>
      </c>
      <c r="J92" s="863" t="e">
        <f>#REF!</f>
        <v>#REF!</v>
      </c>
      <c r="K92" s="863"/>
      <c r="L92" s="863"/>
      <c r="M92" s="863"/>
    </row>
    <row r="93" spans="1:100" s="256" customFormat="1" ht="20.100000000000001" hidden="1" customHeight="1">
      <c r="A93" s="255"/>
      <c r="B93" s="255"/>
      <c r="C93" s="255"/>
      <c r="D93" s="255"/>
      <c r="E93" s="255"/>
      <c r="F93" s="255"/>
      <c r="G93" s="255"/>
      <c r="H93" s="255"/>
      <c r="I93" s="249" t="e">
        <f>#REF!</f>
        <v>#REF!</v>
      </c>
      <c r="J93" s="863" t="e">
        <f>#REF!</f>
        <v>#REF!</v>
      </c>
      <c r="K93" s="863"/>
      <c r="L93" s="863"/>
      <c r="M93" s="863"/>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c r="BA93" s="267"/>
      <c r="BB93" s="267"/>
      <c r="BC93" s="267"/>
      <c r="BD93" s="267"/>
      <c r="BE93" s="267"/>
      <c r="BF93" s="267"/>
      <c r="BG93" s="267"/>
      <c r="BH93" s="267"/>
      <c r="BI93" s="267"/>
      <c r="BJ93" s="267"/>
      <c r="BK93" s="267"/>
      <c r="BL93" s="267"/>
      <c r="BM93" s="267"/>
      <c r="BN93" s="267"/>
      <c r="BO93" s="267"/>
      <c r="BP93" s="267"/>
      <c r="BQ93" s="267"/>
      <c r="BR93" s="267"/>
      <c r="BS93" s="267"/>
      <c r="BT93" s="267"/>
      <c r="BU93" s="267"/>
      <c r="BV93" s="267"/>
      <c r="BW93" s="267"/>
      <c r="BX93" s="267"/>
      <c r="BY93" s="267"/>
      <c r="BZ93" s="267"/>
      <c r="CA93" s="267"/>
      <c r="CB93" s="267"/>
      <c r="CC93" s="267"/>
      <c r="CD93" s="267"/>
      <c r="CE93" s="267"/>
      <c r="CF93" s="267"/>
      <c r="CG93" s="267"/>
      <c r="CH93" s="267"/>
      <c r="CI93" s="267"/>
      <c r="CJ93" s="267"/>
      <c r="CK93" s="267"/>
      <c r="CL93" s="267"/>
      <c r="CM93" s="267"/>
      <c r="CN93" s="267"/>
      <c r="CO93" s="267"/>
      <c r="CP93" s="267"/>
      <c r="CQ93" s="267"/>
      <c r="CR93" s="267"/>
      <c r="CS93" s="267"/>
      <c r="CT93" s="267"/>
      <c r="CU93" s="267"/>
      <c r="CV93" s="267"/>
    </row>
    <row r="94" spans="1:100" ht="24" hidden="1" customHeight="1">
      <c r="A94" s="254" t="e">
        <f>#REF!</f>
        <v>#REF!</v>
      </c>
      <c r="B94" s="254"/>
      <c r="C94" s="254"/>
      <c r="D94" s="254"/>
      <c r="E94" s="254"/>
      <c r="F94" s="254"/>
      <c r="G94" s="254"/>
      <c r="H94" s="254"/>
      <c r="I94" s="249" t="e">
        <f>#REF!</f>
        <v>#REF!</v>
      </c>
      <c r="J94" s="863"/>
      <c r="K94" s="863"/>
      <c r="L94" s="863"/>
      <c r="M94" s="863"/>
    </row>
    <row r="95" spans="1:100" ht="16.5" hidden="1" customHeight="1">
      <c r="A95" s="250" t="e">
        <f>#REF!</f>
        <v>#REF!</v>
      </c>
      <c r="B95" s="250"/>
      <c r="C95" s="250"/>
      <c r="D95" s="250"/>
      <c r="E95" s="250"/>
      <c r="F95" s="250"/>
      <c r="G95" s="250"/>
      <c r="H95" s="250"/>
      <c r="I95" s="251" t="e">
        <f>#REF!</f>
        <v>#REF!</v>
      </c>
      <c r="J95" s="863" t="e">
        <f>#REF!</f>
        <v>#REF!</v>
      </c>
      <c r="K95" s="863"/>
      <c r="L95" s="863"/>
      <c r="M95" s="863"/>
    </row>
    <row r="96" spans="1:100" ht="16.5" hidden="1" customHeight="1">
      <c r="A96" s="250" t="e">
        <f>#REF!</f>
        <v>#REF!</v>
      </c>
      <c r="B96" s="250"/>
      <c r="C96" s="250"/>
      <c r="D96" s="250"/>
      <c r="E96" s="250"/>
      <c r="F96" s="250"/>
      <c r="G96" s="250"/>
      <c r="H96" s="250"/>
      <c r="I96" s="251" t="e">
        <f>#REF!</f>
        <v>#REF!</v>
      </c>
      <c r="J96" s="863" t="e">
        <f>#REF!</f>
        <v>#REF!</v>
      </c>
      <c r="K96" s="863"/>
      <c r="L96" s="863"/>
      <c r="M96" s="863"/>
    </row>
    <row r="97" spans="1:100" ht="33" hidden="1" customHeight="1">
      <c r="A97" s="250" t="e">
        <f>#REF!</f>
        <v>#REF!</v>
      </c>
      <c r="B97" s="250"/>
      <c r="C97" s="250"/>
      <c r="D97" s="250"/>
      <c r="E97" s="250"/>
      <c r="F97" s="250"/>
      <c r="G97" s="250"/>
      <c r="H97" s="250"/>
      <c r="I97" s="251" t="e">
        <f>#REF!</f>
        <v>#REF!</v>
      </c>
      <c r="J97" s="863" t="e">
        <f>#REF!</f>
        <v>#REF!</v>
      </c>
      <c r="K97" s="863"/>
      <c r="L97" s="863"/>
      <c r="M97" s="863"/>
    </row>
    <row r="98" spans="1:100" s="256" customFormat="1" ht="20.100000000000001" hidden="1" customHeight="1">
      <c r="A98" s="250"/>
      <c r="B98" s="250"/>
      <c r="C98" s="250"/>
      <c r="D98" s="250"/>
      <c r="E98" s="250"/>
      <c r="F98" s="250"/>
      <c r="G98" s="250"/>
      <c r="H98" s="250"/>
      <c r="I98" s="249" t="e">
        <f>#REF!</f>
        <v>#REF!</v>
      </c>
      <c r="J98" s="863" t="e">
        <f>#REF!</f>
        <v>#REF!</v>
      </c>
      <c r="K98" s="863"/>
      <c r="L98" s="863"/>
      <c r="M98" s="863"/>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7"/>
      <c r="CE98" s="267"/>
      <c r="CF98" s="267"/>
      <c r="CG98" s="267"/>
      <c r="CH98" s="267"/>
      <c r="CI98" s="267"/>
      <c r="CJ98" s="267"/>
      <c r="CK98" s="267"/>
      <c r="CL98" s="267"/>
      <c r="CM98" s="267"/>
      <c r="CN98" s="267"/>
      <c r="CO98" s="267"/>
      <c r="CP98" s="267"/>
      <c r="CQ98" s="267"/>
      <c r="CR98" s="267"/>
      <c r="CS98" s="267"/>
      <c r="CT98" s="267"/>
      <c r="CU98" s="267"/>
      <c r="CV98" s="267"/>
    </row>
    <row r="99" spans="1:100" ht="20.100000000000001" hidden="1" customHeight="1">
      <c r="A99" s="254" t="e">
        <f>#REF!</f>
        <v>#REF!</v>
      </c>
      <c r="B99" s="254"/>
      <c r="C99" s="254"/>
      <c r="D99" s="254"/>
      <c r="E99" s="254"/>
      <c r="F99" s="254"/>
      <c r="G99" s="254"/>
      <c r="H99" s="254"/>
      <c r="I99" s="249" t="e">
        <f>#REF!</f>
        <v>#REF!</v>
      </c>
      <c r="J99" s="863"/>
      <c r="K99" s="863"/>
      <c r="L99" s="863"/>
      <c r="M99" s="863"/>
    </row>
    <row r="100" spans="1:100" ht="16.5" hidden="1" customHeight="1">
      <c r="A100" s="250" t="e">
        <f>#REF!</f>
        <v>#REF!</v>
      </c>
      <c r="B100" s="250"/>
      <c r="C100" s="250"/>
      <c r="D100" s="250"/>
      <c r="E100" s="250"/>
      <c r="F100" s="250"/>
      <c r="G100" s="250"/>
      <c r="H100" s="250"/>
      <c r="I100" s="251" t="e">
        <f>#REF!</f>
        <v>#REF!</v>
      </c>
      <c r="J100" s="863" t="e">
        <f>#REF!</f>
        <v>#REF!</v>
      </c>
      <c r="K100" s="863"/>
      <c r="L100" s="863"/>
      <c r="M100" s="863"/>
    </row>
    <row r="101" spans="1:100" ht="16.5" hidden="1" customHeight="1">
      <c r="A101" s="250" t="e">
        <f>#REF!</f>
        <v>#REF!</v>
      </c>
      <c r="B101" s="250"/>
      <c r="C101" s="250"/>
      <c r="D101" s="250"/>
      <c r="E101" s="250"/>
      <c r="F101" s="250"/>
      <c r="G101" s="250"/>
      <c r="H101" s="250"/>
      <c r="I101" s="251" t="e">
        <f>#REF!</f>
        <v>#REF!</v>
      </c>
      <c r="J101" s="863" t="e">
        <f>#REF!</f>
        <v>#REF!</v>
      </c>
      <c r="K101" s="863"/>
      <c r="L101" s="863"/>
      <c r="M101" s="863"/>
    </row>
    <row r="102" spans="1:100" ht="16.5" hidden="1" customHeight="1">
      <c r="A102" s="250" t="e">
        <f>#REF!</f>
        <v>#REF!</v>
      </c>
      <c r="B102" s="250"/>
      <c r="C102" s="250"/>
      <c r="D102" s="250"/>
      <c r="E102" s="250"/>
      <c r="F102" s="250"/>
      <c r="G102" s="250"/>
      <c r="H102" s="250"/>
      <c r="I102" s="251" t="e">
        <f>#REF!</f>
        <v>#REF!</v>
      </c>
      <c r="J102" s="863" t="e">
        <f>#REF!</f>
        <v>#REF!</v>
      </c>
      <c r="K102" s="863"/>
      <c r="L102" s="863"/>
      <c r="M102" s="863"/>
    </row>
    <row r="103" spans="1:100" ht="16.5" hidden="1" customHeight="1">
      <c r="A103" s="250"/>
      <c r="B103" s="250"/>
      <c r="C103" s="250"/>
      <c r="D103" s="250"/>
      <c r="E103" s="250"/>
      <c r="F103" s="250"/>
      <c r="G103" s="250"/>
      <c r="H103" s="250"/>
      <c r="I103" s="249" t="e">
        <f>#REF!</f>
        <v>#REF!</v>
      </c>
      <c r="J103" s="863" t="e">
        <f>#REF!</f>
        <v>#REF!</v>
      </c>
      <c r="K103" s="863"/>
      <c r="L103" s="863"/>
      <c r="M103" s="863"/>
    </row>
    <row r="104" spans="1:100" ht="20.100000000000001" hidden="1" customHeight="1">
      <c r="A104" s="254" t="e">
        <f>#REF!</f>
        <v>#REF!</v>
      </c>
      <c r="B104" s="254"/>
      <c r="C104" s="254"/>
      <c r="D104" s="254"/>
      <c r="E104" s="254"/>
      <c r="F104" s="254"/>
      <c r="G104" s="254"/>
      <c r="H104" s="254"/>
      <c r="I104" s="249" t="e">
        <f>#REF!</f>
        <v>#REF!</v>
      </c>
      <c r="J104" s="863"/>
      <c r="K104" s="863"/>
      <c r="L104" s="863"/>
      <c r="M104" s="863"/>
    </row>
    <row r="105" spans="1:100" ht="16.5" hidden="1" customHeight="1">
      <c r="A105" s="250" t="e">
        <f>#REF!</f>
        <v>#REF!</v>
      </c>
      <c r="B105" s="250"/>
      <c r="C105" s="250"/>
      <c r="D105" s="250"/>
      <c r="E105" s="250"/>
      <c r="F105" s="250"/>
      <c r="G105" s="250"/>
      <c r="H105" s="250"/>
      <c r="I105" s="251" t="e">
        <f>#REF!</f>
        <v>#REF!</v>
      </c>
      <c r="J105" s="863" t="e">
        <f>#REF!</f>
        <v>#REF!</v>
      </c>
      <c r="K105" s="863"/>
      <c r="L105" s="863"/>
      <c r="M105" s="863"/>
    </row>
    <row r="106" spans="1:100" ht="16.5" hidden="1" customHeight="1">
      <c r="A106" s="250" t="e">
        <f>#REF!</f>
        <v>#REF!</v>
      </c>
      <c r="B106" s="250"/>
      <c r="C106" s="250"/>
      <c r="D106" s="250"/>
      <c r="E106" s="250"/>
      <c r="F106" s="250"/>
      <c r="G106" s="250"/>
      <c r="H106" s="250"/>
      <c r="I106" s="251" t="e">
        <f>#REF!</f>
        <v>#REF!</v>
      </c>
      <c r="J106" s="863" t="e">
        <f>#REF!</f>
        <v>#REF!</v>
      </c>
      <c r="K106" s="863"/>
      <c r="L106" s="863"/>
      <c r="M106" s="863"/>
    </row>
    <row r="107" spans="1:100" ht="16.5" hidden="1" customHeight="1">
      <c r="A107" s="250" t="e">
        <f>#REF!</f>
        <v>#REF!</v>
      </c>
      <c r="B107" s="250"/>
      <c r="C107" s="250"/>
      <c r="D107" s="250"/>
      <c r="E107" s="250"/>
      <c r="F107" s="250"/>
      <c r="G107" s="250"/>
      <c r="H107" s="250"/>
      <c r="I107" s="251" t="e">
        <f>#REF!</f>
        <v>#REF!</v>
      </c>
      <c r="J107" s="863" t="e">
        <f>#REF!</f>
        <v>#REF!</v>
      </c>
      <c r="K107" s="863"/>
      <c r="L107" s="863"/>
      <c r="M107" s="863"/>
    </row>
    <row r="108" spans="1:100" ht="16.5" hidden="1" customHeight="1">
      <c r="A108" s="250" t="e">
        <f>#REF!</f>
        <v>#REF!</v>
      </c>
      <c r="B108" s="250"/>
      <c r="C108" s="250"/>
      <c r="D108" s="250"/>
      <c r="E108" s="250"/>
      <c r="F108" s="250"/>
      <c r="G108" s="250"/>
      <c r="H108" s="250"/>
      <c r="I108" s="251" t="e">
        <f>#REF!</f>
        <v>#REF!</v>
      </c>
      <c r="J108" s="863" t="e">
        <f>#REF!</f>
        <v>#REF!</v>
      </c>
      <c r="K108" s="863"/>
      <c r="L108" s="863"/>
      <c r="M108" s="863"/>
    </row>
    <row r="109" spans="1:100" s="256" customFormat="1" ht="20.100000000000001" hidden="1" customHeight="1">
      <c r="A109" s="250"/>
      <c r="B109" s="250"/>
      <c r="C109" s="250"/>
      <c r="D109" s="250"/>
      <c r="E109" s="250"/>
      <c r="F109" s="250"/>
      <c r="G109" s="250"/>
      <c r="H109" s="250"/>
      <c r="I109" s="249" t="e">
        <f>#REF!</f>
        <v>#REF!</v>
      </c>
      <c r="J109" s="863" t="e">
        <f>#REF!</f>
        <v>#REF!</v>
      </c>
      <c r="K109" s="863"/>
      <c r="L109" s="863"/>
      <c r="M109" s="863"/>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row>
    <row r="110" spans="1:100" ht="20.100000000000001" hidden="1" customHeight="1">
      <c r="A110" s="257"/>
      <c r="B110" s="257"/>
      <c r="C110" s="257"/>
      <c r="D110" s="257"/>
      <c r="E110" s="257"/>
      <c r="F110" s="257"/>
      <c r="G110" s="257"/>
      <c r="H110" s="257"/>
      <c r="I110" s="249" t="e">
        <f>#REF!</f>
        <v>#REF!</v>
      </c>
      <c r="J110" s="863" t="e">
        <f>#REF!</f>
        <v>#REF!</v>
      </c>
      <c r="K110" s="863"/>
      <c r="L110" s="863"/>
      <c r="M110" s="863"/>
    </row>
    <row r="111" spans="1:100" ht="16.5" hidden="1" customHeight="1">
      <c r="A111" s="257"/>
      <c r="B111" s="257"/>
      <c r="C111" s="257"/>
      <c r="D111" s="257"/>
      <c r="E111" s="257"/>
      <c r="F111" s="257"/>
      <c r="G111" s="257"/>
      <c r="H111" s="257"/>
      <c r="I111" s="249"/>
      <c r="J111" s="863"/>
      <c r="K111" s="863"/>
      <c r="L111" s="863"/>
      <c r="M111" s="863"/>
    </row>
    <row r="112" spans="1:100" ht="20.100000000000001" hidden="1" customHeight="1">
      <c r="A112" s="253" t="e">
        <f>#REF!</f>
        <v>#REF!</v>
      </c>
      <c r="B112" s="253"/>
      <c r="C112" s="253"/>
      <c r="D112" s="253"/>
      <c r="E112" s="253"/>
      <c r="F112" s="253"/>
      <c r="G112" s="253"/>
      <c r="H112" s="253"/>
      <c r="I112" s="249" t="e">
        <f>#REF!</f>
        <v>#REF!</v>
      </c>
      <c r="J112" s="863"/>
      <c r="K112" s="863"/>
      <c r="L112" s="863"/>
      <c r="M112" s="863"/>
    </row>
    <row r="113" spans="1:13" ht="30" hidden="1" customHeight="1">
      <c r="A113" s="254" t="e">
        <f>#REF!</f>
        <v>#REF!</v>
      </c>
      <c r="B113" s="254"/>
      <c r="C113" s="254"/>
      <c r="D113" s="254"/>
      <c r="E113" s="254"/>
      <c r="F113" s="254"/>
      <c r="G113" s="254"/>
      <c r="H113" s="254"/>
      <c r="I113" s="249" t="e">
        <f>#REF!</f>
        <v>#REF!</v>
      </c>
      <c r="J113" s="863"/>
      <c r="K113" s="863"/>
      <c r="L113" s="863"/>
      <c r="M113" s="863"/>
    </row>
    <row r="114" spans="1:13" ht="16.5" hidden="1" customHeight="1">
      <c r="A114" s="250" t="e">
        <f>#REF!</f>
        <v>#REF!</v>
      </c>
      <c r="B114" s="250"/>
      <c r="C114" s="250"/>
      <c r="D114" s="250"/>
      <c r="E114" s="250"/>
      <c r="F114" s="250"/>
      <c r="G114" s="250"/>
      <c r="H114" s="250"/>
      <c r="I114" s="251" t="e">
        <f>#REF!</f>
        <v>#REF!</v>
      </c>
      <c r="J114" s="863" t="e">
        <f>#REF!</f>
        <v>#REF!</v>
      </c>
      <c r="K114" s="863"/>
      <c r="L114" s="863"/>
      <c r="M114" s="863"/>
    </row>
    <row r="115" spans="1:13" ht="16.5" hidden="1" customHeight="1">
      <c r="A115" s="250" t="e">
        <f>#REF!</f>
        <v>#REF!</v>
      </c>
      <c r="B115" s="250"/>
      <c r="C115" s="250"/>
      <c r="D115" s="250"/>
      <c r="E115" s="250"/>
      <c r="F115" s="250"/>
      <c r="G115" s="250"/>
      <c r="H115" s="250"/>
      <c r="I115" s="251" t="e">
        <f>#REF!</f>
        <v>#REF!</v>
      </c>
      <c r="J115" s="863" t="e">
        <f>#REF!</f>
        <v>#REF!</v>
      </c>
      <c r="K115" s="863"/>
      <c r="L115" s="863"/>
      <c r="M115" s="863"/>
    </row>
    <row r="116" spans="1:13" ht="16.5" hidden="1" customHeight="1">
      <c r="A116" s="250" t="e">
        <f>#REF!</f>
        <v>#REF!</v>
      </c>
      <c r="B116" s="250"/>
      <c r="C116" s="250"/>
      <c r="D116" s="250"/>
      <c r="E116" s="250"/>
      <c r="F116" s="250"/>
      <c r="G116" s="250"/>
      <c r="H116" s="250"/>
      <c r="I116" s="251" t="e">
        <f>#REF!</f>
        <v>#REF!</v>
      </c>
      <c r="J116" s="863" t="e">
        <f>#REF!</f>
        <v>#REF!</v>
      </c>
      <c r="K116" s="863"/>
      <c r="L116" s="863"/>
      <c r="M116" s="863"/>
    </row>
    <row r="117" spans="1:13" ht="20.100000000000001" hidden="1" customHeight="1">
      <c r="A117" s="258"/>
      <c r="B117" s="258"/>
      <c r="C117" s="258"/>
      <c r="D117" s="258"/>
      <c r="E117" s="258"/>
      <c r="F117" s="258"/>
      <c r="G117" s="258"/>
      <c r="H117" s="258"/>
      <c r="I117" s="249" t="e">
        <f>#REF!</f>
        <v>#REF!</v>
      </c>
      <c r="J117" s="863" t="e">
        <f>#REF!</f>
        <v>#REF!</v>
      </c>
      <c r="K117" s="863"/>
      <c r="L117" s="863"/>
      <c r="M117" s="863"/>
    </row>
    <row r="118" spans="1:13" ht="20.100000000000001" hidden="1" customHeight="1">
      <c r="A118" s="257"/>
      <c r="B118" s="257"/>
      <c r="C118" s="257"/>
      <c r="D118" s="257"/>
      <c r="E118" s="257"/>
      <c r="F118" s="257"/>
      <c r="G118" s="257"/>
      <c r="H118" s="257"/>
      <c r="I118" s="249" t="e">
        <f>#REF!</f>
        <v>#REF!</v>
      </c>
      <c r="J118" s="863" t="e">
        <f>#REF!</f>
        <v>#REF!</v>
      </c>
      <c r="K118" s="863"/>
      <c r="L118" s="863"/>
      <c r="M118" s="863"/>
    </row>
    <row r="119" spans="1:13" ht="20.100000000000001" hidden="1" customHeight="1">
      <c r="A119" s="248" t="e">
        <f>#REF!</f>
        <v>#REF!</v>
      </c>
      <c r="B119" s="248"/>
      <c r="C119" s="248"/>
      <c r="D119" s="248"/>
      <c r="E119" s="248"/>
      <c r="F119" s="248"/>
      <c r="G119" s="248"/>
      <c r="H119" s="248"/>
      <c r="I119" s="249" t="e">
        <f>#REF!</f>
        <v>#REF!</v>
      </c>
      <c r="J119" s="863"/>
      <c r="K119" s="863"/>
      <c r="L119" s="863"/>
      <c r="M119" s="863"/>
    </row>
    <row r="120" spans="1:13" ht="30" hidden="1" customHeight="1">
      <c r="A120" s="253" t="e">
        <f>#REF!</f>
        <v>#REF!</v>
      </c>
      <c r="B120" s="253"/>
      <c r="C120" s="253"/>
      <c r="D120" s="253"/>
      <c r="E120" s="253"/>
      <c r="F120" s="253"/>
      <c r="G120" s="253"/>
      <c r="H120" s="253"/>
      <c r="I120" s="249" t="e">
        <f>#REF!</f>
        <v>#REF!</v>
      </c>
      <c r="J120" s="863"/>
      <c r="K120" s="863"/>
      <c r="L120" s="863"/>
      <c r="M120" s="863"/>
    </row>
    <row r="121" spans="1:13" ht="20.100000000000001" hidden="1" customHeight="1">
      <c r="A121" s="250" t="e">
        <f>#REF!</f>
        <v>#REF!</v>
      </c>
      <c r="B121" s="250"/>
      <c r="C121" s="250"/>
      <c r="D121" s="250"/>
      <c r="E121" s="250"/>
      <c r="F121" s="250"/>
      <c r="G121" s="250"/>
      <c r="H121" s="250"/>
      <c r="I121" s="251" t="e">
        <f>#REF!</f>
        <v>#REF!</v>
      </c>
      <c r="J121" s="863" t="e">
        <f>#REF!</f>
        <v>#REF!</v>
      </c>
      <c r="K121" s="863"/>
      <c r="L121" s="863"/>
      <c r="M121" s="863"/>
    </row>
    <row r="122" spans="1:13" ht="20.100000000000001" hidden="1" customHeight="1">
      <c r="A122" s="250" t="e">
        <f>#REF!</f>
        <v>#REF!</v>
      </c>
      <c r="B122" s="250"/>
      <c r="C122" s="250"/>
      <c r="D122" s="250"/>
      <c r="E122" s="250"/>
      <c r="F122" s="250"/>
      <c r="G122" s="250"/>
      <c r="H122" s="250"/>
      <c r="I122" s="251" t="e">
        <f>#REF!</f>
        <v>#REF!</v>
      </c>
      <c r="J122" s="863" t="e">
        <f>#REF!</f>
        <v>#REF!</v>
      </c>
      <c r="K122" s="863"/>
      <c r="L122" s="863"/>
      <c r="M122" s="863"/>
    </row>
    <row r="123" spans="1:13" ht="20.100000000000001" hidden="1" customHeight="1">
      <c r="A123" s="250" t="e">
        <f>#REF!</f>
        <v>#REF!</v>
      </c>
      <c r="B123" s="250"/>
      <c r="C123" s="250"/>
      <c r="D123" s="250"/>
      <c r="E123" s="250"/>
      <c r="F123" s="250"/>
      <c r="G123" s="250"/>
      <c r="H123" s="250"/>
      <c r="I123" s="251" t="e">
        <f>#REF!</f>
        <v>#REF!</v>
      </c>
      <c r="J123" s="863" t="e">
        <f>#REF!</f>
        <v>#REF!</v>
      </c>
      <c r="K123" s="863"/>
      <c r="L123" s="863"/>
      <c r="M123" s="863"/>
    </row>
    <row r="124" spans="1:13" ht="20.100000000000001" hidden="1" customHeight="1">
      <c r="A124" s="250" t="e">
        <f>#REF!</f>
        <v>#REF!</v>
      </c>
      <c r="B124" s="250"/>
      <c r="C124" s="250"/>
      <c r="D124" s="250"/>
      <c r="E124" s="250"/>
      <c r="F124" s="250"/>
      <c r="G124" s="250"/>
      <c r="H124" s="250"/>
      <c r="I124" s="251" t="e">
        <f>#REF!</f>
        <v>#REF!</v>
      </c>
      <c r="J124" s="863" t="e">
        <f>#REF!</f>
        <v>#REF!</v>
      </c>
      <c r="K124" s="863"/>
      <c r="L124" s="863"/>
      <c r="M124" s="863"/>
    </row>
    <row r="125" spans="1:13" ht="20.100000000000001" hidden="1" customHeight="1">
      <c r="A125" s="250" t="e">
        <f>#REF!</f>
        <v>#REF!</v>
      </c>
      <c r="B125" s="250"/>
      <c r="C125" s="250"/>
      <c r="D125" s="250"/>
      <c r="E125" s="250"/>
      <c r="F125" s="250"/>
      <c r="G125" s="250"/>
      <c r="H125" s="250"/>
      <c r="I125" s="251" t="e">
        <f>#REF!</f>
        <v>#REF!</v>
      </c>
      <c r="J125" s="863" t="e">
        <f>#REF!</f>
        <v>#REF!</v>
      </c>
      <c r="K125" s="863"/>
      <c r="L125" s="863"/>
      <c r="M125" s="863"/>
    </row>
    <row r="126" spans="1:13" ht="20.100000000000001" hidden="1" customHeight="1">
      <c r="A126" s="252"/>
      <c r="B126" s="252"/>
      <c r="C126" s="252"/>
      <c r="D126" s="252"/>
      <c r="E126" s="252"/>
      <c r="F126" s="252"/>
      <c r="G126" s="252"/>
      <c r="H126" s="252"/>
      <c r="I126" s="249" t="e">
        <f>#REF!</f>
        <v>#REF!</v>
      </c>
      <c r="J126" s="863" t="e">
        <f>#REF!</f>
        <v>#REF!</v>
      </c>
      <c r="K126" s="863"/>
      <c r="L126" s="863"/>
      <c r="M126" s="863"/>
    </row>
    <row r="127" spans="1:13" ht="20.100000000000001" hidden="1" customHeight="1">
      <c r="A127" s="253" t="e">
        <f>#REF!</f>
        <v>#REF!</v>
      </c>
      <c r="B127" s="253"/>
      <c r="C127" s="253"/>
      <c r="D127" s="253"/>
      <c r="E127" s="253"/>
      <c r="F127" s="253"/>
      <c r="G127" s="253"/>
      <c r="H127" s="253"/>
      <c r="I127" s="249" t="e">
        <f>#REF!</f>
        <v>#REF!</v>
      </c>
      <c r="J127" s="863"/>
      <c r="K127" s="863"/>
      <c r="L127" s="863"/>
      <c r="M127" s="863"/>
    </row>
    <row r="128" spans="1:13" ht="20.100000000000001" hidden="1" customHeight="1">
      <c r="A128" s="250" t="e">
        <f>#REF!</f>
        <v>#REF!</v>
      </c>
      <c r="B128" s="250"/>
      <c r="C128" s="250"/>
      <c r="D128" s="250"/>
      <c r="E128" s="250"/>
      <c r="F128" s="250"/>
      <c r="G128" s="250"/>
      <c r="H128" s="250"/>
      <c r="I128" s="259" t="e">
        <f>#REF!</f>
        <v>#REF!</v>
      </c>
      <c r="J128" s="863" t="e">
        <f>#REF!</f>
        <v>#REF!</v>
      </c>
      <c r="K128" s="863"/>
      <c r="L128" s="863"/>
      <c r="M128" s="863"/>
    </row>
    <row r="129" spans="1:13" ht="20.100000000000001" hidden="1" customHeight="1">
      <c r="A129" s="250" t="e">
        <f>#REF!</f>
        <v>#REF!</v>
      </c>
      <c r="B129" s="250"/>
      <c r="C129" s="250"/>
      <c r="D129" s="250"/>
      <c r="E129" s="250"/>
      <c r="F129" s="250"/>
      <c r="G129" s="250"/>
      <c r="H129" s="250"/>
      <c r="I129" s="259" t="e">
        <f>#REF!</f>
        <v>#REF!</v>
      </c>
      <c r="J129" s="863" t="e">
        <f>#REF!</f>
        <v>#REF!</v>
      </c>
      <c r="K129" s="863"/>
      <c r="L129" s="863"/>
      <c r="M129" s="863"/>
    </row>
    <row r="130" spans="1:13" ht="20.100000000000001" hidden="1" customHeight="1">
      <c r="A130" s="250" t="e">
        <f>#REF!</f>
        <v>#REF!</v>
      </c>
      <c r="B130" s="250"/>
      <c r="C130" s="250"/>
      <c r="D130" s="250"/>
      <c r="E130" s="250"/>
      <c r="F130" s="250"/>
      <c r="G130" s="250"/>
      <c r="H130" s="250"/>
      <c r="I130" s="259" t="e">
        <f>#REF!</f>
        <v>#REF!</v>
      </c>
      <c r="J130" s="863" t="e">
        <f>#REF!</f>
        <v>#REF!</v>
      </c>
      <c r="K130" s="863"/>
      <c r="L130" s="863"/>
      <c r="M130" s="863"/>
    </row>
    <row r="131" spans="1:13" ht="20.100000000000001" hidden="1" customHeight="1">
      <c r="A131" s="250" t="e">
        <f>#REF!</f>
        <v>#REF!</v>
      </c>
      <c r="B131" s="250"/>
      <c r="C131" s="250"/>
      <c r="D131" s="250"/>
      <c r="E131" s="250"/>
      <c r="F131" s="250"/>
      <c r="G131" s="250"/>
      <c r="H131" s="250"/>
      <c r="I131" s="259" t="e">
        <f>#REF!</f>
        <v>#REF!</v>
      </c>
      <c r="J131" s="863" t="e">
        <f>#REF!</f>
        <v>#REF!</v>
      </c>
      <c r="K131" s="863"/>
      <c r="L131" s="863"/>
      <c r="M131" s="863"/>
    </row>
    <row r="132" spans="1:13" ht="20.100000000000001" hidden="1" customHeight="1">
      <c r="A132" s="250" t="e">
        <f>#REF!</f>
        <v>#REF!</v>
      </c>
      <c r="B132" s="250"/>
      <c r="C132" s="250"/>
      <c r="D132" s="250"/>
      <c r="E132" s="250"/>
      <c r="F132" s="250"/>
      <c r="G132" s="250"/>
      <c r="H132" s="250"/>
      <c r="I132" s="259" t="e">
        <f>#REF!</f>
        <v>#REF!</v>
      </c>
      <c r="J132" s="863" t="e">
        <f>#REF!</f>
        <v>#REF!</v>
      </c>
      <c r="K132" s="863"/>
      <c r="L132" s="863"/>
      <c r="M132" s="863"/>
    </row>
    <row r="133" spans="1:13" ht="20.100000000000001" hidden="1" customHeight="1">
      <c r="A133" s="250" t="e">
        <f>#REF!</f>
        <v>#REF!</v>
      </c>
      <c r="B133" s="250"/>
      <c r="C133" s="250"/>
      <c r="D133" s="250"/>
      <c r="E133" s="250"/>
      <c r="F133" s="250"/>
      <c r="G133" s="250"/>
      <c r="H133" s="250"/>
      <c r="I133" s="259" t="e">
        <f>#REF!</f>
        <v>#REF!</v>
      </c>
      <c r="J133" s="863" t="e">
        <f>#REF!</f>
        <v>#REF!</v>
      </c>
      <c r="K133" s="863"/>
      <c r="L133" s="863"/>
      <c r="M133" s="863"/>
    </row>
    <row r="134" spans="1:13" ht="20.100000000000001" hidden="1" customHeight="1">
      <c r="A134" s="260"/>
      <c r="B134" s="260"/>
      <c r="C134" s="260"/>
      <c r="D134" s="260"/>
      <c r="E134" s="260"/>
      <c r="F134" s="260"/>
      <c r="G134" s="260"/>
      <c r="H134" s="260"/>
      <c r="I134" s="249" t="e">
        <f>#REF!</f>
        <v>#REF!</v>
      </c>
      <c r="J134" s="863" t="e">
        <f>#REF!</f>
        <v>#REF!</v>
      </c>
      <c r="K134" s="863"/>
      <c r="L134" s="863"/>
      <c r="M134" s="863"/>
    </row>
    <row r="135" spans="1:13" ht="35.25" hidden="1" customHeight="1">
      <c r="A135" s="253" t="e">
        <f>#REF!</f>
        <v>#REF!</v>
      </c>
      <c r="B135" s="253"/>
      <c r="C135" s="253"/>
      <c r="D135" s="253"/>
      <c r="E135" s="253"/>
      <c r="F135" s="253"/>
      <c r="G135" s="253"/>
      <c r="H135" s="253"/>
      <c r="I135" s="249" t="e">
        <f>#REF!</f>
        <v>#REF!</v>
      </c>
      <c r="J135" s="863"/>
      <c r="K135" s="863"/>
      <c r="L135" s="863"/>
      <c r="M135" s="863"/>
    </row>
    <row r="136" spans="1:13" ht="19.5" hidden="1" customHeight="1">
      <c r="A136" s="250" t="e">
        <f>#REF!</f>
        <v>#REF!</v>
      </c>
      <c r="B136" s="250"/>
      <c r="C136" s="250"/>
      <c r="D136" s="250"/>
      <c r="E136" s="250"/>
      <c r="F136" s="250"/>
      <c r="G136" s="250"/>
      <c r="H136" s="250"/>
      <c r="I136" s="259" t="e">
        <f>#REF!</f>
        <v>#REF!</v>
      </c>
      <c r="J136" s="863" t="e">
        <f>#REF!</f>
        <v>#REF!</v>
      </c>
      <c r="K136" s="863"/>
      <c r="L136" s="863"/>
      <c r="M136" s="863"/>
    </row>
    <row r="137" spans="1:13" ht="19.5" hidden="1" customHeight="1">
      <c r="A137" s="250" t="e">
        <f>#REF!</f>
        <v>#REF!</v>
      </c>
      <c r="B137" s="250"/>
      <c r="C137" s="250"/>
      <c r="D137" s="250"/>
      <c r="E137" s="250"/>
      <c r="F137" s="250"/>
      <c r="G137" s="250"/>
      <c r="H137" s="250"/>
      <c r="I137" s="259" t="e">
        <f>#REF!</f>
        <v>#REF!</v>
      </c>
      <c r="J137" s="863" t="e">
        <f>#REF!</f>
        <v>#REF!</v>
      </c>
      <c r="K137" s="863"/>
      <c r="L137" s="863"/>
      <c r="M137" s="863"/>
    </row>
    <row r="138" spans="1:13" ht="19.5" hidden="1" customHeight="1">
      <c r="A138" s="250" t="e">
        <f>#REF!</f>
        <v>#REF!</v>
      </c>
      <c r="B138" s="250"/>
      <c r="C138" s="250"/>
      <c r="D138" s="250"/>
      <c r="E138" s="250"/>
      <c r="F138" s="250"/>
      <c r="G138" s="250"/>
      <c r="H138" s="250"/>
      <c r="I138" s="259" t="e">
        <f>#REF!</f>
        <v>#REF!</v>
      </c>
      <c r="J138" s="863" t="e">
        <f>#REF!</f>
        <v>#REF!</v>
      </c>
      <c r="K138" s="863"/>
      <c r="L138" s="863"/>
      <c r="M138" s="863"/>
    </row>
    <row r="139" spans="1:13" ht="19.5" hidden="1" customHeight="1">
      <c r="A139" s="250" t="e">
        <f>#REF!</f>
        <v>#REF!</v>
      </c>
      <c r="B139" s="250"/>
      <c r="C139" s="250"/>
      <c r="D139" s="250"/>
      <c r="E139" s="250"/>
      <c r="F139" s="250"/>
      <c r="G139" s="250"/>
      <c r="H139" s="250"/>
      <c r="I139" s="259" t="e">
        <f>#REF!</f>
        <v>#REF!</v>
      </c>
      <c r="J139" s="863" t="e">
        <f>#REF!</f>
        <v>#REF!</v>
      </c>
      <c r="K139" s="863"/>
      <c r="L139" s="863"/>
      <c r="M139" s="863"/>
    </row>
    <row r="140" spans="1:13" ht="33" hidden="1" customHeight="1">
      <c r="A140" s="250" t="e">
        <f>#REF!</f>
        <v>#REF!</v>
      </c>
      <c r="B140" s="250"/>
      <c r="C140" s="250"/>
      <c r="D140" s="250"/>
      <c r="E140" s="250"/>
      <c r="F140" s="250"/>
      <c r="G140" s="250"/>
      <c r="H140" s="250"/>
      <c r="I140" s="259" t="e">
        <f>#REF!</f>
        <v>#REF!</v>
      </c>
      <c r="J140" s="863" t="e">
        <f>#REF!</f>
        <v>#REF!</v>
      </c>
      <c r="K140" s="863"/>
      <c r="L140" s="863"/>
      <c r="M140" s="863"/>
    </row>
    <row r="141" spans="1:13" ht="19.5" hidden="1" customHeight="1">
      <c r="A141" s="250" t="e">
        <f>#REF!</f>
        <v>#REF!</v>
      </c>
      <c r="B141" s="250"/>
      <c r="C141" s="250"/>
      <c r="D141" s="250"/>
      <c r="E141" s="250"/>
      <c r="F141" s="250"/>
      <c r="G141" s="250"/>
      <c r="H141" s="250"/>
      <c r="I141" s="259" t="e">
        <f>#REF!</f>
        <v>#REF!</v>
      </c>
      <c r="J141" s="863" t="e">
        <f>#REF!</f>
        <v>#REF!</v>
      </c>
      <c r="K141" s="863"/>
      <c r="L141" s="863"/>
      <c r="M141" s="863"/>
    </row>
    <row r="142" spans="1:13" ht="19.5" hidden="1" customHeight="1">
      <c r="A142" s="250" t="e">
        <f>#REF!</f>
        <v>#REF!</v>
      </c>
      <c r="B142" s="250"/>
      <c r="C142" s="250"/>
      <c r="D142" s="250"/>
      <c r="E142" s="250"/>
      <c r="F142" s="250"/>
      <c r="G142" s="250"/>
      <c r="H142" s="250"/>
      <c r="I142" s="259" t="e">
        <f>#REF!</f>
        <v>#REF!</v>
      </c>
      <c r="J142" s="863" t="e">
        <f>#REF!</f>
        <v>#REF!</v>
      </c>
      <c r="K142" s="863"/>
      <c r="L142" s="863"/>
      <c r="M142" s="863"/>
    </row>
    <row r="143" spans="1:13" ht="19.5" hidden="1" customHeight="1">
      <c r="A143" s="250" t="e">
        <f>#REF!</f>
        <v>#REF!</v>
      </c>
      <c r="B143" s="250"/>
      <c r="C143" s="250"/>
      <c r="D143" s="250"/>
      <c r="E143" s="250"/>
      <c r="F143" s="250"/>
      <c r="G143" s="250"/>
      <c r="H143" s="250"/>
      <c r="I143" s="259" t="e">
        <f>#REF!</f>
        <v>#REF!</v>
      </c>
      <c r="J143" s="863" t="e">
        <f>#REF!</f>
        <v>#REF!</v>
      </c>
      <c r="K143" s="863"/>
      <c r="L143" s="863"/>
      <c r="M143" s="863"/>
    </row>
    <row r="144" spans="1:13" ht="19.5" hidden="1" customHeight="1">
      <c r="A144" s="250" t="e">
        <f>#REF!</f>
        <v>#REF!</v>
      </c>
      <c r="B144" s="250"/>
      <c r="C144" s="250"/>
      <c r="D144" s="250"/>
      <c r="E144" s="250"/>
      <c r="F144" s="250"/>
      <c r="G144" s="250"/>
      <c r="H144" s="250"/>
      <c r="I144" s="259" t="e">
        <f>#REF!</f>
        <v>#REF!</v>
      </c>
      <c r="J144" s="863" t="e">
        <f>#REF!</f>
        <v>#REF!</v>
      </c>
      <c r="K144" s="863"/>
      <c r="L144" s="863"/>
      <c r="M144" s="863"/>
    </row>
    <row r="145" spans="1:13" ht="19.5" hidden="1" customHeight="1">
      <c r="A145" s="260"/>
      <c r="B145" s="260"/>
      <c r="C145" s="260"/>
      <c r="D145" s="260"/>
      <c r="E145" s="260"/>
      <c r="F145" s="260"/>
      <c r="G145" s="260"/>
      <c r="H145" s="260"/>
      <c r="I145" s="249" t="e">
        <f>#REF!</f>
        <v>#REF!</v>
      </c>
      <c r="J145" s="863" t="e">
        <f>#REF!</f>
        <v>#REF!</v>
      </c>
      <c r="K145" s="863"/>
      <c r="L145" s="863"/>
      <c r="M145" s="863"/>
    </row>
    <row r="146" spans="1:13" ht="19.5" hidden="1" customHeight="1">
      <c r="A146" s="253" t="e">
        <f>#REF!</f>
        <v>#REF!</v>
      </c>
      <c r="B146" s="253"/>
      <c r="C146" s="253"/>
      <c r="D146" s="253"/>
      <c r="E146" s="253"/>
      <c r="F146" s="253"/>
      <c r="G146" s="253"/>
      <c r="H146" s="253"/>
      <c r="I146" s="249" t="e">
        <f>#REF!</f>
        <v>#REF!</v>
      </c>
      <c r="J146" s="863"/>
      <c r="K146" s="863"/>
      <c r="L146" s="863"/>
      <c r="M146" s="863"/>
    </row>
    <row r="147" spans="1:13" ht="19.5" hidden="1" customHeight="1">
      <c r="A147" s="250" t="e">
        <f>#REF!</f>
        <v>#REF!</v>
      </c>
      <c r="B147" s="250"/>
      <c r="C147" s="250"/>
      <c r="D147" s="250"/>
      <c r="E147" s="250"/>
      <c r="F147" s="250"/>
      <c r="G147" s="250"/>
      <c r="H147" s="250"/>
      <c r="I147" s="251" t="e">
        <f>#REF!</f>
        <v>#REF!</v>
      </c>
      <c r="J147" s="863" t="e">
        <f>#REF!</f>
        <v>#REF!</v>
      </c>
      <c r="K147" s="863"/>
      <c r="L147" s="863"/>
      <c r="M147" s="863"/>
    </row>
    <row r="148" spans="1:13" ht="19.5" hidden="1" customHeight="1">
      <c r="A148" s="250" t="e">
        <f>#REF!</f>
        <v>#REF!</v>
      </c>
      <c r="B148" s="250"/>
      <c r="C148" s="250"/>
      <c r="D148" s="250"/>
      <c r="E148" s="250"/>
      <c r="F148" s="250"/>
      <c r="G148" s="250"/>
      <c r="H148" s="250"/>
      <c r="I148" s="251" t="e">
        <f>#REF!</f>
        <v>#REF!</v>
      </c>
      <c r="J148" s="863" t="e">
        <f>#REF!</f>
        <v>#REF!</v>
      </c>
      <c r="K148" s="863"/>
      <c r="L148" s="863"/>
      <c r="M148" s="863"/>
    </row>
    <row r="149" spans="1:13" ht="19.5" hidden="1" customHeight="1">
      <c r="A149" s="250" t="e">
        <f>#REF!</f>
        <v>#REF!</v>
      </c>
      <c r="B149" s="250"/>
      <c r="C149" s="250"/>
      <c r="D149" s="250"/>
      <c r="E149" s="250"/>
      <c r="F149" s="250"/>
      <c r="G149" s="250"/>
      <c r="H149" s="250"/>
      <c r="I149" s="251" t="e">
        <f>#REF!</f>
        <v>#REF!</v>
      </c>
      <c r="J149" s="863" t="e">
        <f>#REF!</f>
        <v>#REF!</v>
      </c>
      <c r="K149" s="863"/>
      <c r="L149" s="863"/>
      <c r="M149" s="863"/>
    </row>
    <row r="150" spans="1:13" ht="19.5" hidden="1" customHeight="1">
      <c r="A150" s="260"/>
      <c r="B150" s="260"/>
      <c r="C150" s="260"/>
      <c r="D150" s="260"/>
      <c r="E150" s="260"/>
      <c r="F150" s="260"/>
      <c r="G150" s="260"/>
      <c r="H150" s="260"/>
      <c r="I150" s="249" t="e">
        <f>#REF!</f>
        <v>#REF!</v>
      </c>
      <c r="J150" s="863" t="e">
        <f>#REF!</f>
        <v>#REF!</v>
      </c>
      <c r="K150" s="863"/>
      <c r="L150" s="863"/>
      <c r="M150" s="863"/>
    </row>
    <row r="151" spans="1:13" ht="33" hidden="1" customHeight="1">
      <c r="A151" s="253" t="e">
        <f>#REF!</f>
        <v>#REF!</v>
      </c>
      <c r="B151" s="253"/>
      <c r="C151" s="253"/>
      <c r="D151" s="253"/>
      <c r="E151" s="253"/>
      <c r="F151" s="253"/>
      <c r="G151" s="253"/>
      <c r="H151" s="253"/>
      <c r="I151" s="249" t="e">
        <f>#REF!</f>
        <v>#REF!</v>
      </c>
      <c r="J151" s="863"/>
      <c r="K151" s="863"/>
      <c r="L151" s="863"/>
      <c r="M151" s="863"/>
    </row>
    <row r="152" spans="1:13" ht="19.5" hidden="1" customHeight="1">
      <c r="A152" s="260" t="e">
        <f>#REF!</f>
        <v>#REF!</v>
      </c>
      <c r="B152" s="260"/>
      <c r="C152" s="260"/>
      <c r="D152" s="260"/>
      <c r="E152" s="260"/>
      <c r="F152" s="260"/>
      <c r="G152" s="260"/>
      <c r="H152" s="260"/>
      <c r="I152" s="251" t="e">
        <f>#REF!</f>
        <v>#REF!</v>
      </c>
      <c r="J152" s="863" t="e">
        <f>#REF!</f>
        <v>#REF!</v>
      </c>
      <c r="K152" s="863"/>
      <c r="L152" s="863"/>
      <c r="M152" s="863"/>
    </row>
    <row r="153" spans="1:13" ht="19.5" hidden="1" customHeight="1">
      <c r="A153" s="260" t="e">
        <f>#REF!</f>
        <v>#REF!</v>
      </c>
      <c r="B153" s="260"/>
      <c r="C153" s="260"/>
      <c r="D153" s="260"/>
      <c r="E153" s="260"/>
      <c r="F153" s="260"/>
      <c r="G153" s="260"/>
      <c r="H153" s="260"/>
      <c r="I153" s="251" t="e">
        <f>#REF!</f>
        <v>#REF!</v>
      </c>
      <c r="J153" s="863" t="e">
        <f>#REF!</f>
        <v>#REF!</v>
      </c>
      <c r="K153" s="863"/>
      <c r="L153" s="863"/>
      <c r="M153" s="863"/>
    </row>
    <row r="154" spans="1:13" ht="19.5" hidden="1" customHeight="1">
      <c r="A154" s="260" t="e">
        <f>#REF!</f>
        <v>#REF!</v>
      </c>
      <c r="B154" s="260"/>
      <c r="C154" s="260"/>
      <c r="D154" s="260"/>
      <c r="E154" s="260"/>
      <c r="F154" s="260"/>
      <c r="G154" s="260"/>
      <c r="H154" s="260"/>
      <c r="I154" s="251" t="e">
        <f>#REF!</f>
        <v>#REF!</v>
      </c>
      <c r="J154" s="863" t="e">
        <f>#REF!</f>
        <v>#REF!</v>
      </c>
      <c r="K154" s="863"/>
      <c r="L154" s="863"/>
      <c r="M154" s="863"/>
    </row>
    <row r="155" spans="1:13" ht="19.5" hidden="1" customHeight="1">
      <c r="A155" s="260"/>
      <c r="B155" s="260"/>
      <c r="C155" s="260"/>
      <c r="D155" s="260"/>
      <c r="E155" s="260"/>
      <c r="F155" s="260"/>
      <c r="G155" s="260"/>
      <c r="H155" s="260"/>
      <c r="I155" s="249" t="e">
        <f>#REF!</f>
        <v>#REF!</v>
      </c>
      <c r="J155" s="863" t="e">
        <f>#REF!</f>
        <v>#REF!</v>
      </c>
      <c r="K155" s="863"/>
      <c r="L155" s="863"/>
      <c r="M155" s="863"/>
    </row>
    <row r="156" spans="1:13" ht="19.5" hidden="1" customHeight="1">
      <c r="A156" s="253" t="e">
        <f>#REF!</f>
        <v>#REF!</v>
      </c>
      <c r="B156" s="253"/>
      <c r="C156" s="253"/>
      <c r="D156" s="253"/>
      <c r="E156" s="253"/>
      <c r="F156" s="253"/>
      <c r="G156" s="253"/>
      <c r="H156" s="253"/>
      <c r="I156" s="249" t="e">
        <f>#REF!</f>
        <v>#REF!</v>
      </c>
      <c r="J156" s="863"/>
      <c r="K156" s="863"/>
      <c r="L156" s="863"/>
      <c r="M156" s="863"/>
    </row>
    <row r="157" spans="1:13" ht="19.5" hidden="1" customHeight="1">
      <c r="A157" s="250" t="e">
        <f>#REF!</f>
        <v>#REF!</v>
      </c>
      <c r="B157" s="250"/>
      <c r="C157" s="250"/>
      <c r="D157" s="250"/>
      <c r="E157" s="250"/>
      <c r="F157" s="250"/>
      <c r="G157" s="250"/>
      <c r="H157" s="250"/>
      <c r="I157" s="251" t="e">
        <f>#REF!</f>
        <v>#REF!</v>
      </c>
      <c r="J157" s="863" t="e">
        <f>#REF!</f>
        <v>#REF!</v>
      </c>
      <c r="K157" s="863"/>
      <c r="L157" s="863"/>
      <c r="M157" s="863"/>
    </row>
    <row r="158" spans="1:13" ht="19.5" hidden="1" customHeight="1">
      <c r="A158" s="250" t="e">
        <f>#REF!</f>
        <v>#REF!</v>
      </c>
      <c r="B158" s="250"/>
      <c r="C158" s="250"/>
      <c r="D158" s="250"/>
      <c r="E158" s="250"/>
      <c r="F158" s="250"/>
      <c r="G158" s="250"/>
      <c r="H158" s="250"/>
      <c r="I158" s="251" t="e">
        <f>#REF!</f>
        <v>#REF!</v>
      </c>
      <c r="J158" s="863" t="e">
        <f>#REF!</f>
        <v>#REF!</v>
      </c>
      <c r="K158" s="863"/>
      <c r="L158" s="863"/>
      <c r="M158" s="863"/>
    </row>
    <row r="159" spans="1:13" ht="19.5" hidden="1" customHeight="1">
      <c r="A159" s="260"/>
      <c r="B159" s="260"/>
      <c r="C159" s="260"/>
      <c r="D159" s="260"/>
      <c r="E159" s="260"/>
      <c r="F159" s="260"/>
      <c r="G159" s="260"/>
      <c r="H159" s="260"/>
      <c r="I159" s="249" t="e">
        <f>#REF!</f>
        <v>#REF!</v>
      </c>
      <c r="J159" s="863" t="e">
        <f>#REF!</f>
        <v>#REF!</v>
      </c>
      <c r="K159" s="863"/>
      <c r="L159" s="863"/>
      <c r="M159" s="863"/>
    </row>
    <row r="160" spans="1:13" ht="33" hidden="1" customHeight="1">
      <c r="A160" s="253" t="e">
        <f>#REF!</f>
        <v>#REF!</v>
      </c>
      <c r="B160" s="253"/>
      <c r="C160" s="253"/>
      <c r="D160" s="253"/>
      <c r="E160" s="253"/>
      <c r="F160" s="253"/>
      <c r="G160" s="253"/>
      <c r="H160" s="253"/>
      <c r="I160" s="249" t="e">
        <f>#REF!</f>
        <v>#REF!</v>
      </c>
      <c r="J160" s="863"/>
      <c r="K160" s="863"/>
      <c r="L160" s="863"/>
      <c r="M160" s="863"/>
    </row>
    <row r="161" spans="1:13" ht="19.5" hidden="1" customHeight="1">
      <c r="A161" s="250" t="e">
        <f>#REF!</f>
        <v>#REF!</v>
      </c>
      <c r="B161" s="250"/>
      <c r="C161" s="250"/>
      <c r="D161" s="250"/>
      <c r="E161" s="250"/>
      <c r="F161" s="250"/>
      <c r="G161" s="250"/>
      <c r="H161" s="250"/>
      <c r="I161" s="251" t="e">
        <f>#REF!</f>
        <v>#REF!</v>
      </c>
      <c r="J161" s="863" t="e">
        <f>#REF!</f>
        <v>#REF!</v>
      </c>
      <c r="K161" s="863"/>
      <c r="L161" s="863"/>
      <c r="M161" s="863"/>
    </row>
    <row r="162" spans="1:13" ht="19.5" hidden="1" customHeight="1">
      <c r="A162" s="250" t="e">
        <f>#REF!</f>
        <v>#REF!</v>
      </c>
      <c r="B162" s="250"/>
      <c r="C162" s="250"/>
      <c r="D162" s="250"/>
      <c r="E162" s="250"/>
      <c r="F162" s="250"/>
      <c r="G162" s="250"/>
      <c r="H162" s="250"/>
      <c r="I162" s="251" t="e">
        <f>#REF!</f>
        <v>#REF!</v>
      </c>
      <c r="J162" s="863" t="e">
        <f>#REF!</f>
        <v>#REF!</v>
      </c>
      <c r="K162" s="863"/>
      <c r="L162" s="863"/>
      <c r="M162" s="863"/>
    </row>
    <row r="163" spans="1:13" ht="19.5" hidden="1" customHeight="1">
      <c r="A163" s="250" t="e">
        <f>#REF!</f>
        <v>#REF!</v>
      </c>
      <c r="B163" s="250"/>
      <c r="C163" s="250"/>
      <c r="D163" s="250"/>
      <c r="E163" s="250"/>
      <c r="F163" s="250"/>
      <c r="G163" s="250"/>
      <c r="H163" s="250"/>
      <c r="I163" s="251" t="e">
        <f>#REF!</f>
        <v>#REF!</v>
      </c>
      <c r="J163" s="863" t="e">
        <f>#REF!</f>
        <v>#REF!</v>
      </c>
      <c r="K163" s="863"/>
      <c r="L163" s="863"/>
      <c r="M163" s="863"/>
    </row>
    <row r="164" spans="1:13" ht="19.5" hidden="1" customHeight="1">
      <c r="A164" s="250" t="e">
        <f>#REF!</f>
        <v>#REF!</v>
      </c>
      <c r="B164" s="250"/>
      <c r="C164" s="250"/>
      <c r="D164" s="250"/>
      <c r="E164" s="250"/>
      <c r="F164" s="250"/>
      <c r="G164" s="250"/>
      <c r="H164" s="250"/>
      <c r="I164" s="251" t="e">
        <f>#REF!</f>
        <v>#REF!</v>
      </c>
      <c r="J164" s="863" t="e">
        <f>#REF!</f>
        <v>#REF!</v>
      </c>
      <c r="K164" s="863"/>
      <c r="L164" s="863"/>
      <c r="M164" s="863"/>
    </row>
    <row r="165" spans="1:13" ht="19.5" hidden="1" customHeight="1">
      <c r="A165" s="250" t="e">
        <f>#REF!</f>
        <v>#REF!</v>
      </c>
      <c r="B165" s="250"/>
      <c r="C165" s="250"/>
      <c r="D165" s="250"/>
      <c r="E165" s="250"/>
      <c r="F165" s="250"/>
      <c r="G165" s="250"/>
      <c r="H165" s="250"/>
      <c r="I165" s="251" t="e">
        <f>#REF!</f>
        <v>#REF!</v>
      </c>
      <c r="J165" s="863" t="e">
        <f>#REF!</f>
        <v>#REF!</v>
      </c>
      <c r="K165" s="863"/>
      <c r="L165" s="863"/>
      <c r="M165" s="863"/>
    </row>
    <row r="166" spans="1:13" ht="19.5" hidden="1" customHeight="1">
      <c r="A166" s="250" t="e">
        <f>#REF!</f>
        <v>#REF!</v>
      </c>
      <c r="B166" s="250"/>
      <c r="C166" s="250"/>
      <c r="D166" s="250"/>
      <c r="E166" s="250"/>
      <c r="F166" s="250"/>
      <c r="G166" s="250"/>
      <c r="H166" s="250"/>
      <c r="I166" s="251" t="e">
        <f>#REF!</f>
        <v>#REF!</v>
      </c>
      <c r="J166" s="863" t="e">
        <f>#REF!</f>
        <v>#REF!</v>
      </c>
      <c r="K166" s="863"/>
      <c r="L166" s="863"/>
      <c r="M166" s="863"/>
    </row>
    <row r="167" spans="1:13" ht="19.5" hidden="1" customHeight="1">
      <c r="A167" s="260"/>
      <c r="B167" s="260"/>
      <c r="C167" s="260"/>
      <c r="D167" s="260"/>
      <c r="E167" s="260"/>
      <c r="F167" s="260"/>
      <c r="G167" s="260"/>
      <c r="H167" s="260"/>
      <c r="I167" s="249" t="e">
        <f>#REF!</f>
        <v>#REF!</v>
      </c>
      <c r="J167" s="863" t="e">
        <f>#REF!</f>
        <v>#REF!</v>
      </c>
      <c r="K167" s="863"/>
      <c r="L167" s="863"/>
      <c r="M167" s="863"/>
    </row>
    <row r="168" spans="1:13" ht="33" hidden="1" customHeight="1">
      <c r="A168" s="253" t="e">
        <f>#REF!</f>
        <v>#REF!</v>
      </c>
      <c r="B168" s="253"/>
      <c r="C168" s="253"/>
      <c r="D168" s="253"/>
      <c r="E168" s="253"/>
      <c r="F168" s="253"/>
      <c r="G168" s="253"/>
      <c r="H168" s="253"/>
      <c r="I168" s="249" t="e">
        <f>#REF!</f>
        <v>#REF!</v>
      </c>
      <c r="J168" s="863"/>
      <c r="K168" s="863"/>
      <c r="L168" s="863"/>
      <c r="M168" s="863"/>
    </row>
    <row r="169" spans="1:13" ht="33" hidden="1" customHeight="1">
      <c r="A169" s="250" t="e">
        <f>#REF!</f>
        <v>#REF!</v>
      </c>
      <c r="B169" s="250"/>
      <c r="C169" s="250"/>
      <c r="D169" s="250"/>
      <c r="E169" s="250"/>
      <c r="F169" s="250"/>
      <c r="G169" s="250"/>
      <c r="H169" s="250"/>
      <c r="I169" s="251" t="e">
        <f>#REF!</f>
        <v>#REF!</v>
      </c>
      <c r="J169" s="863" t="e">
        <f>#REF!</f>
        <v>#REF!</v>
      </c>
      <c r="K169" s="863"/>
      <c r="L169" s="863"/>
      <c r="M169" s="863"/>
    </row>
    <row r="170" spans="1:13" ht="19.5" hidden="1" customHeight="1">
      <c r="A170" s="250" t="e">
        <f>#REF!</f>
        <v>#REF!</v>
      </c>
      <c r="B170" s="250"/>
      <c r="C170" s="250"/>
      <c r="D170" s="250"/>
      <c r="E170" s="250"/>
      <c r="F170" s="250"/>
      <c r="G170" s="250"/>
      <c r="H170" s="250"/>
      <c r="I170" s="251" t="e">
        <f>#REF!</f>
        <v>#REF!</v>
      </c>
      <c r="J170" s="863" t="e">
        <f>#REF!</f>
        <v>#REF!</v>
      </c>
      <c r="K170" s="863"/>
      <c r="L170" s="863"/>
      <c r="M170" s="863"/>
    </row>
    <row r="171" spans="1:13" ht="19.5" hidden="1" customHeight="1">
      <c r="A171" s="250" t="e">
        <f>#REF!</f>
        <v>#REF!</v>
      </c>
      <c r="B171" s="250"/>
      <c r="C171" s="250"/>
      <c r="D171" s="250"/>
      <c r="E171" s="250"/>
      <c r="F171" s="250"/>
      <c r="G171" s="250"/>
      <c r="H171" s="250"/>
      <c r="I171" s="251" t="e">
        <f>#REF!</f>
        <v>#REF!</v>
      </c>
      <c r="J171" s="863" t="e">
        <f>#REF!</f>
        <v>#REF!</v>
      </c>
      <c r="K171" s="863"/>
      <c r="L171" s="863"/>
      <c r="M171" s="863"/>
    </row>
    <row r="172" spans="1:13" ht="19.5" hidden="1" customHeight="1">
      <c r="A172" s="260" t="e">
        <f>#REF!</f>
        <v>#REF!</v>
      </c>
      <c r="B172" s="260"/>
      <c r="C172" s="260"/>
      <c r="D172" s="260"/>
      <c r="E172" s="260"/>
      <c r="F172" s="260"/>
      <c r="G172" s="260"/>
      <c r="H172" s="260"/>
      <c r="I172" s="249" t="e">
        <f>#REF!</f>
        <v>#REF!</v>
      </c>
      <c r="J172" s="863" t="e">
        <f>#REF!</f>
        <v>#REF!</v>
      </c>
      <c r="K172" s="863"/>
      <c r="L172" s="863"/>
      <c r="M172" s="863"/>
    </row>
    <row r="173" spans="1:13" ht="33" hidden="1" customHeight="1">
      <c r="A173" s="253" t="e">
        <f>#REF!</f>
        <v>#REF!</v>
      </c>
      <c r="B173" s="253"/>
      <c r="C173" s="253"/>
      <c r="D173" s="253"/>
      <c r="E173" s="253"/>
      <c r="F173" s="253"/>
      <c r="G173" s="253"/>
      <c r="H173" s="253"/>
      <c r="I173" s="249" t="e">
        <f>#REF!</f>
        <v>#REF!</v>
      </c>
      <c r="J173" s="863"/>
      <c r="K173" s="863"/>
      <c r="L173" s="863"/>
      <c r="M173" s="863"/>
    </row>
    <row r="174" spans="1:13" ht="19.5" hidden="1" customHeight="1">
      <c r="A174" s="250" t="e">
        <f>#REF!</f>
        <v>#REF!</v>
      </c>
      <c r="B174" s="250"/>
      <c r="C174" s="250"/>
      <c r="D174" s="250"/>
      <c r="E174" s="250"/>
      <c r="F174" s="250"/>
      <c r="G174" s="250"/>
      <c r="H174" s="250"/>
      <c r="I174" s="251" t="e">
        <f>#REF!</f>
        <v>#REF!</v>
      </c>
      <c r="J174" s="863" t="e">
        <f>#REF!</f>
        <v>#REF!</v>
      </c>
      <c r="K174" s="863"/>
      <c r="L174" s="863"/>
      <c r="M174" s="863"/>
    </row>
    <row r="175" spans="1:13" ht="19.5" hidden="1" customHeight="1">
      <c r="A175" s="250" t="e">
        <f>#REF!</f>
        <v>#REF!</v>
      </c>
      <c r="B175" s="250"/>
      <c r="C175" s="250"/>
      <c r="D175" s="250"/>
      <c r="E175" s="250"/>
      <c r="F175" s="250"/>
      <c r="G175" s="250"/>
      <c r="H175" s="250"/>
      <c r="I175" s="251" t="e">
        <f>#REF!</f>
        <v>#REF!</v>
      </c>
      <c r="J175" s="863" t="e">
        <f>#REF!</f>
        <v>#REF!</v>
      </c>
      <c r="K175" s="863"/>
      <c r="L175" s="863"/>
      <c r="M175" s="863"/>
    </row>
    <row r="176" spans="1:13" ht="32.25" hidden="1" customHeight="1">
      <c r="A176" s="250" t="e">
        <f>#REF!</f>
        <v>#REF!</v>
      </c>
      <c r="B176" s="250"/>
      <c r="C176" s="250"/>
      <c r="D176" s="250"/>
      <c r="E176" s="250"/>
      <c r="F176" s="250"/>
      <c r="G176" s="250"/>
      <c r="H176" s="250"/>
      <c r="I176" s="251" t="e">
        <f>#REF!</f>
        <v>#REF!</v>
      </c>
      <c r="J176" s="863" t="e">
        <f>#REF!</f>
        <v>#REF!</v>
      </c>
      <c r="K176" s="863"/>
      <c r="L176" s="863"/>
      <c r="M176" s="863"/>
    </row>
    <row r="177" spans="1:100" ht="19.5" hidden="1" customHeight="1">
      <c r="A177" s="250" t="e">
        <f>#REF!</f>
        <v>#REF!</v>
      </c>
      <c r="B177" s="250"/>
      <c r="C177" s="250"/>
      <c r="D177" s="250"/>
      <c r="E177" s="250"/>
      <c r="F177" s="250"/>
      <c r="G177" s="250"/>
      <c r="H177" s="250"/>
      <c r="I177" s="251" t="e">
        <f>#REF!</f>
        <v>#REF!</v>
      </c>
      <c r="J177" s="863" t="e">
        <f>#REF!</f>
        <v>#REF!</v>
      </c>
      <c r="K177" s="863"/>
      <c r="L177" s="863"/>
      <c r="M177" s="863"/>
    </row>
    <row r="178" spans="1:100" ht="19.5" hidden="1" customHeight="1">
      <c r="A178" s="252"/>
      <c r="B178" s="252"/>
      <c r="C178" s="252"/>
      <c r="D178" s="252"/>
      <c r="E178" s="252"/>
      <c r="F178" s="252"/>
      <c r="G178" s="252"/>
      <c r="H178" s="252"/>
      <c r="I178" s="249" t="e">
        <f>#REF!</f>
        <v>#REF!</v>
      </c>
      <c r="J178" s="863" t="e">
        <f>#REF!</f>
        <v>#REF!</v>
      </c>
      <c r="K178" s="863"/>
      <c r="L178" s="863"/>
      <c r="M178" s="863"/>
    </row>
    <row r="179" spans="1:100" ht="16.5" hidden="1" customHeight="1">
      <c r="A179" s="255"/>
      <c r="B179" s="255"/>
      <c r="C179" s="255"/>
      <c r="D179" s="255"/>
      <c r="E179" s="255"/>
      <c r="F179" s="255"/>
      <c r="G179" s="255"/>
      <c r="H179" s="255"/>
      <c r="I179" s="249" t="e">
        <f>#REF!</f>
        <v>#REF!</v>
      </c>
      <c r="J179" s="863" t="e">
        <f>#REF!</f>
        <v>#REF!</v>
      </c>
      <c r="K179" s="863"/>
      <c r="L179" s="863"/>
      <c r="M179" s="863"/>
    </row>
    <row r="180" spans="1:100" ht="19.5" hidden="1" customHeight="1">
      <c r="A180" s="257"/>
      <c r="B180" s="257"/>
      <c r="C180" s="257"/>
      <c r="D180" s="257"/>
      <c r="E180" s="257"/>
      <c r="F180" s="257"/>
      <c r="G180" s="257"/>
      <c r="H180" s="257"/>
      <c r="I180" s="249" t="e">
        <f>#REF!</f>
        <v>#REF!</v>
      </c>
      <c r="J180" s="863" t="e">
        <f>#REF!</f>
        <v>#REF!</v>
      </c>
      <c r="K180" s="863"/>
      <c r="L180" s="863"/>
      <c r="M180" s="863"/>
    </row>
    <row r="181" spans="1:100" s="231" customFormat="1">
      <c r="A181" s="261"/>
      <c r="B181" s="261"/>
      <c r="C181" s="261"/>
      <c r="D181" s="261"/>
      <c r="E181" s="261"/>
      <c r="F181" s="261"/>
      <c r="G181" s="261"/>
      <c r="H181" s="261"/>
      <c r="I181" s="262"/>
      <c r="J181" s="864"/>
      <c r="K181" s="864"/>
      <c r="L181" s="864"/>
      <c r="M181" s="864"/>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c r="CT181" s="267"/>
      <c r="CU181" s="267"/>
      <c r="CV181" s="267"/>
    </row>
    <row r="182" spans="1:100" s="231" customFormat="1">
      <c r="A182" s="236"/>
      <c r="B182" s="236"/>
      <c r="C182" s="236"/>
      <c r="D182" s="236"/>
      <c r="E182" s="236"/>
      <c r="F182" s="236"/>
      <c r="G182" s="236"/>
      <c r="H182" s="236"/>
      <c r="I182" s="360"/>
      <c r="J182" s="237"/>
      <c r="K182" s="237"/>
      <c r="L182" s="237"/>
      <c r="M182" s="23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c r="CT182" s="267"/>
      <c r="CU182" s="267"/>
      <c r="CV182" s="267"/>
    </row>
    <row r="183" spans="1:100" s="231" customFormat="1">
      <c r="A183" s="236"/>
      <c r="B183" s="236"/>
      <c r="C183" s="236"/>
      <c r="D183" s="236"/>
      <c r="E183" s="236"/>
      <c r="F183" s="236"/>
      <c r="G183" s="236"/>
      <c r="H183" s="236"/>
      <c r="I183" s="360"/>
      <c r="J183" s="237"/>
      <c r="K183" s="237"/>
      <c r="L183" s="237"/>
      <c r="M183" s="23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7"/>
      <c r="CU183" s="267"/>
      <c r="CV183" s="267"/>
    </row>
  </sheetData>
  <sheetProtection algorithmName="SHA-512" hashValue="M5cbeSlgRZBkcur+o2jW0KwmQ34dPkKxW/Gp085XtIMn28JRd9Uo8ouahqwXAAMYUFG2E2W+fC4VWWnYOqSz9w==" saltValue="/Xe0ACMQzUBlYREPYmUBSA==" spinCount="100000" sheet="1" selectLockedCells="1"/>
  <customSheetViews>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3"/>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4"/>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5"/>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6"/>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9"/>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0"/>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1"/>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3"/>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0866141732283472" right="0.70866141732283472" top="0.74803149606299213" bottom="0.74803149606299213" header="0.31496062992125984" footer="0.31496062992125984"/>
  <pageSetup paperSize="9" scale="75" fitToHeight="0" orientation="landscape" r:id="rId15"/>
  <headerFooter>
    <oddHeader xml:space="preserve">&amp;C&amp;"Calibri,Regular"&amp;1&amp;KFF0000#
</oddHeader>
  </headerFooter>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1" zoomScaleNormal="70" zoomScaleSheetLayoutView="100" workbookViewId="0">
      <selection activeCell="G15" sqref="G15"/>
    </sheetView>
  </sheetViews>
  <sheetFormatPr defaultRowHeight="16.5"/>
  <cols>
    <col min="1" max="2" width="5.7109375" style="149" customWidth="1"/>
    <col min="3" max="3" width="24.7109375" style="149" customWidth="1"/>
    <col min="4" max="4" width="15.28515625" style="149" customWidth="1"/>
    <col min="5" max="5" width="28.7109375" style="149" customWidth="1"/>
    <col min="6" max="6" width="14.7109375" style="149" customWidth="1"/>
    <col min="7" max="7" width="24.7109375" style="149" customWidth="1"/>
    <col min="8" max="8" width="23.7109375" style="136" hidden="1" customWidth="1"/>
    <col min="9" max="9" width="18" style="137" hidden="1" customWidth="1"/>
    <col min="10" max="10" width="16.85546875" style="138" hidden="1" customWidth="1"/>
    <col min="11" max="11" width="7.42578125" style="138" customWidth="1"/>
    <col min="12" max="12" width="10.140625" style="138" customWidth="1"/>
    <col min="13" max="13" width="16.28515625" style="138" customWidth="1"/>
    <col min="14" max="14" width="39.7109375" style="138" customWidth="1"/>
    <col min="15" max="15" width="24.28515625" style="138" customWidth="1"/>
    <col min="16" max="17" width="16.28515625" style="138" customWidth="1"/>
    <col min="18" max="19" width="10.28515625" style="139" customWidth="1"/>
    <col min="20" max="20" width="9.140625" style="139" customWidth="1"/>
    <col min="21" max="21" width="9.140625" style="140" customWidth="1"/>
    <col min="22" max="23" width="9.140625" style="140"/>
    <col min="24" max="25" width="9.140625" style="141"/>
    <col min="26" max="16384" width="9.140625" style="142"/>
  </cols>
  <sheetData>
    <row r="1" spans="1:25" s="134" customFormat="1" ht="39.950000000000003" customHeight="1">
      <c r="A1" s="903" t="s">
        <v>234</v>
      </c>
      <c r="B1" s="903"/>
      <c r="C1" s="903"/>
      <c r="D1" s="903"/>
      <c r="E1" s="903"/>
      <c r="F1" s="903"/>
      <c r="G1" s="903"/>
      <c r="H1" s="129"/>
      <c r="I1" s="130"/>
      <c r="J1" s="131"/>
      <c r="K1" s="131"/>
      <c r="L1" s="131"/>
      <c r="M1" s="131"/>
      <c r="N1" s="131"/>
      <c r="O1" s="131"/>
      <c r="P1" s="131"/>
      <c r="Q1" s="131"/>
      <c r="R1" s="131"/>
      <c r="S1" s="131"/>
      <c r="T1" s="131"/>
      <c r="U1" s="132"/>
      <c r="V1" s="132"/>
      <c r="W1" s="132"/>
      <c r="X1" s="133"/>
      <c r="Y1" s="133"/>
    </row>
    <row r="2" spans="1:25" ht="18" customHeight="1">
      <c r="A2" s="100" t="str">
        <f>Cover!B3</f>
        <v>Spec No:-CC/NT/W-TR/DOM/A04/25/10879</v>
      </c>
      <c r="B2" s="100"/>
      <c r="C2" s="101"/>
      <c r="D2" s="135"/>
      <c r="E2" s="135"/>
      <c r="F2" s="135"/>
      <c r="G2" s="103" t="s">
        <v>235</v>
      </c>
    </row>
    <row r="3" spans="1:25" ht="12.75" customHeight="1">
      <c r="A3" s="104"/>
      <c r="B3" s="104"/>
      <c r="C3" s="105"/>
      <c r="D3" s="124"/>
      <c r="E3" s="124"/>
      <c r="F3" s="124"/>
      <c r="G3" s="106"/>
    </row>
    <row r="4" spans="1:25" ht="18.95" customHeight="1">
      <c r="A4" s="904" t="s">
        <v>236</v>
      </c>
      <c r="B4" s="904"/>
      <c r="C4" s="904"/>
      <c r="D4" s="904"/>
      <c r="E4" s="904"/>
      <c r="F4" s="904"/>
      <c r="G4" s="904"/>
    </row>
    <row r="5" spans="1:25" ht="21" customHeight="1">
      <c r="A5" s="143" t="s">
        <v>95</v>
      </c>
      <c r="B5" s="143"/>
      <c r="C5" s="144"/>
      <c r="D5" s="144"/>
      <c r="E5" s="144"/>
      <c r="F5" s="144"/>
      <c r="G5" s="144"/>
    </row>
    <row r="6" spans="1:25" ht="21" customHeight="1">
      <c r="A6" s="20" t="s">
        <v>96</v>
      </c>
      <c r="B6" s="20"/>
      <c r="C6" s="144"/>
      <c r="D6" s="144"/>
      <c r="E6" s="144"/>
      <c r="F6" s="144"/>
      <c r="G6" s="144"/>
      <c r="I6" s="512" t="s">
        <v>237</v>
      </c>
      <c r="J6" s="599">
        <f>'Sch-1'!N37</f>
        <v>0</v>
      </c>
      <c r="K6" s="511"/>
      <c r="L6" s="388"/>
    </row>
    <row r="7" spans="1:25" ht="21" customHeight="1">
      <c r="A7" s="20" t="s">
        <v>98</v>
      </c>
      <c r="B7" s="20"/>
      <c r="C7" s="144"/>
      <c r="D7" s="144"/>
      <c r="E7" s="144"/>
      <c r="F7" s="144"/>
      <c r="G7" s="144"/>
      <c r="I7" s="512" t="s">
        <v>238</v>
      </c>
      <c r="J7" s="599">
        <f>'Sch-2'!J41</f>
        <v>0</v>
      </c>
      <c r="K7" s="511"/>
    </row>
    <row r="8" spans="1:25" ht="21" customHeight="1">
      <c r="A8" s="20" t="s">
        <v>100</v>
      </c>
      <c r="B8" s="20"/>
      <c r="C8" s="144"/>
      <c r="D8" s="144"/>
      <c r="E8" s="144"/>
      <c r="F8" s="144"/>
      <c r="G8" s="144"/>
      <c r="I8" s="512" t="s">
        <v>239</v>
      </c>
      <c r="J8" s="599">
        <f>'Sch-3'!P22</f>
        <v>0</v>
      </c>
      <c r="K8" s="511"/>
    </row>
    <row r="9" spans="1:25" ht="21" customHeight="1">
      <c r="A9" s="20" t="s">
        <v>240</v>
      </c>
      <c r="B9" s="20"/>
      <c r="C9" s="144"/>
      <c r="D9" s="144"/>
      <c r="E9" s="144"/>
      <c r="F9" s="144"/>
      <c r="G9" s="144"/>
      <c r="I9" s="513" t="s">
        <v>241</v>
      </c>
      <c r="J9" s="600">
        <f>J6+J7+J8</f>
        <v>0</v>
      </c>
      <c r="K9" s="511"/>
    </row>
    <row r="10" spans="1:25" ht="21" customHeight="1">
      <c r="A10" s="228" t="s">
        <v>102</v>
      </c>
      <c r="B10" s="20"/>
      <c r="C10" s="144"/>
      <c r="D10" s="144"/>
      <c r="E10" s="144"/>
      <c r="F10" s="144"/>
      <c r="G10" s="144"/>
      <c r="J10" s="387"/>
    </row>
    <row r="11" spans="1:25" ht="14.25" customHeight="1">
      <c r="A11" s="144"/>
      <c r="B11" s="144"/>
      <c r="C11" s="144"/>
      <c r="D11" s="144"/>
      <c r="E11" s="144"/>
      <c r="F11" s="144"/>
      <c r="G11" s="144"/>
    </row>
    <row r="12" spans="1:25" ht="66.75" customHeight="1">
      <c r="A12" s="145" t="s">
        <v>242</v>
      </c>
      <c r="B12" s="456"/>
      <c r="C12" s="905" t="str">
        <f>Cover!$B$2</f>
        <v>400kV Transformer Package 4TR-12-BULK  for 10x500 MVA, 400/220/33kV 3-Ph Transformers Under " Bulk Procurement of 765kV &amp; 400kV class Transformers and Reactors of various capacities under Lot-6"</v>
      </c>
      <c r="D12" s="905"/>
      <c r="E12" s="905"/>
      <c r="F12" s="905"/>
      <c r="G12" s="905"/>
      <c r="J12" s="388"/>
    </row>
    <row r="13" spans="1:25" ht="21" customHeight="1" thickBot="1">
      <c r="A13" s="146" t="s">
        <v>243</v>
      </c>
      <c r="B13" s="146"/>
      <c r="C13" s="147"/>
      <c r="D13" s="146"/>
      <c r="E13" s="146"/>
      <c r="F13" s="146"/>
      <c r="G13" s="146"/>
      <c r="H13" s="385"/>
      <c r="K13" s="155"/>
      <c r="L13" s="155"/>
      <c r="M13" s="155"/>
    </row>
    <row r="14" spans="1:25" ht="41.25" customHeight="1" thickBot="1">
      <c r="A14" s="906" t="s">
        <v>244</v>
      </c>
      <c r="B14" s="906"/>
      <c r="C14" s="906"/>
      <c r="D14" s="906"/>
      <c r="E14" s="906"/>
      <c r="F14" s="906"/>
      <c r="G14" s="906"/>
      <c r="H14" s="517" t="s">
        <v>245</v>
      </c>
      <c r="I14" s="517" t="s">
        <v>246</v>
      </c>
      <c r="J14" s="518" t="s">
        <v>247</v>
      </c>
      <c r="K14" s="155"/>
      <c r="L14" s="155"/>
      <c r="M14" s="155"/>
      <c r="N14" s="148"/>
    </row>
    <row r="15" spans="1:25" ht="56.25" customHeight="1">
      <c r="B15" s="150">
        <v>1</v>
      </c>
      <c r="C15" s="910" t="s">
        <v>484</v>
      </c>
      <c r="D15" s="908"/>
      <c r="E15" s="908"/>
      <c r="F15" s="909"/>
      <c r="G15" s="151"/>
      <c r="H15" s="574">
        <f>IF(J6=0,0,(G15/J9)*J6)</f>
        <v>0</v>
      </c>
      <c r="I15" s="575">
        <f>IF(J7=0,0,(G15/J9)*J7)</f>
        <v>0</v>
      </c>
      <c r="J15" s="574">
        <f>IF(J8,(G15/J9)*J8,0)</f>
        <v>0</v>
      </c>
      <c r="K15" s="155"/>
      <c r="L15" s="155"/>
      <c r="M15" s="155"/>
    </row>
    <row r="16" spans="1:25" ht="55.5" customHeight="1">
      <c r="B16" s="150">
        <v>2</v>
      </c>
      <c r="C16" s="907" t="s">
        <v>485</v>
      </c>
      <c r="D16" s="908"/>
      <c r="E16" s="908"/>
      <c r="F16" s="909"/>
      <c r="G16" s="152"/>
      <c r="H16" s="576">
        <f>G16*J6</f>
        <v>0</v>
      </c>
      <c r="I16" s="577">
        <f>G16*J7</f>
        <v>0</v>
      </c>
      <c r="J16" s="576">
        <f>G16*J8</f>
        <v>0</v>
      </c>
      <c r="K16" s="155"/>
      <c r="L16" s="155"/>
      <c r="M16" s="155"/>
    </row>
    <row r="17" spans="1:25" s="153" customFormat="1" ht="39.75" customHeight="1" thickBot="1">
      <c r="B17" s="154">
        <v>3</v>
      </c>
      <c r="C17" s="900" t="s">
        <v>248</v>
      </c>
      <c r="D17" s="901"/>
      <c r="E17" s="901"/>
      <c r="F17" s="902"/>
      <c r="G17" s="382"/>
      <c r="H17" s="576"/>
      <c r="I17" s="576"/>
      <c r="J17" s="576"/>
      <c r="K17" s="155"/>
      <c r="L17" s="155"/>
      <c r="M17" s="155"/>
      <c r="N17" s="155"/>
      <c r="O17" s="155"/>
      <c r="P17" s="155"/>
      <c r="Q17" s="155"/>
      <c r="R17" s="156"/>
      <c r="S17" s="156"/>
      <c r="T17" s="156"/>
      <c r="U17" s="157"/>
      <c r="V17" s="157"/>
      <c r="W17" s="157"/>
      <c r="X17" s="158"/>
      <c r="Y17" s="158"/>
    </row>
    <row r="18" spans="1:25" s="153" customFormat="1" ht="21" customHeight="1" thickBot="1">
      <c r="B18" s="159"/>
      <c r="C18" s="896" t="s">
        <v>249</v>
      </c>
      <c r="D18" s="897"/>
      <c r="E18" s="897"/>
      <c r="F18" s="160" t="s">
        <v>250</v>
      </c>
      <c r="G18" s="383"/>
      <c r="H18" s="578">
        <f>G18</f>
        <v>0</v>
      </c>
      <c r="I18" s="579"/>
      <c r="J18" s="576"/>
      <c r="K18" s="155"/>
      <c r="L18" s="155"/>
      <c r="M18" s="155"/>
      <c r="N18" s="162"/>
      <c r="O18" s="161"/>
      <c r="P18" s="155"/>
      <c r="Q18" s="155"/>
      <c r="R18" s="156"/>
      <c r="S18" s="156"/>
      <c r="T18" s="156"/>
      <c r="U18" s="157"/>
      <c r="V18" s="157"/>
      <c r="W18" s="157"/>
      <c r="X18" s="158"/>
      <c r="Y18" s="158"/>
    </row>
    <row r="19" spans="1:25" s="153" customFormat="1" ht="33" hidden="1" customHeight="1" thickBot="1">
      <c r="B19" s="159"/>
      <c r="C19" s="889" t="s">
        <v>251</v>
      </c>
      <c r="D19" s="890"/>
      <c r="E19" s="890"/>
      <c r="F19" s="694" t="s">
        <v>250</v>
      </c>
      <c r="G19" s="695"/>
      <c r="H19" s="580"/>
      <c r="I19" s="578">
        <f>G19</f>
        <v>0</v>
      </c>
      <c r="J19" s="581"/>
      <c r="K19" s="155"/>
      <c r="L19" s="155"/>
      <c r="M19" s="155"/>
      <c r="N19" s="162"/>
      <c r="O19" s="161"/>
      <c r="P19" s="155"/>
      <c r="Q19" s="155"/>
      <c r="R19" s="156"/>
      <c r="S19" s="156"/>
      <c r="T19" s="156"/>
      <c r="U19" s="157"/>
      <c r="V19" s="157"/>
      <c r="W19" s="157"/>
      <c r="X19" s="158"/>
      <c r="Y19" s="158"/>
    </row>
    <row r="20" spans="1:25" s="153" customFormat="1" ht="21" customHeight="1" thickBot="1">
      <c r="B20" s="159"/>
      <c r="C20" s="896" t="s">
        <v>252</v>
      </c>
      <c r="D20" s="897"/>
      <c r="E20" s="897"/>
      <c r="F20" s="160" t="s">
        <v>250</v>
      </c>
      <c r="G20" s="383"/>
      <c r="H20" s="576"/>
      <c r="I20" s="575"/>
      <c r="J20" s="578">
        <f>G20</f>
        <v>0</v>
      </c>
      <c r="K20" s="155"/>
      <c r="L20" s="155"/>
      <c r="M20" s="155"/>
      <c r="N20" s="162"/>
      <c r="O20" s="161"/>
      <c r="P20" s="155"/>
      <c r="Q20" s="155"/>
      <c r="R20" s="156"/>
      <c r="S20" s="156"/>
      <c r="T20" s="156"/>
      <c r="U20" s="157"/>
      <c r="V20" s="157"/>
      <c r="W20" s="157"/>
      <c r="X20" s="158"/>
      <c r="Y20" s="158"/>
    </row>
    <row r="21" spans="1:25" s="153" customFormat="1" ht="21" hidden="1" customHeight="1">
      <c r="B21" s="159"/>
      <c r="C21" s="896" t="s">
        <v>253</v>
      </c>
      <c r="D21" s="897"/>
      <c r="E21" s="897"/>
      <c r="F21" s="160" t="s">
        <v>250</v>
      </c>
      <c r="G21" s="389"/>
      <c r="H21" s="576"/>
      <c r="I21" s="577"/>
      <c r="J21" s="574"/>
      <c r="K21" s="155"/>
      <c r="L21" s="155"/>
      <c r="M21" s="155"/>
      <c r="N21" s="162"/>
      <c r="O21" s="161"/>
      <c r="P21" s="155"/>
      <c r="Q21" s="155"/>
      <c r="R21" s="156"/>
      <c r="S21" s="156"/>
      <c r="T21" s="156"/>
      <c r="U21" s="157"/>
      <c r="V21" s="157"/>
      <c r="W21" s="157"/>
      <c r="X21" s="158"/>
      <c r="Y21" s="158"/>
    </row>
    <row r="22" spans="1:25" s="153" customFormat="1" ht="21" hidden="1" customHeight="1">
      <c r="B22" s="163"/>
      <c r="C22" s="896" t="s">
        <v>254</v>
      </c>
      <c r="D22" s="897"/>
      <c r="E22" s="897"/>
      <c r="F22" s="164" t="s">
        <v>250</v>
      </c>
      <c r="G22" s="389"/>
      <c r="H22" s="576"/>
      <c r="I22" s="577"/>
      <c r="J22" s="576"/>
      <c r="K22" s="155"/>
      <c r="L22" s="155"/>
      <c r="M22" s="155"/>
      <c r="N22" s="162"/>
      <c r="O22" s="161"/>
      <c r="P22" s="155"/>
      <c r="Q22" s="155"/>
      <c r="R22" s="156"/>
      <c r="S22" s="156"/>
      <c r="T22" s="156"/>
      <c r="U22" s="157"/>
      <c r="V22" s="157"/>
      <c r="W22" s="157"/>
      <c r="X22" s="158"/>
      <c r="Y22" s="158"/>
    </row>
    <row r="23" spans="1:25" s="153" customFormat="1" ht="54.95" customHeight="1" thickBot="1">
      <c r="B23" s="154">
        <v>4</v>
      </c>
      <c r="C23" s="885" t="s">
        <v>255</v>
      </c>
      <c r="D23" s="886"/>
      <c r="E23" s="886"/>
      <c r="F23" s="887"/>
      <c r="G23" s="382"/>
      <c r="H23" s="582"/>
      <c r="I23" s="577"/>
      <c r="J23" s="576"/>
      <c r="K23" s="155"/>
      <c r="L23" s="155"/>
      <c r="M23" s="155"/>
      <c r="N23" s="155"/>
      <c r="O23" s="155"/>
      <c r="P23" s="155"/>
      <c r="Q23" s="155"/>
      <c r="R23" s="156"/>
      <c r="S23" s="156"/>
      <c r="T23" s="156"/>
      <c r="U23" s="157"/>
      <c r="V23" s="157"/>
      <c r="W23" s="157"/>
      <c r="X23" s="158"/>
      <c r="Y23" s="158"/>
    </row>
    <row r="24" spans="1:25" s="153" customFormat="1" ht="21" customHeight="1" thickBot="1">
      <c r="A24" s="165"/>
      <c r="B24" s="159"/>
      <c r="C24" s="896" t="s">
        <v>249</v>
      </c>
      <c r="D24" s="897"/>
      <c r="E24" s="897"/>
      <c r="F24" s="160" t="s">
        <v>256</v>
      </c>
      <c r="G24" s="384"/>
      <c r="H24" s="583">
        <f>G24*J6</f>
        <v>0</v>
      </c>
      <c r="I24" s="579"/>
      <c r="J24" s="576"/>
      <c r="K24" s="155"/>
      <c r="L24" s="155"/>
      <c r="M24" s="155"/>
      <c r="N24" s="155"/>
      <c r="O24" s="155"/>
      <c r="P24" s="155"/>
      <c r="Q24" s="155"/>
      <c r="R24" s="156"/>
      <c r="S24" s="156"/>
      <c r="T24" s="156"/>
      <c r="U24" s="157"/>
      <c r="V24" s="157"/>
      <c r="W24" s="157"/>
      <c r="X24" s="158"/>
      <c r="Y24" s="158"/>
    </row>
    <row r="25" spans="1:25" s="153" customFormat="1" ht="33.75" hidden="1" customHeight="1" thickBot="1">
      <c r="A25" s="165"/>
      <c r="B25" s="159"/>
      <c r="C25" s="891" t="s">
        <v>251</v>
      </c>
      <c r="D25" s="892"/>
      <c r="E25" s="892"/>
      <c r="F25" s="692" t="s">
        <v>256</v>
      </c>
      <c r="G25" s="693"/>
      <c r="H25" s="584"/>
      <c r="I25" s="578">
        <f>G25*J7</f>
        <v>0</v>
      </c>
      <c r="J25" s="581"/>
      <c r="K25" s="155"/>
      <c r="L25" s="155"/>
      <c r="M25" s="155"/>
      <c r="N25" s="155"/>
      <c r="O25" s="155"/>
      <c r="P25" s="155"/>
      <c r="Q25" s="155"/>
      <c r="R25" s="156"/>
      <c r="S25" s="156"/>
      <c r="T25" s="156"/>
      <c r="U25" s="157"/>
      <c r="V25" s="157"/>
      <c r="W25" s="157"/>
      <c r="X25" s="158"/>
      <c r="Y25" s="158"/>
    </row>
    <row r="26" spans="1:25" s="153" customFormat="1" ht="21" customHeight="1" thickBot="1">
      <c r="A26" s="165"/>
      <c r="B26" s="159"/>
      <c r="C26" s="896" t="s">
        <v>252</v>
      </c>
      <c r="D26" s="897"/>
      <c r="E26" s="897"/>
      <c r="F26" s="160" t="s">
        <v>256</v>
      </c>
      <c r="G26" s="384"/>
      <c r="H26" s="582"/>
      <c r="I26" s="575"/>
      <c r="J26" s="578">
        <f>G26*J8</f>
        <v>0</v>
      </c>
      <c r="K26" s="155"/>
      <c r="L26" s="155"/>
      <c r="M26" s="155"/>
      <c r="N26" s="155"/>
      <c r="O26" s="155"/>
      <c r="P26" s="155"/>
      <c r="Q26" s="155"/>
      <c r="R26" s="156"/>
      <c r="S26" s="156"/>
      <c r="T26" s="156"/>
      <c r="U26" s="157"/>
      <c r="V26" s="157"/>
      <c r="W26" s="157"/>
      <c r="X26" s="158"/>
      <c r="Y26" s="158"/>
    </row>
    <row r="27" spans="1:25" s="153" customFormat="1" ht="21" hidden="1" customHeight="1">
      <c r="A27" s="165"/>
      <c r="B27" s="159"/>
      <c r="C27" s="896" t="s">
        <v>253</v>
      </c>
      <c r="D27" s="897"/>
      <c r="E27" s="897"/>
      <c r="F27" s="160" t="s">
        <v>256</v>
      </c>
      <c r="G27" s="390"/>
      <c r="H27" s="582"/>
      <c r="I27" s="577"/>
      <c r="J27" s="574"/>
      <c r="K27" s="155"/>
      <c r="L27" s="155"/>
      <c r="M27" s="155"/>
      <c r="N27" s="155"/>
      <c r="O27" s="155"/>
      <c r="P27" s="155"/>
      <c r="Q27" s="155"/>
      <c r="R27" s="156"/>
      <c r="S27" s="156"/>
      <c r="T27" s="156"/>
      <c r="U27" s="157"/>
      <c r="V27" s="157"/>
      <c r="W27" s="157"/>
      <c r="X27" s="158"/>
      <c r="Y27" s="158"/>
    </row>
    <row r="28" spans="1:25" s="153" customFormat="1" ht="21" hidden="1" customHeight="1">
      <c r="A28" s="165"/>
      <c r="B28" s="163"/>
      <c r="C28" s="898" t="s">
        <v>254</v>
      </c>
      <c r="D28" s="899"/>
      <c r="E28" s="899"/>
      <c r="F28" s="164" t="s">
        <v>256</v>
      </c>
      <c r="G28" s="390"/>
      <c r="H28" s="582"/>
      <c r="I28" s="577"/>
      <c r="J28" s="576"/>
      <c r="K28" s="155"/>
      <c r="L28" s="155"/>
      <c r="M28" s="155"/>
      <c r="N28" s="155"/>
      <c r="O28" s="155"/>
      <c r="P28" s="155"/>
      <c r="Q28" s="155"/>
      <c r="R28" s="156"/>
      <c r="S28" s="156"/>
      <c r="T28" s="156"/>
      <c r="U28" s="157"/>
      <c r="V28" s="157"/>
      <c r="W28" s="157"/>
      <c r="X28" s="158"/>
      <c r="Y28" s="158"/>
    </row>
    <row r="29" spans="1:25" s="153" customFormat="1" hidden="1">
      <c r="A29" s="165"/>
      <c r="B29" s="166"/>
      <c r="C29" s="883" t="s">
        <v>257</v>
      </c>
      <c r="D29" s="884"/>
      <c r="E29" s="884"/>
      <c r="F29" s="884"/>
      <c r="G29" s="884"/>
      <c r="H29" s="585"/>
      <c r="I29" s="585"/>
      <c r="J29" s="585"/>
      <c r="K29" s="155"/>
      <c r="L29" s="155"/>
      <c r="M29" s="155"/>
      <c r="N29" s="155"/>
      <c r="O29" s="155"/>
      <c r="P29" s="155"/>
      <c r="Q29" s="155"/>
      <c r="R29" s="156"/>
      <c r="S29" s="156"/>
      <c r="T29" s="156"/>
      <c r="U29" s="157"/>
      <c r="V29" s="157"/>
      <c r="W29" s="157"/>
      <c r="X29" s="158"/>
      <c r="Y29" s="158"/>
    </row>
    <row r="30" spans="1:25" s="153" customFormat="1" ht="48.75" hidden="1" customHeight="1">
      <c r="A30" s="165"/>
      <c r="B30" s="167">
        <v>5</v>
      </c>
      <c r="C30" s="893" t="s">
        <v>258</v>
      </c>
      <c r="D30" s="893"/>
      <c r="E30" s="893"/>
      <c r="F30" s="893"/>
      <c r="G30" s="893"/>
      <c r="H30" s="586"/>
      <c r="I30" s="586"/>
      <c r="J30" s="586"/>
      <c r="K30" s="155"/>
      <c r="L30" s="155"/>
      <c r="M30" s="155"/>
      <c r="N30" s="155"/>
      <c r="O30" s="155"/>
      <c r="P30" s="155"/>
      <c r="Q30" s="155"/>
      <c r="R30" s="156"/>
      <c r="S30" s="156"/>
      <c r="T30" s="156"/>
      <c r="U30" s="157"/>
      <c r="V30" s="157"/>
      <c r="W30" s="157"/>
      <c r="X30" s="158"/>
      <c r="Y30" s="158"/>
    </row>
    <row r="31" spans="1:25" s="153" customFormat="1" ht="48.75" hidden="1" customHeight="1">
      <c r="A31" s="165"/>
      <c r="B31" s="894"/>
      <c r="C31" s="894"/>
      <c r="D31" s="894"/>
      <c r="E31" s="894"/>
      <c r="F31" s="894"/>
      <c r="G31" s="894"/>
      <c r="H31" s="587">
        <f>SUM(H15:H28)</f>
        <v>0</v>
      </c>
      <c r="I31" s="587">
        <f>SUM(I15:I28)</f>
        <v>0</v>
      </c>
      <c r="J31" s="587">
        <f>SUM(J15:J28)</f>
        <v>0</v>
      </c>
      <c r="K31" s="155">
        <f>SUM(K15:K28)</f>
        <v>0</v>
      </c>
      <c r="L31" s="155">
        <f>SUM(L15:L28)</f>
        <v>0</v>
      </c>
      <c r="M31" s="155"/>
      <c r="N31" s="155"/>
      <c r="O31" s="155"/>
      <c r="P31" s="155"/>
      <c r="Q31" s="155"/>
      <c r="R31" s="156"/>
      <c r="S31" s="156"/>
      <c r="T31" s="156"/>
      <c r="U31" s="157"/>
      <c r="V31" s="157"/>
      <c r="W31" s="157"/>
      <c r="X31" s="158"/>
      <c r="Y31" s="158"/>
    </row>
    <row r="32" spans="1:25" s="153" customFormat="1" ht="48.75" hidden="1" customHeight="1">
      <c r="A32" s="165"/>
      <c r="B32" s="168"/>
      <c r="C32" s="893" t="s">
        <v>259</v>
      </c>
      <c r="D32" s="895"/>
      <c r="E32" s="895"/>
      <c r="F32" s="895"/>
      <c r="G32" s="895"/>
      <c r="H32" s="588" t="e">
        <f>(1-(H31/I2))</f>
        <v>#DIV/0!</v>
      </c>
      <c r="I32" s="588" t="e">
        <f>(1-(I31/I3))</f>
        <v>#DIV/0!</v>
      </c>
      <c r="J32" s="589" t="e">
        <f>1-(J31/I4)</f>
        <v>#DIV/0!</v>
      </c>
      <c r="K32" s="155" t="e">
        <f>1-(K31/I5)</f>
        <v>#DIV/0!</v>
      </c>
      <c r="L32" s="155" t="e">
        <f>1-(L31/#REF!)</f>
        <v>#REF!</v>
      </c>
      <c r="M32" s="155"/>
      <c r="N32" s="155"/>
      <c r="O32" s="155"/>
      <c r="P32" s="155"/>
      <c r="Q32" s="155"/>
      <c r="R32" s="156"/>
      <c r="S32" s="156"/>
      <c r="T32" s="156"/>
      <c r="U32" s="157"/>
      <c r="V32" s="157"/>
      <c r="W32" s="157"/>
      <c r="X32" s="158"/>
      <c r="Y32" s="158"/>
    </row>
    <row r="33" spans="1:25" s="153" customFormat="1" ht="39" customHeight="1">
      <c r="A33" s="888" t="s">
        <v>260</v>
      </c>
      <c r="B33" s="888"/>
      <c r="C33" s="888"/>
      <c r="D33" s="888"/>
      <c r="E33" s="888"/>
      <c r="F33" s="888"/>
      <c r="G33" s="888"/>
      <c r="H33" s="590"/>
      <c r="I33" s="590"/>
      <c r="J33" s="590"/>
      <c r="K33" s="155"/>
      <c r="L33" s="155"/>
      <c r="M33" s="155"/>
      <c r="N33" s="155"/>
      <c r="O33" s="155"/>
      <c r="P33" s="155"/>
      <c r="Q33" s="155"/>
      <c r="R33" s="156"/>
      <c r="S33" s="156"/>
      <c r="T33" s="156"/>
      <c r="U33" s="157"/>
      <c r="V33" s="157"/>
      <c r="W33" s="157"/>
      <c r="X33" s="158"/>
      <c r="Y33" s="158"/>
    </row>
    <row r="34" spans="1:25" s="153" customFormat="1" ht="31.5" customHeight="1" thickBot="1">
      <c r="A34" s="146" t="s">
        <v>261</v>
      </c>
      <c r="B34" s="168"/>
      <c r="C34" s="169"/>
      <c r="E34" s="170"/>
      <c r="F34" s="170"/>
      <c r="G34" s="171"/>
      <c r="H34" s="590"/>
      <c r="I34" s="590"/>
      <c r="J34" s="590"/>
      <c r="K34" s="155"/>
      <c r="L34" s="155"/>
      <c r="M34" s="155"/>
      <c r="N34" s="155"/>
      <c r="O34" s="155"/>
      <c r="P34" s="155"/>
      <c r="Q34" s="155"/>
      <c r="R34" s="156"/>
      <c r="S34" s="156"/>
      <c r="T34" s="156"/>
      <c r="U34" s="157"/>
      <c r="V34" s="157"/>
      <c r="W34" s="157"/>
      <c r="X34" s="158"/>
      <c r="Y34" s="158"/>
    </row>
    <row r="35" spans="1:25" s="153" customFormat="1" ht="21" customHeight="1" thickBot="1">
      <c r="A35" s="106" t="s">
        <v>262</v>
      </c>
      <c r="B35" s="168"/>
      <c r="C35" s="169"/>
      <c r="E35" s="170"/>
      <c r="F35" s="170"/>
      <c r="G35" s="171"/>
      <c r="H35" s="591">
        <f>SUM(H15:H26)</f>
        <v>0</v>
      </c>
      <c r="I35" s="592">
        <f>SUM(I15:I26)</f>
        <v>0</v>
      </c>
      <c r="J35" s="593">
        <f>SUM(J15:J26)</f>
        <v>0</v>
      </c>
      <c r="K35" s="394"/>
      <c r="L35" s="155"/>
      <c r="M35" s="155"/>
      <c r="N35" s="155"/>
      <c r="O35" s="155"/>
      <c r="P35" s="155"/>
      <c r="Q35" s="155"/>
      <c r="R35" s="156"/>
      <c r="S35" s="156"/>
      <c r="T35" s="156"/>
      <c r="U35" s="157"/>
      <c r="V35" s="157"/>
      <c r="W35" s="157"/>
      <c r="X35" s="158"/>
      <c r="Y35" s="158"/>
    </row>
    <row r="36" spans="1:25" ht="19.5" customHeight="1" thickBot="1">
      <c r="A36" s="172"/>
      <c r="B36" s="172"/>
      <c r="C36" s="173"/>
      <c r="D36" s="105"/>
      <c r="E36" s="106"/>
      <c r="F36" s="106"/>
      <c r="G36" s="123" t="s">
        <v>263</v>
      </c>
      <c r="H36" s="520">
        <f>IF(J6=0,0,1-(H35/J6))</f>
        <v>0</v>
      </c>
      <c r="I36" s="520">
        <f>IF(J7=0,0,1-(I35/J7))</f>
        <v>0</v>
      </c>
      <c r="J36" s="521">
        <f>IF(J8=0,0,1-(J35/J8))</f>
        <v>0</v>
      </c>
      <c r="K36" s="503" t="s">
        <v>219</v>
      </c>
    </row>
    <row r="37" spans="1:25" ht="19.5" customHeight="1">
      <c r="A37" s="172"/>
      <c r="B37" s="172"/>
      <c r="C37" s="173"/>
      <c r="D37" s="105"/>
      <c r="E37" s="106"/>
      <c r="F37" s="106"/>
      <c r="G37" s="123" t="str">
        <f>"For and on behalf of "</f>
        <v xml:space="preserve">For and on behalf of </v>
      </c>
      <c r="H37" s="138"/>
    </row>
    <row r="38" spans="1:25" ht="19.5" customHeight="1">
      <c r="A38" s="174"/>
      <c r="B38" s="174"/>
      <c r="C38" s="174"/>
      <c r="D38" s="175"/>
      <c r="E38" s="176"/>
      <c r="F38" s="176"/>
      <c r="G38" s="142"/>
      <c r="H38" s="177"/>
    </row>
    <row r="39" spans="1:25" ht="23.25" customHeight="1">
      <c r="A39" s="178" t="s">
        <v>264</v>
      </c>
      <c r="B39" s="178"/>
      <c r="C39" s="540" t="str">
        <f>'Sch-7'!C21:D21</f>
        <v xml:space="preserve">  </v>
      </c>
      <c r="D39" s="175"/>
      <c r="E39" s="176" t="s">
        <v>265</v>
      </c>
      <c r="F39" s="597">
        <f>'Names of Bidder'!C19</f>
        <v>0</v>
      </c>
      <c r="G39" s="598"/>
      <c r="H39" s="388"/>
    </row>
    <row r="40" spans="1:25" ht="23.25" customHeight="1">
      <c r="A40" s="178" t="s">
        <v>266</v>
      </c>
      <c r="B40" s="178"/>
      <c r="C40" s="541" t="str">
        <f>'Sch-7'!C22:D22</f>
        <v/>
      </c>
      <c r="D40" s="179"/>
      <c r="E40" s="176" t="s">
        <v>267</v>
      </c>
      <c r="F40" s="597">
        <f>'Names of Bidder'!C20</f>
        <v>0</v>
      </c>
      <c r="G40" s="598"/>
      <c r="H40" s="138"/>
    </row>
  </sheetData>
  <sheetProtection algorithmName="SHA-512" hashValue="MFHENOOQNjU1aRQvwvRsEvLPALI9TMXAG5PUAG5TxlTZsh2nQSKaQOgSTZiWna+MEJaWifN4w7mdvTnwW3oPSg==" saltValue="32yS8pA4z7REx8M2lIr+JA==" spinCount="100000" sheet="1" formatCells="0" formatColumns="0" formatRows="0" selectLockedCells="1"/>
  <customSheetViews>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3"/>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9"/>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0"/>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3"/>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0866141732283472" right="0.47244094488188981" top="0.62992125984251968" bottom="0.51181102362204722" header="0.31496062992125984" footer="0.27559055118110237"/>
  <pageSetup scale="77" orientation="portrait" r:id="rId15"/>
  <headerFooter alignWithMargins="0">
    <oddHeader xml:space="preserve">&amp;C&amp;"Calibri,Regular"&amp;1&amp;KFF0000#
</oddHeader>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1" t="s">
        <v>268</v>
      </c>
      <c r="B2" s="911"/>
      <c r="C2" s="911"/>
      <c r="D2" s="911"/>
      <c r="E2" s="51"/>
    </row>
    <row r="3" spans="1:6">
      <c r="A3" s="180"/>
      <c r="B3" s="181"/>
      <c r="C3" s="181"/>
      <c r="D3" s="181"/>
      <c r="E3" s="181"/>
    </row>
    <row r="4" spans="1:6" ht="30">
      <c r="A4" s="182" t="s">
        <v>269</v>
      </c>
      <c r="B4" s="183" t="s">
        <v>270</v>
      </c>
      <c r="C4" s="182" t="s">
        <v>271</v>
      </c>
      <c r="D4" s="182" t="s">
        <v>272</v>
      </c>
      <c r="E4" s="182" t="s">
        <v>273</v>
      </c>
    </row>
    <row r="5" spans="1:6" ht="18" customHeight="1">
      <c r="A5" s="184" t="s">
        <v>274</v>
      </c>
      <c r="B5" s="184" t="s">
        <v>275</v>
      </c>
      <c r="C5" s="184" t="s">
        <v>276</v>
      </c>
      <c r="D5" s="184" t="s">
        <v>277</v>
      </c>
      <c r="E5" s="184" t="s">
        <v>278</v>
      </c>
    </row>
    <row r="6" spans="1:6" ht="45" customHeight="1">
      <c r="A6" s="185">
        <v>1</v>
      </c>
      <c r="B6" s="186"/>
      <c r="C6" s="187"/>
      <c r="D6" s="188"/>
      <c r="E6" s="189">
        <f t="shared" ref="E6:E15" si="0">C6*D6</f>
        <v>0</v>
      </c>
    </row>
    <row r="7" spans="1:6" ht="45" customHeight="1">
      <c r="A7" s="185">
        <v>2</v>
      </c>
      <c r="B7" s="186"/>
      <c r="C7" s="187"/>
      <c r="D7" s="188"/>
      <c r="E7" s="189">
        <f t="shared" si="0"/>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241</v>
      </c>
      <c r="C16" s="191"/>
      <c r="D16" s="191"/>
      <c r="E16" s="191">
        <f>SUM(E6:E15)</f>
        <v>0</v>
      </c>
      <c r="F16" s="192"/>
    </row>
    <row r="17" ht="30" customHeight="1"/>
    <row r="18" ht="30" customHeight="1"/>
    <row r="19" ht="30" customHeight="1"/>
    <row r="20" ht="30" customHeight="1"/>
    <row r="21" ht="30" customHeight="1"/>
  </sheetData>
  <customSheetViews>
    <customSheetView guid="{66705863-FE19-4351-9628-5A7FC4026A68}" state="hidden" topLeftCell="A4">
      <selection activeCell="D6" sqref="D6"/>
      <pageMargins left="0" right="0" top="0" bottom="0" header="0" footer="0"/>
      <pageSetup orientation="portrait" r:id="rId1"/>
      <headerFooter alignWithMargins="0"/>
    </customSheetView>
    <customSheetView guid="{89CB4E6A-722E-4E39-885D-E2A6D0D08321}" state="hidden" topLeftCell="A4">
      <selection activeCell="D6" sqref="D6"/>
      <pageMargins left="0" right="0" top="0" bottom="0" header="0" footer="0"/>
      <pageSetup orientation="portrait" r:id="rId2"/>
      <headerFooter alignWithMargins="0"/>
    </customSheetView>
    <customSheetView guid="{915C64AD-BD67-44F0-9117-5B9D998BA799}" state="hidden" topLeftCell="A4">
      <selection activeCell="D6" sqref="D6"/>
      <pageMargins left="0" right="0" top="0" bottom="0" header="0" footer="0"/>
      <pageSetup orientation="portrait" r:id="rId3"/>
      <headerFooter alignWithMargins="0"/>
    </customSheetView>
    <customSheetView guid="{18EA11B4-BD82-47BF-99FA-7AB19BF74D0B}" state="hidden" topLeftCell="A4">
      <selection activeCell="D6" sqref="D6"/>
      <pageMargins left="0" right="0" top="0" bottom="0" header="0" footer="0"/>
      <pageSetup orientation="portrait" r:id="rId4"/>
      <headerFooter alignWithMargins="0"/>
    </customSheetView>
    <customSheetView guid="{CCA37BAE-906F-43D5-9FD9-B13563E4B9D7}" state="hidden" topLeftCell="A4">
      <selection activeCell="D6" sqref="D6"/>
      <pageMargins left="0" right="0" top="0" bottom="0" header="0" footer="0"/>
      <pageSetup orientation="portrait" r:id="rId5"/>
      <headerFooter alignWithMargins="0"/>
    </customSheetView>
    <customSheetView guid="{99CA2F10-F926-46DC-8609-4EAE5B9F3585}" state="hidden" topLeftCell="A4">
      <selection activeCell="D6" sqref="D6"/>
      <pageMargins left="0" right="0" top="0" bottom="0" header="0" footer="0"/>
      <pageSetup orientation="portrait" r:id="rId6"/>
      <headerFooter alignWithMargins="0"/>
    </customSheetView>
    <customSheetView guid="{63D51328-7CBC-4A1E-B96D-BAE91416501B}"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357C9841-BEC3-434B-AC63-C04FB4321BA3}" state="hidden" topLeftCell="A4">
      <selection activeCell="D6" sqref="D6"/>
      <pageMargins left="0" right="0" top="0" bottom="0" header="0" footer="0"/>
      <pageSetup orientation="portrait" r:id="rId9"/>
      <headerFooter alignWithMargins="0"/>
    </customSheetView>
    <customSheetView guid="{B96E710B-6DD7-4DE1-95AB-C9EE060CD030}" state="hidden" topLeftCell="A4">
      <selection activeCell="D6" sqref="D6"/>
      <pageMargins left="0" right="0" top="0" bottom="0" header="0" footer="0"/>
      <pageSetup orientation="portrait" r:id="rId10"/>
      <headerFooter alignWithMargins="0"/>
    </customSheetView>
    <customSheetView guid="{A58DB4DF-40C7-4BEB-B85E-6BD6F54941CF}" state="hidden" topLeftCell="A4">
      <selection activeCell="D6" sqref="D6"/>
      <pageMargins left="0" right="0" top="0" bottom="0" header="0" footer="0"/>
      <pageSetup orientation="portrait" r:id="rId11"/>
      <headerFooter alignWithMargins="0"/>
    </customSheetView>
    <customSheetView guid="{889C3D82-0A24-4765-A688-A80A782F5056}" state="hidden" topLeftCell="A4">
      <selection activeCell="D6" sqref="D6"/>
      <pageMargins left="0" right="0" top="0" bottom="0" header="0" footer="0"/>
      <pageSetup orientation="portrait" r:id="rId12"/>
      <headerFooter alignWithMargins="0"/>
    </customSheetView>
    <customSheetView guid="{041FB609-8993-4F11-A9EC-5412AED6DDE3}" state="hidden" topLeftCell="A4">
      <selection activeCell="D6" sqref="D6"/>
      <pageMargins left="0" right="0" top="0" bottom="0" header="0" footer="0"/>
      <pageSetup orientation="portrait" r:id="rId13"/>
      <headerFooter alignWithMargins="0"/>
    </customSheetView>
    <customSheetView guid="{C76D6353-631E-41F6-AC5B-54AF1399435E}"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oddHeader>&amp;C&amp;"Calibri"&amp;12&amp;KFF0000 डेटा वर्गीकरण : प्रतिबंधित/RESTRICTED&amp;1#_x000D_</oddHeader>
  </headerFooter>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1" t="s">
        <v>279</v>
      </c>
      <c r="B2" s="911"/>
      <c r="C2" s="911"/>
      <c r="D2" s="912"/>
      <c r="E2" s="26"/>
    </row>
    <row r="3" spans="1:6">
      <c r="A3" s="180"/>
      <c r="B3" s="181"/>
      <c r="C3" s="181"/>
      <c r="D3" s="181"/>
      <c r="E3" s="181"/>
    </row>
    <row r="4" spans="1:6" ht="30">
      <c r="A4" s="182" t="s">
        <v>269</v>
      </c>
      <c r="B4" s="183" t="s">
        <v>270</v>
      </c>
      <c r="C4" s="182" t="s">
        <v>280</v>
      </c>
      <c r="D4" s="182" t="s">
        <v>281</v>
      </c>
      <c r="E4" s="182" t="s">
        <v>282</v>
      </c>
    </row>
    <row r="5" spans="1:6" ht="18" customHeight="1">
      <c r="A5" s="184" t="s">
        <v>274</v>
      </c>
      <c r="B5" s="184" t="s">
        <v>275</v>
      </c>
      <c r="C5" s="184" t="s">
        <v>276</v>
      </c>
      <c r="D5" s="184" t="s">
        <v>277</v>
      </c>
      <c r="E5" s="184" t="s">
        <v>278</v>
      </c>
    </row>
    <row r="6" spans="1:6" ht="45" customHeight="1">
      <c r="A6" s="185">
        <v>1</v>
      </c>
      <c r="B6" s="186"/>
      <c r="C6" s="187"/>
      <c r="D6" s="188"/>
      <c r="E6" s="189">
        <f>C6*D6</f>
        <v>0</v>
      </c>
    </row>
    <row r="7" spans="1:6" ht="45" customHeight="1">
      <c r="A7" s="185">
        <v>2</v>
      </c>
      <c r="B7" s="186"/>
      <c r="C7" s="187"/>
      <c r="D7" s="188"/>
      <c r="E7" s="189">
        <f t="shared" ref="E7:E15" si="0">C7*D7</f>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241</v>
      </c>
      <c r="C16" s="191"/>
      <c r="D16" s="191"/>
      <c r="E16" s="191">
        <f>SUM(E6:E15)</f>
        <v>0</v>
      </c>
      <c r="F16" s="192"/>
    </row>
    <row r="17" ht="30" customHeight="1"/>
    <row r="18" ht="30" customHeight="1"/>
    <row r="19" ht="30" customHeight="1"/>
    <row r="20" ht="30" customHeight="1"/>
    <row r="21" ht="30" customHeight="1"/>
  </sheetData>
  <customSheetViews>
    <customSheetView guid="{66705863-FE19-4351-9628-5A7FC4026A68}" state="hidden" topLeftCell="A13">
      <selection activeCell="D6" sqref="D6"/>
      <pageMargins left="0" right="0" top="0" bottom="0" header="0" footer="0"/>
      <pageSetup orientation="portrait" r:id="rId1"/>
      <headerFooter alignWithMargins="0"/>
    </customSheetView>
    <customSheetView guid="{89CB4E6A-722E-4E39-885D-E2A6D0D08321}" state="hidden" topLeftCell="A13">
      <selection activeCell="D6" sqref="D6"/>
      <pageMargins left="0" right="0" top="0" bottom="0" header="0" footer="0"/>
      <pageSetup orientation="portrait" r:id="rId2"/>
      <headerFooter alignWithMargins="0"/>
    </customSheetView>
    <customSheetView guid="{915C64AD-BD67-44F0-9117-5B9D998BA799}" state="hidden" topLeftCell="A13">
      <selection activeCell="D6" sqref="D6"/>
      <pageMargins left="0" right="0" top="0" bottom="0" header="0" footer="0"/>
      <pageSetup orientation="portrait" r:id="rId3"/>
      <headerFooter alignWithMargins="0"/>
    </customSheetView>
    <customSheetView guid="{18EA11B4-BD82-47BF-99FA-7AB19BF74D0B}" state="hidden" topLeftCell="A13">
      <selection activeCell="D6" sqref="D6"/>
      <pageMargins left="0" right="0" top="0" bottom="0" header="0" footer="0"/>
      <pageSetup orientation="portrait" r:id="rId4"/>
      <headerFooter alignWithMargins="0"/>
    </customSheetView>
    <customSheetView guid="{CCA37BAE-906F-43D5-9FD9-B13563E4B9D7}" state="hidden" topLeftCell="A13">
      <selection activeCell="D6" sqref="D6"/>
      <pageMargins left="0" right="0" top="0" bottom="0" header="0" footer="0"/>
      <pageSetup orientation="portrait" r:id="rId5"/>
      <headerFooter alignWithMargins="0"/>
    </customSheetView>
    <customSheetView guid="{99CA2F10-F926-46DC-8609-4EAE5B9F3585}" state="hidden" topLeftCell="A13">
      <selection activeCell="D6" sqref="D6"/>
      <pageMargins left="0" right="0" top="0" bottom="0" header="0" footer="0"/>
      <pageSetup orientation="portrait" r:id="rId6"/>
      <headerFooter alignWithMargins="0"/>
    </customSheetView>
    <customSheetView guid="{63D51328-7CBC-4A1E-B96D-BAE91416501B}"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357C9841-BEC3-434B-AC63-C04FB4321BA3}" state="hidden" topLeftCell="A13">
      <selection activeCell="D6" sqref="D6"/>
      <pageMargins left="0" right="0" top="0" bottom="0" header="0" footer="0"/>
      <pageSetup orientation="portrait" r:id="rId9"/>
      <headerFooter alignWithMargins="0"/>
    </customSheetView>
    <customSheetView guid="{B96E710B-6DD7-4DE1-95AB-C9EE060CD030}" state="hidden" topLeftCell="A13">
      <selection activeCell="D6" sqref="D6"/>
      <pageMargins left="0" right="0" top="0" bottom="0" header="0" footer="0"/>
      <pageSetup orientation="portrait" r:id="rId10"/>
      <headerFooter alignWithMargins="0"/>
    </customSheetView>
    <customSheetView guid="{A58DB4DF-40C7-4BEB-B85E-6BD6F54941CF}" state="hidden" topLeftCell="A13">
      <selection activeCell="D6" sqref="D6"/>
      <pageMargins left="0" right="0" top="0" bottom="0" header="0" footer="0"/>
      <pageSetup orientation="portrait" r:id="rId11"/>
      <headerFooter alignWithMargins="0"/>
    </customSheetView>
    <customSheetView guid="{889C3D82-0A24-4765-A688-A80A782F5056}" state="hidden" topLeftCell="A13">
      <selection activeCell="D6" sqref="D6"/>
      <pageMargins left="0" right="0" top="0" bottom="0" header="0" footer="0"/>
      <pageSetup orientation="portrait" r:id="rId12"/>
      <headerFooter alignWithMargins="0"/>
    </customSheetView>
    <customSheetView guid="{041FB609-8993-4F11-A9EC-5412AED6DDE3}" state="hidden" topLeftCell="A13">
      <selection activeCell="D6" sqref="D6"/>
      <pageMargins left="0" right="0" top="0" bottom="0" header="0" footer="0"/>
      <pageSetup orientation="portrait" r:id="rId13"/>
      <headerFooter alignWithMargins="0"/>
    </customSheetView>
    <customSheetView guid="{C76D6353-631E-41F6-AC5B-54AF1399435E}"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oddHeader>&amp;C&amp;"Calibri"&amp;12&amp;KFF0000 डेटा वर्गीकरण : प्रतिबंधित/RESTRICTED&amp;1#_x000D_</oddHeader>
  </headerFooter>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4" customWidth="1"/>
    <col min="2" max="4" width="23.5703125" style="106" customWidth="1"/>
    <col min="5" max="5" width="11" style="106" customWidth="1"/>
    <col min="6" max="6" width="14.42578125" style="106" customWidth="1"/>
    <col min="7" max="16384" width="9.140625" style="51"/>
  </cols>
  <sheetData>
    <row r="1" spans="1:7">
      <c r="A1" s="180"/>
      <c r="B1" s="181"/>
      <c r="C1" s="181"/>
      <c r="D1" s="181"/>
      <c r="E1" s="181"/>
      <c r="F1" s="181"/>
    </row>
    <row r="2" spans="1:7" ht="21.95" customHeight="1">
      <c r="A2" s="911" t="s">
        <v>283</v>
      </c>
      <c r="B2" s="911"/>
      <c r="C2" s="911"/>
      <c r="D2" s="911"/>
      <c r="E2" s="912"/>
      <c r="F2" s="51"/>
    </row>
    <row r="3" spans="1:7">
      <c r="A3" s="180"/>
      <c r="B3" s="181"/>
      <c r="C3" s="181"/>
      <c r="D3" s="181"/>
      <c r="E3" s="181"/>
      <c r="F3" s="181"/>
    </row>
    <row r="4" spans="1:7" ht="45">
      <c r="A4" s="182" t="s">
        <v>269</v>
      </c>
      <c r="B4" s="183" t="s">
        <v>270</v>
      </c>
      <c r="C4" s="182" t="s">
        <v>284</v>
      </c>
      <c r="D4" s="182" t="s">
        <v>285</v>
      </c>
      <c r="E4" s="182" t="s">
        <v>286</v>
      </c>
      <c r="F4" s="182" t="s">
        <v>287</v>
      </c>
    </row>
    <row r="5" spans="1:7" ht="18" customHeight="1">
      <c r="A5" s="184" t="s">
        <v>274</v>
      </c>
      <c r="B5" s="184" t="s">
        <v>275</v>
      </c>
      <c r="C5" s="184" t="s">
        <v>276</v>
      </c>
      <c r="D5" s="184" t="s">
        <v>277</v>
      </c>
      <c r="E5" s="193" t="s">
        <v>288</v>
      </c>
      <c r="F5" s="184" t="s">
        <v>289</v>
      </c>
    </row>
    <row r="6" spans="1:7" ht="45" customHeight="1">
      <c r="A6" s="185">
        <v>1</v>
      </c>
      <c r="B6" s="186"/>
      <c r="C6" s="187"/>
      <c r="D6" s="187"/>
      <c r="E6" s="188"/>
      <c r="F6" s="189">
        <f>C6*E6</f>
        <v>0</v>
      </c>
    </row>
    <row r="7" spans="1:7" ht="45" customHeight="1">
      <c r="A7" s="185">
        <v>2</v>
      </c>
      <c r="B7" s="186"/>
      <c r="C7" s="187"/>
      <c r="D7" s="187"/>
      <c r="E7" s="188"/>
      <c r="F7" s="189">
        <f t="shared" ref="F7:F15" si="0">C7*E7</f>
        <v>0</v>
      </c>
    </row>
    <row r="8" spans="1:7" ht="45" customHeight="1">
      <c r="A8" s="185">
        <v>3</v>
      </c>
      <c r="B8" s="186"/>
      <c r="C8" s="187"/>
      <c r="D8" s="187"/>
      <c r="E8" s="188"/>
      <c r="F8" s="189">
        <f t="shared" si="0"/>
        <v>0</v>
      </c>
    </row>
    <row r="9" spans="1:7" ht="45" customHeight="1">
      <c r="A9" s="185">
        <v>4</v>
      </c>
      <c r="B9" s="186"/>
      <c r="C9" s="187"/>
      <c r="D9" s="187"/>
      <c r="E9" s="188"/>
      <c r="F9" s="189">
        <f t="shared" si="0"/>
        <v>0</v>
      </c>
    </row>
    <row r="10" spans="1:7" ht="45" customHeight="1">
      <c r="A10" s="185">
        <v>5</v>
      </c>
      <c r="B10" s="186"/>
      <c r="C10" s="187"/>
      <c r="D10" s="187"/>
      <c r="E10" s="188"/>
      <c r="F10" s="189">
        <f t="shared" si="0"/>
        <v>0</v>
      </c>
    </row>
    <row r="11" spans="1:7" ht="45" customHeight="1">
      <c r="A11" s="185">
        <v>6</v>
      </c>
      <c r="B11" s="186"/>
      <c r="C11" s="187"/>
      <c r="D11" s="187"/>
      <c r="E11" s="188"/>
      <c r="F11" s="189">
        <f t="shared" si="0"/>
        <v>0</v>
      </c>
    </row>
    <row r="12" spans="1:7" ht="45" customHeight="1">
      <c r="A12" s="185">
        <v>7</v>
      </c>
      <c r="B12" s="186"/>
      <c r="C12" s="187"/>
      <c r="D12" s="187"/>
      <c r="E12" s="188"/>
      <c r="F12" s="189">
        <f t="shared" si="0"/>
        <v>0</v>
      </c>
    </row>
    <row r="13" spans="1:7" ht="45" customHeight="1">
      <c r="A13" s="185">
        <v>8</v>
      </c>
      <c r="B13" s="186"/>
      <c r="C13" s="187"/>
      <c r="D13" s="187"/>
      <c r="E13" s="188"/>
      <c r="F13" s="189">
        <f t="shared" si="0"/>
        <v>0</v>
      </c>
    </row>
    <row r="14" spans="1:7" ht="45" customHeight="1">
      <c r="A14" s="185">
        <v>9</v>
      </c>
      <c r="B14" s="186"/>
      <c r="C14" s="187"/>
      <c r="D14" s="187"/>
      <c r="E14" s="188"/>
      <c r="F14" s="189">
        <f t="shared" si="0"/>
        <v>0</v>
      </c>
    </row>
    <row r="15" spans="1:7" ht="45" customHeight="1">
      <c r="A15" s="185">
        <v>10</v>
      </c>
      <c r="B15" s="186"/>
      <c r="C15" s="187"/>
      <c r="D15" s="187"/>
      <c r="E15" s="188"/>
      <c r="F15" s="189">
        <f t="shared" si="0"/>
        <v>0</v>
      </c>
    </row>
    <row r="16" spans="1:7" ht="45" customHeight="1">
      <c r="A16" s="190"/>
      <c r="B16" s="191" t="s">
        <v>241</v>
      </c>
      <c r="C16" s="191"/>
      <c r="D16" s="191"/>
      <c r="E16" s="191"/>
      <c r="F16" s="191">
        <f>SUM(F6:F15)</f>
        <v>0</v>
      </c>
      <c r="G16" s="192"/>
    </row>
    <row r="17" ht="30" customHeight="1"/>
    <row r="18" ht="30" customHeight="1"/>
    <row r="19" ht="30" customHeight="1"/>
    <row r="20" ht="30" customHeight="1"/>
    <row r="21" ht="30" customHeight="1"/>
  </sheetData>
  <customSheetViews>
    <customSheetView guid="{66705863-FE19-4351-9628-5A7FC4026A68}" state="hidden" topLeftCell="A5">
      <selection activeCell="D11" sqref="D11"/>
      <pageMargins left="0" right="0" top="0" bottom="0" header="0" footer="0"/>
      <pageSetup orientation="portrait" r:id="rId1"/>
      <headerFooter alignWithMargins="0"/>
    </customSheetView>
    <customSheetView guid="{89CB4E6A-722E-4E39-885D-E2A6D0D08321}" state="hidden" topLeftCell="A5">
      <selection activeCell="D11" sqref="D11"/>
      <pageMargins left="0" right="0" top="0" bottom="0" header="0" footer="0"/>
      <pageSetup orientation="portrait" r:id="rId2"/>
      <headerFooter alignWithMargins="0"/>
    </customSheetView>
    <customSheetView guid="{915C64AD-BD67-44F0-9117-5B9D998BA799}" state="hidden" topLeftCell="A5">
      <selection activeCell="D11" sqref="D11"/>
      <pageMargins left="0" right="0" top="0" bottom="0" header="0" footer="0"/>
      <pageSetup orientation="portrait" r:id="rId3"/>
      <headerFooter alignWithMargins="0"/>
    </customSheetView>
    <customSheetView guid="{18EA11B4-BD82-47BF-99FA-7AB19BF74D0B}" state="hidden" topLeftCell="A5">
      <selection activeCell="D11" sqref="D11"/>
      <pageMargins left="0" right="0" top="0" bottom="0" header="0" footer="0"/>
      <pageSetup orientation="portrait" r:id="rId4"/>
      <headerFooter alignWithMargins="0"/>
    </customSheetView>
    <customSheetView guid="{CCA37BAE-906F-43D5-9FD9-B13563E4B9D7}" state="hidden" topLeftCell="A5">
      <selection activeCell="D11" sqref="D11"/>
      <pageMargins left="0" right="0" top="0" bottom="0" header="0" footer="0"/>
      <pageSetup orientation="portrait" r:id="rId5"/>
      <headerFooter alignWithMargins="0"/>
    </customSheetView>
    <customSheetView guid="{99CA2F10-F926-46DC-8609-4EAE5B9F3585}" state="hidden" topLeftCell="A5">
      <selection activeCell="D11" sqref="D11"/>
      <pageMargins left="0" right="0" top="0" bottom="0" header="0" footer="0"/>
      <pageSetup orientation="portrait" r:id="rId6"/>
      <headerFooter alignWithMargins="0"/>
    </customSheetView>
    <customSheetView guid="{63D51328-7CBC-4A1E-B96D-BAE91416501B}"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357C9841-BEC3-434B-AC63-C04FB4321BA3}" state="hidden" topLeftCell="A5">
      <selection activeCell="D11" sqref="D11"/>
      <pageMargins left="0" right="0" top="0" bottom="0" header="0" footer="0"/>
      <pageSetup orientation="portrait" r:id="rId9"/>
      <headerFooter alignWithMargins="0"/>
    </customSheetView>
    <customSheetView guid="{B96E710B-6DD7-4DE1-95AB-C9EE060CD030}" state="hidden" topLeftCell="A5">
      <selection activeCell="D11" sqref="D11"/>
      <pageMargins left="0" right="0" top="0" bottom="0" header="0" footer="0"/>
      <pageSetup orientation="portrait" r:id="rId10"/>
      <headerFooter alignWithMargins="0"/>
    </customSheetView>
    <customSheetView guid="{A58DB4DF-40C7-4BEB-B85E-6BD6F54941CF}" state="hidden" topLeftCell="A5">
      <selection activeCell="D11" sqref="D11"/>
      <pageMargins left="0" right="0" top="0" bottom="0" header="0" footer="0"/>
      <pageSetup orientation="portrait" r:id="rId11"/>
      <headerFooter alignWithMargins="0"/>
    </customSheetView>
    <customSheetView guid="{889C3D82-0A24-4765-A688-A80A782F5056}" state="hidden" topLeftCell="A5">
      <selection activeCell="D11" sqref="D11"/>
      <pageMargins left="0" right="0" top="0" bottom="0" header="0" footer="0"/>
      <pageSetup orientation="portrait" r:id="rId12"/>
      <headerFooter alignWithMargins="0"/>
    </customSheetView>
    <customSheetView guid="{041FB609-8993-4F11-A9EC-5412AED6DDE3}" state="hidden" topLeftCell="A5">
      <selection activeCell="D11" sqref="D11"/>
      <pageMargins left="0" right="0" top="0" bottom="0" header="0" footer="0"/>
      <pageSetup orientation="portrait" r:id="rId13"/>
      <headerFooter alignWithMargins="0"/>
    </customSheetView>
    <customSheetView guid="{C76D6353-631E-41F6-AC5B-54AF1399435E}"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oddHeader>&amp;C&amp;"Calibri"&amp;12&amp;KFF0000 डेटा वर्गीकरण : प्रतिबंधित/RESTRICTED&amp;1#_x000D_</oddHeader>
  </headerFooter>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zoomScaleSheetLayoutView="100" workbookViewId="0">
      <selection activeCell="D51" sqref="D51:F51"/>
    </sheetView>
  </sheetViews>
  <sheetFormatPr defaultRowHeight="16.5"/>
  <cols>
    <col min="1" max="1" width="10.7109375" style="197" customWidth="1"/>
    <col min="2" max="2" width="15.28515625" style="202" customWidth="1"/>
    <col min="3" max="3" width="16.28515625" style="197" customWidth="1"/>
    <col min="4" max="4" width="20.7109375" style="197" customWidth="1"/>
    <col min="5" max="5" width="12.7109375" style="197" customWidth="1"/>
    <col min="6" max="6" width="45.140625" style="197" customWidth="1"/>
    <col min="7" max="7" width="9.140625" style="197" customWidth="1"/>
    <col min="8" max="8" width="12" style="197" hidden="1" customWidth="1"/>
    <col min="9" max="18" width="9.140625" style="198" hidden="1" customWidth="1"/>
    <col min="19" max="19" width="8" style="198" hidden="1" customWidth="1"/>
    <col min="20" max="20" width="9.140625" style="198" hidden="1" customWidth="1"/>
    <col min="21" max="21" width="7.7109375" style="198" hidden="1" customWidth="1"/>
    <col min="22" max="22" width="9.140625" style="198" hidden="1" customWidth="1"/>
    <col min="23" max="23" width="5.5703125" style="198" hidden="1" customWidth="1"/>
    <col min="24" max="24" width="4.85546875" style="198" hidden="1" customWidth="1"/>
    <col min="25" max="25" width="9.140625" style="198" hidden="1" customWidth="1"/>
    <col min="26" max="26" width="66.7109375" style="198" hidden="1" customWidth="1"/>
    <col min="27" max="27" width="17.5703125" style="198" hidden="1" customWidth="1"/>
    <col min="28" max="28" width="20" style="198" hidden="1" customWidth="1"/>
    <col min="29" max="29" width="13.85546875" style="198" hidden="1" customWidth="1"/>
    <col min="30" max="30" width="9.140625" style="199" hidden="1" customWidth="1"/>
    <col min="31" max="31" width="9.140625" style="200" hidden="1" customWidth="1"/>
    <col min="32" max="32" width="13.7109375" style="200" hidden="1" customWidth="1"/>
    <col min="33" max="35" width="9.140625" style="199" hidden="1" customWidth="1"/>
    <col min="36" max="36" width="10.42578125" style="199" hidden="1" customWidth="1"/>
    <col min="37" max="39" width="9.140625" style="199" hidden="1" customWidth="1"/>
    <col min="40" max="41" width="9.140625" style="199" customWidth="1"/>
    <col min="42" max="16384" width="9.140625" style="198"/>
  </cols>
  <sheetData>
    <row r="1" spans="1:36" ht="24.75" customHeight="1">
      <c r="A1" s="194" t="str">
        <f>Cover!B3</f>
        <v>Spec No:-CC/NT/W-TR/DOM/A04/25/10879</v>
      </c>
      <c r="B1" s="194"/>
      <c r="C1" s="195"/>
      <c r="D1" s="195"/>
      <c r="E1" s="195"/>
      <c r="F1" s="196" t="s">
        <v>290</v>
      </c>
      <c r="Z1" s="198" t="str">
        <f>'[6]Names of Bidder'!D6</f>
        <v>Sole Bidder</v>
      </c>
      <c r="AE1" s="200">
        <v>1</v>
      </c>
      <c r="AF1" s="200" t="s">
        <v>291</v>
      </c>
      <c r="AI1" s="200">
        <v>1</v>
      </c>
      <c r="AJ1" s="199" t="s">
        <v>292</v>
      </c>
    </row>
    <row r="2" spans="1:36">
      <c r="B2" s="197"/>
      <c r="Z2" s="198">
        <f>'[6]Names of Bidder'!AA6</f>
        <v>0</v>
      </c>
      <c r="AE2" s="200">
        <v>2</v>
      </c>
      <c r="AF2" s="200" t="s">
        <v>293</v>
      </c>
      <c r="AI2" s="200">
        <v>2</v>
      </c>
      <c r="AJ2" s="199" t="s">
        <v>294</v>
      </c>
    </row>
    <row r="3" spans="1:36" ht="17.25">
      <c r="A3" s="932" t="s">
        <v>295</v>
      </c>
      <c r="B3" s="932"/>
      <c r="C3" s="932"/>
      <c r="D3" s="932"/>
      <c r="E3" s="932"/>
      <c r="F3" s="932"/>
      <c r="AE3" s="200">
        <v>3</v>
      </c>
      <c r="AF3" s="200" t="s">
        <v>296</v>
      </c>
      <c r="AI3" s="200">
        <v>3</v>
      </c>
      <c r="AJ3" s="199" t="s">
        <v>297</v>
      </c>
    </row>
    <row r="4" spans="1:36">
      <c r="A4" s="201"/>
      <c r="B4" s="201"/>
      <c r="C4" s="201"/>
      <c r="D4" s="201"/>
      <c r="E4" s="201"/>
      <c r="F4" s="201"/>
      <c r="AE4" s="200">
        <v>4</v>
      </c>
      <c r="AF4" s="200" t="s">
        <v>298</v>
      </c>
      <c r="AI4" s="200">
        <v>4</v>
      </c>
      <c r="AJ4" s="199" t="s">
        <v>299</v>
      </c>
    </row>
    <row r="5" spans="1:36">
      <c r="A5" s="202" t="s">
        <v>300</v>
      </c>
      <c r="C5" s="933"/>
      <c r="D5" s="933"/>
      <c r="E5" s="933"/>
      <c r="F5" s="933"/>
      <c r="AE5" s="200">
        <v>5</v>
      </c>
      <c r="AF5" s="200" t="s">
        <v>298</v>
      </c>
      <c r="AI5" s="200">
        <v>5</v>
      </c>
      <c r="AJ5" s="199" t="s">
        <v>301</v>
      </c>
    </row>
    <row r="6" spans="1:36">
      <c r="A6" s="202" t="s">
        <v>302</v>
      </c>
      <c r="B6" s="921" t="str">
        <f>'Names of Bidder'!C22&amp;'Names of Bidder'!D22&amp;'Names of Bidder'!E22</f>
        <v/>
      </c>
      <c r="C6" s="921"/>
      <c r="AE6" s="200">
        <v>6</v>
      </c>
      <c r="AF6" s="200" t="s">
        <v>298</v>
      </c>
      <c r="AG6" s="203" t="e">
        <f>DAY(B6)</f>
        <v>#VALUE!</v>
      </c>
      <c r="AI6" s="200">
        <v>6</v>
      </c>
      <c r="AJ6" s="199" t="s">
        <v>303</v>
      </c>
    </row>
    <row r="7" spans="1:36">
      <c r="A7" s="202"/>
      <c r="B7" s="204"/>
      <c r="C7" s="204"/>
      <c r="AE7" s="200">
        <v>7</v>
      </c>
      <c r="AF7" s="200" t="s">
        <v>298</v>
      </c>
      <c r="AG7" s="203" t="e">
        <f>MONTH(B6)</f>
        <v>#VALUE!</v>
      </c>
      <c r="AI7" s="200">
        <v>7</v>
      </c>
      <c r="AJ7" s="199" t="s">
        <v>304</v>
      </c>
    </row>
    <row r="8" spans="1:36">
      <c r="A8" s="205" t="s">
        <v>95</v>
      </c>
      <c r="B8" s="206"/>
      <c r="F8" s="207"/>
      <c r="AE8" s="200">
        <v>8</v>
      </c>
      <c r="AF8" s="200" t="s">
        <v>298</v>
      </c>
      <c r="AG8" s="203" t="e">
        <f>LOOKUP(AG7,AI1:AI12,AJ1:AJ12)</f>
        <v>#VALUE!</v>
      </c>
      <c r="AI8" s="200">
        <v>8</v>
      </c>
      <c r="AJ8" s="199" t="s">
        <v>305</v>
      </c>
    </row>
    <row r="9" spans="1:36">
      <c r="A9" s="208">
        <f>'Sch-1'!L8</f>
        <v>0</v>
      </c>
      <c r="B9" s="208"/>
      <c r="F9" s="207"/>
      <c r="AE9" s="200">
        <v>9</v>
      </c>
      <c r="AF9" s="200" t="s">
        <v>298</v>
      </c>
      <c r="AG9" s="203" t="e">
        <f>YEAR(B6)</f>
        <v>#VALUE!</v>
      </c>
      <c r="AI9" s="200">
        <v>9</v>
      </c>
      <c r="AJ9" s="199" t="s">
        <v>306</v>
      </c>
    </row>
    <row r="10" spans="1:36">
      <c r="A10" s="208" t="str">
        <f>'Sch-1'!K9</f>
        <v>Power Grid Corporation of India Ltd.,</v>
      </c>
      <c r="B10" s="208"/>
      <c r="F10" s="207"/>
      <c r="AE10" s="200">
        <v>10</v>
      </c>
      <c r="AF10" s="200" t="s">
        <v>298</v>
      </c>
      <c r="AI10" s="200">
        <v>10</v>
      </c>
      <c r="AJ10" s="199" t="s">
        <v>307</v>
      </c>
    </row>
    <row r="11" spans="1:36">
      <c r="A11" s="208" t="str">
        <f>'Sch-1'!K10</f>
        <v>"Saudamini", Plot No.-2</v>
      </c>
      <c r="B11" s="208"/>
      <c r="F11" s="207"/>
      <c r="AE11" s="200">
        <v>11</v>
      </c>
      <c r="AF11" s="200" t="s">
        <v>298</v>
      </c>
      <c r="AI11" s="200">
        <v>11</v>
      </c>
      <c r="AJ11" s="199" t="s">
        <v>308</v>
      </c>
    </row>
    <row r="12" spans="1:36">
      <c r="A12" s="208" t="str">
        <f>'Sch-1'!K11</f>
        <v xml:space="preserve">Sector-29, </v>
      </c>
      <c r="B12" s="208"/>
      <c r="F12" s="207"/>
      <c r="AE12" s="200">
        <v>12</v>
      </c>
      <c r="AF12" s="200" t="s">
        <v>298</v>
      </c>
      <c r="AI12" s="200">
        <v>12</v>
      </c>
      <c r="AJ12" s="199" t="s">
        <v>309</v>
      </c>
    </row>
    <row r="13" spans="1:36">
      <c r="A13" s="208" t="str">
        <f>'Sch-1'!K12</f>
        <v>Gurugram (Haryana) - 122001</v>
      </c>
      <c r="B13" s="208"/>
      <c r="F13" s="207"/>
      <c r="AE13" s="200">
        <v>13</v>
      </c>
      <c r="AF13" s="200" t="s">
        <v>298</v>
      </c>
    </row>
    <row r="14" spans="1:36" ht="22.5" customHeight="1">
      <c r="A14" s="202"/>
      <c r="F14" s="207"/>
      <c r="AE14" s="200">
        <v>14</v>
      </c>
      <c r="AF14" s="200" t="s">
        <v>298</v>
      </c>
    </row>
    <row r="15" spans="1:36" ht="66.75" customHeight="1">
      <c r="A15" s="494" t="s">
        <v>310</v>
      </c>
      <c r="B15" s="495"/>
      <c r="C15" s="934" t="str">
        <f>Cover!B2</f>
        <v>400kV Transformer Package 4TR-12-BULK  for 10x500 MVA, 400/220/33kV 3-Ph Transformers Under " Bulk Procurement of 765kV &amp; 400kV class Transformers and Reactors of various capacities under Lot-6"</v>
      </c>
      <c r="D15" s="934"/>
      <c r="E15" s="934"/>
      <c r="F15" s="934"/>
      <c r="AE15" s="200">
        <v>15</v>
      </c>
      <c r="AF15" s="200" t="s">
        <v>298</v>
      </c>
    </row>
    <row r="16" spans="1:36" ht="27.75" customHeight="1">
      <c r="A16" s="197" t="s">
        <v>311</v>
      </c>
      <c r="B16" s="197"/>
      <c r="C16" s="207"/>
      <c r="D16" s="207"/>
      <c r="E16" s="207"/>
      <c r="F16" s="207"/>
      <c r="AE16" s="200">
        <v>16</v>
      </c>
      <c r="AF16" s="200" t="s">
        <v>298</v>
      </c>
    </row>
    <row r="17" spans="1:41" ht="110.25" customHeight="1">
      <c r="A17" s="210">
        <v>1</v>
      </c>
      <c r="B17" s="93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30"/>
      <c r="D17" s="930"/>
      <c r="E17" s="930"/>
      <c r="F17" s="930"/>
      <c r="H17" s="572" t="s">
        <v>312</v>
      </c>
      <c r="Z17" s="211"/>
      <c r="AA17" s="212"/>
      <c r="AB17" s="213"/>
      <c r="AC17" s="214"/>
      <c r="AE17" s="200">
        <v>17</v>
      </c>
      <c r="AF17" s="200" t="s">
        <v>298</v>
      </c>
    </row>
    <row r="18" spans="1:41">
      <c r="A18" s="210"/>
      <c r="B18" s="930"/>
      <c r="C18" s="930"/>
      <c r="D18" s="930"/>
      <c r="E18" s="930"/>
      <c r="F18" s="930"/>
      <c r="H18" s="213">
        <f>ROUND('Sch-6 (After Discount)'!D28,2)</f>
        <v>0</v>
      </c>
      <c r="I18" s="198" t="s">
        <v>313</v>
      </c>
      <c r="Z18" s="211"/>
      <c r="AA18" s="212"/>
      <c r="AB18" s="213"/>
      <c r="AC18" s="214"/>
    </row>
    <row r="19" spans="1:41" ht="13.5" customHeight="1">
      <c r="A19" s="210"/>
      <c r="B19" s="930"/>
      <c r="C19" s="930"/>
      <c r="D19" s="930"/>
      <c r="E19" s="930"/>
      <c r="F19" s="930"/>
      <c r="H19" s="573" t="str">
        <f>'N-W (Cr.)'!P4</f>
        <v/>
      </c>
      <c r="N19" s="198" t="s">
        <v>314</v>
      </c>
      <c r="Z19" s="211"/>
      <c r="AA19" s="212"/>
      <c r="AB19" s="213"/>
      <c r="AC19" s="214"/>
    </row>
    <row r="20" spans="1:41" ht="16.5" customHeight="1">
      <c r="B20" s="931" t="s">
        <v>315</v>
      </c>
      <c r="C20" s="931"/>
      <c r="D20" s="931"/>
      <c r="E20" s="931"/>
      <c r="F20" s="931"/>
      <c r="H20" s="655" t="s">
        <v>316</v>
      </c>
      <c r="AE20" s="200">
        <v>18</v>
      </c>
      <c r="AF20" s="200" t="s">
        <v>298</v>
      </c>
    </row>
    <row r="21" spans="1:41" s="197" customFormat="1" ht="27.75" customHeight="1">
      <c r="A21" s="215">
        <v>2</v>
      </c>
      <c r="B21" s="929" t="s">
        <v>317</v>
      </c>
      <c r="C21" s="929"/>
      <c r="D21" s="929"/>
      <c r="E21" s="929"/>
      <c r="F21" s="929"/>
      <c r="AD21" s="216"/>
      <c r="AE21" s="200">
        <v>19</v>
      </c>
      <c r="AF21" s="200" t="s">
        <v>298</v>
      </c>
      <c r="AG21" s="216"/>
      <c r="AH21" s="216"/>
      <c r="AI21" s="216"/>
      <c r="AJ21" s="216"/>
      <c r="AK21" s="216"/>
      <c r="AL21" s="216"/>
      <c r="AM21" s="216"/>
      <c r="AN21" s="216"/>
      <c r="AO21" s="216"/>
    </row>
    <row r="22" spans="1:41" ht="39.75" customHeight="1">
      <c r="A22" s="210">
        <v>2.1</v>
      </c>
      <c r="B22" s="922" t="s">
        <v>318</v>
      </c>
      <c r="C22" s="922"/>
      <c r="D22" s="922"/>
      <c r="E22" s="922"/>
      <c r="F22" s="922"/>
      <c r="AE22" s="200">
        <v>20</v>
      </c>
      <c r="AF22" s="200" t="s">
        <v>298</v>
      </c>
    </row>
    <row r="23" spans="1:41" ht="36.75" customHeight="1">
      <c r="B23" s="927" t="s">
        <v>237</v>
      </c>
      <c r="C23" s="927"/>
      <c r="D23" s="922" t="s">
        <v>319</v>
      </c>
      <c r="E23" s="922"/>
      <c r="F23" s="922"/>
      <c r="AE23" s="200">
        <v>21</v>
      </c>
      <c r="AF23" s="200" t="s">
        <v>291</v>
      </c>
    </row>
    <row r="24" spans="1:41" ht="43.5" customHeight="1">
      <c r="B24" s="927" t="s">
        <v>238</v>
      </c>
      <c r="C24" s="927"/>
      <c r="D24" s="930" t="s">
        <v>320</v>
      </c>
      <c r="E24" s="930"/>
      <c r="F24" s="930"/>
      <c r="AE24" s="200">
        <v>22</v>
      </c>
      <c r="AF24" s="200" t="s">
        <v>298</v>
      </c>
    </row>
    <row r="25" spans="1:41" ht="27.95" customHeight="1">
      <c r="B25" s="927" t="s">
        <v>239</v>
      </c>
      <c r="C25" s="927"/>
      <c r="D25" s="209" t="s">
        <v>321</v>
      </c>
      <c r="E25" s="209"/>
      <c r="F25" s="209"/>
      <c r="H25" s="216" t="str">
        <f>'[6]Names of Bidder'!D6</f>
        <v>Sole Bidder</v>
      </c>
      <c r="AE25" s="200">
        <v>23</v>
      </c>
      <c r="AF25" s="200" t="s">
        <v>298</v>
      </c>
    </row>
    <row r="26" spans="1:41" ht="27.95" customHeight="1">
      <c r="B26" s="927" t="s">
        <v>322</v>
      </c>
      <c r="C26" s="927"/>
      <c r="D26" s="209" t="s">
        <v>323</v>
      </c>
      <c r="E26" s="209"/>
      <c r="F26" s="209"/>
      <c r="AE26" s="200">
        <v>24</v>
      </c>
      <c r="AF26" s="200" t="s">
        <v>298</v>
      </c>
    </row>
    <row r="27" spans="1:41" ht="27.95" customHeight="1">
      <c r="B27" s="927" t="s">
        <v>324</v>
      </c>
      <c r="C27" s="927"/>
      <c r="D27" s="209" t="s">
        <v>325</v>
      </c>
      <c r="E27" s="209"/>
      <c r="F27" s="209"/>
      <c r="AE27" s="200">
        <v>25</v>
      </c>
      <c r="AF27" s="200" t="s">
        <v>298</v>
      </c>
    </row>
    <row r="28" spans="1:41" ht="27.95" customHeight="1">
      <c r="B28" s="927" t="s">
        <v>326</v>
      </c>
      <c r="C28" s="927"/>
      <c r="D28" s="209" t="s">
        <v>327</v>
      </c>
      <c r="E28" s="209"/>
      <c r="F28" s="209"/>
      <c r="AE28" s="200">
        <v>26</v>
      </c>
      <c r="AF28" s="200" t="s">
        <v>298</v>
      </c>
    </row>
    <row r="29" spans="1:41" ht="44.25" customHeight="1">
      <c r="B29" s="927" t="s">
        <v>220</v>
      </c>
      <c r="C29" s="927"/>
      <c r="D29" s="924" t="s">
        <v>328</v>
      </c>
      <c r="E29" s="924"/>
      <c r="F29" s="924"/>
      <c r="AE29" s="200">
        <v>27</v>
      </c>
      <c r="AF29" s="200" t="s">
        <v>298</v>
      </c>
    </row>
    <row r="30" spans="1:41" ht="25.5" customHeight="1">
      <c r="B30" s="928" t="s">
        <v>329</v>
      </c>
      <c r="C30" s="922"/>
      <c r="D30" s="922"/>
      <c r="E30" s="922"/>
      <c r="F30" s="922"/>
    </row>
    <row r="31" spans="1:41" ht="98.25" customHeight="1">
      <c r="A31" s="217">
        <v>2.2000000000000002</v>
      </c>
      <c r="B31" s="922" t="s">
        <v>330</v>
      </c>
      <c r="C31" s="922"/>
      <c r="D31" s="922"/>
      <c r="E31" s="922"/>
      <c r="F31" s="922"/>
      <c r="AE31" s="200">
        <v>28</v>
      </c>
      <c r="AF31" s="200" t="s">
        <v>298</v>
      </c>
    </row>
    <row r="32" spans="1:41" ht="68.25" customHeight="1">
      <c r="A32" s="217">
        <v>2.2999999999999998</v>
      </c>
      <c r="B32" s="922" t="s">
        <v>331</v>
      </c>
      <c r="C32" s="922"/>
      <c r="D32" s="922"/>
      <c r="E32" s="922"/>
      <c r="F32" s="922"/>
      <c r="AE32" s="200">
        <v>29</v>
      </c>
      <c r="AF32" s="200" t="s">
        <v>298</v>
      </c>
    </row>
    <row r="33" spans="1:32" ht="129.75" customHeight="1">
      <c r="A33" s="217">
        <v>2.4</v>
      </c>
      <c r="B33" s="922" t="s">
        <v>332</v>
      </c>
      <c r="C33" s="922"/>
      <c r="D33" s="922"/>
      <c r="E33" s="922"/>
      <c r="F33" s="922"/>
      <c r="AE33" s="200">
        <v>30</v>
      </c>
      <c r="AF33" s="200" t="s">
        <v>298</v>
      </c>
    </row>
    <row r="34" spans="1:32" ht="79.5" customHeight="1">
      <c r="A34" s="217">
        <v>2.5</v>
      </c>
      <c r="B34" s="922" t="s">
        <v>333</v>
      </c>
      <c r="C34" s="922"/>
      <c r="D34" s="922"/>
      <c r="E34" s="922"/>
      <c r="F34" s="922"/>
      <c r="AE34" s="200">
        <v>31</v>
      </c>
      <c r="AF34" s="200" t="s">
        <v>291</v>
      </c>
    </row>
    <row r="35" spans="1:32" ht="81" customHeight="1">
      <c r="A35" s="210">
        <v>3</v>
      </c>
      <c r="B35" s="922" t="s">
        <v>334</v>
      </c>
      <c r="C35" s="922"/>
      <c r="D35" s="922"/>
      <c r="E35" s="922"/>
      <c r="F35" s="922"/>
    </row>
    <row r="36" spans="1:32" ht="63" customHeight="1">
      <c r="A36" s="210">
        <v>3.1</v>
      </c>
      <c r="B36" s="924" t="s">
        <v>335</v>
      </c>
      <c r="C36" s="924"/>
      <c r="D36" s="924"/>
      <c r="E36" s="924"/>
      <c r="F36" s="924"/>
    </row>
    <row r="37" spans="1:32" ht="114" customHeight="1">
      <c r="A37" s="217">
        <v>3.2</v>
      </c>
      <c r="B37" s="922" t="s">
        <v>336</v>
      </c>
      <c r="C37" s="922"/>
      <c r="D37" s="922"/>
      <c r="E37" s="922"/>
      <c r="F37" s="922"/>
    </row>
    <row r="38" spans="1:32" ht="65.25" customHeight="1">
      <c r="A38" s="217">
        <v>3.3</v>
      </c>
      <c r="B38" s="922" t="s">
        <v>337</v>
      </c>
      <c r="C38" s="922"/>
      <c r="D38" s="922"/>
      <c r="E38" s="922"/>
      <c r="F38" s="922"/>
    </row>
    <row r="39" spans="1:32" ht="66" customHeight="1">
      <c r="A39" s="210">
        <v>4</v>
      </c>
      <c r="B39" s="923" t="s">
        <v>338</v>
      </c>
      <c r="C39" s="923"/>
      <c r="D39" s="923"/>
      <c r="E39" s="923"/>
      <c r="F39" s="923"/>
    </row>
    <row r="40" spans="1:32" ht="93" customHeight="1">
      <c r="A40" s="210">
        <v>5</v>
      </c>
      <c r="B40" s="922" t="s">
        <v>339</v>
      </c>
      <c r="C40" s="922"/>
      <c r="D40" s="922"/>
      <c r="E40" s="922"/>
      <c r="F40" s="922"/>
    </row>
    <row r="41" spans="1:32" ht="20.25" customHeight="1">
      <c r="B41" s="77" t="str">
        <f>IF(ISERROR("Dated this " &amp; AG6 &amp; LOOKUP(AG6,AE1:AE34,AF1:AF34) &amp; " day of " &amp; AG8 &amp; " " &amp;AG9), "", "Dated this " &amp; AG6 &amp; LOOKUP(AG6,AE1:AE34,AF1:AF34) &amp; " day of " &amp; AG8 &amp; " " &amp;AG9)</f>
        <v/>
      </c>
      <c r="C41" s="77"/>
      <c r="D41" s="77"/>
      <c r="E41" s="218"/>
      <c r="F41" s="218"/>
    </row>
    <row r="42" spans="1:32" ht="30" customHeight="1">
      <c r="B42" s="77" t="s">
        <v>262</v>
      </c>
      <c r="C42" s="26"/>
      <c r="D42" s="75"/>
      <c r="E42" s="75"/>
      <c r="F42" s="75"/>
    </row>
    <row r="43" spans="1:32" ht="20.25" customHeight="1">
      <c r="B43" s="219"/>
      <c r="C43" s="75"/>
      <c r="D43" s="75"/>
      <c r="E43" s="77"/>
      <c r="F43" s="220" t="s">
        <v>263</v>
      </c>
    </row>
    <row r="44" spans="1:32" ht="18" customHeight="1">
      <c r="B44" s="219"/>
      <c r="C44" s="75"/>
      <c r="D44" s="77"/>
      <c r="E44" s="77"/>
      <c r="F44" s="220" t="str">
        <f>"For and on behalf of " &amp; '[6]Sch-1'!B8</f>
        <v>For and on behalf of test</v>
      </c>
    </row>
    <row r="45" spans="1:32" ht="30" customHeight="1">
      <c r="A45" s="198"/>
      <c r="B45" s="198"/>
      <c r="C45" s="221"/>
      <c r="D45" s="198"/>
      <c r="E45" s="222" t="s">
        <v>340</v>
      </c>
      <c r="F45" s="202"/>
    </row>
    <row r="46" spans="1:32" ht="30" customHeight="1">
      <c r="A46" s="223" t="s">
        <v>264</v>
      </c>
      <c r="B46" s="926" t="str">
        <f>Discount!C39</f>
        <v xml:space="preserve">  </v>
      </c>
      <c r="C46" s="921"/>
      <c r="D46" s="198"/>
      <c r="E46" s="222" t="s">
        <v>265</v>
      </c>
      <c r="F46" s="396">
        <f>Discount!F39</f>
        <v>0</v>
      </c>
    </row>
    <row r="47" spans="1:32" ht="30" customHeight="1">
      <c r="A47" s="223" t="s">
        <v>266</v>
      </c>
      <c r="B47" s="920" t="str">
        <f>Discount!C40</f>
        <v/>
      </c>
      <c r="C47" s="921"/>
      <c r="D47" s="198"/>
      <c r="E47" s="222" t="s">
        <v>267</v>
      </c>
      <c r="F47" s="396">
        <f>Discount!F40</f>
        <v>0</v>
      </c>
    </row>
    <row r="48" spans="1:32" ht="30" customHeight="1">
      <c r="B48" s="197"/>
      <c r="D48" s="198"/>
      <c r="E48" s="222" t="s">
        <v>341</v>
      </c>
    </row>
    <row r="49" spans="1:41" ht="30" customHeight="1">
      <c r="A49" s="925" t="str">
        <f>IF(H25="Sole Bidder", "", "In case of bid from a Joint Venture, name &amp; designation of representative of JV partner is to be provided and Bid Form is also to be signed by him.")</f>
        <v/>
      </c>
      <c r="B49" s="925"/>
      <c r="C49" s="925"/>
      <c r="D49" s="925"/>
      <c r="E49" s="925"/>
      <c r="F49" s="925"/>
    </row>
    <row r="50" spans="1:41" s="197" customFormat="1" ht="33" customHeight="1">
      <c r="A50" s="224" t="s">
        <v>342</v>
      </c>
      <c r="B50" s="225"/>
      <c r="C50" s="226"/>
      <c r="D50" s="77"/>
      <c r="E50" s="220"/>
      <c r="F50" s="77"/>
      <c r="H50" s="202"/>
      <c r="AD50" s="216"/>
      <c r="AE50" s="200"/>
      <c r="AF50" s="200"/>
      <c r="AG50" s="216"/>
      <c r="AH50" s="216"/>
      <c r="AI50" s="216"/>
      <c r="AJ50" s="216"/>
      <c r="AK50" s="216"/>
      <c r="AL50" s="216"/>
      <c r="AM50" s="216"/>
      <c r="AN50" s="216"/>
      <c r="AO50" s="216"/>
    </row>
    <row r="51" spans="1:41" s="197" customFormat="1" ht="33" customHeight="1">
      <c r="A51" s="916" t="s">
        <v>343</v>
      </c>
      <c r="B51" s="916"/>
      <c r="C51" s="916"/>
      <c r="D51" s="915"/>
      <c r="E51" s="915"/>
      <c r="F51" s="915"/>
      <c r="H51" s="202"/>
      <c r="AD51" s="216"/>
      <c r="AE51" s="200"/>
      <c r="AF51" s="200"/>
      <c r="AG51" s="216"/>
      <c r="AH51" s="216"/>
      <c r="AI51" s="216"/>
      <c r="AJ51" s="216"/>
      <c r="AK51" s="216"/>
      <c r="AL51" s="216"/>
      <c r="AM51" s="216"/>
      <c r="AN51" s="216"/>
      <c r="AO51" s="216"/>
    </row>
    <row r="52" spans="1:41" s="197" customFormat="1" ht="33" customHeight="1">
      <c r="A52" s="919"/>
      <c r="B52" s="919"/>
      <c r="C52" s="919"/>
      <c r="D52" s="227"/>
      <c r="E52" s="227"/>
      <c r="F52" s="227"/>
      <c r="H52" s="202"/>
      <c r="AD52" s="216"/>
      <c r="AE52" s="200"/>
      <c r="AF52" s="200"/>
      <c r="AG52" s="216"/>
      <c r="AH52" s="216"/>
      <c r="AI52" s="216"/>
      <c r="AJ52" s="216"/>
      <c r="AK52" s="216"/>
      <c r="AL52" s="216"/>
      <c r="AM52" s="216"/>
      <c r="AN52" s="216"/>
      <c r="AO52" s="216"/>
    </row>
    <row r="53" spans="1:41" s="197" customFormat="1" ht="33" customHeight="1">
      <c r="A53" s="917"/>
      <c r="B53" s="917"/>
      <c r="C53" s="917"/>
      <c r="D53" s="227"/>
      <c r="E53" s="227"/>
      <c r="F53" s="227"/>
      <c r="H53" s="202"/>
      <c r="AD53" s="216"/>
      <c r="AE53" s="200"/>
      <c r="AF53" s="200"/>
      <c r="AG53" s="216"/>
      <c r="AH53" s="216"/>
      <c r="AI53" s="216"/>
      <c r="AJ53" s="216"/>
      <c r="AK53" s="216"/>
      <c r="AL53" s="216"/>
      <c r="AM53" s="216"/>
      <c r="AN53" s="216"/>
      <c r="AO53" s="216"/>
    </row>
    <row r="54" spans="1:41" s="197" customFormat="1" ht="33" customHeight="1">
      <c r="A54" s="913" t="s">
        <v>344</v>
      </c>
      <c r="B54" s="913"/>
      <c r="C54" s="913"/>
      <c r="D54" s="915"/>
      <c r="E54" s="915"/>
      <c r="F54" s="915"/>
      <c r="H54" s="202"/>
      <c r="AD54" s="216"/>
      <c r="AE54" s="200"/>
      <c r="AF54" s="200"/>
      <c r="AG54" s="216"/>
      <c r="AH54" s="216"/>
      <c r="AI54" s="216"/>
      <c r="AJ54" s="216"/>
      <c r="AK54" s="216"/>
      <c r="AL54" s="216"/>
      <c r="AM54" s="216"/>
      <c r="AN54" s="216"/>
      <c r="AO54" s="216"/>
    </row>
    <row r="55" spans="1:41" s="197" customFormat="1" ht="33" customHeight="1">
      <c r="A55" s="913" t="s">
        <v>345</v>
      </c>
      <c r="B55" s="913"/>
      <c r="C55" s="913"/>
      <c r="D55" s="915"/>
      <c r="E55" s="915"/>
      <c r="F55" s="915"/>
      <c r="H55" s="202"/>
      <c r="AD55" s="216"/>
      <c r="AE55" s="200"/>
      <c r="AF55" s="200"/>
      <c r="AG55" s="216"/>
      <c r="AH55" s="216"/>
      <c r="AI55" s="216"/>
      <c r="AJ55" s="216"/>
      <c r="AK55" s="216"/>
      <c r="AL55" s="216"/>
      <c r="AM55" s="216"/>
      <c r="AN55" s="216"/>
      <c r="AO55" s="216"/>
    </row>
    <row r="56" spans="1:41" s="197" customFormat="1" ht="33" customHeight="1">
      <c r="A56" s="913" t="s">
        <v>346</v>
      </c>
      <c r="B56" s="913"/>
      <c r="C56" s="913"/>
      <c r="D56" s="915"/>
      <c r="E56" s="915"/>
      <c r="F56" s="915"/>
      <c r="H56" s="202"/>
      <c r="AD56" s="216"/>
      <c r="AE56" s="200"/>
      <c r="AF56" s="200"/>
      <c r="AG56" s="216"/>
      <c r="AH56" s="216"/>
      <c r="AI56" s="216"/>
      <c r="AJ56" s="216"/>
      <c r="AK56" s="216"/>
      <c r="AL56" s="216"/>
      <c r="AM56" s="216"/>
      <c r="AN56" s="216"/>
      <c r="AO56" s="216"/>
    </row>
    <row r="57" spans="1:41" s="197" customFormat="1" ht="33" customHeight="1">
      <c r="A57" s="916" t="s">
        <v>347</v>
      </c>
      <c r="B57" s="916"/>
      <c r="C57" s="916"/>
      <c r="D57" s="915"/>
      <c r="E57" s="915"/>
      <c r="F57" s="915"/>
      <c r="H57" s="202"/>
      <c r="AD57" s="216"/>
      <c r="AE57" s="200"/>
      <c r="AF57" s="200"/>
      <c r="AG57" s="216"/>
      <c r="AH57" s="216"/>
      <c r="AI57" s="216"/>
      <c r="AJ57" s="216"/>
      <c r="AK57" s="216"/>
      <c r="AL57" s="216"/>
      <c r="AM57" s="216"/>
      <c r="AN57" s="216"/>
      <c r="AO57" s="216"/>
    </row>
    <row r="58" spans="1:41" s="197" customFormat="1" ht="33" customHeight="1">
      <c r="A58" s="919"/>
      <c r="B58" s="919"/>
      <c r="C58" s="919"/>
      <c r="D58" s="227"/>
      <c r="E58" s="227"/>
      <c r="F58" s="227"/>
      <c r="H58" s="202"/>
      <c r="AD58" s="216"/>
      <c r="AE58" s="200"/>
      <c r="AF58" s="200"/>
      <c r="AG58" s="216"/>
      <c r="AH58" s="216"/>
      <c r="AI58" s="216"/>
      <c r="AJ58" s="216"/>
      <c r="AK58" s="216"/>
      <c r="AL58" s="216"/>
      <c r="AM58" s="216"/>
      <c r="AN58" s="216"/>
      <c r="AO58" s="216"/>
    </row>
    <row r="59" spans="1:41" s="197" customFormat="1" ht="33" customHeight="1">
      <c r="A59" s="917"/>
      <c r="B59" s="917"/>
      <c r="C59" s="917"/>
      <c r="D59" s="227"/>
      <c r="E59" s="227"/>
      <c r="F59" s="227"/>
      <c r="H59" s="202"/>
      <c r="AD59" s="216"/>
      <c r="AE59" s="200"/>
      <c r="AF59" s="200"/>
      <c r="AG59" s="216"/>
      <c r="AH59" s="216"/>
      <c r="AI59" s="216"/>
      <c r="AJ59" s="216"/>
      <c r="AK59" s="216"/>
      <c r="AL59" s="216"/>
      <c r="AM59" s="216"/>
      <c r="AN59" s="216"/>
      <c r="AO59" s="216"/>
    </row>
    <row r="60" spans="1:41" s="197" customFormat="1" ht="60.75" customHeight="1">
      <c r="A60" s="91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18"/>
      <c r="C60" s="918"/>
      <c r="D60" s="918"/>
      <c r="E60" s="918"/>
      <c r="F60" s="918"/>
      <c r="H60" s="202"/>
      <c r="AD60" s="216"/>
      <c r="AE60" s="200"/>
      <c r="AF60" s="200"/>
      <c r="AG60" s="216"/>
      <c r="AH60" s="216"/>
      <c r="AI60" s="216"/>
      <c r="AJ60" s="216"/>
      <c r="AK60" s="216"/>
      <c r="AL60" s="216"/>
      <c r="AM60" s="216"/>
      <c r="AN60" s="216"/>
      <c r="AO60" s="216"/>
    </row>
    <row r="61" spans="1:41" s="197" customFormat="1" ht="33" customHeight="1">
      <c r="A61" s="914" t="s">
        <v>78</v>
      </c>
      <c r="B61" s="914"/>
      <c r="C61" s="914"/>
      <c r="D61" s="914"/>
      <c r="E61" s="914"/>
      <c r="F61" s="914"/>
      <c r="H61" s="202"/>
      <c r="AD61" s="216"/>
      <c r="AE61" s="200"/>
      <c r="AF61" s="200"/>
      <c r="AG61" s="216"/>
      <c r="AH61" s="216"/>
      <c r="AI61" s="216"/>
      <c r="AJ61" s="216"/>
      <c r="AK61" s="216"/>
      <c r="AL61" s="216"/>
      <c r="AM61" s="216"/>
      <c r="AN61" s="216"/>
      <c r="AO61" s="216"/>
    </row>
    <row r="62" spans="1:41">
      <c r="A62" s="202"/>
    </row>
    <row r="63" spans="1:41">
      <c r="A63" s="202"/>
    </row>
    <row r="64" spans="1:41">
      <c r="A64" s="202"/>
    </row>
    <row r="65" spans="1:1">
      <c r="A65" s="202"/>
    </row>
    <row r="66" spans="1:1">
      <c r="A66" s="202"/>
    </row>
    <row r="67" spans="1:1">
      <c r="A67" s="202"/>
    </row>
    <row r="68" spans="1:1">
      <c r="A68" s="202"/>
    </row>
    <row r="69" spans="1:1">
      <c r="A69" s="202"/>
    </row>
    <row r="70" spans="1:1">
      <c r="A70" s="202"/>
    </row>
    <row r="71" spans="1:1">
      <c r="A71" s="202"/>
    </row>
    <row r="72" spans="1:1">
      <c r="A72" s="202"/>
    </row>
    <row r="73" spans="1:1">
      <c r="A73" s="202"/>
    </row>
  </sheetData>
  <sheetProtection algorithmName="SHA-512" hashValue="tqFckqP4UxVQvszaXqkHzrsj7G9uyMPqP6mhbKostOhzyLmCobsEZhpIUR+kUVJc1hZTx4UTpgLoqI/3OgcyhQ==" saltValue="UIRaE4QycJiSRe1ZU/HmWw==" spinCount="100000" sheet="1" formatCells="0" formatColumns="0" formatRows="0" selectLockedCells="1"/>
  <customSheetViews>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0"/>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4803149606299213" right="0.78740157480314965" top="0.62992125984251968" bottom="0.59055118110236227" header="0.39370078740157483" footer="0.31496062992125984"/>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C6" sqref="C6:E6"/>
    </sheetView>
  </sheetViews>
  <sheetFormatPr defaultRowHeight="13.5"/>
  <cols>
    <col min="1" max="1" width="9.85546875" style="48" customWidth="1"/>
    <col min="2" max="2" width="12.7109375" style="48" customWidth="1"/>
    <col min="3" max="4" width="44.140625" style="48" customWidth="1"/>
    <col min="5" max="5" width="12.85546875" style="48" customWidth="1"/>
    <col min="6" max="6" width="9.85546875" style="36" customWidth="1"/>
    <col min="7" max="7" width="9.140625" style="36" customWidth="1"/>
    <col min="8" max="8" width="23.140625" style="36" customWidth="1"/>
    <col min="9" max="9" width="9.140625" style="36" customWidth="1"/>
    <col min="10" max="16384" width="9.140625" style="32"/>
  </cols>
  <sheetData>
    <row r="1" spans="1:10" ht="30.75" customHeight="1">
      <c r="A1" s="28"/>
      <c r="B1" s="704"/>
      <c r="C1" s="705"/>
      <c r="D1" s="705"/>
      <c r="E1" s="706"/>
      <c r="F1" s="29"/>
      <c r="G1" s="608" t="s">
        <v>5</v>
      </c>
      <c r="H1" s="609"/>
      <c r="I1" s="30"/>
      <c r="J1" s="31"/>
    </row>
    <row r="2" spans="1:10" ht="62.25" customHeight="1">
      <c r="A2" s="707" t="s">
        <v>6</v>
      </c>
      <c r="B2" s="710" t="str">
        <f>Basic!B1</f>
        <v>400kV Transformer Package 4TR-12-BULK  for 10x500 MVA, 400/220/33kV 3-Ph Transformers Under " Bulk Procurement of 765kV &amp; 400kV class Transformers and Reactors of various capacities under Lot-6"</v>
      </c>
      <c r="C2" s="711"/>
      <c r="D2" s="711"/>
      <c r="E2" s="712"/>
      <c r="F2" s="707" t="s">
        <v>488</v>
      </c>
      <c r="G2" s="30"/>
      <c r="H2" s="30"/>
      <c r="I2" s="30"/>
      <c r="J2" s="31"/>
    </row>
    <row r="3" spans="1:10" ht="40.5" customHeight="1">
      <c r="A3" s="708"/>
      <c r="B3" s="713" t="str">
        <f>Basic!B5</f>
        <v>Spec No:-CC/NT/W-TR/DOM/A04/25/10879</v>
      </c>
      <c r="C3" s="714"/>
      <c r="D3" s="714"/>
      <c r="E3" s="715"/>
      <c r="F3" s="708"/>
      <c r="G3" s="30"/>
      <c r="H3" s="30"/>
      <c r="I3" s="30"/>
      <c r="J3" s="31"/>
    </row>
    <row r="4" spans="1:10" ht="39.950000000000003" customHeight="1">
      <c r="A4" s="708"/>
      <c r="B4" s="33">
        <v>1</v>
      </c>
      <c r="C4" s="716" t="s">
        <v>7</v>
      </c>
      <c r="D4" s="716"/>
      <c r="E4" s="717"/>
      <c r="F4" s="708"/>
      <c r="G4" s="34"/>
      <c r="H4" s="35" t="s">
        <v>8</v>
      </c>
      <c r="I4" s="30"/>
      <c r="J4" s="31"/>
    </row>
    <row r="5" spans="1:10" ht="30" customHeight="1">
      <c r="A5" s="708"/>
      <c r="B5" s="33">
        <v>2</v>
      </c>
      <c r="C5" s="716" t="s">
        <v>9</v>
      </c>
      <c r="D5" s="716"/>
      <c r="E5" s="717"/>
      <c r="F5" s="708"/>
      <c r="G5" s="30"/>
      <c r="H5" s="30"/>
      <c r="I5" s="30"/>
      <c r="J5" s="31"/>
    </row>
    <row r="6" spans="1:10" s="36" customFormat="1" ht="30" customHeight="1">
      <c r="A6" s="708"/>
      <c r="B6" s="33">
        <v>3</v>
      </c>
      <c r="C6" s="716" t="s">
        <v>10</v>
      </c>
      <c r="D6" s="716"/>
      <c r="E6" s="717"/>
      <c r="F6" s="708"/>
      <c r="G6" s="30"/>
      <c r="H6" s="30"/>
      <c r="I6" s="30"/>
      <c r="J6" s="30"/>
    </row>
    <row r="7" spans="1:10" ht="52.5" hidden="1" customHeight="1">
      <c r="A7" s="708"/>
      <c r="B7" s="33">
        <v>4</v>
      </c>
      <c r="C7" s="716" t="s">
        <v>11</v>
      </c>
      <c r="D7" s="716"/>
      <c r="E7" s="717"/>
      <c r="F7" s="708"/>
      <c r="G7" s="30"/>
      <c r="H7" s="30"/>
      <c r="I7" s="30"/>
      <c r="J7" s="31"/>
    </row>
    <row r="8" spans="1:10" ht="9.75" customHeight="1">
      <c r="A8" s="708"/>
      <c r="B8" s="37"/>
      <c r="C8" s="38"/>
      <c r="D8" s="38"/>
      <c r="E8" s="39"/>
      <c r="F8" s="708"/>
      <c r="G8" s="30"/>
      <c r="H8" s="30"/>
      <c r="I8" s="30"/>
      <c r="J8" s="31"/>
    </row>
    <row r="9" spans="1:10" ht="23.25" customHeight="1">
      <c r="A9" s="708"/>
      <c r="B9" s="718"/>
      <c r="C9" s="719"/>
      <c r="D9" s="719"/>
      <c r="E9" s="720"/>
      <c r="F9" s="708"/>
      <c r="G9" s="30"/>
      <c r="H9" s="30"/>
      <c r="I9" s="30"/>
      <c r="J9" s="31"/>
    </row>
    <row r="10" spans="1:10" ht="10.5" customHeight="1">
      <c r="A10" s="708"/>
      <c r="B10" s="40"/>
      <c r="C10" s="41"/>
      <c r="D10" s="41"/>
      <c r="E10" s="42"/>
      <c r="F10" s="708"/>
      <c r="G10" s="30"/>
      <c r="H10" s="30"/>
      <c r="I10" s="30"/>
      <c r="J10" s="31"/>
    </row>
    <row r="11" spans="1:10" ht="24" customHeight="1">
      <c r="A11" s="708"/>
      <c r="B11" s="721" t="s">
        <v>12</v>
      </c>
      <c r="C11" s="722"/>
      <c r="D11" s="722"/>
      <c r="E11" s="43"/>
      <c r="F11" s="708"/>
    </row>
    <row r="12" spans="1:10" ht="15.95" customHeight="1">
      <c r="A12" s="709"/>
      <c r="B12" s="723" t="s">
        <v>13</v>
      </c>
      <c r="C12" s="724"/>
      <c r="D12" s="724"/>
      <c r="E12" s="44"/>
      <c r="F12" s="709"/>
      <c r="G12" s="30"/>
      <c r="H12" s="30"/>
      <c r="I12" s="30"/>
      <c r="J12" s="31"/>
    </row>
    <row r="13" spans="1:10" ht="24" customHeight="1">
      <c r="A13" s="698"/>
      <c r="B13" s="699" t="s">
        <v>14</v>
      </c>
      <c r="C13" s="700"/>
      <c r="D13" s="700"/>
      <c r="E13" s="43"/>
      <c r="F13" s="701"/>
      <c r="G13" s="45"/>
      <c r="H13" s="45"/>
      <c r="I13" s="45"/>
      <c r="J13" s="45"/>
    </row>
    <row r="14" spans="1:10" ht="15.95" customHeight="1">
      <c r="A14" s="698"/>
      <c r="B14" s="702" t="s">
        <v>15</v>
      </c>
      <c r="C14" s="703"/>
      <c r="D14" s="703"/>
      <c r="E14" s="46"/>
      <c r="F14" s="701"/>
      <c r="G14" s="45"/>
      <c r="H14" s="45"/>
      <c r="I14" s="45"/>
      <c r="J14" s="45"/>
    </row>
    <row r="15" spans="1:10" ht="15.75">
      <c r="A15" s="38"/>
      <c r="B15" s="47"/>
      <c r="C15" s="47"/>
      <c r="D15" s="47"/>
      <c r="E15" s="47"/>
      <c r="F15" s="30"/>
      <c r="G15" s="30"/>
      <c r="H15" s="30"/>
      <c r="I15" s="30"/>
      <c r="J15" s="31"/>
    </row>
    <row r="16" spans="1:10" ht="15.75">
      <c r="A16" s="38"/>
      <c r="B16" s="38"/>
      <c r="C16" s="38"/>
      <c r="D16" s="38"/>
      <c r="E16" s="38"/>
      <c r="F16" s="30"/>
      <c r="G16" s="30"/>
      <c r="H16" s="30"/>
      <c r="I16" s="30"/>
      <c r="J16" s="31"/>
    </row>
    <row r="17" spans="1:10" ht="15.75">
      <c r="A17" s="38"/>
      <c r="B17" s="38"/>
      <c r="C17" s="38"/>
      <c r="D17" s="38"/>
      <c r="E17" s="38"/>
      <c r="F17" s="30"/>
      <c r="G17" s="30"/>
      <c r="H17" s="30"/>
      <c r="I17" s="30"/>
      <c r="J17" s="31"/>
    </row>
  </sheetData>
  <sheetProtection algorithmName="SHA-512" hashValue="A0Y3TWA3F37mFnxeVoMIdTDY4Ozt+L+TNVJemQQgPw/y9HxZIyNdZ6Szg+ixbTH6CJE8CpX0h1rA2L5ngC89ag==" saltValue="jX9f/PdnLrvhhz98YuYHCg==" spinCount="100000" sheet="1" objects="1" scenarios="1"/>
  <customSheetViews>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3"/>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4"/>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5"/>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6"/>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9"/>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0"/>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3"/>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2992" right="0.23622047244094491" top="0.78740157480314965" bottom="0.98425196850393704" header="0.35433070866141736" footer="0.51181102362204722"/>
  <pageSetup paperSize="9" orientation="landscape" r:id="rId15"/>
  <headerFooter alignWithMargins="0">
    <oddHeader xml:space="preserve">&amp;C&amp;"Calibri,Regular"&amp;1&amp;KFF0000
</oddHeader>
  </headerFooter>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348</v>
      </c>
    </row>
    <row r="2" spans="1:9" ht="15.75">
      <c r="A2" s="299"/>
      <c r="B2" s="300"/>
      <c r="C2" s="301"/>
      <c r="D2" s="302"/>
      <c r="E2" s="303"/>
      <c r="F2" s="346"/>
      <c r="G2" s="346"/>
      <c r="H2" s="284"/>
      <c r="I2" s="304"/>
    </row>
    <row r="3" spans="1:9" ht="16.5">
      <c r="A3" s="273"/>
      <c r="B3" s="274" t="s">
        <v>349</v>
      </c>
      <c r="C3" s="275"/>
      <c r="D3" s="276"/>
      <c r="E3" s="305"/>
      <c r="F3" s="346"/>
      <c r="G3" s="346"/>
      <c r="H3" s="306">
        <f>SUMIF(I1:I2,"Direct",H1:H2)</f>
        <v>0</v>
      </c>
      <c r="I3" s="277"/>
    </row>
    <row r="4" spans="1:9" ht="33">
      <c r="A4" s="273"/>
      <c r="B4" s="274" t="s">
        <v>350</v>
      </c>
      <c r="C4" s="275"/>
      <c r="D4" s="276"/>
      <c r="E4" s="305"/>
      <c r="F4" s="346"/>
      <c r="G4" s="346"/>
      <c r="H4" s="306">
        <f>SUMIF(J1:J2,"Bought-Out",H1:H2)</f>
        <v>0</v>
      </c>
      <c r="I4" s="277"/>
    </row>
    <row r="5" spans="1:9" ht="16.5">
      <c r="A5" s="278"/>
      <c r="B5" s="274" t="s">
        <v>351</v>
      </c>
      <c r="C5" s="279"/>
      <c r="D5" s="280"/>
      <c r="E5" s="281"/>
      <c r="F5" s="281"/>
      <c r="G5" s="281"/>
      <c r="H5" s="307">
        <f>H3+H4</f>
        <v>0</v>
      </c>
      <c r="I5" s="282"/>
    </row>
    <row r="6" spans="1:9" ht="16.5">
      <c r="A6" s="283"/>
      <c r="B6" s="935" t="s">
        <v>126</v>
      </c>
      <c r="C6" s="935"/>
      <c r="D6" s="935"/>
      <c r="E6" s="284"/>
      <c r="F6" s="346"/>
      <c r="G6" s="346"/>
      <c r="H6" s="306" t="e">
        <f>'Sch-7'!#REF!</f>
        <v>#REF!</v>
      </c>
      <c r="I6" s="285"/>
    </row>
    <row r="7" spans="1:9" ht="17.25" thickBot="1">
      <c r="A7" s="286"/>
      <c r="B7" s="936" t="s">
        <v>352</v>
      </c>
      <c r="C7" s="936"/>
      <c r="D7" s="936"/>
      <c r="E7" s="287"/>
      <c r="F7" s="287"/>
      <c r="G7" s="287"/>
      <c r="H7" s="308" t="e">
        <f>H5+H6</f>
        <v>#REF!</v>
      </c>
      <c r="I7" s="288"/>
    </row>
    <row r="8" spans="1:9" ht="16.5">
      <c r="A8" s="937"/>
      <c r="B8" s="937"/>
      <c r="C8" s="937"/>
      <c r="D8" s="937"/>
      <c r="E8" s="937"/>
      <c r="F8" s="937"/>
      <c r="G8" s="937"/>
    </row>
    <row r="9" spans="1:9" ht="15.75">
      <c r="A9" s="4"/>
      <c r="B9" s="938"/>
      <c r="C9" s="938"/>
      <c r="D9" s="938"/>
      <c r="E9" s="938"/>
      <c r="F9" s="938"/>
      <c r="G9" s="938"/>
    </row>
    <row r="10" spans="1:9" ht="16.5">
      <c r="A10" s="289"/>
      <c r="B10" s="289"/>
      <c r="C10" s="289"/>
      <c r="D10" s="289"/>
      <c r="E10" s="289"/>
      <c r="F10" s="289"/>
      <c r="G10" s="289"/>
    </row>
    <row r="11" spans="1:9" ht="90" customHeight="1">
      <c r="A11" s="290" t="s">
        <v>353</v>
      </c>
      <c r="B11" s="939" t="s">
        <v>354</v>
      </c>
      <c r="C11" s="939"/>
      <c r="D11" s="939"/>
      <c r="E11" s="939"/>
      <c r="F11" s="939"/>
      <c r="G11" s="939"/>
      <c r="H11" s="939"/>
      <c r="I11" s="939"/>
    </row>
    <row r="12" spans="1:9" ht="116.25" customHeight="1">
      <c r="A12" s="291" t="s">
        <v>355</v>
      </c>
      <c r="B12" s="940" t="s">
        <v>356</v>
      </c>
      <c r="C12" s="940"/>
      <c r="D12" s="940"/>
      <c r="E12" s="940"/>
      <c r="F12" s="940"/>
      <c r="G12" s="940"/>
      <c r="H12" s="940"/>
      <c r="I12" s="940"/>
    </row>
    <row r="13" spans="1:9" ht="15.75">
      <c r="A13" s="291"/>
      <c r="B13" s="940"/>
      <c r="C13" s="940"/>
      <c r="D13" s="940"/>
      <c r="E13" s="940"/>
      <c r="F13" s="940"/>
      <c r="G13" s="940"/>
    </row>
    <row r="14" spans="1:9" ht="16.5">
      <c r="A14" s="292" t="s">
        <v>211</v>
      </c>
      <c r="B14" s="293" t="str">
        <f>'Names of Bidder'!C$22&amp;"-"&amp; 'Names of Bidder'!D$22&amp;"-" &amp;'Names of Bidder'!E$22</f>
        <v>--</v>
      </c>
      <c r="C14" s="294"/>
      <c r="D14" s="295"/>
      <c r="E14" s="3"/>
      <c r="F14" s="3"/>
      <c r="G14" s="296"/>
    </row>
    <row r="15" spans="1:9" ht="16.5">
      <c r="A15" s="292" t="s">
        <v>212</v>
      </c>
      <c r="B15" s="293" t="str">
        <f>IF('Names of Bidder'!C$23=0, "", 'Names of Bidder'!C$23)</f>
        <v/>
      </c>
      <c r="C15" s="3"/>
      <c r="D15" s="295" t="s">
        <v>188</v>
      </c>
      <c r="E15" s="296" t="str">
        <f>IF('Names of Bidder'!C$19=0, "", 'Names of Bidder'!C$19)</f>
        <v/>
      </c>
      <c r="F15" s="3"/>
      <c r="G15" s="293" t="str">
        <f>'[6]Names of Bidder'!I14&amp;"-"&amp; '[6]Names of Bidder'!J14&amp;"-" &amp;'[6]Names of Bidder'!K14</f>
        <v>--</v>
      </c>
    </row>
    <row r="16" spans="1:9" ht="16.5">
      <c r="A16" s="297"/>
      <c r="B16" s="298"/>
      <c r="C16" s="7"/>
      <c r="D16" s="295" t="s">
        <v>190</v>
      </c>
      <c r="E16" s="296" t="str">
        <f>IF('Names of Bidder'!C$20=0, "", 'Names of Bidder'!C$20)</f>
        <v/>
      </c>
      <c r="F16" s="7"/>
      <c r="G16" s="7"/>
    </row>
    <row r="18" spans="1:11">
      <c r="A18" t="s">
        <v>357</v>
      </c>
    </row>
    <row r="20" spans="1:11" ht="17.25" thickBot="1">
      <c r="A20" s="309"/>
      <c r="B20" s="310" t="s">
        <v>358</v>
      </c>
      <c r="C20" s="311"/>
      <c r="D20" s="310"/>
      <c r="E20" s="287"/>
      <c r="F20" s="287"/>
      <c r="G20" s="287"/>
      <c r="H20" s="312" t="s">
        <v>359</v>
      </c>
    </row>
    <row r="21" spans="1:11" ht="16.5" thickBot="1">
      <c r="A21" s="313"/>
      <c r="B21" s="941"/>
      <c r="C21" s="941"/>
      <c r="D21" s="941"/>
      <c r="E21" s="941"/>
      <c r="F21" s="941"/>
    </row>
    <row r="22" spans="1:11" ht="15.75">
      <c r="A22" s="314"/>
      <c r="B22" s="942"/>
      <c r="C22" s="942"/>
      <c r="D22" s="942"/>
      <c r="E22" s="942"/>
      <c r="F22" s="942"/>
    </row>
    <row r="23" spans="1:11" ht="16.5">
      <c r="A23" s="292" t="s">
        <v>211</v>
      </c>
      <c r="B23" s="293" t="s">
        <v>360</v>
      </c>
      <c r="C23" s="315"/>
      <c r="D23" s="295"/>
      <c r="E23" s="3"/>
      <c r="F23" s="3"/>
    </row>
    <row r="24" spans="1:11" ht="16.5">
      <c r="A24" s="292" t="s">
        <v>212</v>
      </c>
      <c r="B24" s="293" t="s">
        <v>361</v>
      </c>
      <c r="C24" s="4"/>
      <c r="D24" s="295" t="s">
        <v>188</v>
      </c>
      <c r="E24" s="296" t="s">
        <v>362</v>
      </c>
      <c r="F24" s="3"/>
    </row>
    <row r="25" spans="1:11" ht="16.5">
      <c r="A25" s="297"/>
      <c r="B25" s="298"/>
      <c r="C25" s="297"/>
      <c r="D25" s="295" t="s">
        <v>190</v>
      </c>
      <c r="E25" s="296" t="s">
        <v>363</v>
      </c>
      <c r="F25" s="7"/>
    </row>
    <row r="27" spans="1:11">
      <c r="A27" t="s">
        <v>364</v>
      </c>
    </row>
    <row r="29" spans="1:11" ht="16.5">
      <c r="A29" s="316"/>
      <c r="B29" s="317" t="s">
        <v>365</v>
      </c>
      <c r="C29" s="317"/>
      <c r="D29" s="317"/>
      <c r="E29" s="318"/>
      <c r="F29" s="318"/>
      <c r="G29" s="318"/>
      <c r="H29" s="318"/>
      <c r="I29" s="318"/>
      <c r="J29" s="318"/>
      <c r="K29" s="319" t="e">
        <f>SUM(#REF!)</f>
        <v>#REF!</v>
      </c>
    </row>
    <row r="30" spans="1:11" ht="15.75">
      <c r="A30" s="314"/>
      <c r="B30" s="943"/>
      <c r="C30" s="938"/>
      <c r="D30" s="938"/>
      <c r="E30" s="938"/>
      <c r="F30" s="938"/>
      <c r="G30" s="938"/>
    </row>
    <row r="31" spans="1:11" ht="16.5">
      <c r="A31" s="320" t="s">
        <v>211</v>
      </c>
      <c r="B31" s="321" t="s">
        <v>360</v>
      </c>
      <c r="C31" s="322"/>
      <c r="D31" s="323"/>
      <c r="E31" s="324"/>
      <c r="F31" s="324"/>
      <c r="G31" s="7"/>
    </row>
    <row r="32" spans="1:11" ht="16.5">
      <c r="A32" s="320" t="s">
        <v>212</v>
      </c>
      <c r="B32" s="321" t="s">
        <v>361</v>
      </c>
      <c r="C32" s="324"/>
      <c r="D32" s="323" t="s">
        <v>188</v>
      </c>
      <c r="E32" s="325" t="s">
        <v>362</v>
      </c>
      <c r="F32" s="324"/>
      <c r="G32" s="7"/>
    </row>
    <row r="33" spans="1:8" ht="16.5">
      <c r="A33" s="326"/>
      <c r="B33" s="327"/>
      <c r="C33" s="328"/>
      <c r="D33" s="323" t="s">
        <v>190</v>
      </c>
      <c r="E33" s="325" t="s">
        <v>363</v>
      </c>
      <c r="F33" s="328"/>
      <c r="G33" s="7"/>
    </row>
    <row r="35" spans="1:8">
      <c r="A35" t="s">
        <v>366</v>
      </c>
    </row>
    <row r="37" spans="1:8" ht="30">
      <c r="A37" s="329" t="s">
        <v>211</v>
      </c>
      <c r="B37" s="330" t="s">
        <v>367</v>
      </c>
      <c r="C37" s="331"/>
      <c r="D37" s="875" t="s">
        <v>368</v>
      </c>
      <c r="E37" s="875"/>
      <c r="F37" s="944"/>
    </row>
    <row r="38" spans="1:8" ht="30">
      <c r="A38" s="329" t="s">
        <v>212</v>
      </c>
      <c r="B38" s="330" t="s">
        <v>369</v>
      </c>
      <c r="C38" s="17"/>
      <c r="D38" s="875" t="s">
        <v>370</v>
      </c>
      <c r="E38" s="875"/>
      <c r="F38" s="944"/>
    </row>
    <row r="40" spans="1:8">
      <c r="A40" t="s">
        <v>371</v>
      </c>
    </row>
    <row r="42" spans="1:8" ht="30">
      <c r="A42" s="332"/>
      <c r="B42" s="333" t="s">
        <v>372</v>
      </c>
      <c r="C42" s="333"/>
      <c r="D42" s="333"/>
      <c r="E42" s="333"/>
      <c r="F42" s="333"/>
      <c r="G42" s="333"/>
      <c r="H42" s="334" t="s">
        <v>373</v>
      </c>
    </row>
    <row r="43" spans="1:8" ht="16.5">
      <c r="A43" s="335"/>
      <c r="B43" s="336"/>
      <c r="C43" s="336"/>
      <c r="D43" s="336"/>
      <c r="E43" s="336"/>
      <c r="F43" s="336"/>
      <c r="G43" s="337"/>
    </row>
    <row r="44" spans="1:8">
      <c r="A44" s="336"/>
      <c r="B44" s="336"/>
      <c r="C44" s="336"/>
      <c r="D44" s="336"/>
      <c r="E44" s="336"/>
      <c r="F44" s="336"/>
      <c r="G44" s="338"/>
    </row>
    <row r="45" spans="1:8">
      <c r="A45" s="874"/>
      <c r="B45" s="874"/>
      <c r="C45" s="874"/>
      <c r="D45" s="874"/>
      <c r="E45" s="874"/>
      <c r="F45" s="874"/>
      <c r="G45" s="874"/>
    </row>
    <row r="46" spans="1:8">
      <c r="A46" s="339"/>
      <c r="B46" s="339"/>
      <c r="C46" s="875"/>
      <c r="D46" s="875"/>
      <c r="E46" s="875"/>
      <c r="F46" s="875"/>
      <c r="G46" s="875"/>
    </row>
    <row r="47" spans="1:8">
      <c r="A47" s="340" t="s">
        <v>211</v>
      </c>
      <c r="B47" s="341" t="s">
        <v>360</v>
      </c>
      <c r="C47" s="875" t="s">
        <v>374</v>
      </c>
      <c r="D47" s="875"/>
      <c r="E47" s="875"/>
      <c r="F47" s="875"/>
      <c r="G47" s="875"/>
    </row>
    <row r="48" spans="1:8">
      <c r="A48" s="340" t="s">
        <v>212</v>
      </c>
      <c r="B48" s="342" t="s">
        <v>361</v>
      </c>
      <c r="C48" s="875" t="s">
        <v>375</v>
      </c>
      <c r="D48" s="875"/>
      <c r="E48" s="875"/>
      <c r="F48" s="875"/>
      <c r="G48" s="875"/>
    </row>
    <row r="49" spans="1:7" ht="16.5">
      <c r="A49" s="16"/>
      <c r="B49" s="15"/>
      <c r="C49" s="875"/>
      <c r="D49" s="875"/>
      <c r="E49" s="875"/>
      <c r="F49" s="875"/>
      <c r="G49" s="875"/>
    </row>
    <row r="50" spans="1:7" ht="16.5">
      <c r="A50" s="16"/>
      <c r="B50" s="15"/>
      <c r="C50" s="336"/>
      <c r="D50" s="336"/>
      <c r="E50" s="336"/>
      <c r="F50" s="336"/>
      <c r="G50" s="336"/>
    </row>
    <row r="51" spans="1:7" ht="16.5">
      <c r="A51" s="343" t="s">
        <v>376</v>
      </c>
      <c r="B51" s="877" t="s">
        <v>377</v>
      </c>
      <c r="C51" s="877"/>
      <c r="D51" s="877"/>
      <c r="E51" s="877"/>
      <c r="F51" s="877"/>
      <c r="G51" s="344"/>
    </row>
    <row r="52" spans="1:7" ht="16.5">
      <c r="A52" s="345"/>
      <c r="B52" s="19"/>
      <c r="C52" s="19"/>
      <c r="D52" s="19"/>
      <c r="E52" s="19"/>
      <c r="F52" s="19"/>
      <c r="G52" s="19"/>
    </row>
    <row r="60" spans="1:7">
      <c r="B60" t="s">
        <v>1</v>
      </c>
    </row>
    <row r="61" spans="1:7">
      <c r="B61" t="s">
        <v>3</v>
      </c>
    </row>
  </sheetData>
  <customSheetViews>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headerFooter>
    <oddHeader>&amp;C&amp;"Calibri"&amp;12&amp;KFF0000 डेटा वर्गीकरण : प्रतिबंधित/RESTRICTED&amp;1#_x000D_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headerFooter>
    <oddHeader>&amp;C&amp;"Calibri"&amp;12&amp;KFF0000 डेटा वर्गीकरण : प्रतिबंधित/RESTRICTED&amp;1#_x000D_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3" hidden="1" customWidth="1"/>
    <col min="2" max="2" width="13.28515625" style="563" hidden="1" customWidth="1"/>
    <col min="3" max="3" width="0" style="563" hidden="1" customWidth="1"/>
    <col min="4" max="4" width="10.28515625" style="563" hidden="1" customWidth="1"/>
    <col min="5" max="5" width="3.42578125" style="563" hidden="1" customWidth="1"/>
    <col min="6" max="6" width="5.5703125" style="563" hidden="1" customWidth="1"/>
    <col min="7" max="7" width="11.42578125" style="563" hidden="1" customWidth="1"/>
    <col min="8" max="8" width="0" style="563" hidden="1" customWidth="1"/>
    <col min="9" max="9" width="10" style="563" hidden="1" customWidth="1"/>
    <col min="10" max="10" width="3.28515625" style="563" hidden="1" customWidth="1"/>
    <col min="11" max="11" width="5" style="563" hidden="1" customWidth="1"/>
    <col min="12" max="12" width="11.28515625" style="563" hidden="1" customWidth="1"/>
    <col min="13" max="13" width="0" style="563" hidden="1" customWidth="1"/>
    <col min="14" max="14" width="10.28515625" style="563" hidden="1" customWidth="1"/>
    <col min="15" max="15" width="3.7109375" style="563" hidden="1" customWidth="1"/>
    <col min="16" max="16" width="6.42578125" style="563" customWidth="1"/>
    <col min="17" max="17" width="14.85546875" style="563" customWidth="1"/>
    <col min="18" max="18" width="9.140625" style="563" customWidth="1"/>
    <col min="19" max="19" width="12" style="563" customWidth="1"/>
    <col min="20" max="20" width="3.28515625" style="563" hidden="1" customWidth="1"/>
    <col min="21" max="21" width="6.140625" style="563" hidden="1" customWidth="1"/>
    <col min="22" max="22" width="8.5703125" style="563" hidden="1" customWidth="1"/>
    <col min="23" max="23" width="8.42578125" style="563" hidden="1" customWidth="1"/>
    <col min="24" max="24" width="8.85546875" style="563" hidden="1" customWidth="1"/>
    <col min="25" max="116" width="0" style="563" hidden="1" customWidth="1"/>
    <col min="117" max="16384" width="9.140625" style="563"/>
  </cols>
  <sheetData>
    <row r="1" spans="1:27" ht="13.5" thickBot="1">
      <c r="A1" s="956" t="e">
        <v>#REF!</v>
      </c>
      <c r="B1" s="957"/>
      <c r="C1" s="544"/>
      <c r="D1" s="545"/>
      <c r="E1" s="544"/>
      <c r="F1" s="956">
        <v>0</v>
      </c>
      <c r="G1" s="957"/>
      <c r="H1" s="544"/>
      <c r="I1" s="545"/>
      <c r="K1" s="956" t="e">
        <v>#REF!</v>
      </c>
      <c r="L1" s="957"/>
      <c r="M1" s="544"/>
      <c r="N1" s="545"/>
      <c r="P1" s="956">
        <f>'Sch-6 (After Discount)'!D28</f>
        <v>0</v>
      </c>
      <c r="Q1" s="957"/>
      <c r="R1" s="544"/>
      <c r="S1" s="545"/>
      <c r="U1" s="566" t="e">
        <v>#REF!</v>
      </c>
    </row>
    <row r="2" spans="1:27">
      <c r="A2" s="951"/>
      <c r="B2" s="952"/>
      <c r="C2" s="544"/>
      <c r="D2" s="545"/>
      <c r="E2" s="544"/>
      <c r="F2" s="546"/>
      <c r="G2" s="544"/>
      <c r="H2" s="544"/>
      <c r="I2" s="545"/>
      <c r="K2" s="546"/>
      <c r="L2" s="544"/>
      <c r="M2" s="544"/>
      <c r="N2" s="545"/>
      <c r="P2" s="546"/>
      <c r="Q2" s="544"/>
      <c r="R2" s="544"/>
      <c r="S2" s="545"/>
      <c r="U2" s="566" t="e">
        <v>#REF!</v>
      </c>
    </row>
    <row r="3" spans="1:27">
      <c r="A3" s="546"/>
      <c r="B3" s="547"/>
      <c r="C3" s="547"/>
      <c r="D3" s="548"/>
      <c r="E3" s="547"/>
      <c r="F3" s="546"/>
      <c r="G3" s="547"/>
      <c r="H3" s="547"/>
      <c r="I3" s="548"/>
      <c r="K3" s="546"/>
      <c r="L3" s="547"/>
      <c r="M3" s="547"/>
      <c r="N3" s="548"/>
      <c r="P3" s="546"/>
      <c r="Q3" s="547"/>
      <c r="R3" s="547"/>
      <c r="S3" s="548"/>
      <c r="U3" s="566" t="s">
        <v>378</v>
      </c>
    </row>
    <row r="4" spans="1:27" ht="66.75" customHeight="1" thickBot="1">
      <c r="A4" s="953" t="e">
        <f>IF(OR((A1&gt;9999999999),(A1&lt;0)),"Invalid Entry - More than 1000 crore OR -ve value",IF(A1=0, "",+CONCATENATE(#REF!,B11,D11,B10,D10,B9,D9,B8,D8,B7,D7,B6," Only")))</f>
        <v>#REF!</v>
      </c>
      <c r="B4" s="954"/>
      <c r="C4" s="954"/>
      <c r="D4" s="955"/>
      <c r="E4" s="544"/>
      <c r="F4" s="953" t="str">
        <f>IF(OR((F1&gt;9999999999),(F1&lt;0)),"Invalid Entry - More than 1000 crore OR -ve value",IF(F1=0, "",+CONCATENATE(U1, G11,I11,G10,I10,G9,I9,G8,I8,G7,I7,G6," Only")))</f>
        <v/>
      </c>
      <c r="G4" s="954"/>
      <c r="H4" s="954"/>
      <c r="I4" s="955"/>
      <c r="J4" s="544"/>
      <c r="K4" s="953" t="e">
        <f>IF(OR((K1&gt;9999999999),(K1&lt;0)),"Invalid Entry - More than 1000 crore OR -ve value",IF(K1=0, "",+CONCATENATE(U2, L11,N11,L10,N10,L9,N9,L8,N8,L7,N7,L6," Only")))</f>
        <v>#REF!</v>
      </c>
      <c r="L4" s="954"/>
      <c r="M4" s="954"/>
      <c r="N4" s="955"/>
      <c r="P4" s="953" t="str">
        <f>IF(OR((P1&gt;9999999999),(P1&lt;0)),"Invalid Entry - More than 1000 crore OR -ve value",IF(P1=0, "",+CONCATENATE(U3, Q11,S11,Q10,S10,Q9,S9,Q8,S8,Q7,S7,Q6," Only")))</f>
        <v/>
      </c>
      <c r="Q4" s="954"/>
      <c r="R4" s="954"/>
      <c r="S4" s="955"/>
      <c r="U4" s="945" t="e">
        <f>VLOOKUP(1,T28:Y43,6,FALSE)</f>
        <v>#N/A</v>
      </c>
      <c r="V4" s="945"/>
      <c r="W4" s="945"/>
      <c r="X4" s="945"/>
      <c r="Y4" s="945"/>
      <c r="Z4" s="945"/>
      <c r="AA4" s="945"/>
    </row>
    <row r="5" spans="1:27" ht="18.75" customHeight="1" thickBot="1">
      <c r="A5" s="546"/>
      <c r="B5" s="547"/>
      <c r="C5" s="547"/>
      <c r="D5" s="548"/>
      <c r="E5" s="547"/>
      <c r="F5" s="546"/>
      <c r="G5" s="547"/>
      <c r="H5" s="547"/>
      <c r="I5" s="548"/>
      <c r="K5" s="546"/>
      <c r="L5" s="547"/>
      <c r="M5" s="547"/>
      <c r="N5" s="548"/>
      <c r="P5" s="546"/>
      <c r="Q5" s="547"/>
      <c r="R5" s="547"/>
      <c r="S5" s="548"/>
      <c r="U5" s="946" t="e">
        <f>VLOOKUP(1,T8:Y23,6,FALSE)</f>
        <v>#N/A</v>
      </c>
      <c r="V5" s="947"/>
      <c r="W5" s="947"/>
      <c r="X5" s="947"/>
      <c r="Y5" s="947"/>
      <c r="Z5" s="947"/>
      <c r="AA5" s="948"/>
    </row>
    <row r="6" spans="1:27">
      <c r="A6" s="549" t="e">
        <f>-INT(A1/100)*100+ROUND(A1,0)</f>
        <v>#REF!</v>
      </c>
      <c r="B6" s="547" t="e">
        <f t="shared" ref="B6:B11" si="0">IF(A6=0,"",LOOKUP(A6,$A$13:$A$112,$B$13:$B$112))</f>
        <v>#REF!</v>
      </c>
      <c r="C6" s="547"/>
      <c r="D6" s="550"/>
      <c r="E6" s="547"/>
      <c r="F6" s="549">
        <f>-INT(F1/100)*100+ROUND(F1,0)</f>
        <v>0</v>
      </c>
      <c r="G6" s="547" t="str">
        <f t="shared" ref="G6:G11" si="1">IF(F6=0,"",LOOKUP(F6,$A$13:$A$112,$B$13:$B$112))</f>
        <v/>
      </c>
      <c r="H6" s="547"/>
      <c r="I6" s="550"/>
      <c r="K6" s="549" t="e">
        <f>-INT(K1/100)*100+ROUND(K1,0)</f>
        <v>#REF!</v>
      </c>
      <c r="L6" s="547" t="e">
        <f t="shared" ref="L6:L11" si="2">IF(K6=0,"",LOOKUP(K6,$A$13:$A$112,$B$13:$B$112))</f>
        <v>#REF!</v>
      </c>
      <c r="M6" s="547"/>
      <c r="N6" s="550"/>
      <c r="P6" s="549">
        <f>-INT(P1/100)*100+ROUND(P1,0)</f>
        <v>0</v>
      </c>
      <c r="Q6" s="547" t="str">
        <f t="shared" ref="Q6:Q11" si="3">IF(P6=0,"",LOOKUP(P6,$A$13:$A$112,$B$13:$B$112))</f>
        <v/>
      </c>
      <c r="R6" s="547"/>
      <c r="S6" s="550"/>
    </row>
    <row r="7" spans="1:27">
      <c r="A7" s="549" t="e">
        <f>-INT(A1/1000)*10+INT(A1/100)</f>
        <v>#REF!</v>
      </c>
      <c r="B7" s="547" t="e">
        <f t="shared" si="0"/>
        <v>#REF!</v>
      </c>
      <c r="C7" s="547"/>
      <c r="D7" s="550" t="e">
        <f>+IF(B7="",""," Hundred ")</f>
        <v>#REF!</v>
      </c>
      <c r="E7" s="547"/>
      <c r="F7" s="549">
        <f>-INT(F1/1000)*10+INT(F1/100)</f>
        <v>0</v>
      </c>
      <c r="G7" s="547" t="str">
        <f t="shared" si="1"/>
        <v/>
      </c>
      <c r="H7" s="547"/>
      <c r="I7" s="550" t="str">
        <f>+IF(G7="",""," Hundred ")</f>
        <v/>
      </c>
      <c r="K7" s="549" t="e">
        <f>-INT(K1/1000)*10+INT(K1/100)</f>
        <v>#REF!</v>
      </c>
      <c r="L7" s="547" t="e">
        <f t="shared" si="2"/>
        <v>#REF!</v>
      </c>
      <c r="M7" s="547"/>
      <c r="N7" s="550" t="e">
        <f>+IF(L7="",""," Hundred ")</f>
        <v>#REF!</v>
      </c>
      <c r="P7" s="549">
        <f>-INT(P1/1000)*10+INT(P1/100)</f>
        <v>0</v>
      </c>
      <c r="Q7" s="547" t="str">
        <f t="shared" si="3"/>
        <v/>
      </c>
      <c r="R7" s="547"/>
      <c r="S7" s="550" t="str">
        <f>+IF(Q7="",""," Hundred ")</f>
        <v/>
      </c>
    </row>
    <row r="8" spans="1:27">
      <c r="A8" s="549" t="e">
        <f>-INT(A1/100000)*100+INT(A1/1000)</f>
        <v>#REF!</v>
      </c>
      <c r="B8" s="547" t="e">
        <f t="shared" si="0"/>
        <v>#REF!</v>
      </c>
      <c r="C8" s="547"/>
      <c r="D8" s="550" t="e">
        <f>IF((B8=""),IF(C8="",""," Thousand ")," Thousand ")</f>
        <v>#REF!</v>
      </c>
      <c r="E8" s="547"/>
      <c r="F8" s="549">
        <f>-INT(F1/100000)*100+INT(F1/1000)</f>
        <v>0</v>
      </c>
      <c r="G8" s="547" t="str">
        <f t="shared" si="1"/>
        <v/>
      </c>
      <c r="H8" s="547"/>
      <c r="I8" s="550" t="str">
        <f>IF((G8=""),IF(H8="",""," Thousand ")," Thousand ")</f>
        <v/>
      </c>
      <c r="K8" s="549" t="e">
        <f>-INT(K1/100000)*100+INT(K1/1000)</f>
        <v>#REF!</v>
      </c>
      <c r="L8" s="547" t="e">
        <f t="shared" si="2"/>
        <v>#REF!</v>
      </c>
      <c r="M8" s="547"/>
      <c r="N8" s="550" t="e">
        <f>IF((L8=""),IF(M8="",""," Thousand ")," Thousand ")</f>
        <v>#REF!</v>
      </c>
      <c r="P8" s="549">
        <f>-INT(P1/100000)*100+INT(P1/1000)</f>
        <v>0</v>
      </c>
      <c r="Q8" s="547" t="str">
        <f t="shared" si="3"/>
        <v/>
      </c>
      <c r="R8" s="547"/>
      <c r="S8" s="550" t="str">
        <f>IF((Q8=""),IF(R8="",""," Thousand ")," Thousand ")</f>
        <v/>
      </c>
      <c r="T8" s="567" t="e">
        <f>IF(Y8="",0, 1)</f>
        <v>#REF!</v>
      </c>
      <c r="U8" s="563">
        <v>0</v>
      </c>
      <c r="V8" s="563">
        <v>0</v>
      </c>
      <c r="W8" s="563">
        <v>0</v>
      </c>
      <c r="X8" s="563">
        <v>0</v>
      </c>
      <c r="Y8" s="568" t="e">
        <f>IF(AND($A$1=0,$F$1=0,$K$1=0,$P$1=0)," Zero only", "")</f>
        <v>#REF!</v>
      </c>
      <c r="AA8" s="563" t="s">
        <v>379</v>
      </c>
    </row>
    <row r="9" spans="1:27">
      <c r="A9" s="549" t="e">
        <f>-INT(A1/10000000)*100+INT(A1/100000)</f>
        <v>#REF!</v>
      </c>
      <c r="B9" s="547" t="e">
        <f t="shared" si="0"/>
        <v>#REF!</v>
      </c>
      <c r="C9" s="547"/>
      <c r="D9" s="550" t="e">
        <f>IF((B9=""),IF(C9="",""," Lac ")," Lac ")</f>
        <v>#REF!</v>
      </c>
      <c r="E9" s="547"/>
      <c r="F9" s="549">
        <f>-INT(F1/10000000)*100+INT(F1/100000)</f>
        <v>0</v>
      </c>
      <c r="G9" s="547" t="str">
        <f t="shared" si="1"/>
        <v/>
      </c>
      <c r="H9" s="547"/>
      <c r="I9" s="550" t="str">
        <f>IF((G9=""),IF(H9="",""," Lac ")," Lac ")</f>
        <v/>
      </c>
      <c r="K9" s="549" t="e">
        <f>-INT(K1/10000000)*100+INT(K1/100000)</f>
        <v>#REF!</v>
      </c>
      <c r="L9" s="547" t="e">
        <f t="shared" si="2"/>
        <v>#REF!</v>
      </c>
      <c r="M9" s="547"/>
      <c r="N9" s="550" t="e">
        <f>IF((L9=""),IF(M9="",""," Lac ")," Lac ")</f>
        <v>#REF!</v>
      </c>
      <c r="P9" s="549">
        <f>-INT(P1/10000000)*100+INT(P1/100000)</f>
        <v>0</v>
      </c>
      <c r="Q9" s="547" t="str">
        <f t="shared" si="3"/>
        <v/>
      </c>
      <c r="R9" s="547"/>
      <c r="S9" s="550" t="str">
        <f>IF((Q9=""),IF(R9="",""," Lac ")," Lac ")</f>
        <v/>
      </c>
      <c r="T9" s="567" t="e">
        <f t="shared" ref="T9:T23" si="4">IF(Y9="",0, 1)</f>
        <v>#REF!</v>
      </c>
      <c r="U9" s="563">
        <v>0</v>
      </c>
      <c r="V9" s="563">
        <v>0</v>
      </c>
      <c r="W9" s="563">
        <v>0</v>
      </c>
      <c r="X9" s="563">
        <v>1</v>
      </c>
      <c r="Y9" s="569" t="e">
        <f>IF(AND($A$1=0,$F$1=0,$K$1=0,$P$1&gt;0),$P$4, "")</f>
        <v>#REF!</v>
      </c>
    </row>
    <row r="10" spans="1:27">
      <c r="A10" s="549" t="e">
        <f>-INT(A1/1000000000)*100+INT(A1/10000000)</f>
        <v>#REF!</v>
      </c>
      <c r="B10" s="551" t="e">
        <f t="shared" si="0"/>
        <v>#REF!</v>
      </c>
      <c r="C10" s="547"/>
      <c r="D10" s="550" t="e">
        <f>IF((B10=""),IF(C10="",""," Crore ")," Crore ")</f>
        <v>#REF!</v>
      </c>
      <c r="E10" s="547"/>
      <c r="F10" s="549">
        <f>-INT(F1/1000000000)*100+INT(F1/10000000)</f>
        <v>0</v>
      </c>
      <c r="G10" s="551" t="str">
        <f t="shared" si="1"/>
        <v/>
      </c>
      <c r="H10" s="547"/>
      <c r="I10" s="550" t="str">
        <f>IF((G10=""),IF(H10="",""," Crore ")," Crore ")</f>
        <v/>
      </c>
      <c r="K10" s="549" t="e">
        <f>-INT(K1/1000000000)*100+INT(K1/10000000)</f>
        <v>#REF!</v>
      </c>
      <c r="L10" s="551" t="e">
        <f t="shared" si="2"/>
        <v>#REF!</v>
      </c>
      <c r="M10" s="547"/>
      <c r="N10" s="550" t="e">
        <f>IF((L10=""),IF(M10="",""," Crore ")," Crore ")</f>
        <v>#REF!</v>
      </c>
      <c r="P10" s="549">
        <f>-INT(P1/1000000000)*100+INT(P1/10000000)</f>
        <v>0</v>
      </c>
      <c r="Q10" s="551" t="str">
        <f t="shared" si="3"/>
        <v/>
      </c>
      <c r="R10" s="547"/>
      <c r="S10" s="550" t="str">
        <f>IF((Q10=""),IF(R10="",""," Crore ")," Crore ")</f>
        <v/>
      </c>
      <c r="T10" s="567" t="e">
        <f t="shared" si="4"/>
        <v>#REF!</v>
      </c>
      <c r="U10" s="563">
        <v>0</v>
      </c>
      <c r="V10" s="563">
        <v>0</v>
      </c>
      <c r="W10" s="563">
        <v>1</v>
      </c>
      <c r="X10" s="563">
        <v>0</v>
      </c>
      <c r="Y10" s="569" t="e">
        <f>IF(AND($A$1=0,$F$1=0,$K$1&gt;0,$P$1=0),$K$4, "")</f>
        <v>#REF!</v>
      </c>
    </row>
    <row r="11" spans="1:27">
      <c r="A11" s="552" t="e">
        <f>-INT(A1/10000000000)*1000+INT(A1/1000000000)</f>
        <v>#REF!</v>
      </c>
      <c r="B11" s="551" t="e">
        <f t="shared" si="0"/>
        <v>#REF!</v>
      </c>
      <c r="C11" s="547"/>
      <c r="D11" s="550" t="e">
        <f>IF((B11=""),IF(C11="",""," Hundred ")," Hundred ")</f>
        <v>#REF!</v>
      </c>
      <c r="E11" s="547"/>
      <c r="F11" s="552">
        <f>-INT(F1/10000000000)*1000+INT(F1/1000000000)</f>
        <v>0</v>
      </c>
      <c r="G11" s="551" t="str">
        <f t="shared" si="1"/>
        <v/>
      </c>
      <c r="H11" s="547"/>
      <c r="I11" s="550" t="str">
        <f>IF((G11=""),IF(H11="",""," Hundred ")," Hundred ")</f>
        <v/>
      </c>
      <c r="K11" s="552" t="e">
        <f>-INT(K1/10000000000)*1000+INT(K1/1000000000)</f>
        <v>#REF!</v>
      </c>
      <c r="L11" s="551" t="e">
        <f t="shared" si="2"/>
        <v>#REF!</v>
      </c>
      <c r="M11" s="547"/>
      <c r="N11" s="550" t="e">
        <f>IF((L11=""),IF(M11="",""," Hundred ")," Hundred ")</f>
        <v>#REF!</v>
      </c>
      <c r="P11" s="552">
        <f>-INT(P1/10000000000)*1000+INT(P1/1000000000)</f>
        <v>0</v>
      </c>
      <c r="Q11" s="551" t="str">
        <f t="shared" si="3"/>
        <v/>
      </c>
      <c r="R11" s="547"/>
      <c r="S11" s="550" t="str">
        <f>IF((Q11=""),IF(R11="",""," Hundred ")," Hundred ")</f>
        <v/>
      </c>
      <c r="T11" s="567" t="e">
        <f t="shared" si="4"/>
        <v>#REF!</v>
      </c>
      <c r="U11" s="563">
        <v>0</v>
      </c>
      <c r="V11" s="563">
        <v>0</v>
      </c>
      <c r="W11" s="563">
        <v>1</v>
      </c>
      <c r="X11" s="563">
        <v>1</v>
      </c>
      <c r="Y11" s="569" t="e">
        <f>IF(AND($A$1=0,$F$1=0,$K$1&gt;0,$P$1&gt;0),$K$4&amp;$AA$8&amp;$P$4, "")</f>
        <v>#REF!</v>
      </c>
    </row>
    <row r="12" spans="1:27">
      <c r="A12" s="553"/>
      <c r="B12" s="547"/>
      <c r="C12" s="547"/>
      <c r="D12" s="548"/>
      <c r="E12" s="547"/>
      <c r="F12" s="553"/>
      <c r="G12" s="547"/>
      <c r="H12" s="547"/>
      <c r="I12" s="548"/>
      <c r="K12" s="553"/>
      <c r="L12" s="547"/>
      <c r="M12" s="547"/>
      <c r="N12" s="548"/>
      <c r="P12" s="553"/>
      <c r="Q12" s="547"/>
      <c r="R12" s="547"/>
      <c r="S12" s="548"/>
      <c r="T12" s="567" t="e">
        <f t="shared" si="4"/>
        <v>#REF!</v>
      </c>
      <c r="U12" s="563">
        <v>0</v>
      </c>
      <c r="V12" s="563">
        <v>1</v>
      </c>
      <c r="W12" s="563">
        <v>0</v>
      </c>
      <c r="X12" s="563">
        <v>0</v>
      </c>
      <c r="Y12" s="569" t="e">
        <f>IF(AND($A$1=0,$F$1&gt;0,$K$1=0,$P$1=0),$F$4, "")</f>
        <v>#REF!</v>
      </c>
    </row>
    <row r="13" spans="1:27">
      <c r="A13" s="554">
        <v>1</v>
      </c>
      <c r="B13" s="555" t="s">
        <v>380</v>
      </c>
      <c r="C13" s="547"/>
      <c r="D13" s="548"/>
      <c r="E13" s="547"/>
      <c r="F13" s="554">
        <v>1</v>
      </c>
      <c r="G13" s="555" t="s">
        <v>380</v>
      </c>
      <c r="H13" s="547"/>
      <c r="I13" s="548"/>
      <c r="K13" s="554">
        <v>1</v>
      </c>
      <c r="L13" s="555" t="s">
        <v>380</v>
      </c>
      <c r="M13" s="547"/>
      <c r="N13" s="548"/>
      <c r="P13" s="554">
        <v>1</v>
      </c>
      <c r="Q13" s="555" t="s">
        <v>380</v>
      </c>
      <c r="R13" s="547"/>
      <c r="S13" s="548"/>
      <c r="T13" s="567" t="e">
        <f t="shared" si="4"/>
        <v>#REF!</v>
      </c>
      <c r="U13" s="563">
        <v>0</v>
      </c>
      <c r="V13" s="563">
        <v>1</v>
      </c>
      <c r="W13" s="563">
        <v>0</v>
      </c>
      <c r="X13" s="563">
        <v>1</v>
      </c>
      <c r="Y13" s="569" t="e">
        <f>IF(AND($A$1=0,$F$1&gt;0,$K$1=0,$P$1&gt;0),$F$4&amp;$AA$8&amp;$P$4, "")</f>
        <v>#REF!</v>
      </c>
    </row>
    <row r="14" spans="1:27">
      <c r="A14" s="554">
        <v>2</v>
      </c>
      <c r="B14" s="555" t="s">
        <v>381</v>
      </c>
      <c r="C14" s="547"/>
      <c r="D14" s="548"/>
      <c r="E14" s="547"/>
      <c r="F14" s="554">
        <v>2</v>
      </c>
      <c r="G14" s="555" t="s">
        <v>381</v>
      </c>
      <c r="H14" s="547"/>
      <c r="I14" s="548"/>
      <c r="K14" s="554">
        <v>2</v>
      </c>
      <c r="L14" s="555" t="s">
        <v>381</v>
      </c>
      <c r="M14" s="547"/>
      <c r="N14" s="548"/>
      <c r="P14" s="554">
        <v>2</v>
      </c>
      <c r="Q14" s="555" t="s">
        <v>381</v>
      </c>
      <c r="R14" s="547"/>
      <c r="S14" s="548"/>
      <c r="T14" s="567" t="e">
        <f t="shared" si="4"/>
        <v>#REF!</v>
      </c>
      <c r="U14" s="563">
        <v>0</v>
      </c>
      <c r="V14" s="563">
        <v>1</v>
      </c>
      <c r="W14" s="563">
        <v>1</v>
      </c>
      <c r="X14" s="563">
        <v>0</v>
      </c>
      <c r="Y14" s="569" t="e">
        <f>IF(AND($A$1=0,$F$1&gt;0,$K$1&gt;0,$P$1=0),$F$4&amp;$AA$8&amp;$K$4, "")</f>
        <v>#REF!</v>
      </c>
    </row>
    <row r="15" spans="1:27">
      <c r="A15" s="554">
        <v>3</v>
      </c>
      <c r="B15" s="555" t="s">
        <v>382</v>
      </c>
      <c r="C15" s="547"/>
      <c r="D15" s="548"/>
      <c r="E15" s="547"/>
      <c r="F15" s="554">
        <v>3</v>
      </c>
      <c r="G15" s="555" t="s">
        <v>382</v>
      </c>
      <c r="H15" s="547"/>
      <c r="I15" s="548"/>
      <c r="K15" s="554">
        <v>3</v>
      </c>
      <c r="L15" s="555" t="s">
        <v>382</v>
      </c>
      <c r="M15" s="547"/>
      <c r="N15" s="548"/>
      <c r="P15" s="554">
        <v>3</v>
      </c>
      <c r="Q15" s="555" t="s">
        <v>382</v>
      </c>
      <c r="R15" s="547"/>
      <c r="S15" s="548"/>
      <c r="T15" s="567" t="e">
        <f t="shared" si="4"/>
        <v>#REF!</v>
      </c>
      <c r="U15" s="563">
        <v>0</v>
      </c>
      <c r="V15" s="563">
        <v>1</v>
      </c>
      <c r="W15" s="563">
        <v>1</v>
      </c>
      <c r="X15" s="563">
        <v>1</v>
      </c>
      <c r="Y15" s="570" t="e">
        <f>IF(AND($A$1=0,$F$1&gt;0,$K$1&gt;0,$P$1&gt;0),$F$4&amp;$AA$8&amp;$K$4&amp;$AA$8&amp;$P$4, "")</f>
        <v>#REF!</v>
      </c>
    </row>
    <row r="16" spans="1:27">
      <c r="A16" s="554">
        <v>4</v>
      </c>
      <c r="B16" s="555" t="s">
        <v>383</v>
      </c>
      <c r="C16" s="547"/>
      <c r="D16" s="548"/>
      <c r="E16" s="547"/>
      <c r="F16" s="554">
        <v>4</v>
      </c>
      <c r="G16" s="555" t="s">
        <v>383</v>
      </c>
      <c r="H16" s="547"/>
      <c r="I16" s="548"/>
      <c r="K16" s="554">
        <v>4</v>
      </c>
      <c r="L16" s="555" t="s">
        <v>383</v>
      </c>
      <c r="M16" s="547"/>
      <c r="N16" s="548"/>
      <c r="P16" s="554">
        <v>4</v>
      </c>
      <c r="Q16" s="555" t="s">
        <v>383</v>
      </c>
      <c r="R16" s="547"/>
      <c r="S16" s="548"/>
      <c r="T16" s="567" t="e">
        <f t="shared" si="4"/>
        <v>#REF!</v>
      </c>
      <c r="U16" s="563">
        <v>1</v>
      </c>
      <c r="V16" s="563">
        <v>0</v>
      </c>
      <c r="W16" s="563">
        <v>0</v>
      </c>
      <c r="X16" s="563">
        <v>0</v>
      </c>
      <c r="Y16" s="568" t="e">
        <f>IF(AND($A$1&gt;0,$F$1=0,$K$1=0,$P$1=0), $A$4, "")</f>
        <v>#REF!</v>
      </c>
    </row>
    <row r="17" spans="1:27">
      <c r="A17" s="554">
        <v>5</v>
      </c>
      <c r="B17" s="555" t="s">
        <v>384</v>
      </c>
      <c r="C17" s="547"/>
      <c r="D17" s="548"/>
      <c r="E17" s="547"/>
      <c r="F17" s="554">
        <v>5</v>
      </c>
      <c r="G17" s="555" t="s">
        <v>384</v>
      </c>
      <c r="H17" s="547"/>
      <c r="I17" s="548"/>
      <c r="K17" s="554">
        <v>5</v>
      </c>
      <c r="L17" s="555" t="s">
        <v>384</v>
      </c>
      <c r="M17" s="547"/>
      <c r="N17" s="548"/>
      <c r="P17" s="554">
        <v>5</v>
      </c>
      <c r="Q17" s="555" t="s">
        <v>384</v>
      </c>
      <c r="R17" s="547"/>
      <c r="S17" s="548"/>
      <c r="T17" s="567" t="e">
        <f t="shared" si="4"/>
        <v>#REF!</v>
      </c>
      <c r="U17" s="563">
        <v>1</v>
      </c>
      <c r="V17" s="563">
        <v>0</v>
      </c>
      <c r="W17" s="563">
        <v>0</v>
      </c>
      <c r="X17" s="563">
        <v>1</v>
      </c>
      <c r="Y17" s="569" t="e">
        <f>IF(AND($A$1&gt;0,$F$1=0,$K$1=0,$P$1&gt;0),$A$4&amp;$AA$8&amp;$P$4, "")</f>
        <v>#REF!</v>
      </c>
    </row>
    <row r="18" spans="1:27">
      <c r="A18" s="554">
        <v>6</v>
      </c>
      <c r="B18" s="555" t="s">
        <v>385</v>
      </c>
      <c r="C18" s="547"/>
      <c r="D18" s="548"/>
      <c r="E18" s="547"/>
      <c r="F18" s="554">
        <v>6</v>
      </c>
      <c r="G18" s="555" t="s">
        <v>385</v>
      </c>
      <c r="H18" s="547"/>
      <c r="I18" s="548"/>
      <c r="K18" s="554">
        <v>6</v>
      </c>
      <c r="L18" s="555" t="s">
        <v>385</v>
      </c>
      <c r="M18" s="547"/>
      <c r="N18" s="548"/>
      <c r="P18" s="554">
        <v>6</v>
      </c>
      <c r="Q18" s="555" t="s">
        <v>385</v>
      </c>
      <c r="R18" s="547"/>
      <c r="S18" s="548"/>
      <c r="T18" s="567" t="e">
        <f t="shared" si="4"/>
        <v>#REF!</v>
      </c>
      <c r="U18" s="563">
        <v>1</v>
      </c>
      <c r="V18" s="563">
        <v>0</v>
      </c>
      <c r="W18" s="563">
        <v>1</v>
      </c>
      <c r="X18" s="563">
        <v>0</v>
      </c>
      <c r="Y18" s="569" t="e">
        <f>IF(AND($A$1&gt;0,$F$1=0,$K$1&gt;0,$P$1=0),$A$4&amp;$AA$8&amp;$K$4, "")</f>
        <v>#REF!</v>
      </c>
    </row>
    <row r="19" spans="1:27">
      <c r="A19" s="554">
        <v>7</v>
      </c>
      <c r="B19" s="555" t="s">
        <v>386</v>
      </c>
      <c r="C19" s="547"/>
      <c r="D19" s="548"/>
      <c r="E19" s="547"/>
      <c r="F19" s="554">
        <v>7</v>
      </c>
      <c r="G19" s="555" t="s">
        <v>386</v>
      </c>
      <c r="H19" s="547"/>
      <c r="I19" s="548"/>
      <c r="K19" s="554">
        <v>7</v>
      </c>
      <c r="L19" s="555" t="s">
        <v>386</v>
      </c>
      <c r="M19" s="547"/>
      <c r="N19" s="548"/>
      <c r="P19" s="554">
        <v>7</v>
      </c>
      <c r="Q19" s="555" t="s">
        <v>386</v>
      </c>
      <c r="R19" s="547"/>
      <c r="S19" s="548"/>
      <c r="T19" s="567" t="e">
        <f t="shared" si="4"/>
        <v>#REF!</v>
      </c>
      <c r="U19" s="563">
        <v>1</v>
      </c>
      <c r="V19" s="563">
        <v>0</v>
      </c>
      <c r="W19" s="563">
        <v>1</v>
      </c>
      <c r="X19" s="563">
        <v>1</v>
      </c>
      <c r="Y19" s="569" t="e">
        <f>IF(AND($A$1&gt;0,$F$1=0,$K$1&gt;0,$P$1&gt;0),$A$4&amp;$AA$8&amp;$K$4&amp;$AA$8&amp;$P$4, "")</f>
        <v>#REF!</v>
      </c>
    </row>
    <row r="20" spans="1:27">
      <c r="A20" s="554">
        <v>8</v>
      </c>
      <c r="B20" s="555" t="s">
        <v>387</v>
      </c>
      <c r="C20" s="547"/>
      <c r="D20" s="548"/>
      <c r="E20" s="547"/>
      <c r="F20" s="554">
        <v>8</v>
      </c>
      <c r="G20" s="555" t="s">
        <v>387</v>
      </c>
      <c r="H20" s="547"/>
      <c r="I20" s="548"/>
      <c r="K20" s="554">
        <v>8</v>
      </c>
      <c r="L20" s="555" t="s">
        <v>387</v>
      </c>
      <c r="M20" s="547"/>
      <c r="N20" s="548"/>
      <c r="P20" s="554">
        <v>8</v>
      </c>
      <c r="Q20" s="555" t="s">
        <v>387</v>
      </c>
      <c r="R20" s="547"/>
      <c r="S20" s="548"/>
      <c r="T20" s="567" t="e">
        <f t="shared" si="4"/>
        <v>#REF!</v>
      </c>
      <c r="U20" s="563">
        <v>1</v>
      </c>
      <c r="V20" s="563">
        <v>1</v>
      </c>
      <c r="W20" s="563">
        <v>0</v>
      </c>
      <c r="X20" s="563">
        <v>0</v>
      </c>
      <c r="Y20" s="569" t="e">
        <f>IF(AND($A$1&gt;0,$F$1&gt;0,$K$1=0,$P$1=0),$A$4&amp;$AA$8&amp;$F$4, "")</f>
        <v>#REF!</v>
      </c>
    </row>
    <row r="21" spans="1:27">
      <c r="A21" s="554">
        <v>9</v>
      </c>
      <c r="B21" s="555" t="s">
        <v>388</v>
      </c>
      <c r="C21" s="547"/>
      <c r="D21" s="548"/>
      <c r="E21" s="547"/>
      <c r="F21" s="554">
        <v>9</v>
      </c>
      <c r="G21" s="555" t="s">
        <v>388</v>
      </c>
      <c r="H21" s="547"/>
      <c r="I21" s="548"/>
      <c r="K21" s="554">
        <v>9</v>
      </c>
      <c r="L21" s="555" t="s">
        <v>388</v>
      </c>
      <c r="M21" s="547"/>
      <c r="N21" s="548"/>
      <c r="P21" s="554">
        <v>9</v>
      </c>
      <c r="Q21" s="555" t="s">
        <v>388</v>
      </c>
      <c r="R21" s="547"/>
      <c r="S21" s="548"/>
      <c r="T21" s="567" t="e">
        <f t="shared" si="4"/>
        <v>#REF!</v>
      </c>
      <c r="U21" s="563">
        <v>1</v>
      </c>
      <c r="V21" s="563">
        <v>1</v>
      </c>
      <c r="W21" s="563">
        <v>0</v>
      </c>
      <c r="X21" s="563">
        <v>1</v>
      </c>
      <c r="Y21" s="569" t="e">
        <f>IF(AND($A$1&gt;0,$F$1&gt;0,$K$1=0,$P$1&gt;0),$A$4&amp;$AA$8&amp;$F$4&amp;$AA$8&amp;$P$4, "")</f>
        <v>#REF!</v>
      </c>
    </row>
    <row r="22" spans="1:27">
      <c r="A22" s="554">
        <v>10</v>
      </c>
      <c r="B22" s="555" t="s">
        <v>389</v>
      </c>
      <c r="C22" s="547"/>
      <c r="D22" s="548"/>
      <c r="E22" s="547"/>
      <c r="F22" s="554">
        <v>10</v>
      </c>
      <c r="G22" s="555" t="s">
        <v>389</v>
      </c>
      <c r="H22" s="547"/>
      <c r="I22" s="548"/>
      <c r="K22" s="554">
        <v>10</v>
      </c>
      <c r="L22" s="555" t="s">
        <v>389</v>
      </c>
      <c r="M22" s="547"/>
      <c r="N22" s="548"/>
      <c r="P22" s="554">
        <v>10</v>
      </c>
      <c r="Q22" s="555" t="s">
        <v>389</v>
      </c>
      <c r="R22" s="547"/>
      <c r="S22" s="548"/>
      <c r="T22" s="567" t="e">
        <f t="shared" si="4"/>
        <v>#REF!</v>
      </c>
      <c r="U22" s="563">
        <v>1</v>
      </c>
      <c r="V22" s="563">
        <v>1</v>
      </c>
      <c r="W22" s="563">
        <v>1</v>
      </c>
      <c r="X22" s="563">
        <v>0</v>
      </c>
      <c r="Y22" s="569" t="e">
        <f>IF(AND($A$1&gt;0,$F$1&gt;0,$K$1&gt;0,$P$1=0),$A$4&amp;$AA$8&amp;$F$4&amp;$AA$8&amp;$K$4, "")</f>
        <v>#REF!</v>
      </c>
    </row>
    <row r="23" spans="1:27">
      <c r="A23" s="554">
        <v>11</v>
      </c>
      <c r="B23" s="555" t="s">
        <v>390</v>
      </c>
      <c r="C23" s="547"/>
      <c r="D23" s="548"/>
      <c r="E23" s="547"/>
      <c r="F23" s="554">
        <v>11</v>
      </c>
      <c r="G23" s="555" t="s">
        <v>390</v>
      </c>
      <c r="H23" s="547"/>
      <c r="I23" s="548"/>
      <c r="K23" s="554">
        <v>11</v>
      </c>
      <c r="L23" s="555" t="s">
        <v>390</v>
      </c>
      <c r="M23" s="547"/>
      <c r="N23" s="548"/>
      <c r="P23" s="554">
        <v>11</v>
      </c>
      <c r="Q23" s="555" t="s">
        <v>390</v>
      </c>
      <c r="R23" s="547"/>
      <c r="S23" s="548"/>
      <c r="T23" s="567" t="e">
        <f t="shared" si="4"/>
        <v>#REF!</v>
      </c>
      <c r="U23" s="563">
        <v>1</v>
      </c>
      <c r="V23" s="563">
        <v>1</v>
      </c>
      <c r="W23" s="563">
        <v>1</v>
      </c>
      <c r="X23" s="563">
        <v>1</v>
      </c>
      <c r="Y23" s="570" t="e">
        <f>IF(AND($A$1&gt;0,$F$1&gt;0,$K$1&gt;0,$P$1&gt;0),$A$4&amp;$AA$8&amp;$F$4&amp;$AA$8&amp;$K$4&amp;$AA$8&amp;$P$4, "")</f>
        <v>#REF!</v>
      </c>
    </row>
    <row r="24" spans="1:27">
      <c r="A24" s="554">
        <v>12</v>
      </c>
      <c r="B24" s="555" t="s">
        <v>391</v>
      </c>
      <c r="C24" s="547"/>
      <c r="D24" s="548"/>
      <c r="E24" s="547"/>
      <c r="F24" s="554">
        <v>12</v>
      </c>
      <c r="G24" s="555" t="s">
        <v>391</v>
      </c>
      <c r="H24" s="547"/>
      <c r="I24" s="548"/>
      <c r="K24" s="554">
        <v>12</v>
      </c>
      <c r="L24" s="555" t="s">
        <v>391</v>
      </c>
      <c r="M24" s="547"/>
      <c r="N24" s="548"/>
      <c r="P24" s="554">
        <v>12</v>
      </c>
      <c r="Q24" s="555" t="s">
        <v>391</v>
      </c>
      <c r="R24" s="547"/>
      <c r="S24" s="548"/>
    </row>
    <row r="25" spans="1:27">
      <c r="A25" s="554">
        <v>13</v>
      </c>
      <c r="B25" s="555" t="s">
        <v>392</v>
      </c>
      <c r="C25" s="547"/>
      <c r="D25" s="548"/>
      <c r="E25" s="547"/>
      <c r="F25" s="554">
        <v>13</v>
      </c>
      <c r="G25" s="555" t="s">
        <v>392</v>
      </c>
      <c r="H25" s="547"/>
      <c r="I25" s="548"/>
      <c r="K25" s="554">
        <v>13</v>
      </c>
      <c r="L25" s="555" t="s">
        <v>392</v>
      </c>
      <c r="M25" s="547"/>
      <c r="N25" s="548"/>
      <c r="P25" s="554">
        <v>13</v>
      </c>
      <c r="Q25" s="555" t="s">
        <v>392</v>
      </c>
      <c r="R25" s="547"/>
      <c r="S25" s="548"/>
    </row>
    <row r="26" spans="1:27">
      <c r="A26" s="554">
        <v>14</v>
      </c>
      <c r="B26" s="555" t="s">
        <v>393</v>
      </c>
      <c r="C26" s="547"/>
      <c r="D26" s="548"/>
      <c r="E26" s="547"/>
      <c r="F26" s="554">
        <v>14</v>
      </c>
      <c r="G26" s="555" t="s">
        <v>393</v>
      </c>
      <c r="H26" s="547"/>
      <c r="I26" s="548"/>
      <c r="K26" s="554">
        <v>14</v>
      </c>
      <c r="L26" s="555" t="s">
        <v>393</v>
      </c>
      <c r="M26" s="547"/>
      <c r="N26" s="548"/>
      <c r="P26" s="554">
        <v>14</v>
      </c>
      <c r="Q26" s="555" t="s">
        <v>393</v>
      </c>
      <c r="R26" s="547"/>
      <c r="S26" s="548"/>
    </row>
    <row r="27" spans="1:27">
      <c r="A27" s="554">
        <v>15</v>
      </c>
      <c r="B27" s="555" t="s">
        <v>394</v>
      </c>
      <c r="C27" s="547"/>
      <c r="D27" s="548"/>
      <c r="E27" s="547"/>
      <c r="F27" s="554">
        <v>15</v>
      </c>
      <c r="G27" s="555" t="s">
        <v>394</v>
      </c>
      <c r="H27" s="547"/>
      <c r="I27" s="548"/>
      <c r="K27" s="554">
        <v>15</v>
      </c>
      <c r="L27" s="555" t="s">
        <v>394</v>
      </c>
      <c r="M27" s="547"/>
      <c r="N27" s="548"/>
      <c r="P27" s="554">
        <v>15</v>
      </c>
      <c r="Q27" s="555" t="s">
        <v>394</v>
      </c>
      <c r="R27" s="547"/>
      <c r="S27" s="548"/>
    </row>
    <row r="28" spans="1:27">
      <c r="A28" s="554">
        <v>16</v>
      </c>
      <c r="B28" s="555" t="s">
        <v>395</v>
      </c>
      <c r="C28" s="547"/>
      <c r="D28" s="548"/>
      <c r="E28" s="547"/>
      <c r="F28" s="554">
        <v>16</v>
      </c>
      <c r="G28" s="555" t="s">
        <v>395</v>
      </c>
      <c r="H28" s="547"/>
      <c r="I28" s="548"/>
      <c r="K28" s="554">
        <v>16</v>
      </c>
      <c r="L28" s="555" t="s">
        <v>395</v>
      </c>
      <c r="M28" s="547"/>
      <c r="N28" s="548"/>
      <c r="P28" s="554">
        <v>16</v>
      </c>
      <c r="Q28" s="555" t="s">
        <v>395</v>
      </c>
      <c r="R28" s="547"/>
      <c r="S28" s="548"/>
      <c r="T28" s="567" t="e">
        <f>IF(Y28="",0, 1)</f>
        <v>#REF!</v>
      </c>
      <c r="U28" s="563">
        <v>0</v>
      </c>
      <c r="V28" s="563">
        <v>0</v>
      </c>
      <c r="W28" s="563">
        <v>0</v>
      </c>
      <c r="X28" s="563">
        <v>0</v>
      </c>
      <c r="Y28" s="568" t="e">
        <f>IF(AND($A$1=0,$F$1=0,$K$1=0,$P$1=0)," 0/-", "")</f>
        <v>#REF!</v>
      </c>
      <c r="AA28" s="563" t="s">
        <v>396</v>
      </c>
    </row>
    <row r="29" spans="1:27">
      <c r="A29" s="554">
        <v>17</v>
      </c>
      <c r="B29" s="555" t="s">
        <v>397</v>
      </c>
      <c r="C29" s="547"/>
      <c r="D29" s="548"/>
      <c r="E29" s="547"/>
      <c r="F29" s="554">
        <v>17</v>
      </c>
      <c r="G29" s="555" t="s">
        <v>397</v>
      </c>
      <c r="H29" s="547"/>
      <c r="I29" s="548"/>
      <c r="K29" s="554">
        <v>17</v>
      </c>
      <c r="L29" s="555" t="s">
        <v>397</v>
      </c>
      <c r="M29" s="547"/>
      <c r="N29" s="548"/>
      <c r="P29" s="554">
        <v>17</v>
      </c>
      <c r="Q29" s="555" t="s">
        <v>397</v>
      </c>
      <c r="R29" s="547"/>
      <c r="S29" s="548"/>
      <c r="T29" s="567" t="e">
        <f t="shared" ref="T29:T43" si="5">IF(Y29="",0, 1)</f>
        <v>#REF!</v>
      </c>
      <c r="U29" s="563">
        <v>0</v>
      </c>
      <c r="V29" s="563">
        <v>0</v>
      </c>
      <c r="W29" s="563">
        <v>0</v>
      </c>
      <c r="X29" s="563">
        <v>1</v>
      </c>
      <c r="Y29" s="569" t="e">
        <f>IF(AND($A$1=0,$F$1=0,$K$1=0,$P$1&gt;0),$U$3&amp;$P$1&amp;$AA$30, "")</f>
        <v>#REF!</v>
      </c>
      <c r="AA29" s="563" t="s">
        <v>398</v>
      </c>
    </row>
    <row r="30" spans="1:27">
      <c r="A30" s="554">
        <v>18</v>
      </c>
      <c r="B30" s="555" t="s">
        <v>399</v>
      </c>
      <c r="C30" s="547"/>
      <c r="D30" s="548"/>
      <c r="E30" s="547"/>
      <c r="F30" s="554">
        <v>18</v>
      </c>
      <c r="G30" s="555" t="s">
        <v>399</v>
      </c>
      <c r="H30" s="547"/>
      <c r="I30" s="548"/>
      <c r="K30" s="554">
        <v>18</v>
      </c>
      <c r="L30" s="555" t="s">
        <v>399</v>
      </c>
      <c r="M30" s="547"/>
      <c r="N30" s="548"/>
      <c r="P30" s="554">
        <v>18</v>
      </c>
      <c r="Q30" s="555" t="s">
        <v>399</v>
      </c>
      <c r="R30" s="547"/>
      <c r="S30" s="548"/>
      <c r="T30" s="567" t="e">
        <f t="shared" si="5"/>
        <v>#REF!</v>
      </c>
      <c r="U30" s="563">
        <v>0</v>
      </c>
      <c r="V30" s="563">
        <v>0</v>
      </c>
      <c r="W30" s="563">
        <v>1</v>
      </c>
      <c r="X30" s="563">
        <v>0</v>
      </c>
      <c r="Y30" s="569" t="e">
        <f>IF(AND($A$1=0,$F$1=0,$K$1&gt;0,$P$1=0),$U$2&amp;$K$1&amp;$AA$30, "")</f>
        <v>#REF!</v>
      </c>
      <c r="AA30" s="563" t="s">
        <v>400</v>
      </c>
    </row>
    <row r="31" spans="1:27">
      <c r="A31" s="554">
        <v>19</v>
      </c>
      <c r="B31" s="555" t="s">
        <v>401</v>
      </c>
      <c r="C31" s="547"/>
      <c r="D31" s="548"/>
      <c r="E31" s="547"/>
      <c r="F31" s="554">
        <v>19</v>
      </c>
      <c r="G31" s="555" t="s">
        <v>401</v>
      </c>
      <c r="H31" s="547"/>
      <c r="I31" s="548"/>
      <c r="K31" s="554">
        <v>19</v>
      </c>
      <c r="L31" s="555" t="s">
        <v>401</v>
      </c>
      <c r="M31" s="547"/>
      <c r="N31" s="548"/>
      <c r="P31" s="554">
        <v>19</v>
      </c>
      <c r="Q31" s="555" t="s">
        <v>401</v>
      </c>
      <c r="R31" s="547"/>
      <c r="S31" s="548"/>
      <c r="T31" s="567" t="e">
        <f t="shared" si="5"/>
        <v>#REF!</v>
      </c>
      <c r="U31" s="563">
        <v>0</v>
      </c>
      <c r="V31" s="563">
        <v>0</v>
      </c>
      <c r="W31" s="563">
        <v>1</v>
      </c>
      <c r="X31" s="563">
        <v>1</v>
      </c>
      <c r="Y31" s="569" t="e">
        <f>IF(AND($A$1=0,$F$1=0,$K$1&gt;0,$P$1&gt;0),$U$2&amp;$K$1&amp;$AA$29&amp;$U$3&amp;$P$1&amp;$AA$30, "")</f>
        <v>#REF!</v>
      </c>
    </row>
    <row r="32" spans="1:27">
      <c r="A32" s="554">
        <v>20</v>
      </c>
      <c r="B32" s="555" t="s">
        <v>402</v>
      </c>
      <c r="C32" s="547"/>
      <c r="D32" s="548"/>
      <c r="E32" s="547"/>
      <c r="F32" s="554">
        <v>20</v>
      </c>
      <c r="G32" s="555" t="s">
        <v>402</v>
      </c>
      <c r="H32" s="547"/>
      <c r="I32" s="548"/>
      <c r="K32" s="554">
        <v>20</v>
      </c>
      <c r="L32" s="555" t="s">
        <v>402</v>
      </c>
      <c r="M32" s="547"/>
      <c r="N32" s="548"/>
      <c r="P32" s="554">
        <v>20</v>
      </c>
      <c r="Q32" s="555" t="s">
        <v>402</v>
      </c>
      <c r="R32" s="547"/>
      <c r="S32" s="548"/>
      <c r="T32" s="567" t="e">
        <f t="shared" si="5"/>
        <v>#REF!</v>
      </c>
      <c r="U32" s="563">
        <v>0</v>
      </c>
      <c r="V32" s="563">
        <v>1</v>
      </c>
      <c r="W32" s="563">
        <v>0</v>
      </c>
      <c r="X32" s="563">
        <v>0</v>
      </c>
      <c r="Y32" s="569" t="e">
        <f>IF(AND($A$1=0,$F$1&gt;0,$K$1=0,$P$1=0),$U$1&amp;$F$1&amp;$AA$30, "")</f>
        <v>#REF!</v>
      </c>
    </row>
    <row r="33" spans="1:25">
      <c r="A33" s="554">
        <v>21</v>
      </c>
      <c r="B33" s="555" t="s">
        <v>403</v>
      </c>
      <c r="C33" s="547"/>
      <c r="D33" s="548"/>
      <c r="E33" s="547"/>
      <c r="F33" s="554">
        <v>21</v>
      </c>
      <c r="G33" s="555" t="s">
        <v>403</v>
      </c>
      <c r="H33" s="547"/>
      <c r="I33" s="548"/>
      <c r="K33" s="554">
        <v>21</v>
      </c>
      <c r="L33" s="555" t="s">
        <v>403</v>
      </c>
      <c r="M33" s="547"/>
      <c r="N33" s="548"/>
      <c r="P33" s="554">
        <v>21</v>
      </c>
      <c r="Q33" s="555" t="s">
        <v>403</v>
      </c>
      <c r="R33" s="547"/>
      <c r="S33" s="548"/>
      <c r="T33" s="567" t="e">
        <f t="shared" si="5"/>
        <v>#REF!</v>
      </c>
      <c r="U33" s="563">
        <v>0</v>
      </c>
      <c r="V33" s="563">
        <v>1</v>
      </c>
      <c r="W33" s="563">
        <v>0</v>
      </c>
      <c r="X33" s="563">
        <v>1</v>
      </c>
      <c r="Y33" s="569" t="e">
        <f>IF(AND($A$1=0,$F$1&gt;0,$K$1=0,$P$1&gt;0),$U$1&amp;$F$1&amp;$AA$29&amp;$U$3&amp;$P$1&amp;$AA$30, "")</f>
        <v>#REF!</v>
      </c>
    </row>
    <row r="34" spans="1:25">
      <c r="A34" s="554">
        <v>22</v>
      </c>
      <c r="B34" s="555" t="s">
        <v>404</v>
      </c>
      <c r="C34" s="547"/>
      <c r="D34" s="548"/>
      <c r="E34" s="547"/>
      <c r="F34" s="554">
        <v>22</v>
      </c>
      <c r="G34" s="555" t="s">
        <v>404</v>
      </c>
      <c r="H34" s="547"/>
      <c r="I34" s="548"/>
      <c r="K34" s="554">
        <v>22</v>
      </c>
      <c r="L34" s="555" t="s">
        <v>404</v>
      </c>
      <c r="M34" s="547"/>
      <c r="N34" s="548"/>
      <c r="P34" s="554">
        <v>22</v>
      </c>
      <c r="Q34" s="555" t="s">
        <v>404</v>
      </c>
      <c r="R34" s="547"/>
      <c r="S34" s="548"/>
      <c r="T34" s="567" t="e">
        <f t="shared" si="5"/>
        <v>#REF!</v>
      </c>
      <c r="U34" s="563">
        <v>0</v>
      </c>
      <c r="V34" s="563">
        <v>1</v>
      </c>
      <c r="W34" s="563">
        <v>1</v>
      </c>
      <c r="X34" s="563">
        <v>0</v>
      </c>
      <c r="Y34" s="569" t="e">
        <f>IF(AND($A$1=0,$F$1&gt;0,$K$1&gt;0,$P$1=0),$U$1&amp;$F$1&amp;$AA$29&amp;$U$2&amp;$K$1, "")</f>
        <v>#REF!</v>
      </c>
    </row>
    <row r="35" spans="1:25">
      <c r="A35" s="554">
        <v>23</v>
      </c>
      <c r="B35" s="555" t="s">
        <v>405</v>
      </c>
      <c r="C35" s="547"/>
      <c r="D35" s="548"/>
      <c r="E35" s="547"/>
      <c r="F35" s="554">
        <v>23</v>
      </c>
      <c r="G35" s="555" t="s">
        <v>405</v>
      </c>
      <c r="H35" s="547"/>
      <c r="I35" s="548"/>
      <c r="K35" s="554">
        <v>23</v>
      </c>
      <c r="L35" s="555" t="s">
        <v>405</v>
      </c>
      <c r="M35" s="547"/>
      <c r="N35" s="548"/>
      <c r="P35" s="554">
        <v>23</v>
      </c>
      <c r="Q35" s="555" t="s">
        <v>405</v>
      </c>
      <c r="R35" s="547"/>
      <c r="S35" s="548"/>
      <c r="T35" s="567" t="e">
        <f t="shared" si="5"/>
        <v>#REF!</v>
      </c>
      <c r="U35" s="563">
        <v>0</v>
      </c>
      <c r="V35" s="563">
        <v>1</v>
      </c>
      <c r="W35" s="563">
        <v>1</v>
      </c>
      <c r="X35" s="563">
        <v>1</v>
      </c>
      <c r="Y35" s="570" t="e">
        <f>IF(AND($A$1=0,$F$1&gt;0,$K$1&gt;0,$P$1&gt;0),$U$1&amp;$F$1&amp;$AA$29&amp;$U$2&amp;$K$1&amp;$AA$29&amp;$U$3&amp;$P$1&amp;$AA$30, "")</f>
        <v>#REF!</v>
      </c>
    </row>
    <row r="36" spans="1:25">
      <c r="A36" s="554">
        <v>24</v>
      </c>
      <c r="B36" s="555" t="s">
        <v>406</v>
      </c>
      <c r="C36" s="547"/>
      <c r="D36" s="548"/>
      <c r="E36" s="547"/>
      <c r="F36" s="554">
        <v>24</v>
      </c>
      <c r="G36" s="555" t="s">
        <v>406</v>
      </c>
      <c r="H36" s="547"/>
      <c r="I36" s="548"/>
      <c r="K36" s="554">
        <v>24</v>
      </c>
      <c r="L36" s="555" t="s">
        <v>406</v>
      </c>
      <c r="M36" s="547"/>
      <c r="N36" s="548"/>
      <c r="P36" s="554">
        <v>24</v>
      </c>
      <c r="Q36" s="555" t="s">
        <v>406</v>
      </c>
      <c r="R36" s="547"/>
      <c r="S36" s="548"/>
      <c r="T36" s="567" t="e">
        <f t="shared" si="5"/>
        <v>#REF!</v>
      </c>
      <c r="U36" s="563">
        <v>1</v>
      </c>
      <c r="V36" s="563">
        <v>0</v>
      </c>
      <c r="W36" s="563">
        <v>0</v>
      </c>
      <c r="X36" s="563">
        <v>0</v>
      </c>
      <c r="Y36" s="568" t="e">
        <f>IF(AND($A$1&gt;0,$F$1=0,$K$1=0,$P$1=0),#REF!&amp; $A$1&amp;$AA$30, "")</f>
        <v>#REF!</v>
      </c>
    </row>
    <row r="37" spans="1:25">
      <c r="A37" s="554">
        <v>25</v>
      </c>
      <c r="B37" s="555" t="s">
        <v>407</v>
      </c>
      <c r="C37" s="547"/>
      <c r="D37" s="548"/>
      <c r="E37" s="547"/>
      <c r="F37" s="554">
        <v>25</v>
      </c>
      <c r="G37" s="555" t="s">
        <v>407</v>
      </c>
      <c r="H37" s="547"/>
      <c r="I37" s="548"/>
      <c r="K37" s="554">
        <v>25</v>
      </c>
      <c r="L37" s="555" t="s">
        <v>407</v>
      </c>
      <c r="M37" s="547"/>
      <c r="N37" s="548"/>
      <c r="P37" s="554">
        <v>25</v>
      </c>
      <c r="Q37" s="555" t="s">
        <v>407</v>
      </c>
      <c r="R37" s="547"/>
      <c r="S37" s="548"/>
      <c r="T37" s="567" t="e">
        <f t="shared" si="5"/>
        <v>#REF!</v>
      </c>
      <c r="U37" s="563">
        <v>1</v>
      </c>
      <c r="V37" s="563">
        <v>0</v>
      </c>
      <c r="W37" s="563">
        <v>0</v>
      </c>
      <c r="X37" s="563">
        <v>1</v>
      </c>
      <c r="Y37" s="569" t="e">
        <f>IF(AND($A$1&gt;0,$F$1=0,$K$1=0,$P$1&gt;0),#REF!&amp;$A$1&amp;$AA$29&amp;$U$3&amp;$P$1&amp;$AA$30, "")</f>
        <v>#REF!</v>
      </c>
    </row>
    <row r="38" spans="1:25">
      <c r="A38" s="554">
        <v>26</v>
      </c>
      <c r="B38" s="555" t="s">
        <v>408</v>
      </c>
      <c r="C38" s="547"/>
      <c r="D38" s="548"/>
      <c r="E38" s="547"/>
      <c r="F38" s="554">
        <v>26</v>
      </c>
      <c r="G38" s="555" t="s">
        <v>408</v>
      </c>
      <c r="H38" s="547"/>
      <c r="I38" s="548"/>
      <c r="K38" s="554">
        <v>26</v>
      </c>
      <c r="L38" s="555" t="s">
        <v>408</v>
      </c>
      <c r="M38" s="547"/>
      <c r="N38" s="548"/>
      <c r="P38" s="554">
        <v>26</v>
      </c>
      <c r="Q38" s="555" t="s">
        <v>408</v>
      </c>
      <c r="R38" s="547"/>
      <c r="S38" s="548"/>
      <c r="T38" s="567" t="e">
        <f t="shared" si="5"/>
        <v>#REF!</v>
      </c>
      <c r="U38" s="563">
        <v>1</v>
      </c>
      <c r="V38" s="563">
        <v>0</v>
      </c>
      <c r="W38" s="563">
        <v>1</v>
      </c>
      <c r="X38" s="563">
        <v>0</v>
      </c>
      <c r="Y38" s="569" t="e">
        <f>IF(AND($A$1&gt;0,$F$1=0,$K$1&gt;0,$P$1=0),#REF!&amp;$A$1&amp;$AA$29&amp;$U$2&amp;$K$1, "")</f>
        <v>#REF!</v>
      </c>
    </row>
    <row r="39" spans="1:25">
      <c r="A39" s="554">
        <v>27</v>
      </c>
      <c r="B39" s="555" t="s">
        <v>409</v>
      </c>
      <c r="C39" s="547"/>
      <c r="D39" s="548"/>
      <c r="E39" s="547"/>
      <c r="F39" s="554">
        <v>27</v>
      </c>
      <c r="G39" s="555" t="s">
        <v>409</v>
      </c>
      <c r="H39" s="547"/>
      <c r="I39" s="548"/>
      <c r="K39" s="554">
        <v>27</v>
      </c>
      <c r="L39" s="555" t="s">
        <v>409</v>
      </c>
      <c r="M39" s="547"/>
      <c r="N39" s="548"/>
      <c r="P39" s="554">
        <v>27</v>
      </c>
      <c r="Q39" s="555" t="s">
        <v>409</v>
      </c>
      <c r="R39" s="547"/>
      <c r="S39" s="548"/>
      <c r="T39" s="567" t="e">
        <f t="shared" si="5"/>
        <v>#REF!</v>
      </c>
      <c r="U39" s="563">
        <v>1</v>
      </c>
      <c r="V39" s="563">
        <v>0</v>
      </c>
      <c r="W39" s="563">
        <v>1</v>
      </c>
      <c r="X39" s="563">
        <v>1</v>
      </c>
      <c r="Y39" s="569" t="e">
        <f>IF(AND($A$1&gt;0,$F$1=0,$K$1&gt;0,$P$1&gt;0),#REF!&amp;$A$1&amp;$AA$29&amp;$U$2&amp;$K$1&amp;$AA$29&amp;$U$3&amp;$P$1&amp;$AA$30, "")</f>
        <v>#REF!</v>
      </c>
    </row>
    <row r="40" spans="1:25">
      <c r="A40" s="554">
        <v>28</v>
      </c>
      <c r="B40" s="555" t="s">
        <v>410</v>
      </c>
      <c r="C40" s="547"/>
      <c r="D40" s="548"/>
      <c r="E40" s="547"/>
      <c r="F40" s="554">
        <v>28</v>
      </c>
      <c r="G40" s="555" t="s">
        <v>410</v>
      </c>
      <c r="H40" s="547"/>
      <c r="I40" s="548"/>
      <c r="K40" s="554">
        <v>28</v>
      </c>
      <c r="L40" s="555" t="s">
        <v>410</v>
      </c>
      <c r="M40" s="547"/>
      <c r="N40" s="548"/>
      <c r="P40" s="554">
        <v>28</v>
      </c>
      <c r="Q40" s="555" t="s">
        <v>410</v>
      </c>
      <c r="R40" s="547"/>
      <c r="S40" s="548"/>
      <c r="T40" s="567" t="e">
        <f t="shared" si="5"/>
        <v>#REF!</v>
      </c>
      <c r="U40" s="563">
        <v>1</v>
      </c>
      <c r="V40" s="563">
        <v>1</v>
      </c>
      <c r="W40" s="563">
        <v>0</v>
      </c>
      <c r="X40" s="563">
        <v>0</v>
      </c>
      <c r="Y40" s="569" t="e">
        <f>IF(AND($A$1&gt;0,$F$1&gt;0,$K$1=0,$P$1=0),#REF!&amp;$A$1&amp;$AA$29&amp;$U$1&amp;$F$1, "")</f>
        <v>#REF!</v>
      </c>
    </row>
    <row r="41" spans="1:25">
      <c r="A41" s="554">
        <v>29</v>
      </c>
      <c r="B41" s="555" t="s">
        <v>411</v>
      </c>
      <c r="C41" s="547"/>
      <c r="D41" s="548"/>
      <c r="E41" s="547"/>
      <c r="F41" s="554">
        <v>29</v>
      </c>
      <c r="G41" s="555" t="s">
        <v>411</v>
      </c>
      <c r="H41" s="547"/>
      <c r="I41" s="548"/>
      <c r="K41" s="554">
        <v>29</v>
      </c>
      <c r="L41" s="555" t="s">
        <v>411</v>
      </c>
      <c r="M41" s="547"/>
      <c r="N41" s="548"/>
      <c r="P41" s="554">
        <v>29</v>
      </c>
      <c r="Q41" s="555" t="s">
        <v>411</v>
      </c>
      <c r="R41" s="547"/>
      <c r="S41" s="548"/>
      <c r="T41" s="567" t="e">
        <f t="shared" si="5"/>
        <v>#REF!</v>
      </c>
      <c r="U41" s="563">
        <v>1</v>
      </c>
      <c r="V41" s="563">
        <v>1</v>
      </c>
      <c r="W41" s="563">
        <v>0</v>
      </c>
      <c r="X41" s="563">
        <v>1</v>
      </c>
      <c r="Y41" s="569" t="e">
        <f>IF(AND($A$1&gt;0,$F$1&gt;0,$K$1=0,$P$1&gt;0),#REF!&amp;$A$1&amp;$AA$29&amp;$U$1&amp;$F$1&amp;$AA$29&amp;$U$3&amp;$P$1&amp;$AA$30, "")</f>
        <v>#REF!</v>
      </c>
    </row>
    <row r="42" spans="1:25">
      <c r="A42" s="554">
        <v>30</v>
      </c>
      <c r="B42" s="555" t="s">
        <v>412</v>
      </c>
      <c r="C42" s="547"/>
      <c r="D42" s="548"/>
      <c r="E42" s="547"/>
      <c r="F42" s="554">
        <v>30</v>
      </c>
      <c r="G42" s="555" t="s">
        <v>412</v>
      </c>
      <c r="H42" s="547"/>
      <c r="I42" s="548"/>
      <c r="K42" s="554">
        <v>30</v>
      </c>
      <c r="L42" s="555" t="s">
        <v>412</v>
      </c>
      <c r="M42" s="547"/>
      <c r="N42" s="548"/>
      <c r="P42" s="554">
        <v>30</v>
      </c>
      <c r="Q42" s="555" t="s">
        <v>412</v>
      </c>
      <c r="R42" s="547"/>
      <c r="S42" s="548"/>
      <c r="T42" s="567" t="e">
        <f t="shared" si="5"/>
        <v>#REF!</v>
      </c>
      <c r="U42" s="563">
        <v>1</v>
      </c>
      <c r="V42" s="563">
        <v>1</v>
      </c>
      <c r="W42" s="563">
        <v>1</v>
      </c>
      <c r="X42" s="563">
        <v>0</v>
      </c>
      <c r="Y42" s="569" t="e">
        <f>IF(AND($A$1&gt;0,$F$1&gt;0,$K$1&gt;0,$P$1=0),#REF!&amp;$A$1&amp;$AA$29&amp;$U$1&amp;$F$1&amp;$AA$29&amp;$U$2&amp;$K$1, "")</f>
        <v>#REF!</v>
      </c>
    </row>
    <row r="43" spans="1:25">
      <c r="A43" s="554">
        <v>31</v>
      </c>
      <c r="B43" s="555" t="s">
        <v>413</v>
      </c>
      <c r="C43" s="547"/>
      <c r="D43" s="548"/>
      <c r="E43" s="547"/>
      <c r="F43" s="554">
        <v>31</v>
      </c>
      <c r="G43" s="555" t="s">
        <v>413</v>
      </c>
      <c r="H43" s="547"/>
      <c r="I43" s="548"/>
      <c r="K43" s="554">
        <v>31</v>
      </c>
      <c r="L43" s="555" t="s">
        <v>413</v>
      </c>
      <c r="M43" s="547"/>
      <c r="N43" s="548"/>
      <c r="P43" s="554">
        <v>31</v>
      </c>
      <c r="Q43" s="555" t="s">
        <v>413</v>
      </c>
      <c r="R43" s="547"/>
      <c r="S43" s="548"/>
      <c r="T43" s="567" t="e">
        <f t="shared" si="5"/>
        <v>#REF!</v>
      </c>
      <c r="U43" s="563">
        <v>1</v>
      </c>
      <c r="V43" s="563">
        <v>1</v>
      </c>
      <c r="W43" s="563">
        <v>1</v>
      </c>
      <c r="X43" s="563">
        <v>1</v>
      </c>
      <c r="Y43" s="570" t="e">
        <f>IF(AND($A$1&gt;0,$F$1&gt;0,$K$1&gt;0,$P$1&gt;0),#REF!&amp;$A$1&amp;$AA$29&amp;$U$1&amp;$F$1&amp;$AA$29&amp;$U$2&amp;$K$1&amp;$AA$29&amp;$U$3&amp;$P$1&amp;$AA$30, "")</f>
        <v>#REF!</v>
      </c>
    </row>
    <row r="44" spans="1:25">
      <c r="A44" s="554">
        <v>32</v>
      </c>
      <c r="B44" s="555" t="s">
        <v>414</v>
      </c>
      <c r="C44" s="547"/>
      <c r="D44" s="548"/>
      <c r="E44" s="547"/>
      <c r="F44" s="554">
        <v>32</v>
      </c>
      <c r="G44" s="555" t="s">
        <v>414</v>
      </c>
      <c r="H44" s="547"/>
      <c r="I44" s="548"/>
      <c r="K44" s="554">
        <v>32</v>
      </c>
      <c r="L44" s="555" t="s">
        <v>414</v>
      </c>
      <c r="M44" s="547"/>
      <c r="N44" s="548"/>
      <c r="P44" s="554">
        <v>32</v>
      </c>
      <c r="Q44" s="555" t="s">
        <v>414</v>
      </c>
      <c r="R44" s="547"/>
      <c r="S44" s="548"/>
    </row>
    <row r="45" spans="1:25">
      <c r="A45" s="554">
        <v>33</v>
      </c>
      <c r="B45" s="555" t="s">
        <v>415</v>
      </c>
      <c r="C45" s="547"/>
      <c r="D45" s="548"/>
      <c r="E45" s="547"/>
      <c r="F45" s="554">
        <v>33</v>
      </c>
      <c r="G45" s="555" t="s">
        <v>415</v>
      </c>
      <c r="H45" s="547"/>
      <c r="I45" s="548"/>
      <c r="K45" s="554">
        <v>33</v>
      </c>
      <c r="L45" s="555" t="s">
        <v>415</v>
      </c>
      <c r="M45" s="547"/>
      <c r="N45" s="548"/>
      <c r="P45" s="554">
        <v>33</v>
      </c>
      <c r="Q45" s="555" t="s">
        <v>415</v>
      </c>
      <c r="R45" s="547"/>
      <c r="S45" s="548"/>
    </row>
    <row r="46" spans="1:25">
      <c r="A46" s="554">
        <v>34</v>
      </c>
      <c r="B46" s="555" t="s">
        <v>416</v>
      </c>
      <c r="C46" s="547"/>
      <c r="D46" s="548"/>
      <c r="E46" s="547"/>
      <c r="F46" s="554">
        <v>34</v>
      </c>
      <c r="G46" s="555" t="s">
        <v>416</v>
      </c>
      <c r="H46" s="547"/>
      <c r="I46" s="548"/>
      <c r="K46" s="554">
        <v>34</v>
      </c>
      <c r="L46" s="555" t="s">
        <v>416</v>
      </c>
      <c r="M46" s="547"/>
      <c r="N46" s="548"/>
      <c r="P46" s="554">
        <v>34</v>
      </c>
      <c r="Q46" s="555" t="s">
        <v>416</v>
      </c>
      <c r="R46" s="547"/>
      <c r="S46" s="548"/>
    </row>
    <row r="47" spans="1:25">
      <c r="A47" s="554">
        <v>35</v>
      </c>
      <c r="B47" s="555" t="s">
        <v>417</v>
      </c>
      <c r="C47" s="547"/>
      <c r="D47" s="548"/>
      <c r="E47" s="547"/>
      <c r="F47" s="554">
        <v>35</v>
      </c>
      <c r="G47" s="555" t="s">
        <v>417</v>
      </c>
      <c r="H47" s="547"/>
      <c r="I47" s="548"/>
      <c r="K47" s="554">
        <v>35</v>
      </c>
      <c r="L47" s="555" t="s">
        <v>417</v>
      </c>
      <c r="M47" s="547"/>
      <c r="N47" s="548"/>
      <c r="P47" s="554">
        <v>35</v>
      </c>
      <c r="Q47" s="555" t="s">
        <v>417</v>
      </c>
      <c r="R47" s="547"/>
      <c r="S47" s="548"/>
    </row>
    <row r="48" spans="1:25">
      <c r="A48" s="554">
        <v>36</v>
      </c>
      <c r="B48" s="555" t="s">
        <v>418</v>
      </c>
      <c r="C48" s="547"/>
      <c r="D48" s="548"/>
      <c r="E48" s="547"/>
      <c r="F48" s="554">
        <v>36</v>
      </c>
      <c r="G48" s="555" t="s">
        <v>418</v>
      </c>
      <c r="H48" s="547"/>
      <c r="I48" s="548"/>
      <c r="K48" s="554">
        <v>36</v>
      </c>
      <c r="L48" s="555" t="s">
        <v>418</v>
      </c>
      <c r="M48" s="547"/>
      <c r="N48" s="548"/>
      <c r="P48" s="554">
        <v>36</v>
      </c>
      <c r="Q48" s="555" t="s">
        <v>418</v>
      </c>
      <c r="R48" s="547"/>
      <c r="S48" s="548"/>
    </row>
    <row r="49" spans="1:19">
      <c r="A49" s="554">
        <v>37</v>
      </c>
      <c r="B49" s="555" t="s">
        <v>419</v>
      </c>
      <c r="C49" s="547"/>
      <c r="D49" s="548"/>
      <c r="E49" s="547"/>
      <c r="F49" s="554">
        <v>37</v>
      </c>
      <c r="G49" s="555" t="s">
        <v>419</v>
      </c>
      <c r="H49" s="547"/>
      <c r="I49" s="548"/>
      <c r="K49" s="554">
        <v>37</v>
      </c>
      <c r="L49" s="555" t="s">
        <v>419</v>
      </c>
      <c r="M49" s="547"/>
      <c r="N49" s="548"/>
      <c r="P49" s="554">
        <v>37</v>
      </c>
      <c r="Q49" s="555" t="s">
        <v>419</v>
      </c>
      <c r="R49" s="547"/>
      <c r="S49" s="548"/>
    </row>
    <row r="50" spans="1:19">
      <c r="A50" s="554">
        <v>38</v>
      </c>
      <c r="B50" s="555" t="s">
        <v>420</v>
      </c>
      <c r="C50" s="547"/>
      <c r="D50" s="548"/>
      <c r="E50" s="547"/>
      <c r="F50" s="554">
        <v>38</v>
      </c>
      <c r="G50" s="555" t="s">
        <v>420</v>
      </c>
      <c r="H50" s="547"/>
      <c r="I50" s="548"/>
      <c r="K50" s="554">
        <v>38</v>
      </c>
      <c r="L50" s="555" t="s">
        <v>420</v>
      </c>
      <c r="M50" s="547"/>
      <c r="N50" s="548"/>
      <c r="P50" s="554">
        <v>38</v>
      </c>
      <c r="Q50" s="555" t="s">
        <v>420</v>
      </c>
      <c r="R50" s="547"/>
      <c r="S50" s="548"/>
    </row>
    <row r="51" spans="1:19">
      <c r="A51" s="554">
        <v>39</v>
      </c>
      <c r="B51" s="555" t="s">
        <v>421</v>
      </c>
      <c r="C51" s="547"/>
      <c r="D51" s="548"/>
      <c r="E51" s="547"/>
      <c r="F51" s="554">
        <v>39</v>
      </c>
      <c r="G51" s="555" t="s">
        <v>421</v>
      </c>
      <c r="H51" s="547"/>
      <c r="I51" s="548"/>
      <c r="K51" s="554">
        <v>39</v>
      </c>
      <c r="L51" s="555" t="s">
        <v>421</v>
      </c>
      <c r="M51" s="547"/>
      <c r="N51" s="548"/>
      <c r="P51" s="554">
        <v>39</v>
      </c>
      <c r="Q51" s="555" t="s">
        <v>421</v>
      </c>
      <c r="R51" s="547"/>
      <c r="S51" s="548"/>
    </row>
    <row r="52" spans="1:19">
      <c r="A52" s="554">
        <v>40</v>
      </c>
      <c r="B52" s="555" t="s">
        <v>422</v>
      </c>
      <c r="C52" s="547"/>
      <c r="D52" s="548"/>
      <c r="E52" s="547"/>
      <c r="F52" s="554">
        <v>40</v>
      </c>
      <c r="G52" s="555" t="s">
        <v>422</v>
      </c>
      <c r="H52" s="547"/>
      <c r="I52" s="548"/>
      <c r="K52" s="554">
        <v>40</v>
      </c>
      <c r="L52" s="555" t="s">
        <v>422</v>
      </c>
      <c r="M52" s="547"/>
      <c r="N52" s="548"/>
      <c r="P52" s="554">
        <v>40</v>
      </c>
      <c r="Q52" s="555" t="s">
        <v>422</v>
      </c>
      <c r="R52" s="547"/>
      <c r="S52" s="548"/>
    </row>
    <row r="53" spans="1:19">
      <c r="A53" s="554">
        <v>41</v>
      </c>
      <c r="B53" s="555" t="s">
        <v>423</v>
      </c>
      <c r="C53" s="547"/>
      <c r="D53" s="548"/>
      <c r="E53" s="547"/>
      <c r="F53" s="554">
        <v>41</v>
      </c>
      <c r="G53" s="555" t="s">
        <v>423</v>
      </c>
      <c r="H53" s="547"/>
      <c r="I53" s="548"/>
      <c r="K53" s="554">
        <v>41</v>
      </c>
      <c r="L53" s="555" t="s">
        <v>423</v>
      </c>
      <c r="M53" s="547"/>
      <c r="N53" s="548"/>
      <c r="P53" s="554">
        <v>41</v>
      </c>
      <c r="Q53" s="555" t="s">
        <v>423</v>
      </c>
      <c r="R53" s="547"/>
      <c r="S53" s="548"/>
    </row>
    <row r="54" spans="1:19">
      <c r="A54" s="554">
        <v>42</v>
      </c>
      <c r="B54" s="555" t="s">
        <v>424</v>
      </c>
      <c r="C54" s="547"/>
      <c r="D54" s="548"/>
      <c r="E54" s="547"/>
      <c r="F54" s="554">
        <v>42</v>
      </c>
      <c r="G54" s="555" t="s">
        <v>424</v>
      </c>
      <c r="H54" s="547"/>
      <c r="I54" s="548"/>
      <c r="K54" s="554">
        <v>42</v>
      </c>
      <c r="L54" s="555" t="s">
        <v>424</v>
      </c>
      <c r="M54" s="547"/>
      <c r="N54" s="548"/>
      <c r="P54" s="554">
        <v>42</v>
      </c>
      <c r="Q54" s="555" t="s">
        <v>424</v>
      </c>
      <c r="R54" s="547"/>
      <c r="S54" s="548"/>
    </row>
    <row r="55" spans="1:19">
      <c r="A55" s="554">
        <v>43</v>
      </c>
      <c r="B55" s="555" t="s">
        <v>425</v>
      </c>
      <c r="C55" s="547"/>
      <c r="D55" s="548"/>
      <c r="E55" s="547"/>
      <c r="F55" s="554">
        <v>43</v>
      </c>
      <c r="G55" s="555" t="s">
        <v>425</v>
      </c>
      <c r="H55" s="547"/>
      <c r="I55" s="548"/>
      <c r="K55" s="554">
        <v>43</v>
      </c>
      <c r="L55" s="555" t="s">
        <v>425</v>
      </c>
      <c r="M55" s="547"/>
      <c r="N55" s="548"/>
      <c r="P55" s="554">
        <v>43</v>
      </c>
      <c r="Q55" s="555" t="s">
        <v>425</v>
      </c>
      <c r="R55" s="547"/>
      <c r="S55" s="548"/>
    </row>
    <row r="56" spans="1:19">
      <c r="A56" s="554">
        <v>44</v>
      </c>
      <c r="B56" s="555" t="s">
        <v>426</v>
      </c>
      <c r="C56" s="547"/>
      <c r="D56" s="548"/>
      <c r="E56" s="547"/>
      <c r="F56" s="554">
        <v>44</v>
      </c>
      <c r="G56" s="555" t="s">
        <v>426</v>
      </c>
      <c r="H56" s="547"/>
      <c r="I56" s="548"/>
      <c r="K56" s="554">
        <v>44</v>
      </c>
      <c r="L56" s="555" t="s">
        <v>426</v>
      </c>
      <c r="M56" s="547"/>
      <c r="N56" s="548"/>
      <c r="P56" s="554">
        <v>44</v>
      </c>
      <c r="Q56" s="555" t="s">
        <v>426</v>
      </c>
      <c r="R56" s="547"/>
      <c r="S56" s="548"/>
    </row>
    <row r="57" spans="1:19">
      <c r="A57" s="554">
        <v>45</v>
      </c>
      <c r="B57" s="555" t="s">
        <v>427</v>
      </c>
      <c r="C57" s="547"/>
      <c r="D57" s="548"/>
      <c r="E57" s="547"/>
      <c r="F57" s="554">
        <v>45</v>
      </c>
      <c r="G57" s="555" t="s">
        <v>427</v>
      </c>
      <c r="H57" s="547"/>
      <c r="I57" s="548"/>
      <c r="K57" s="554">
        <v>45</v>
      </c>
      <c r="L57" s="555" t="s">
        <v>427</v>
      </c>
      <c r="M57" s="547"/>
      <c r="N57" s="548"/>
      <c r="P57" s="554">
        <v>45</v>
      </c>
      <c r="Q57" s="555" t="s">
        <v>427</v>
      </c>
      <c r="R57" s="547"/>
      <c r="S57" s="548"/>
    </row>
    <row r="58" spans="1:19">
      <c r="A58" s="554">
        <v>46</v>
      </c>
      <c r="B58" s="555" t="s">
        <v>428</v>
      </c>
      <c r="C58" s="547"/>
      <c r="D58" s="548"/>
      <c r="E58" s="547"/>
      <c r="F58" s="554">
        <v>46</v>
      </c>
      <c r="G58" s="555" t="s">
        <v>428</v>
      </c>
      <c r="H58" s="547"/>
      <c r="I58" s="548"/>
      <c r="K58" s="554">
        <v>46</v>
      </c>
      <c r="L58" s="555" t="s">
        <v>428</v>
      </c>
      <c r="M58" s="547"/>
      <c r="N58" s="548"/>
      <c r="P58" s="554">
        <v>46</v>
      </c>
      <c r="Q58" s="555" t="s">
        <v>428</v>
      </c>
      <c r="R58" s="547"/>
      <c r="S58" s="548"/>
    </row>
    <row r="59" spans="1:19">
      <c r="A59" s="554">
        <v>47</v>
      </c>
      <c r="B59" s="555" t="s">
        <v>429</v>
      </c>
      <c r="C59" s="547"/>
      <c r="D59" s="548"/>
      <c r="E59" s="547"/>
      <c r="F59" s="554">
        <v>47</v>
      </c>
      <c r="G59" s="555" t="s">
        <v>429</v>
      </c>
      <c r="H59" s="547"/>
      <c r="I59" s="548"/>
      <c r="K59" s="554">
        <v>47</v>
      </c>
      <c r="L59" s="555" t="s">
        <v>429</v>
      </c>
      <c r="M59" s="547"/>
      <c r="N59" s="548"/>
      <c r="P59" s="554">
        <v>47</v>
      </c>
      <c r="Q59" s="555" t="s">
        <v>429</v>
      </c>
      <c r="R59" s="547"/>
      <c r="S59" s="548"/>
    </row>
    <row r="60" spans="1:19">
      <c r="A60" s="554">
        <v>48</v>
      </c>
      <c r="B60" s="555" t="s">
        <v>430</v>
      </c>
      <c r="C60" s="547"/>
      <c r="D60" s="548"/>
      <c r="E60" s="547"/>
      <c r="F60" s="554">
        <v>48</v>
      </c>
      <c r="G60" s="555" t="s">
        <v>430</v>
      </c>
      <c r="H60" s="547"/>
      <c r="I60" s="548"/>
      <c r="K60" s="554">
        <v>48</v>
      </c>
      <c r="L60" s="555" t="s">
        <v>430</v>
      </c>
      <c r="M60" s="547"/>
      <c r="N60" s="548"/>
      <c r="P60" s="554">
        <v>48</v>
      </c>
      <c r="Q60" s="555" t="s">
        <v>430</v>
      </c>
      <c r="R60" s="547"/>
      <c r="S60" s="548"/>
    </row>
    <row r="61" spans="1:19">
      <c r="A61" s="554">
        <v>49</v>
      </c>
      <c r="B61" s="555" t="s">
        <v>431</v>
      </c>
      <c r="C61" s="547"/>
      <c r="D61" s="548"/>
      <c r="E61" s="547"/>
      <c r="F61" s="554">
        <v>49</v>
      </c>
      <c r="G61" s="555" t="s">
        <v>431</v>
      </c>
      <c r="H61" s="547"/>
      <c r="I61" s="548"/>
      <c r="K61" s="554">
        <v>49</v>
      </c>
      <c r="L61" s="555" t="s">
        <v>431</v>
      </c>
      <c r="M61" s="547"/>
      <c r="N61" s="548"/>
      <c r="P61" s="554">
        <v>49</v>
      </c>
      <c r="Q61" s="555" t="s">
        <v>431</v>
      </c>
      <c r="R61" s="547"/>
      <c r="S61" s="548"/>
    </row>
    <row r="62" spans="1:19">
      <c r="A62" s="554">
        <v>50</v>
      </c>
      <c r="B62" s="555" t="s">
        <v>432</v>
      </c>
      <c r="C62" s="547"/>
      <c r="D62" s="548"/>
      <c r="E62" s="547"/>
      <c r="F62" s="554">
        <v>50</v>
      </c>
      <c r="G62" s="555" t="s">
        <v>432</v>
      </c>
      <c r="H62" s="547"/>
      <c r="I62" s="548"/>
      <c r="K62" s="554">
        <v>50</v>
      </c>
      <c r="L62" s="555" t="s">
        <v>432</v>
      </c>
      <c r="M62" s="547"/>
      <c r="N62" s="548"/>
      <c r="P62" s="554">
        <v>50</v>
      </c>
      <c r="Q62" s="555" t="s">
        <v>432</v>
      </c>
      <c r="R62" s="547"/>
      <c r="S62" s="548"/>
    </row>
    <row r="63" spans="1:19">
      <c r="A63" s="554">
        <v>51</v>
      </c>
      <c r="B63" s="555" t="s">
        <v>433</v>
      </c>
      <c r="C63" s="547"/>
      <c r="D63" s="548"/>
      <c r="E63" s="547"/>
      <c r="F63" s="554">
        <v>51</v>
      </c>
      <c r="G63" s="555" t="s">
        <v>433</v>
      </c>
      <c r="H63" s="547"/>
      <c r="I63" s="548"/>
      <c r="K63" s="554">
        <v>51</v>
      </c>
      <c r="L63" s="555" t="s">
        <v>433</v>
      </c>
      <c r="M63" s="547"/>
      <c r="N63" s="548"/>
      <c r="P63" s="554">
        <v>51</v>
      </c>
      <c r="Q63" s="555" t="s">
        <v>433</v>
      </c>
      <c r="R63" s="547"/>
      <c r="S63" s="548"/>
    </row>
    <row r="64" spans="1:19">
      <c r="A64" s="554">
        <v>52</v>
      </c>
      <c r="B64" s="555" t="s">
        <v>434</v>
      </c>
      <c r="C64" s="547"/>
      <c r="D64" s="548"/>
      <c r="E64" s="547"/>
      <c r="F64" s="554">
        <v>52</v>
      </c>
      <c r="G64" s="555" t="s">
        <v>434</v>
      </c>
      <c r="H64" s="547"/>
      <c r="I64" s="548"/>
      <c r="K64" s="554">
        <v>52</v>
      </c>
      <c r="L64" s="555" t="s">
        <v>434</v>
      </c>
      <c r="M64" s="547"/>
      <c r="N64" s="548"/>
      <c r="P64" s="554">
        <v>52</v>
      </c>
      <c r="Q64" s="555" t="s">
        <v>434</v>
      </c>
      <c r="R64" s="547"/>
      <c r="S64" s="548"/>
    </row>
    <row r="65" spans="1:19">
      <c r="A65" s="554">
        <v>53</v>
      </c>
      <c r="B65" s="555" t="s">
        <v>435</v>
      </c>
      <c r="C65" s="547"/>
      <c r="D65" s="548"/>
      <c r="E65" s="547"/>
      <c r="F65" s="554">
        <v>53</v>
      </c>
      <c r="G65" s="555" t="s">
        <v>435</v>
      </c>
      <c r="H65" s="547"/>
      <c r="I65" s="548"/>
      <c r="K65" s="554">
        <v>53</v>
      </c>
      <c r="L65" s="555" t="s">
        <v>435</v>
      </c>
      <c r="M65" s="547"/>
      <c r="N65" s="548"/>
      <c r="P65" s="554">
        <v>53</v>
      </c>
      <c r="Q65" s="555" t="s">
        <v>435</v>
      </c>
      <c r="R65" s="547"/>
      <c r="S65" s="548"/>
    </row>
    <row r="66" spans="1:19">
      <c r="A66" s="554">
        <v>54</v>
      </c>
      <c r="B66" s="555" t="s">
        <v>436</v>
      </c>
      <c r="C66" s="547"/>
      <c r="D66" s="548"/>
      <c r="E66" s="547"/>
      <c r="F66" s="554">
        <v>54</v>
      </c>
      <c r="G66" s="555" t="s">
        <v>436</v>
      </c>
      <c r="H66" s="547"/>
      <c r="I66" s="548"/>
      <c r="K66" s="554">
        <v>54</v>
      </c>
      <c r="L66" s="555" t="s">
        <v>436</v>
      </c>
      <c r="M66" s="547"/>
      <c r="N66" s="548"/>
      <c r="P66" s="554">
        <v>54</v>
      </c>
      <c r="Q66" s="555" t="s">
        <v>436</v>
      </c>
      <c r="R66" s="547"/>
      <c r="S66" s="548"/>
    </row>
    <row r="67" spans="1:19">
      <c r="A67" s="554">
        <v>55</v>
      </c>
      <c r="B67" s="555" t="s">
        <v>437</v>
      </c>
      <c r="C67" s="547"/>
      <c r="D67" s="548"/>
      <c r="E67" s="547"/>
      <c r="F67" s="554">
        <v>55</v>
      </c>
      <c r="G67" s="555" t="s">
        <v>437</v>
      </c>
      <c r="H67" s="547"/>
      <c r="I67" s="548"/>
      <c r="K67" s="554">
        <v>55</v>
      </c>
      <c r="L67" s="555" t="s">
        <v>437</v>
      </c>
      <c r="M67" s="547"/>
      <c r="N67" s="548"/>
      <c r="P67" s="554">
        <v>55</v>
      </c>
      <c r="Q67" s="555" t="s">
        <v>437</v>
      </c>
      <c r="R67" s="547"/>
      <c r="S67" s="548"/>
    </row>
    <row r="68" spans="1:19">
      <c r="A68" s="554">
        <v>56</v>
      </c>
      <c r="B68" s="555" t="s">
        <v>438</v>
      </c>
      <c r="C68" s="547"/>
      <c r="D68" s="548"/>
      <c r="E68" s="547"/>
      <c r="F68" s="554">
        <v>56</v>
      </c>
      <c r="G68" s="555" t="s">
        <v>438</v>
      </c>
      <c r="H68" s="547"/>
      <c r="I68" s="548"/>
      <c r="K68" s="554">
        <v>56</v>
      </c>
      <c r="L68" s="555" t="s">
        <v>438</v>
      </c>
      <c r="M68" s="547"/>
      <c r="N68" s="548"/>
      <c r="P68" s="554">
        <v>56</v>
      </c>
      <c r="Q68" s="555" t="s">
        <v>438</v>
      </c>
      <c r="R68" s="547"/>
      <c r="S68" s="548"/>
    </row>
    <row r="69" spans="1:19">
      <c r="A69" s="554">
        <v>57</v>
      </c>
      <c r="B69" s="555" t="s">
        <v>439</v>
      </c>
      <c r="C69" s="547"/>
      <c r="D69" s="548"/>
      <c r="E69" s="547"/>
      <c r="F69" s="554">
        <v>57</v>
      </c>
      <c r="G69" s="555" t="s">
        <v>439</v>
      </c>
      <c r="H69" s="547"/>
      <c r="I69" s="548"/>
      <c r="K69" s="554">
        <v>57</v>
      </c>
      <c r="L69" s="555" t="s">
        <v>439</v>
      </c>
      <c r="M69" s="547"/>
      <c r="N69" s="548"/>
      <c r="P69" s="554">
        <v>57</v>
      </c>
      <c r="Q69" s="555" t="s">
        <v>439</v>
      </c>
      <c r="R69" s="547"/>
      <c r="S69" s="548"/>
    </row>
    <row r="70" spans="1:19">
      <c r="A70" s="554">
        <v>58</v>
      </c>
      <c r="B70" s="555" t="s">
        <v>440</v>
      </c>
      <c r="C70" s="547"/>
      <c r="D70" s="548"/>
      <c r="E70" s="547"/>
      <c r="F70" s="554">
        <v>58</v>
      </c>
      <c r="G70" s="555" t="s">
        <v>440</v>
      </c>
      <c r="H70" s="547"/>
      <c r="I70" s="548"/>
      <c r="K70" s="554">
        <v>58</v>
      </c>
      <c r="L70" s="555" t="s">
        <v>440</v>
      </c>
      <c r="M70" s="547"/>
      <c r="N70" s="548"/>
      <c r="P70" s="554">
        <v>58</v>
      </c>
      <c r="Q70" s="555" t="s">
        <v>440</v>
      </c>
      <c r="R70" s="547"/>
      <c r="S70" s="548"/>
    </row>
    <row r="71" spans="1:19">
      <c r="A71" s="554">
        <v>59</v>
      </c>
      <c r="B71" s="555" t="s">
        <v>441</v>
      </c>
      <c r="C71" s="547"/>
      <c r="D71" s="548"/>
      <c r="E71" s="547"/>
      <c r="F71" s="554">
        <v>59</v>
      </c>
      <c r="G71" s="555" t="s">
        <v>441</v>
      </c>
      <c r="H71" s="547"/>
      <c r="I71" s="548"/>
      <c r="K71" s="554">
        <v>59</v>
      </c>
      <c r="L71" s="555" t="s">
        <v>441</v>
      </c>
      <c r="M71" s="547"/>
      <c r="N71" s="548"/>
      <c r="P71" s="554">
        <v>59</v>
      </c>
      <c r="Q71" s="555" t="s">
        <v>441</v>
      </c>
      <c r="R71" s="547"/>
      <c r="S71" s="548"/>
    </row>
    <row r="72" spans="1:19">
      <c r="A72" s="554">
        <v>60</v>
      </c>
      <c r="B72" s="555" t="s">
        <v>442</v>
      </c>
      <c r="C72" s="547"/>
      <c r="D72" s="548"/>
      <c r="E72" s="547"/>
      <c r="F72" s="554">
        <v>60</v>
      </c>
      <c r="G72" s="555" t="s">
        <v>442</v>
      </c>
      <c r="H72" s="547"/>
      <c r="I72" s="548"/>
      <c r="K72" s="554">
        <v>60</v>
      </c>
      <c r="L72" s="555" t="s">
        <v>442</v>
      </c>
      <c r="M72" s="547"/>
      <c r="N72" s="548"/>
      <c r="P72" s="554">
        <v>60</v>
      </c>
      <c r="Q72" s="555" t="s">
        <v>442</v>
      </c>
      <c r="R72" s="547"/>
      <c r="S72" s="548"/>
    </row>
    <row r="73" spans="1:19">
      <c r="A73" s="554">
        <v>61</v>
      </c>
      <c r="B73" s="555" t="s">
        <v>443</v>
      </c>
      <c r="C73" s="547"/>
      <c r="D73" s="548"/>
      <c r="E73" s="547"/>
      <c r="F73" s="554">
        <v>61</v>
      </c>
      <c r="G73" s="555" t="s">
        <v>443</v>
      </c>
      <c r="H73" s="547"/>
      <c r="I73" s="548"/>
      <c r="K73" s="554">
        <v>61</v>
      </c>
      <c r="L73" s="555" t="s">
        <v>443</v>
      </c>
      <c r="M73" s="547"/>
      <c r="N73" s="548"/>
      <c r="P73" s="554">
        <v>61</v>
      </c>
      <c r="Q73" s="555" t="s">
        <v>443</v>
      </c>
      <c r="R73" s="547"/>
      <c r="S73" s="548"/>
    </row>
    <row r="74" spans="1:19">
      <c r="A74" s="554">
        <v>62</v>
      </c>
      <c r="B74" s="555" t="s">
        <v>444</v>
      </c>
      <c r="C74" s="547"/>
      <c r="D74" s="548"/>
      <c r="E74" s="547"/>
      <c r="F74" s="554">
        <v>62</v>
      </c>
      <c r="G74" s="555" t="s">
        <v>444</v>
      </c>
      <c r="H74" s="547"/>
      <c r="I74" s="548"/>
      <c r="K74" s="554">
        <v>62</v>
      </c>
      <c r="L74" s="555" t="s">
        <v>444</v>
      </c>
      <c r="M74" s="547"/>
      <c r="N74" s="548"/>
      <c r="P74" s="554">
        <v>62</v>
      </c>
      <c r="Q74" s="555" t="s">
        <v>444</v>
      </c>
      <c r="R74" s="547"/>
      <c r="S74" s="548"/>
    </row>
    <row r="75" spans="1:19">
      <c r="A75" s="554">
        <v>63</v>
      </c>
      <c r="B75" s="555" t="s">
        <v>445</v>
      </c>
      <c r="C75" s="547"/>
      <c r="D75" s="548"/>
      <c r="E75" s="547"/>
      <c r="F75" s="554">
        <v>63</v>
      </c>
      <c r="G75" s="555" t="s">
        <v>445</v>
      </c>
      <c r="H75" s="547"/>
      <c r="I75" s="548"/>
      <c r="K75" s="554">
        <v>63</v>
      </c>
      <c r="L75" s="555" t="s">
        <v>445</v>
      </c>
      <c r="M75" s="547"/>
      <c r="N75" s="548"/>
      <c r="P75" s="554">
        <v>63</v>
      </c>
      <c r="Q75" s="555" t="s">
        <v>445</v>
      </c>
      <c r="R75" s="547"/>
      <c r="S75" s="548"/>
    </row>
    <row r="76" spans="1:19">
      <c r="A76" s="554">
        <v>64</v>
      </c>
      <c r="B76" s="555" t="s">
        <v>446</v>
      </c>
      <c r="C76" s="547"/>
      <c r="D76" s="548"/>
      <c r="E76" s="547"/>
      <c r="F76" s="554">
        <v>64</v>
      </c>
      <c r="G76" s="555" t="s">
        <v>446</v>
      </c>
      <c r="H76" s="547"/>
      <c r="I76" s="548"/>
      <c r="K76" s="554">
        <v>64</v>
      </c>
      <c r="L76" s="555" t="s">
        <v>446</v>
      </c>
      <c r="M76" s="547"/>
      <c r="N76" s="548"/>
      <c r="P76" s="554">
        <v>64</v>
      </c>
      <c r="Q76" s="555" t="s">
        <v>446</v>
      </c>
      <c r="R76" s="547"/>
      <c r="S76" s="548"/>
    </row>
    <row r="77" spans="1:19">
      <c r="A77" s="554">
        <v>65</v>
      </c>
      <c r="B77" s="555" t="s">
        <v>447</v>
      </c>
      <c r="C77" s="547"/>
      <c r="D77" s="548"/>
      <c r="E77" s="547"/>
      <c r="F77" s="554">
        <v>65</v>
      </c>
      <c r="G77" s="555" t="s">
        <v>447</v>
      </c>
      <c r="H77" s="547"/>
      <c r="I77" s="548"/>
      <c r="K77" s="554">
        <v>65</v>
      </c>
      <c r="L77" s="555" t="s">
        <v>447</v>
      </c>
      <c r="M77" s="547"/>
      <c r="N77" s="548"/>
      <c r="P77" s="554">
        <v>65</v>
      </c>
      <c r="Q77" s="555" t="s">
        <v>447</v>
      </c>
      <c r="R77" s="547"/>
      <c r="S77" s="548"/>
    </row>
    <row r="78" spans="1:19">
      <c r="A78" s="554">
        <v>66</v>
      </c>
      <c r="B78" s="555" t="s">
        <v>448</v>
      </c>
      <c r="C78" s="547"/>
      <c r="D78" s="548"/>
      <c r="E78" s="547"/>
      <c r="F78" s="554">
        <v>66</v>
      </c>
      <c r="G78" s="555" t="s">
        <v>448</v>
      </c>
      <c r="H78" s="547"/>
      <c r="I78" s="548"/>
      <c r="K78" s="554">
        <v>66</v>
      </c>
      <c r="L78" s="555" t="s">
        <v>448</v>
      </c>
      <c r="M78" s="547"/>
      <c r="N78" s="548"/>
      <c r="P78" s="554">
        <v>66</v>
      </c>
      <c r="Q78" s="555" t="s">
        <v>448</v>
      </c>
      <c r="R78" s="547"/>
      <c r="S78" s="548"/>
    </row>
    <row r="79" spans="1:19">
      <c r="A79" s="554">
        <v>67</v>
      </c>
      <c r="B79" s="555" t="s">
        <v>449</v>
      </c>
      <c r="C79" s="547"/>
      <c r="D79" s="548"/>
      <c r="E79" s="547"/>
      <c r="F79" s="554">
        <v>67</v>
      </c>
      <c r="G79" s="555" t="s">
        <v>449</v>
      </c>
      <c r="H79" s="547"/>
      <c r="I79" s="548"/>
      <c r="K79" s="554">
        <v>67</v>
      </c>
      <c r="L79" s="555" t="s">
        <v>449</v>
      </c>
      <c r="M79" s="547"/>
      <c r="N79" s="548"/>
      <c r="P79" s="554">
        <v>67</v>
      </c>
      <c r="Q79" s="555" t="s">
        <v>449</v>
      </c>
      <c r="R79" s="547"/>
      <c r="S79" s="548"/>
    </row>
    <row r="80" spans="1:19">
      <c r="A80" s="554">
        <v>68</v>
      </c>
      <c r="B80" s="555" t="s">
        <v>450</v>
      </c>
      <c r="C80" s="547"/>
      <c r="D80" s="548"/>
      <c r="E80" s="547"/>
      <c r="F80" s="554">
        <v>68</v>
      </c>
      <c r="G80" s="555" t="s">
        <v>450</v>
      </c>
      <c r="H80" s="547"/>
      <c r="I80" s="548"/>
      <c r="K80" s="554">
        <v>68</v>
      </c>
      <c r="L80" s="555" t="s">
        <v>450</v>
      </c>
      <c r="M80" s="547"/>
      <c r="N80" s="548"/>
      <c r="P80" s="554">
        <v>68</v>
      </c>
      <c r="Q80" s="555" t="s">
        <v>450</v>
      </c>
      <c r="R80" s="547"/>
      <c r="S80" s="548"/>
    </row>
    <row r="81" spans="1:19">
      <c r="A81" s="554">
        <v>69</v>
      </c>
      <c r="B81" s="555" t="s">
        <v>451</v>
      </c>
      <c r="C81" s="547"/>
      <c r="D81" s="548"/>
      <c r="E81" s="547"/>
      <c r="F81" s="554">
        <v>69</v>
      </c>
      <c r="G81" s="555" t="s">
        <v>451</v>
      </c>
      <c r="H81" s="547"/>
      <c r="I81" s="548"/>
      <c r="K81" s="554">
        <v>69</v>
      </c>
      <c r="L81" s="555" t="s">
        <v>451</v>
      </c>
      <c r="M81" s="547"/>
      <c r="N81" s="548"/>
      <c r="P81" s="554">
        <v>69</v>
      </c>
      <c r="Q81" s="555" t="s">
        <v>451</v>
      </c>
      <c r="R81" s="547"/>
      <c r="S81" s="548"/>
    </row>
    <row r="82" spans="1:19">
      <c r="A82" s="554">
        <v>70</v>
      </c>
      <c r="B82" s="555" t="s">
        <v>452</v>
      </c>
      <c r="C82" s="547"/>
      <c r="D82" s="548"/>
      <c r="E82" s="547"/>
      <c r="F82" s="554">
        <v>70</v>
      </c>
      <c r="G82" s="555" t="s">
        <v>452</v>
      </c>
      <c r="H82" s="547"/>
      <c r="I82" s="548"/>
      <c r="K82" s="554">
        <v>70</v>
      </c>
      <c r="L82" s="555" t="s">
        <v>452</v>
      </c>
      <c r="M82" s="547"/>
      <c r="N82" s="548"/>
      <c r="P82" s="554">
        <v>70</v>
      </c>
      <c r="Q82" s="555" t="s">
        <v>452</v>
      </c>
      <c r="R82" s="547"/>
      <c r="S82" s="548"/>
    </row>
    <row r="83" spans="1:19">
      <c r="A83" s="554">
        <v>71</v>
      </c>
      <c r="B83" s="555" t="s">
        <v>453</v>
      </c>
      <c r="C83" s="547"/>
      <c r="D83" s="548"/>
      <c r="E83" s="547"/>
      <c r="F83" s="554">
        <v>71</v>
      </c>
      <c r="G83" s="555" t="s">
        <v>453</v>
      </c>
      <c r="H83" s="547"/>
      <c r="I83" s="548"/>
      <c r="K83" s="554">
        <v>71</v>
      </c>
      <c r="L83" s="555" t="s">
        <v>453</v>
      </c>
      <c r="M83" s="547"/>
      <c r="N83" s="548"/>
      <c r="P83" s="554">
        <v>71</v>
      </c>
      <c r="Q83" s="555" t="s">
        <v>453</v>
      </c>
      <c r="R83" s="547"/>
      <c r="S83" s="548"/>
    </row>
    <row r="84" spans="1:19">
      <c r="A84" s="554">
        <v>72</v>
      </c>
      <c r="B84" s="555" t="s">
        <v>454</v>
      </c>
      <c r="C84" s="547"/>
      <c r="D84" s="548"/>
      <c r="E84" s="547"/>
      <c r="F84" s="554">
        <v>72</v>
      </c>
      <c r="G84" s="555" t="s">
        <v>454</v>
      </c>
      <c r="H84" s="547"/>
      <c r="I84" s="548"/>
      <c r="K84" s="554">
        <v>72</v>
      </c>
      <c r="L84" s="555" t="s">
        <v>454</v>
      </c>
      <c r="M84" s="547"/>
      <c r="N84" s="548"/>
      <c r="P84" s="554">
        <v>72</v>
      </c>
      <c r="Q84" s="555" t="s">
        <v>454</v>
      </c>
      <c r="R84" s="547"/>
      <c r="S84" s="548"/>
    </row>
    <row r="85" spans="1:19">
      <c r="A85" s="554">
        <v>73</v>
      </c>
      <c r="B85" s="555" t="s">
        <v>455</v>
      </c>
      <c r="C85" s="547"/>
      <c r="D85" s="548"/>
      <c r="E85" s="547"/>
      <c r="F85" s="554">
        <v>73</v>
      </c>
      <c r="G85" s="555" t="s">
        <v>455</v>
      </c>
      <c r="H85" s="547"/>
      <c r="I85" s="548"/>
      <c r="K85" s="554">
        <v>73</v>
      </c>
      <c r="L85" s="555" t="s">
        <v>455</v>
      </c>
      <c r="M85" s="547"/>
      <c r="N85" s="548"/>
      <c r="P85" s="554">
        <v>73</v>
      </c>
      <c r="Q85" s="555" t="s">
        <v>455</v>
      </c>
      <c r="R85" s="547"/>
      <c r="S85" s="548"/>
    </row>
    <row r="86" spans="1:19">
      <c r="A86" s="554">
        <v>74</v>
      </c>
      <c r="B86" s="555" t="s">
        <v>456</v>
      </c>
      <c r="C86" s="547"/>
      <c r="D86" s="548"/>
      <c r="E86" s="547"/>
      <c r="F86" s="554">
        <v>74</v>
      </c>
      <c r="G86" s="555" t="s">
        <v>456</v>
      </c>
      <c r="H86" s="547"/>
      <c r="I86" s="548"/>
      <c r="K86" s="554">
        <v>74</v>
      </c>
      <c r="L86" s="555" t="s">
        <v>456</v>
      </c>
      <c r="M86" s="547"/>
      <c r="N86" s="548"/>
      <c r="P86" s="554">
        <v>74</v>
      </c>
      <c r="Q86" s="555" t="s">
        <v>456</v>
      </c>
      <c r="R86" s="547"/>
      <c r="S86" s="548"/>
    </row>
    <row r="87" spans="1:19">
      <c r="A87" s="554">
        <v>75</v>
      </c>
      <c r="B87" s="555" t="s">
        <v>457</v>
      </c>
      <c r="C87" s="547"/>
      <c r="D87" s="548"/>
      <c r="E87" s="547"/>
      <c r="F87" s="554">
        <v>75</v>
      </c>
      <c r="G87" s="555" t="s">
        <v>457</v>
      </c>
      <c r="H87" s="547"/>
      <c r="I87" s="548"/>
      <c r="K87" s="554">
        <v>75</v>
      </c>
      <c r="L87" s="555" t="s">
        <v>457</v>
      </c>
      <c r="M87" s="547"/>
      <c r="N87" s="548"/>
      <c r="P87" s="554">
        <v>75</v>
      </c>
      <c r="Q87" s="555" t="s">
        <v>457</v>
      </c>
      <c r="R87" s="547"/>
      <c r="S87" s="548"/>
    </row>
    <row r="88" spans="1:19">
      <c r="A88" s="554">
        <v>76</v>
      </c>
      <c r="B88" s="555" t="s">
        <v>458</v>
      </c>
      <c r="C88" s="547"/>
      <c r="D88" s="548"/>
      <c r="E88" s="547"/>
      <c r="F88" s="554">
        <v>76</v>
      </c>
      <c r="G88" s="555" t="s">
        <v>458</v>
      </c>
      <c r="H88" s="547"/>
      <c r="I88" s="548"/>
      <c r="K88" s="554">
        <v>76</v>
      </c>
      <c r="L88" s="555" t="s">
        <v>458</v>
      </c>
      <c r="M88" s="547"/>
      <c r="N88" s="548"/>
      <c r="P88" s="554">
        <v>76</v>
      </c>
      <c r="Q88" s="555" t="s">
        <v>458</v>
      </c>
      <c r="R88" s="547"/>
      <c r="S88" s="548"/>
    </row>
    <row r="89" spans="1:19">
      <c r="A89" s="554">
        <v>77</v>
      </c>
      <c r="B89" s="555" t="s">
        <v>459</v>
      </c>
      <c r="C89" s="547"/>
      <c r="D89" s="548"/>
      <c r="E89" s="547"/>
      <c r="F89" s="554">
        <v>77</v>
      </c>
      <c r="G89" s="555" t="s">
        <v>459</v>
      </c>
      <c r="H89" s="547"/>
      <c r="I89" s="548"/>
      <c r="K89" s="554">
        <v>77</v>
      </c>
      <c r="L89" s="555" t="s">
        <v>459</v>
      </c>
      <c r="M89" s="547"/>
      <c r="N89" s="548"/>
      <c r="P89" s="554">
        <v>77</v>
      </c>
      <c r="Q89" s="555" t="s">
        <v>459</v>
      </c>
      <c r="R89" s="547"/>
      <c r="S89" s="548"/>
    </row>
    <row r="90" spans="1:19">
      <c r="A90" s="554">
        <v>78</v>
      </c>
      <c r="B90" s="555" t="s">
        <v>460</v>
      </c>
      <c r="C90" s="547"/>
      <c r="D90" s="548"/>
      <c r="E90" s="547"/>
      <c r="F90" s="554">
        <v>78</v>
      </c>
      <c r="G90" s="555" t="s">
        <v>460</v>
      </c>
      <c r="H90" s="547"/>
      <c r="I90" s="548"/>
      <c r="K90" s="554">
        <v>78</v>
      </c>
      <c r="L90" s="555" t="s">
        <v>460</v>
      </c>
      <c r="M90" s="547"/>
      <c r="N90" s="548"/>
      <c r="P90" s="554">
        <v>78</v>
      </c>
      <c r="Q90" s="555" t="s">
        <v>460</v>
      </c>
      <c r="R90" s="547"/>
      <c r="S90" s="548"/>
    </row>
    <row r="91" spans="1:19">
      <c r="A91" s="554">
        <v>79</v>
      </c>
      <c r="B91" s="555" t="s">
        <v>461</v>
      </c>
      <c r="C91" s="547"/>
      <c r="D91" s="548"/>
      <c r="E91" s="547"/>
      <c r="F91" s="554">
        <v>79</v>
      </c>
      <c r="G91" s="555" t="s">
        <v>461</v>
      </c>
      <c r="H91" s="547"/>
      <c r="I91" s="548"/>
      <c r="K91" s="554">
        <v>79</v>
      </c>
      <c r="L91" s="555" t="s">
        <v>461</v>
      </c>
      <c r="M91" s="547"/>
      <c r="N91" s="548"/>
      <c r="P91" s="554">
        <v>79</v>
      </c>
      <c r="Q91" s="555" t="s">
        <v>461</v>
      </c>
      <c r="R91" s="547"/>
      <c r="S91" s="548"/>
    </row>
    <row r="92" spans="1:19">
      <c r="A92" s="554">
        <v>80</v>
      </c>
      <c r="B92" s="555" t="s">
        <v>462</v>
      </c>
      <c r="C92" s="547"/>
      <c r="D92" s="548"/>
      <c r="E92" s="547"/>
      <c r="F92" s="554">
        <v>80</v>
      </c>
      <c r="G92" s="555" t="s">
        <v>462</v>
      </c>
      <c r="H92" s="547"/>
      <c r="I92" s="548"/>
      <c r="K92" s="554">
        <v>80</v>
      </c>
      <c r="L92" s="555" t="s">
        <v>462</v>
      </c>
      <c r="M92" s="547"/>
      <c r="N92" s="548"/>
      <c r="P92" s="554">
        <v>80</v>
      </c>
      <c r="Q92" s="555" t="s">
        <v>462</v>
      </c>
      <c r="R92" s="547"/>
      <c r="S92" s="548"/>
    </row>
    <row r="93" spans="1:19">
      <c r="A93" s="554">
        <v>81</v>
      </c>
      <c r="B93" s="555" t="s">
        <v>463</v>
      </c>
      <c r="C93" s="547"/>
      <c r="D93" s="548"/>
      <c r="E93" s="547"/>
      <c r="F93" s="554">
        <v>81</v>
      </c>
      <c r="G93" s="555" t="s">
        <v>463</v>
      </c>
      <c r="H93" s="547"/>
      <c r="I93" s="548"/>
      <c r="K93" s="554">
        <v>81</v>
      </c>
      <c r="L93" s="555" t="s">
        <v>463</v>
      </c>
      <c r="M93" s="547"/>
      <c r="N93" s="548"/>
      <c r="P93" s="554">
        <v>81</v>
      </c>
      <c r="Q93" s="555" t="s">
        <v>463</v>
      </c>
      <c r="R93" s="547"/>
      <c r="S93" s="548"/>
    </row>
    <row r="94" spans="1:19">
      <c r="A94" s="554">
        <v>82</v>
      </c>
      <c r="B94" s="555" t="s">
        <v>464</v>
      </c>
      <c r="C94" s="547"/>
      <c r="D94" s="548"/>
      <c r="E94" s="547"/>
      <c r="F94" s="554">
        <v>82</v>
      </c>
      <c r="G94" s="555" t="s">
        <v>464</v>
      </c>
      <c r="H94" s="547"/>
      <c r="I94" s="548"/>
      <c r="K94" s="554">
        <v>82</v>
      </c>
      <c r="L94" s="555" t="s">
        <v>464</v>
      </c>
      <c r="M94" s="547"/>
      <c r="N94" s="548"/>
      <c r="P94" s="554">
        <v>82</v>
      </c>
      <c r="Q94" s="555" t="s">
        <v>464</v>
      </c>
      <c r="R94" s="547"/>
      <c r="S94" s="548"/>
    </row>
    <row r="95" spans="1:19">
      <c r="A95" s="554">
        <v>83</v>
      </c>
      <c r="B95" s="555" t="s">
        <v>465</v>
      </c>
      <c r="C95" s="547"/>
      <c r="D95" s="548"/>
      <c r="E95" s="547"/>
      <c r="F95" s="554">
        <v>83</v>
      </c>
      <c r="G95" s="555" t="s">
        <v>465</v>
      </c>
      <c r="H95" s="547"/>
      <c r="I95" s="548"/>
      <c r="K95" s="554">
        <v>83</v>
      </c>
      <c r="L95" s="555" t="s">
        <v>465</v>
      </c>
      <c r="M95" s="547"/>
      <c r="N95" s="548"/>
      <c r="P95" s="554">
        <v>83</v>
      </c>
      <c r="Q95" s="555" t="s">
        <v>465</v>
      </c>
      <c r="R95" s="547"/>
      <c r="S95" s="548"/>
    </row>
    <row r="96" spans="1:19">
      <c r="A96" s="554">
        <v>84</v>
      </c>
      <c r="B96" s="555" t="s">
        <v>466</v>
      </c>
      <c r="C96" s="547"/>
      <c r="D96" s="548"/>
      <c r="E96" s="547"/>
      <c r="F96" s="554">
        <v>84</v>
      </c>
      <c r="G96" s="555" t="s">
        <v>466</v>
      </c>
      <c r="H96" s="547"/>
      <c r="I96" s="548"/>
      <c r="K96" s="554">
        <v>84</v>
      </c>
      <c r="L96" s="555" t="s">
        <v>466</v>
      </c>
      <c r="M96" s="547"/>
      <c r="N96" s="548"/>
      <c r="P96" s="554">
        <v>84</v>
      </c>
      <c r="Q96" s="555" t="s">
        <v>466</v>
      </c>
      <c r="R96" s="547"/>
      <c r="S96" s="548"/>
    </row>
    <row r="97" spans="1:19">
      <c r="A97" s="554">
        <v>85</v>
      </c>
      <c r="B97" s="555" t="s">
        <v>467</v>
      </c>
      <c r="C97" s="547"/>
      <c r="D97" s="548"/>
      <c r="E97" s="547"/>
      <c r="F97" s="554">
        <v>85</v>
      </c>
      <c r="G97" s="555" t="s">
        <v>467</v>
      </c>
      <c r="H97" s="547"/>
      <c r="I97" s="548"/>
      <c r="K97" s="554">
        <v>85</v>
      </c>
      <c r="L97" s="555" t="s">
        <v>467</v>
      </c>
      <c r="M97" s="547"/>
      <c r="N97" s="548"/>
      <c r="P97" s="554">
        <v>85</v>
      </c>
      <c r="Q97" s="555" t="s">
        <v>467</v>
      </c>
      <c r="R97" s="547"/>
      <c r="S97" s="548"/>
    </row>
    <row r="98" spans="1:19">
      <c r="A98" s="554">
        <v>86</v>
      </c>
      <c r="B98" s="555" t="s">
        <v>468</v>
      </c>
      <c r="C98" s="547"/>
      <c r="D98" s="548"/>
      <c r="E98" s="547"/>
      <c r="F98" s="554">
        <v>86</v>
      </c>
      <c r="G98" s="555" t="s">
        <v>468</v>
      </c>
      <c r="H98" s="547"/>
      <c r="I98" s="548"/>
      <c r="K98" s="554">
        <v>86</v>
      </c>
      <c r="L98" s="555" t="s">
        <v>468</v>
      </c>
      <c r="M98" s="547"/>
      <c r="N98" s="548"/>
      <c r="P98" s="554">
        <v>86</v>
      </c>
      <c r="Q98" s="555" t="s">
        <v>468</v>
      </c>
      <c r="R98" s="547"/>
      <c r="S98" s="548"/>
    </row>
    <row r="99" spans="1:19">
      <c r="A99" s="554">
        <v>87</v>
      </c>
      <c r="B99" s="555" t="s">
        <v>469</v>
      </c>
      <c r="C99" s="547"/>
      <c r="D99" s="548"/>
      <c r="E99" s="547"/>
      <c r="F99" s="554">
        <v>87</v>
      </c>
      <c r="G99" s="555" t="s">
        <v>469</v>
      </c>
      <c r="H99" s="547"/>
      <c r="I99" s="548"/>
      <c r="K99" s="554">
        <v>87</v>
      </c>
      <c r="L99" s="555" t="s">
        <v>469</v>
      </c>
      <c r="M99" s="547"/>
      <c r="N99" s="548"/>
      <c r="P99" s="554">
        <v>87</v>
      </c>
      <c r="Q99" s="555" t="s">
        <v>469</v>
      </c>
      <c r="R99" s="547"/>
      <c r="S99" s="548"/>
    </row>
    <row r="100" spans="1:19">
      <c r="A100" s="554">
        <v>88</v>
      </c>
      <c r="B100" s="555" t="s">
        <v>470</v>
      </c>
      <c r="C100" s="547"/>
      <c r="D100" s="548"/>
      <c r="E100" s="547"/>
      <c r="F100" s="554">
        <v>88</v>
      </c>
      <c r="G100" s="555" t="s">
        <v>470</v>
      </c>
      <c r="H100" s="547"/>
      <c r="I100" s="548"/>
      <c r="K100" s="554">
        <v>88</v>
      </c>
      <c r="L100" s="555" t="s">
        <v>470</v>
      </c>
      <c r="M100" s="547"/>
      <c r="N100" s="548"/>
      <c r="P100" s="554">
        <v>88</v>
      </c>
      <c r="Q100" s="555" t="s">
        <v>470</v>
      </c>
      <c r="R100" s="547"/>
      <c r="S100" s="548"/>
    </row>
    <row r="101" spans="1:19">
      <c r="A101" s="554">
        <v>89</v>
      </c>
      <c r="B101" s="555" t="s">
        <v>471</v>
      </c>
      <c r="C101" s="547"/>
      <c r="D101" s="548"/>
      <c r="E101" s="547"/>
      <c r="F101" s="554">
        <v>89</v>
      </c>
      <c r="G101" s="555" t="s">
        <v>471</v>
      </c>
      <c r="H101" s="547"/>
      <c r="I101" s="548"/>
      <c r="K101" s="554">
        <v>89</v>
      </c>
      <c r="L101" s="555" t="s">
        <v>471</v>
      </c>
      <c r="M101" s="547"/>
      <c r="N101" s="548"/>
      <c r="P101" s="554">
        <v>89</v>
      </c>
      <c r="Q101" s="555" t="s">
        <v>471</v>
      </c>
      <c r="R101" s="547"/>
      <c r="S101" s="548"/>
    </row>
    <row r="102" spans="1:19">
      <c r="A102" s="554">
        <v>90</v>
      </c>
      <c r="B102" s="555" t="s">
        <v>472</v>
      </c>
      <c r="C102" s="547"/>
      <c r="D102" s="548"/>
      <c r="E102" s="547"/>
      <c r="F102" s="554">
        <v>90</v>
      </c>
      <c r="G102" s="555" t="s">
        <v>472</v>
      </c>
      <c r="H102" s="547"/>
      <c r="I102" s="548"/>
      <c r="K102" s="554">
        <v>90</v>
      </c>
      <c r="L102" s="555" t="s">
        <v>472</v>
      </c>
      <c r="M102" s="547"/>
      <c r="N102" s="548"/>
      <c r="P102" s="554">
        <v>90</v>
      </c>
      <c r="Q102" s="555" t="s">
        <v>472</v>
      </c>
      <c r="R102" s="547"/>
      <c r="S102" s="548"/>
    </row>
    <row r="103" spans="1:19">
      <c r="A103" s="554">
        <v>91</v>
      </c>
      <c r="B103" s="555" t="s">
        <v>473</v>
      </c>
      <c r="C103" s="547"/>
      <c r="D103" s="548"/>
      <c r="E103" s="547"/>
      <c r="F103" s="554">
        <v>91</v>
      </c>
      <c r="G103" s="555" t="s">
        <v>473</v>
      </c>
      <c r="H103" s="547"/>
      <c r="I103" s="548"/>
      <c r="K103" s="554">
        <v>91</v>
      </c>
      <c r="L103" s="555" t="s">
        <v>473</v>
      </c>
      <c r="M103" s="547"/>
      <c r="N103" s="548"/>
      <c r="P103" s="554">
        <v>91</v>
      </c>
      <c r="Q103" s="555" t="s">
        <v>473</v>
      </c>
      <c r="R103" s="547"/>
      <c r="S103" s="548"/>
    </row>
    <row r="104" spans="1:19">
      <c r="A104" s="554">
        <v>92</v>
      </c>
      <c r="B104" s="555" t="s">
        <v>474</v>
      </c>
      <c r="C104" s="547"/>
      <c r="D104" s="548"/>
      <c r="E104" s="547"/>
      <c r="F104" s="554">
        <v>92</v>
      </c>
      <c r="G104" s="555" t="s">
        <v>474</v>
      </c>
      <c r="H104" s="547"/>
      <c r="I104" s="548"/>
      <c r="K104" s="554">
        <v>92</v>
      </c>
      <c r="L104" s="555" t="s">
        <v>474</v>
      </c>
      <c r="M104" s="547"/>
      <c r="N104" s="548"/>
      <c r="P104" s="554">
        <v>92</v>
      </c>
      <c r="Q104" s="555" t="s">
        <v>474</v>
      </c>
      <c r="R104" s="547"/>
      <c r="S104" s="548"/>
    </row>
    <row r="105" spans="1:19">
      <c r="A105" s="554">
        <v>93</v>
      </c>
      <c r="B105" s="555" t="s">
        <v>475</v>
      </c>
      <c r="C105" s="547"/>
      <c r="D105" s="548"/>
      <c r="E105" s="547"/>
      <c r="F105" s="554">
        <v>93</v>
      </c>
      <c r="G105" s="555" t="s">
        <v>475</v>
      </c>
      <c r="H105" s="547"/>
      <c r="I105" s="548"/>
      <c r="K105" s="554">
        <v>93</v>
      </c>
      <c r="L105" s="555" t="s">
        <v>475</v>
      </c>
      <c r="M105" s="547"/>
      <c r="N105" s="548"/>
      <c r="P105" s="554">
        <v>93</v>
      </c>
      <c r="Q105" s="555" t="s">
        <v>475</v>
      </c>
      <c r="R105" s="547"/>
      <c r="S105" s="548"/>
    </row>
    <row r="106" spans="1:19">
      <c r="A106" s="554">
        <v>94</v>
      </c>
      <c r="B106" s="555" t="s">
        <v>476</v>
      </c>
      <c r="C106" s="547"/>
      <c r="D106" s="548"/>
      <c r="E106" s="547"/>
      <c r="F106" s="554">
        <v>94</v>
      </c>
      <c r="G106" s="555" t="s">
        <v>476</v>
      </c>
      <c r="H106" s="547"/>
      <c r="I106" s="548"/>
      <c r="K106" s="554">
        <v>94</v>
      </c>
      <c r="L106" s="555" t="s">
        <v>476</v>
      </c>
      <c r="M106" s="547"/>
      <c r="N106" s="548"/>
      <c r="P106" s="554">
        <v>94</v>
      </c>
      <c r="Q106" s="555" t="s">
        <v>476</v>
      </c>
      <c r="R106" s="547"/>
      <c r="S106" s="548"/>
    </row>
    <row r="107" spans="1:19">
      <c r="A107" s="554">
        <v>95</v>
      </c>
      <c r="B107" s="555" t="s">
        <v>477</v>
      </c>
      <c r="C107" s="547"/>
      <c r="D107" s="548"/>
      <c r="E107" s="547"/>
      <c r="F107" s="554">
        <v>95</v>
      </c>
      <c r="G107" s="555" t="s">
        <v>477</v>
      </c>
      <c r="H107" s="547"/>
      <c r="I107" s="548"/>
      <c r="K107" s="554">
        <v>95</v>
      </c>
      <c r="L107" s="555" t="s">
        <v>477</v>
      </c>
      <c r="M107" s="547"/>
      <c r="N107" s="548"/>
      <c r="P107" s="554">
        <v>95</v>
      </c>
      <c r="Q107" s="555" t="s">
        <v>477</v>
      </c>
      <c r="R107" s="547"/>
      <c r="S107" s="548"/>
    </row>
    <row r="108" spans="1:19">
      <c r="A108" s="554">
        <v>96</v>
      </c>
      <c r="B108" s="555" t="s">
        <v>478</v>
      </c>
      <c r="C108" s="547"/>
      <c r="D108" s="548"/>
      <c r="E108" s="547"/>
      <c r="F108" s="554">
        <v>96</v>
      </c>
      <c r="G108" s="555" t="s">
        <v>478</v>
      </c>
      <c r="H108" s="547"/>
      <c r="I108" s="548"/>
      <c r="K108" s="554">
        <v>96</v>
      </c>
      <c r="L108" s="555" t="s">
        <v>478</v>
      </c>
      <c r="M108" s="547"/>
      <c r="N108" s="548"/>
      <c r="P108" s="554">
        <v>96</v>
      </c>
      <c r="Q108" s="555" t="s">
        <v>478</v>
      </c>
      <c r="R108" s="547"/>
      <c r="S108" s="548"/>
    </row>
    <row r="109" spans="1:19">
      <c r="A109" s="554">
        <v>97</v>
      </c>
      <c r="B109" s="555" t="s">
        <v>479</v>
      </c>
      <c r="C109" s="547"/>
      <c r="D109" s="548"/>
      <c r="E109" s="547"/>
      <c r="F109" s="554">
        <v>97</v>
      </c>
      <c r="G109" s="555" t="s">
        <v>479</v>
      </c>
      <c r="H109" s="547"/>
      <c r="I109" s="548"/>
      <c r="K109" s="554">
        <v>97</v>
      </c>
      <c r="L109" s="555" t="s">
        <v>479</v>
      </c>
      <c r="M109" s="547"/>
      <c r="N109" s="548"/>
      <c r="P109" s="554">
        <v>97</v>
      </c>
      <c r="Q109" s="555" t="s">
        <v>479</v>
      </c>
      <c r="R109" s="547"/>
      <c r="S109" s="548"/>
    </row>
    <row r="110" spans="1:19">
      <c r="A110" s="554">
        <v>98</v>
      </c>
      <c r="B110" s="555" t="s">
        <v>480</v>
      </c>
      <c r="C110" s="547"/>
      <c r="D110" s="548"/>
      <c r="E110" s="547"/>
      <c r="F110" s="554">
        <v>98</v>
      </c>
      <c r="G110" s="555" t="s">
        <v>480</v>
      </c>
      <c r="H110" s="547"/>
      <c r="I110" s="548"/>
      <c r="K110" s="554">
        <v>98</v>
      </c>
      <c r="L110" s="555" t="s">
        <v>480</v>
      </c>
      <c r="M110" s="547"/>
      <c r="N110" s="548"/>
      <c r="P110" s="554">
        <v>98</v>
      </c>
      <c r="Q110" s="555" t="s">
        <v>480</v>
      </c>
      <c r="R110" s="547"/>
      <c r="S110" s="548"/>
    </row>
    <row r="111" spans="1:19">
      <c r="A111" s="554">
        <v>99</v>
      </c>
      <c r="B111" s="555" t="s">
        <v>481</v>
      </c>
      <c r="C111" s="547"/>
      <c r="D111" s="548"/>
      <c r="E111" s="547"/>
      <c r="F111" s="554">
        <v>99</v>
      </c>
      <c r="G111" s="555" t="s">
        <v>481</v>
      </c>
      <c r="H111" s="547"/>
      <c r="I111" s="548"/>
      <c r="K111" s="554">
        <v>99</v>
      </c>
      <c r="L111" s="555" t="s">
        <v>481</v>
      </c>
      <c r="M111" s="547"/>
      <c r="N111" s="548"/>
      <c r="P111" s="554">
        <v>99</v>
      </c>
      <c r="Q111" s="555" t="s">
        <v>481</v>
      </c>
      <c r="R111" s="547"/>
      <c r="S111" s="548"/>
    </row>
    <row r="112" spans="1:19" ht="13.5" thickBot="1">
      <c r="A112" s="556">
        <v>100</v>
      </c>
      <c r="B112" s="557" t="s">
        <v>482</v>
      </c>
      <c r="C112" s="558"/>
      <c r="D112" s="559"/>
      <c r="E112" s="547"/>
      <c r="F112" s="556">
        <v>100</v>
      </c>
      <c r="G112" s="557" t="s">
        <v>482</v>
      </c>
      <c r="H112" s="558"/>
      <c r="I112" s="559"/>
      <c r="K112" s="556">
        <v>100</v>
      </c>
      <c r="L112" s="557" t="s">
        <v>482</v>
      </c>
      <c r="M112" s="558"/>
      <c r="N112" s="559"/>
      <c r="P112" s="556">
        <v>100</v>
      </c>
      <c r="Q112" s="557" t="s">
        <v>482</v>
      </c>
      <c r="R112" s="558"/>
      <c r="S112" s="559"/>
    </row>
    <row r="118" spans="1:4">
      <c r="A118" s="571" t="s">
        <v>483</v>
      </c>
    </row>
    <row r="119" spans="1:4" ht="13.5" thickBot="1"/>
    <row r="120" spans="1:4" ht="13.5" thickBot="1">
      <c r="A120" s="560"/>
      <c r="B120" s="561"/>
      <c r="C120" s="561"/>
      <c r="D120" s="562"/>
    </row>
    <row r="121" spans="1:4" ht="13.5" thickBot="1">
      <c r="A121" s="564"/>
      <c r="D121" s="565"/>
    </row>
    <row r="122" spans="1:4" ht="15.75" thickBot="1">
      <c r="A122" s="949" t="e">
        <v>#REF!</v>
      </c>
      <c r="B122" s="950"/>
      <c r="C122" s="544"/>
      <c r="D122" s="545"/>
    </row>
    <row r="123" spans="1:4">
      <c r="A123" s="951"/>
      <c r="B123" s="952"/>
      <c r="C123" s="544"/>
      <c r="D123" s="545"/>
    </row>
    <row r="124" spans="1:4">
      <c r="A124" s="546"/>
      <c r="B124" s="547"/>
      <c r="C124" s="547"/>
      <c r="D124" s="548"/>
    </row>
    <row r="125" spans="1:4">
      <c r="A125" s="953" t="e">
        <f>IF(OR((A122&gt;9999999999),(A122&lt;0)),"Invalid Entry - More than 1000 crore OR -ve value",IF(A122=0, "",+CONCATENATE(U121,B132,D132,B131,D131,B130,D130,B129,D129,B128,D128,B127," Only")))</f>
        <v>#REF!</v>
      </c>
      <c r="B125" s="954"/>
      <c r="C125" s="954"/>
      <c r="D125" s="955"/>
    </row>
    <row r="126" spans="1:4">
      <c r="A126" s="546"/>
      <c r="B126" s="547"/>
      <c r="C126" s="547"/>
      <c r="D126" s="548"/>
    </row>
    <row r="127" spans="1:4">
      <c r="A127" s="549" t="e">
        <f>-INT(A122/100)*100+ROUND(A122,0)</f>
        <v>#REF!</v>
      </c>
      <c r="B127" s="547" t="e">
        <f t="shared" ref="B127:B132" si="6">IF(A127=0,"",LOOKUP(A127,$A$13:$A$112,$B$13:$B$112))</f>
        <v>#REF!</v>
      </c>
      <c r="C127" s="547"/>
      <c r="D127" s="550"/>
    </row>
    <row r="128" spans="1:4">
      <c r="A128" s="549" t="e">
        <f>-INT(A122/1000)*10+INT(A122/100)</f>
        <v>#REF!</v>
      </c>
      <c r="B128" s="547" t="e">
        <f t="shared" si="6"/>
        <v>#REF!</v>
      </c>
      <c r="C128" s="547"/>
      <c r="D128" s="550" t="e">
        <f>+IF(B128="",""," Hundred ")</f>
        <v>#REF!</v>
      </c>
    </row>
    <row r="129" spans="1:4">
      <c r="A129" s="549" t="e">
        <f>-INT(A122/100000)*100+INT(A122/1000)</f>
        <v>#REF!</v>
      </c>
      <c r="B129" s="547" t="e">
        <f t="shared" si="6"/>
        <v>#REF!</v>
      </c>
      <c r="C129" s="547"/>
      <c r="D129" s="550" t="e">
        <f>IF((B129=""),IF(C129="",""," Thousand ")," Thousand ")</f>
        <v>#REF!</v>
      </c>
    </row>
    <row r="130" spans="1:4">
      <c r="A130" s="549" t="e">
        <f>-INT(A122/10000000)*100+INT(A122/100000)</f>
        <v>#REF!</v>
      </c>
      <c r="B130" s="547" t="e">
        <f t="shared" si="6"/>
        <v>#REF!</v>
      </c>
      <c r="C130" s="547"/>
      <c r="D130" s="550" t="e">
        <f>IF((B130=""),IF(C130="",""," Lac ")," Lac ")</f>
        <v>#REF!</v>
      </c>
    </row>
    <row r="131" spans="1:4">
      <c r="A131" s="549" t="e">
        <f>-INT(A122/1000000000)*100+INT(A122/10000000)</f>
        <v>#REF!</v>
      </c>
      <c r="B131" s="551" t="e">
        <f t="shared" si="6"/>
        <v>#REF!</v>
      </c>
      <c r="C131" s="547"/>
      <c r="D131" s="550" t="e">
        <f>IF((B131=""),IF(C131="",""," Crore ")," Crore ")</f>
        <v>#REF!</v>
      </c>
    </row>
    <row r="132" spans="1:4">
      <c r="A132" s="552" t="e">
        <f>-INT(A122/10000000000)*1000+INT(A122/1000000000)</f>
        <v>#REF!</v>
      </c>
      <c r="B132" s="551" t="e">
        <f t="shared" si="6"/>
        <v>#REF!</v>
      </c>
      <c r="C132" s="547"/>
      <c r="D132" s="550" t="e">
        <f>IF((B132=""),IF(C132="",""," Hundred ")," Hundred ")</f>
        <v>#REF!</v>
      </c>
    </row>
    <row r="133" spans="1:4">
      <c r="A133" s="553"/>
      <c r="B133" s="547"/>
      <c r="C133" s="547"/>
      <c r="D133" s="548"/>
    </row>
    <row r="134" spans="1:4">
      <c r="A134" s="554">
        <v>1</v>
      </c>
      <c r="B134" s="555" t="s">
        <v>380</v>
      </c>
      <c r="C134" s="547"/>
      <c r="D134" s="548"/>
    </row>
    <row r="135" spans="1:4">
      <c r="A135" s="554">
        <v>2</v>
      </c>
      <c r="B135" s="555" t="s">
        <v>381</v>
      </c>
      <c r="C135" s="547"/>
      <c r="D135" s="548"/>
    </row>
    <row r="136" spans="1:4">
      <c r="A136" s="554">
        <v>3</v>
      </c>
      <c r="B136" s="555" t="s">
        <v>382</v>
      </c>
      <c r="C136" s="547"/>
      <c r="D136" s="548"/>
    </row>
    <row r="137" spans="1:4">
      <c r="A137" s="554">
        <v>4</v>
      </c>
      <c r="B137" s="555" t="s">
        <v>383</v>
      </c>
      <c r="C137" s="547"/>
      <c r="D137" s="548"/>
    </row>
    <row r="138" spans="1:4">
      <c r="A138" s="554">
        <v>5</v>
      </c>
      <c r="B138" s="555" t="s">
        <v>384</v>
      </c>
      <c r="C138" s="547"/>
      <c r="D138" s="548"/>
    </row>
    <row r="139" spans="1:4">
      <c r="A139" s="554">
        <v>6</v>
      </c>
      <c r="B139" s="555" t="s">
        <v>385</v>
      </c>
      <c r="C139" s="547"/>
      <c r="D139" s="548"/>
    </row>
    <row r="140" spans="1:4">
      <c r="A140" s="554">
        <v>7</v>
      </c>
      <c r="B140" s="555" t="s">
        <v>386</v>
      </c>
      <c r="C140" s="547"/>
      <c r="D140" s="548"/>
    </row>
    <row r="141" spans="1:4">
      <c r="A141" s="554">
        <v>8</v>
      </c>
      <c r="B141" s="555" t="s">
        <v>387</v>
      </c>
      <c r="C141" s="547"/>
      <c r="D141" s="548"/>
    </row>
    <row r="142" spans="1:4">
      <c r="A142" s="554">
        <v>9</v>
      </c>
      <c r="B142" s="555" t="s">
        <v>388</v>
      </c>
      <c r="C142" s="547"/>
      <c r="D142" s="548"/>
    </row>
    <row r="143" spans="1:4">
      <c r="A143" s="554">
        <v>10</v>
      </c>
      <c r="B143" s="555" t="s">
        <v>389</v>
      </c>
      <c r="C143" s="547"/>
      <c r="D143" s="548"/>
    </row>
    <row r="144" spans="1:4">
      <c r="A144" s="554">
        <v>11</v>
      </c>
      <c r="B144" s="555" t="s">
        <v>390</v>
      </c>
      <c r="C144" s="547"/>
      <c r="D144" s="548"/>
    </row>
    <row r="145" spans="1:4">
      <c r="A145" s="554">
        <v>12</v>
      </c>
      <c r="B145" s="555" t="s">
        <v>391</v>
      </c>
      <c r="C145" s="547"/>
      <c r="D145" s="548"/>
    </row>
    <row r="146" spans="1:4">
      <c r="A146" s="554">
        <v>13</v>
      </c>
      <c r="B146" s="555" t="s">
        <v>392</v>
      </c>
      <c r="C146" s="547"/>
      <c r="D146" s="548"/>
    </row>
    <row r="147" spans="1:4">
      <c r="A147" s="554">
        <v>14</v>
      </c>
      <c r="B147" s="555" t="s">
        <v>393</v>
      </c>
      <c r="C147" s="547"/>
      <c r="D147" s="548"/>
    </row>
    <row r="148" spans="1:4">
      <c r="A148" s="554">
        <v>15</v>
      </c>
      <c r="B148" s="555" t="s">
        <v>394</v>
      </c>
      <c r="C148" s="547"/>
      <c r="D148" s="548"/>
    </row>
    <row r="149" spans="1:4">
      <c r="A149" s="554">
        <v>16</v>
      </c>
      <c r="B149" s="555" t="s">
        <v>395</v>
      </c>
      <c r="C149" s="547"/>
      <c r="D149" s="548"/>
    </row>
    <row r="150" spans="1:4">
      <c r="A150" s="554">
        <v>17</v>
      </c>
      <c r="B150" s="555" t="s">
        <v>397</v>
      </c>
      <c r="C150" s="547"/>
      <c r="D150" s="548"/>
    </row>
    <row r="151" spans="1:4">
      <c r="A151" s="554">
        <v>18</v>
      </c>
      <c r="B151" s="555" t="s">
        <v>399</v>
      </c>
      <c r="C151" s="547"/>
      <c r="D151" s="548"/>
    </row>
    <row r="152" spans="1:4">
      <c r="A152" s="554">
        <v>19</v>
      </c>
      <c r="B152" s="555" t="s">
        <v>401</v>
      </c>
      <c r="C152" s="547"/>
      <c r="D152" s="548"/>
    </row>
    <row r="153" spans="1:4">
      <c r="A153" s="554">
        <v>20</v>
      </c>
      <c r="B153" s="555" t="s">
        <v>402</v>
      </c>
      <c r="C153" s="547"/>
      <c r="D153" s="548"/>
    </row>
    <row r="154" spans="1:4">
      <c r="A154" s="554">
        <v>21</v>
      </c>
      <c r="B154" s="555" t="s">
        <v>403</v>
      </c>
      <c r="C154" s="547"/>
      <c r="D154" s="548"/>
    </row>
    <row r="155" spans="1:4">
      <c r="A155" s="554">
        <v>22</v>
      </c>
      <c r="B155" s="555" t="s">
        <v>404</v>
      </c>
      <c r="C155" s="547"/>
      <c r="D155" s="548"/>
    </row>
    <row r="156" spans="1:4">
      <c r="A156" s="554">
        <v>23</v>
      </c>
      <c r="B156" s="555" t="s">
        <v>405</v>
      </c>
      <c r="C156" s="547"/>
      <c r="D156" s="548"/>
    </row>
    <row r="157" spans="1:4">
      <c r="A157" s="554">
        <v>24</v>
      </c>
      <c r="B157" s="555" t="s">
        <v>406</v>
      </c>
      <c r="C157" s="547"/>
      <c r="D157" s="548"/>
    </row>
    <row r="158" spans="1:4">
      <c r="A158" s="554">
        <v>25</v>
      </c>
      <c r="B158" s="555" t="s">
        <v>407</v>
      </c>
      <c r="C158" s="547"/>
      <c r="D158" s="548"/>
    </row>
    <row r="159" spans="1:4">
      <c r="A159" s="554">
        <v>26</v>
      </c>
      <c r="B159" s="555" t="s">
        <v>408</v>
      </c>
      <c r="C159" s="547"/>
      <c r="D159" s="548"/>
    </row>
    <row r="160" spans="1:4">
      <c r="A160" s="554">
        <v>27</v>
      </c>
      <c r="B160" s="555" t="s">
        <v>409</v>
      </c>
      <c r="C160" s="547"/>
      <c r="D160" s="548"/>
    </row>
    <row r="161" spans="1:4">
      <c r="A161" s="554">
        <v>28</v>
      </c>
      <c r="B161" s="555" t="s">
        <v>410</v>
      </c>
      <c r="C161" s="547"/>
      <c r="D161" s="548"/>
    </row>
    <row r="162" spans="1:4">
      <c r="A162" s="554">
        <v>29</v>
      </c>
      <c r="B162" s="555" t="s">
        <v>411</v>
      </c>
      <c r="C162" s="547"/>
      <c r="D162" s="548"/>
    </row>
    <row r="163" spans="1:4">
      <c r="A163" s="554">
        <v>30</v>
      </c>
      <c r="B163" s="555" t="s">
        <v>412</v>
      </c>
      <c r="C163" s="547"/>
      <c r="D163" s="548"/>
    </row>
    <row r="164" spans="1:4">
      <c r="A164" s="554">
        <v>31</v>
      </c>
      <c r="B164" s="555" t="s">
        <v>413</v>
      </c>
      <c r="C164" s="547"/>
      <c r="D164" s="548"/>
    </row>
    <row r="165" spans="1:4">
      <c r="A165" s="554">
        <v>32</v>
      </c>
      <c r="B165" s="555" t="s">
        <v>414</v>
      </c>
      <c r="C165" s="547"/>
      <c r="D165" s="548"/>
    </row>
    <row r="166" spans="1:4">
      <c r="A166" s="554">
        <v>33</v>
      </c>
      <c r="B166" s="555" t="s">
        <v>415</v>
      </c>
      <c r="C166" s="547"/>
      <c r="D166" s="548"/>
    </row>
    <row r="167" spans="1:4">
      <c r="A167" s="554">
        <v>34</v>
      </c>
      <c r="B167" s="555" t="s">
        <v>416</v>
      </c>
      <c r="C167" s="547"/>
      <c r="D167" s="548"/>
    </row>
    <row r="168" spans="1:4">
      <c r="A168" s="554">
        <v>35</v>
      </c>
      <c r="B168" s="555" t="s">
        <v>417</v>
      </c>
      <c r="C168" s="547"/>
      <c r="D168" s="548"/>
    </row>
    <row r="169" spans="1:4">
      <c r="A169" s="554">
        <v>36</v>
      </c>
      <c r="B169" s="555" t="s">
        <v>418</v>
      </c>
      <c r="C169" s="547"/>
      <c r="D169" s="548"/>
    </row>
    <row r="170" spans="1:4">
      <c r="A170" s="554">
        <v>37</v>
      </c>
      <c r="B170" s="555" t="s">
        <v>419</v>
      </c>
      <c r="C170" s="547"/>
      <c r="D170" s="548"/>
    </row>
    <row r="171" spans="1:4">
      <c r="A171" s="554">
        <v>38</v>
      </c>
      <c r="B171" s="555" t="s">
        <v>420</v>
      </c>
      <c r="C171" s="547"/>
      <c r="D171" s="548"/>
    </row>
    <row r="172" spans="1:4">
      <c r="A172" s="554">
        <v>39</v>
      </c>
      <c r="B172" s="555" t="s">
        <v>421</v>
      </c>
      <c r="C172" s="547"/>
      <c r="D172" s="548"/>
    </row>
    <row r="173" spans="1:4">
      <c r="A173" s="554">
        <v>40</v>
      </c>
      <c r="B173" s="555" t="s">
        <v>422</v>
      </c>
      <c r="C173" s="547"/>
      <c r="D173" s="548"/>
    </row>
    <row r="174" spans="1:4">
      <c r="A174" s="554">
        <v>41</v>
      </c>
      <c r="B174" s="555" t="s">
        <v>423</v>
      </c>
      <c r="C174" s="547"/>
      <c r="D174" s="548"/>
    </row>
    <row r="175" spans="1:4">
      <c r="A175" s="554">
        <v>42</v>
      </c>
      <c r="B175" s="555" t="s">
        <v>424</v>
      </c>
      <c r="C175" s="547"/>
      <c r="D175" s="548"/>
    </row>
    <row r="176" spans="1:4">
      <c r="A176" s="554">
        <v>43</v>
      </c>
      <c r="B176" s="555" t="s">
        <v>425</v>
      </c>
      <c r="C176" s="547"/>
      <c r="D176" s="548"/>
    </row>
    <row r="177" spans="1:4">
      <c r="A177" s="554">
        <v>44</v>
      </c>
      <c r="B177" s="555" t="s">
        <v>426</v>
      </c>
      <c r="C177" s="547"/>
      <c r="D177" s="548"/>
    </row>
    <row r="178" spans="1:4">
      <c r="A178" s="554">
        <v>45</v>
      </c>
      <c r="B178" s="555" t="s">
        <v>427</v>
      </c>
      <c r="C178" s="547"/>
      <c r="D178" s="548"/>
    </row>
    <row r="179" spans="1:4">
      <c r="A179" s="554">
        <v>46</v>
      </c>
      <c r="B179" s="555" t="s">
        <v>428</v>
      </c>
      <c r="C179" s="547"/>
      <c r="D179" s="548"/>
    </row>
    <row r="180" spans="1:4">
      <c r="A180" s="554">
        <v>47</v>
      </c>
      <c r="B180" s="555" t="s">
        <v>429</v>
      </c>
      <c r="C180" s="547"/>
      <c r="D180" s="548"/>
    </row>
    <row r="181" spans="1:4">
      <c r="A181" s="554">
        <v>48</v>
      </c>
      <c r="B181" s="555" t="s">
        <v>430</v>
      </c>
      <c r="C181" s="547"/>
      <c r="D181" s="548"/>
    </row>
    <row r="182" spans="1:4">
      <c r="A182" s="554">
        <v>49</v>
      </c>
      <c r="B182" s="555" t="s">
        <v>431</v>
      </c>
      <c r="C182" s="547"/>
      <c r="D182" s="548"/>
    </row>
    <row r="183" spans="1:4">
      <c r="A183" s="554">
        <v>50</v>
      </c>
      <c r="B183" s="555" t="s">
        <v>432</v>
      </c>
      <c r="C183" s="547"/>
      <c r="D183" s="548"/>
    </row>
    <row r="184" spans="1:4">
      <c r="A184" s="554">
        <v>51</v>
      </c>
      <c r="B184" s="555" t="s">
        <v>433</v>
      </c>
      <c r="C184" s="547"/>
      <c r="D184" s="548"/>
    </row>
    <row r="185" spans="1:4">
      <c r="A185" s="554">
        <v>52</v>
      </c>
      <c r="B185" s="555" t="s">
        <v>434</v>
      </c>
      <c r="C185" s="547"/>
      <c r="D185" s="548"/>
    </row>
    <row r="186" spans="1:4">
      <c r="A186" s="554">
        <v>53</v>
      </c>
      <c r="B186" s="555" t="s">
        <v>435</v>
      </c>
      <c r="C186" s="547"/>
      <c r="D186" s="548"/>
    </row>
    <row r="187" spans="1:4">
      <c r="A187" s="554">
        <v>54</v>
      </c>
      <c r="B187" s="555" t="s">
        <v>436</v>
      </c>
      <c r="C187" s="547"/>
      <c r="D187" s="548"/>
    </row>
    <row r="188" spans="1:4">
      <c r="A188" s="554">
        <v>55</v>
      </c>
      <c r="B188" s="555" t="s">
        <v>437</v>
      </c>
      <c r="C188" s="547"/>
      <c r="D188" s="548"/>
    </row>
    <row r="189" spans="1:4">
      <c r="A189" s="554">
        <v>56</v>
      </c>
      <c r="B189" s="555" t="s">
        <v>438</v>
      </c>
      <c r="C189" s="547"/>
      <c r="D189" s="548"/>
    </row>
    <row r="190" spans="1:4">
      <c r="A190" s="554">
        <v>57</v>
      </c>
      <c r="B190" s="555" t="s">
        <v>439</v>
      </c>
      <c r="C190" s="547"/>
      <c r="D190" s="548"/>
    </row>
    <row r="191" spans="1:4">
      <c r="A191" s="554">
        <v>58</v>
      </c>
      <c r="B191" s="555" t="s">
        <v>440</v>
      </c>
      <c r="C191" s="547"/>
      <c r="D191" s="548"/>
    </row>
    <row r="192" spans="1:4">
      <c r="A192" s="554">
        <v>59</v>
      </c>
      <c r="B192" s="555" t="s">
        <v>441</v>
      </c>
      <c r="C192" s="547"/>
      <c r="D192" s="548"/>
    </row>
    <row r="193" spans="1:4">
      <c r="A193" s="554">
        <v>60</v>
      </c>
      <c r="B193" s="555" t="s">
        <v>442</v>
      </c>
      <c r="C193" s="547"/>
      <c r="D193" s="548"/>
    </row>
    <row r="194" spans="1:4">
      <c r="A194" s="554">
        <v>61</v>
      </c>
      <c r="B194" s="555" t="s">
        <v>443</v>
      </c>
      <c r="C194" s="547"/>
      <c r="D194" s="548"/>
    </row>
    <row r="195" spans="1:4">
      <c r="A195" s="554">
        <v>62</v>
      </c>
      <c r="B195" s="555" t="s">
        <v>444</v>
      </c>
      <c r="C195" s="547"/>
      <c r="D195" s="548"/>
    </row>
    <row r="196" spans="1:4">
      <c r="A196" s="554">
        <v>63</v>
      </c>
      <c r="B196" s="555" t="s">
        <v>445</v>
      </c>
      <c r="C196" s="547"/>
      <c r="D196" s="548"/>
    </row>
    <row r="197" spans="1:4">
      <c r="A197" s="554">
        <v>64</v>
      </c>
      <c r="B197" s="555" t="s">
        <v>446</v>
      </c>
      <c r="C197" s="547"/>
      <c r="D197" s="548"/>
    </row>
    <row r="198" spans="1:4">
      <c r="A198" s="554">
        <v>65</v>
      </c>
      <c r="B198" s="555" t="s">
        <v>447</v>
      </c>
      <c r="C198" s="547"/>
      <c r="D198" s="548"/>
    </row>
    <row r="199" spans="1:4">
      <c r="A199" s="554">
        <v>66</v>
      </c>
      <c r="B199" s="555" t="s">
        <v>448</v>
      </c>
      <c r="C199" s="547"/>
      <c r="D199" s="548"/>
    </row>
    <row r="200" spans="1:4">
      <c r="A200" s="554">
        <v>67</v>
      </c>
      <c r="B200" s="555" t="s">
        <v>449</v>
      </c>
      <c r="C200" s="547"/>
      <c r="D200" s="548"/>
    </row>
    <row r="201" spans="1:4">
      <c r="A201" s="554">
        <v>68</v>
      </c>
      <c r="B201" s="555" t="s">
        <v>450</v>
      </c>
      <c r="C201" s="547"/>
      <c r="D201" s="548"/>
    </row>
    <row r="202" spans="1:4">
      <c r="A202" s="554">
        <v>69</v>
      </c>
      <c r="B202" s="555" t="s">
        <v>451</v>
      </c>
      <c r="C202" s="547"/>
      <c r="D202" s="548"/>
    </row>
    <row r="203" spans="1:4">
      <c r="A203" s="554">
        <v>70</v>
      </c>
      <c r="B203" s="555" t="s">
        <v>452</v>
      </c>
      <c r="C203" s="547"/>
      <c r="D203" s="548"/>
    </row>
    <row r="204" spans="1:4">
      <c r="A204" s="554">
        <v>71</v>
      </c>
      <c r="B204" s="555" t="s">
        <v>453</v>
      </c>
      <c r="C204" s="547"/>
      <c r="D204" s="548"/>
    </row>
    <row r="205" spans="1:4">
      <c r="A205" s="554">
        <v>72</v>
      </c>
      <c r="B205" s="555" t="s">
        <v>454</v>
      </c>
      <c r="C205" s="547"/>
      <c r="D205" s="548"/>
    </row>
    <row r="206" spans="1:4">
      <c r="A206" s="554">
        <v>73</v>
      </c>
      <c r="B206" s="555" t="s">
        <v>455</v>
      </c>
      <c r="C206" s="547"/>
      <c r="D206" s="548"/>
    </row>
    <row r="207" spans="1:4">
      <c r="A207" s="554">
        <v>74</v>
      </c>
      <c r="B207" s="555" t="s">
        <v>456</v>
      </c>
      <c r="C207" s="547"/>
      <c r="D207" s="548"/>
    </row>
    <row r="208" spans="1:4">
      <c r="A208" s="554">
        <v>75</v>
      </c>
      <c r="B208" s="555" t="s">
        <v>457</v>
      </c>
      <c r="C208" s="547"/>
      <c r="D208" s="548"/>
    </row>
    <row r="209" spans="1:4">
      <c r="A209" s="554">
        <v>76</v>
      </c>
      <c r="B209" s="555" t="s">
        <v>458</v>
      </c>
      <c r="C209" s="547"/>
      <c r="D209" s="548"/>
    </row>
    <row r="210" spans="1:4">
      <c r="A210" s="554">
        <v>77</v>
      </c>
      <c r="B210" s="555" t="s">
        <v>459</v>
      </c>
      <c r="C210" s="547"/>
      <c r="D210" s="548"/>
    </row>
    <row r="211" spans="1:4">
      <c r="A211" s="554">
        <v>78</v>
      </c>
      <c r="B211" s="555" t="s">
        <v>460</v>
      </c>
      <c r="C211" s="547"/>
      <c r="D211" s="548"/>
    </row>
    <row r="212" spans="1:4">
      <c r="A212" s="554">
        <v>79</v>
      </c>
      <c r="B212" s="555" t="s">
        <v>461</v>
      </c>
      <c r="C212" s="547"/>
      <c r="D212" s="548"/>
    </row>
    <row r="213" spans="1:4">
      <c r="A213" s="554">
        <v>80</v>
      </c>
      <c r="B213" s="555" t="s">
        <v>462</v>
      </c>
      <c r="C213" s="547"/>
      <c r="D213" s="548"/>
    </row>
    <row r="214" spans="1:4">
      <c r="A214" s="554">
        <v>81</v>
      </c>
      <c r="B214" s="555" t="s">
        <v>463</v>
      </c>
      <c r="C214" s="547"/>
      <c r="D214" s="548"/>
    </row>
    <row r="215" spans="1:4">
      <c r="A215" s="554">
        <v>82</v>
      </c>
      <c r="B215" s="555" t="s">
        <v>464</v>
      </c>
      <c r="C215" s="547"/>
      <c r="D215" s="548"/>
    </row>
    <row r="216" spans="1:4">
      <c r="A216" s="554">
        <v>83</v>
      </c>
      <c r="B216" s="555" t="s">
        <v>465</v>
      </c>
      <c r="C216" s="547"/>
      <c r="D216" s="548"/>
    </row>
    <row r="217" spans="1:4">
      <c r="A217" s="554">
        <v>84</v>
      </c>
      <c r="B217" s="555" t="s">
        <v>466</v>
      </c>
      <c r="C217" s="547"/>
      <c r="D217" s="548"/>
    </row>
    <row r="218" spans="1:4">
      <c r="A218" s="554">
        <v>85</v>
      </c>
      <c r="B218" s="555" t="s">
        <v>467</v>
      </c>
      <c r="C218" s="547"/>
      <c r="D218" s="548"/>
    </row>
    <row r="219" spans="1:4">
      <c r="A219" s="554">
        <v>86</v>
      </c>
      <c r="B219" s="555" t="s">
        <v>468</v>
      </c>
      <c r="C219" s="547"/>
      <c r="D219" s="548"/>
    </row>
    <row r="220" spans="1:4">
      <c r="A220" s="554">
        <v>87</v>
      </c>
      <c r="B220" s="555" t="s">
        <v>469</v>
      </c>
      <c r="C220" s="547"/>
      <c r="D220" s="548"/>
    </row>
    <row r="221" spans="1:4">
      <c r="A221" s="554">
        <v>88</v>
      </c>
      <c r="B221" s="555" t="s">
        <v>470</v>
      </c>
      <c r="C221" s="547"/>
      <c r="D221" s="548"/>
    </row>
    <row r="222" spans="1:4">
      <c r="A222" s="554">
        <v>89</v>
      </c>
      <c r="B222" s="555" t="s">
        <v>471</v>
      </c>
      <c r="C222" s="547"/>
      <c r="D222" s="548"/>
    </row>
    <row r="223" spans="1:4">
      <c r="A223" s="554">
        <v>90</v>
      </c>
      <c r="B223" s="555" t="s">
        <v>472</v>
      </c>
      <c r="C223" s="547"/>
      <c r="D223" s="548"/>
    </row>
    <row r="224" spans="1:4">
      <c r="A224" s="554">
        <v>91</v>
      </c>
      <c r="B224" s="555" t="s">
        <v>473</v>
      </c>
      <c r="C224" s="547"/>
      <c r="D224" s="548"/>
    </row>
    <row r="225" spans="1:4">
      <c r="A225" s="554">
        <v>92</v>
      </c>
      <c r="B225" s="555" t="s">
        <v>474</v>
      </c>
      <c r="C225" s="547"/>
      <c r="D225" s="548"/>
    </row>
    <row r="226" spans="1:4">
      <c r="A226" s="554">
        <v>93</v>
      </c>
      <c r="B226" s="555" t="s">
        <v>475</v>
      </c>
      <c r="C226" s="547"/>
      <c r="D226" s="548"/>
    </row>
    <row r="227" spans="1:4">
      <c r="A227" s="554">
        <v>94</v>
      </c>
      <c r="B227" s="555" t="s">
        <v>476</v>
      </c>
      <c r="C227" s="547"/>
      <c r="D227" s="548"/>
    </row>
    <row r="228" spans="1:4">
      <c r="A228" s="554">
        <v>95</v>
      </c>
      <c r="B228" s="555" t="s">
        <v>477</v>
      </c>
      <c r="C228" s="547"/>
      <c r="D228" s="548"/>
    </row>
    <row r="229" spans="1:4">
      <c r="A229" s="554">
        <v>96</v>
      </c>
      <c r="B229" s="555" t="s">
        <v>478</v>
      </c>
      <c r="C229" s="547"/>
      <c r="D229" s="548"/>
    </row>
    <row r="230" spans="1:4">
      <c r="A230" s="554">
        <v>97</v>
      </c>
      <c r="B230" s="555" t="s">
        <v>479</v>
      </c>
      <c r="C230" s="547"/>
      <c r="D230" s="548"/>
    </row>
    <row r="231" spans="1:4">
      <c r="A231" s="554">
        <v>98</v>
      </c>
      <c r="B231" s="555" t="s">
        <v>480</v>
      </c>
      <c r="C231" s="547"/>
      <c r="D231" s="548"/>
    </row>
    <row r="232" spans="1:4">
      <c r="A232" s="554">
        <v>99</v>
      </c>
      <c r="B232" s="555" t="s">
        <v>481</v>
      </c>
      <c r="C232" s="547"/>
      <c r="D232" s="548"/>
    </row>
    <row r="233" spans="1:4" ht="13.5" thickBot="1">
      <c r="A233" s="556">
        <v>100</v>
      </c>
      <c r="B233" s="557" t="s">
        <v>482</v>
      </c>
      <c r="C233" s="558"/>
      <c r="D233" s="559"/>
    </row>
  </sheetData>
  <customSheetViews>
    <customSheetView guid="{66705863-FE19-4351-9628-5A7FC4026A68}" hiddenColumns="1" state="hidden" topLeftCell="P1">
      <selection activeCell="DT28" sqref="DT28"/>
      <pageMargins left="0" right="0" top="0" bottom="0" header="0" footer="0"/>
      <pageSetup orientation="portrait" r:id="rId1"/>
      <headerFooter alignWithMargins="0"/>
    </customSheetView>
    <customSheetView guid="{89CB4E6A-722E-4E39-885D-E2A6D0D08321}" hiddenColumns="1" state="hidden" topLeftCell="P1">
      <selection activeCell="DT28" sqref="DT28"/>
      <pageMargins left="0" right="0" top="0" bottom="0" header="0" footer="0"/>
      <pageSetup orientation="portrait" r:id="rId2"/>
      <headerFooter alignWithMargins="0"/>
    </customSheetView>
    <customSheetView guid="{915C64AD-BD67-44F0-9117-5B9D998BA799}" hiddenColumns="1" state="hidden" topLeftCell="P1">
      <selection activeCell="DT28" sqref="DT28"/>
      <pageMargins left="0" right="0" top="0" bottom="0" header="0" footer="0"/>
      <pageSetup orientation="portrait" r:id="rId3"/>
      <headerFooter alignWithMargins="0"/>
    </customSheetView>
    <customSheetView guid="{18EA11B4-BD82-47BF-99FA-7AB19BF74D0B}" hiddenColumns="1" state="hidden" topLeftCell="P1">
      <selection activeCell="DT28" sqref="DT28"/>
      <pageMargins left="0" right="0" top="0" bottom="0" header="0" footer="0"/>
      <pageSetup orientation="portrait" r:id="rId4"/>
      <headerFooter alignWithMargins="0"/>
    </customSheetView>
    <customSheetView guid="{CCA37BAE-906F-43D5-9FD9-B13563E4B9D7}"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A58DB4DF-40C7-4BEB-B85E-6BD6F54941CF}" hiddenColumns="1" state="hidden" topLeftCell="P1">
      <selection activeCell="DT28" sqref="DT28"/>
      <pageMargins left="0" right="0" top="0" bottom="0" header="0" footer="0"/>
      <pageSetup orientation="portrait" r:id="rId7"/>
      <headerFooter alignWithMargins="0"/>
    </customSheetView>
    <customSheetView guid="{889C3D82-0A24-4765-A688-A80A782F5056}" hiddenColumns="1" state="hidden" topLeftCell="P1">
      <selection activeCell="DT28" sqref="DT28"/>
      <pageMargins left="0" right="0" top="0" bottom="0" header="0" footer="0"/>
      <pageSetup orientation="portrait" r:id="rId8"/>
      <headerFooter alignWithMargins="0"/>
    </customSheetView>
    <customSheetView guid="{041FB609-8993-4F11-A9EC-5412AED6DDE3}" hiddenColumns="1" state="hidden" topLeftCell="P1">
      <selection activeCell="DT28" sqref="DT28"/>
      <pageMargins left="0" right="0" top="0" bottom="0" header="0" footer="0"/>
      <pageSetup orientation="portrait" r:id="rId9"/>
      <headerFooter alignWithMargins="0"/>
    </customSheetView>
    <customSheetView guid="{C76D6353-631E-41F6-AC5B-54AF1399435E}" hiddenColumns="1" state="hidden" topLeftCell="P1">
      <selection activeCell="DT28" sqref="DT28"/>
      <pageMargins left="0" right="0" top="0" bottom="0" header="0" footer="0"/>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oddHeader>&amp;C&amp;"Calibri"&amp;12&amp;KFF0000 डेटा वर्गीकरण : प्रतिबंधित/RESTRICTED&amp;1#_x000D_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52"/>
    <col min="2" max="2" width="9.140625" style="53"/>
    <col min="3" max="3" width="83" style="53" customWidth="1"/>
    <col min="4" max="4" width="75.5703125" style="52" customWidth="1"/>
    <col min="5" max="16384" width="9.140625" style="51"/>
  </cols>
  <sheetData>
    <row r="1" spans="1:11" ht="45" customHeight="1">
      <c r="A1" s="729" t="s">
        <v>16</v>
      </c>
      <c r="B1" s="729"/>
      <c r="C1" s="729"/>
      <c r="D1" s="49"/>
      <c r="E1" s="50"/>
      <c r="F1" s="50"/>
      <c r="G1" s="50"/>
      <c r="H1" s="50"/>
      <c r="I1" s="50"/>
      <c r="J1" s="50"/>
      <c r="K1" s="50"/>
    </row>
    <row r="2" spans="1:11" ht="18" customHeight="1">
      <c r="D2" s="25"/>
      <c r="E2" s="54"/>
      <c r="F2" s="54"/>
      <c r="G2" s="54"/>
      <c r="H2" s="54"/>
      <c r="I2" s="54"/>
      <c r="J2" s="54"/>
      <c r="K2" s="54"/>
    </row>
    <row r="3" spans="1:11" ht="18" customHeight="1">
      <c r="A3" s="55" t="s">
        <v>17</v>
      </c>
      <c r="B3" s="53" t="s">
        <v>18</v>
      </c>
      <c r="D3" s="56"/>
      <c r="E3" s="57"/>
      <c r="F3" s="57"/>
      <c r="G3" s="57"/>
      <c r="H3" s="57"/>
      <c r="I3" s="57"/>
      <c r="J3" s="57"/>
      <c r="K3" s="57"/>
    </row>
    <row r="4" spans="1:11" ht="18" customHeight="1">
      <c r="B4" s="58" t="s">
        <v>19</v>
      </c>
      <c r="C4" s="59" t="s">
        <v>20</v>
      </c>
      <c r="D4" s="56"/>
      <c r="E4" s="57"/>
      <c r="F4" s="57"/>
      <c r="G4" s="57"/>
      <c r="H4" s="57"/>
      <c r="I4" s="57"/>
      <c r="J4" s="57"/>
      <c r="K4" s="57"/>
    </row>
    <row r="5" spans="1:11" ht="38.1" customHeight="1">
      <c r="B5" s="58" t="s">
        <v>21</v>
      </c>
      <c r="C5" s="59" t="s">
        <v>22</v>
      </c>
      <c r="D5" s="56"/>
      <c r="E5" s="57"/>
      <c r="F5" s="57"/>
      <c r="G5" s="57"/>
      <c r="H5" s="57"/>
      <c r="I5" s="57"/>
      <c r="J5" s="57"/>
      <c r="K5" s="57"/>
    </row>
    <row r="6" spans="1:11" ht="18" customHeight="1">
      <c r="B6" s="58" t="s">
        <v>23</v>
      </c>
      <c r="C6" s="59" t="s">
        <v>24</v>
      </c>
      <c r="D6" s="56"/>
      <c r="E6" s="57"/>
      <c r="F6" s="57"/>
      <c r="G6" s="57"/>
      <c r="H6" s="57"/>
      <c r="I6" s="57"/>
      <c r="J6" s="57"/>
      <c r="K6" s="57"/>
    </row>
    <row r="7" spans="1:11" ht="18" customHeight="1">
      <c r="B7" s="58" t="s">
        <v>25</v>
      </c>
      <c r="C7" s="59" t="s">
        <v>26</v>
      </c>
      <c r="D7" s="56"/>
      <c r="E7" s="57"/>
      <c r="F7" s="57"/>
      <c r="G7" s="57"/>
      <c r="H7" s="57"/>
      <c r="I7" s="57"/>
      <c r="J7" s="57"/>
      <c r="K7" s="57"/>
    </row>
    <row r="8" spans="1:11" ht="18" customHeight="1">
      <c r="B8" s="58" t="s">
        <v>27</v>
      </c>
      <c r="C8" s="59" t="s">
        <v>28</v>
      </c>
      <c r="D8" s="56"/>
      <c r="E8" s="57"/>
      <c r="F8" s="57"/>
      <c r="G8" s="57"/>
      <c r="H8" s="57"/>
      <c r="I8" s="57"/>
      <c r="J8" s="57"/>
      <c r="K8" s="57"/>
    </row>
    <row r="9" spans="1:11" ht="18" customHeight="1">
      <c r="B9" s="58" t="s">
        <v>29</v>
      </c>
      <c r="C9" s="59" t="s">
        <v>30</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31</v>
      </c>
      <c r="B11" s="53" t="s">
        <v>32</v>
      </c>
      <c r="D11" s="56"/>
      <c r="E11" s="57"/>
      <c r="F11" s="57"/>
      <c r="G11" s="57"/>
      <c r="H11" s="57"/>
      <c r="I11" s="57"/>
      <c r="J11" s="57"/>
      <c r="K11" s="57"/>
    </row>
    <row r="12" spans="1:11" ht="18" customHeight="1">
      <c r="B12" s="727" t="s">
        <v>33</v>
      </c>
      <c r="C12" s="727"/>
      <c r="D12" s="60"/>
      <c r="E12" s="57"/>
      <c r="F12" s="57"/>
      <c r="G12" s="57"/>
      <c r="H12" s="57"/>
      <c r="I12" s="57"/>
      <c r="J12" s="57"/>
      <c r="K12" s="57"/>
    </row>
    <row r="13" spans="1:11" ht="18" customHeight="1">
      <c r="B13" s="61"/>
      <c r="C13" s="59" t="s">
        <v>34</v>
      </c>
      <c r="D13" s="56"/>
      <c r="E13" s="57"/>
      <c r="F13" s="57"/>
      <c r="G13" s="57"/>
      <c r="H13" s="57"/>
      <c r="I13" s="57"/>
      <c r="J13" s="57"/>
      <c r="K13" s="57"/>
    </row>
    <row r="14" spans="1:11" ht="18" customHeight="1">
      <c r="B14" s="727" t="s">
        <v>35</v>
      </c>
      <c r="C14" s="727"/>
      <c r="D14" s="60"/>
      <c r="E14" s="57"/>
      <c r="F14" s="57"/>
      <c r="G14" s="57"/>
      <c r="H14" s="57"/>
      <c r="I14" s="57"/>
      <c r="J14" s="57"/>
      <c r="K14" s="57"/>
    </row>
    <row r="15" spans="1:11" ht="38.1" customHeight="1">
      <c r="B15" s="62" t="s">
        <v>36</v>
      </c>
      <c r="C15" s="59" t="s">
        <v>37</v>
      </c>
      <c r="D15" s="56"/>
      <c r="E15" s="57"/>
      <c r="F15" s="57"/>
      <c r="G15" s="57"/>
      <c r="H15" s="57"/>
      <c r="I15" s="57"/>
      <c r="J15" s="57"/>
      <c r="K15" s="57"/>
    </row>
    <row r="16" spans="1:11" ht="36" customHeight="1">
      <c r="B16" s="62" t="s">
        <v>36</v>
      </c>
      <c r="C16" s="59" t="s">
        <v>38</v>
      </c>
      <c r="D16" s="56"/>
      <c r="E16" s="57"/>
      <c r="F16" s="57"/>
      <c r="G16" s="57"/>
      <c r="H16" s="57"/>
      <c r="I16" s="57"/>
      <c r="J16" s="57"/>
      <c r="K16" s="57"/>
    </row>
    <row r="17" spans="2:11" ht="42" customHeight="1">
      <c r="B17" s="62" t="s">
        <v>36</v>
      </c>
      <c r="C17" s="59" t="s">
        <v>39</v>
      </c>
      <c r="D17" s="56"/>
      <c r="E17" s="57"/>
      <c r="F17" s="57"/>
      <c r="G17" s="57"/>
      <c r="H17" s="57"/>
      <c r="I17" s="57"/>
      <c r="J17" s="57"/>
      <c r="K17" s="57"/>
    </row>
    <row r="18" spans="2:11" ht="18" customHeight="1">
      <c r="B18" s="62" t="s">
        <v>36</v>
      </c>
      <c r="C18" s="59" t="s">
        <v>40</v>
      </c>
      <c r="D18" s="56"/>
      <c r="E18" s="57"/>
      <c r="F18" s="57"/>
      <c r="G18" s="57"/>
      <c r="H18" s="57"/>
      <c r="I18" s="57"/>
      <c r="J18" s="57"/>
      <c r="K18" s="57"/>
    </row>
    <row r="19" spans="2:11" ht="18" customHeight="1">
      <c r="B19" s="62" t="s">
        <v>36</v>
      </c>
      <c r="C19" s="63" t="s">
        <v>41</v>
      </c>
      <c r="D19" s="56"/>
      <c r="E19" s="57"/>
      <c r="F19" s="57"/>
      <c r="G19" s="57"/>
      <c r="H19" s="57"/>
      <c r="I19" s="57"/>
      <c r="J19" s="57"/>
      <c r="K19" s="57"/>
    </row>
    <row r="20" spans="2:11" ht="18" customHeight="1">
      <c r="B20" s="62" t="s">
        <v>36</v>
      </c>
      <c r="C20" s="59" t="s">
        <v>42</v>
      </c>
      <c r="D20" s="56"/>
      <c r="E20" s="57"/>
      <c r="F20" s="57"/>
      <c r="G20" s="57"/>
      <c r="H20" s="57"/>
      <c r="I20" s="57"/>
      <c r="J20" s="57"/>
      <c r="K20" s="57"/>
    </row>
    <row r="21" spans="2:11" ht="18" customHeight="1">
      <c r="B21" s="727" t="s">
        <v>43</v>
      </c>
      <c r="C21" s="727"/>
      <c r="D21" s="60"/>
      <c r="E21" s="57"/>
      <c r="F21" s="57"/>
      <c r="G21" s="57"/>
      <c r="H21" s="57"/>
      <c r="I21" s="57"/>
      <c r="J21" s="57"/>
      <c r="K21" s="57"/>
    </row>
    <row r="22" spans="2:11" ht="54" customHeight="1">
      <c r="B22" s="62" t="s">
        <v>36</v>
      </c>
      <c r="C22" s="59" t="s">
        <v>44</v>
      </c>
      <c r="D22" s="56"/>
      <c r="E22" s="57"/>
      <c r="F22" s="57"/>
      <c r="G22" s="57"/>
      <c r="H22" s="57"/>
      <c r="I22" s="57"/>
      <c r="J22" s="57"/>
      <c r="K22" s="57"/>
    </row>
    <row r="23" spans="2:11" ht="54" customHeight="1">
      <c r="B23" s="62" t="s">
        <v>36</v>
      </c>
      <c r="C23" s="59" t="s">
        <v>45</v>
      </c>
      <c r="D23" s="56"/>
      <c r="E23" s="57"/>
      <c r="F23" s="57"/>
      <c r="G23" s="57"/>
      <c r="H23" s="57"/>
      <c r="I23" s="57"/>
      <c r="J23" s="57"/>
      <c r="K23" s="57"/>
    </row>
    <row r="24" spans="2:11" ht="57.6" customHeight="1">
      <c r="B24" s="62" t="s">
        <v>36</v>
      </c>
      <c r="C24" s="59" t="s">
        <v>46</v>
      </c>
      <c r="D24" s="56"/>
      <c r="E24" s="57"/>
      <c r="F24" s="57"/>
      <c r="G24" s="57"/>
      <c r="H24" s="57"/>
      <c r="I24" s="57"/>
      <c r="J24" s="57"/>
      <c r="K24" s="57"/>
    </row>
    <row r="25" spans="2:11" ht="18" customHeight="1">
      <c r="B25" s="62" t="s">
        <v>36</v>
      </c>
      <c r="C25" s="59" t="s">
        <v>47</v>
      </c>
      <c r="D25" s="56"/>
      <c r="E25" s="57"/>
      <c r="F25" s="57"/>
      <c r="G25" s="57"/>
      <c r="H25" s="57"/>
      <c r="I25" s="57"/>
      <c r="J25" s="57"/>
      <c r="K25" s="57"/>
    </row>
    <row r="26" spans="2:11" ht="38.1" customHeight="1">
      <c r="B26" s="62" t="s">
        <v>36</v>
      </c>
      <c r="C26" s="59" t="s">
        <v>48</v>
      </c>
      <c r="D26" s="56"/>
      <c r="E26" s="57"/>
      <c r="F26" s="57"/>
      <c r="G26" s="57"/>
      <c r="H26" s="57"/>
      <c r="I26" s="57"/>
      <c r="J26" s="57"/>
      <c r="K26" s="57"/>
    </row>
    <row r="27" spans="2:11" ht="18" customHeight="1">
      <c r="B27" s="727" t="s">
        <v>49</v>
      </c>
      <c r="C27" s="727"/>
      <c r="D27" s="60"/>
      <c r="E27" s="57"/>
      <c r="F27" s="57"/>
      <c r="G27" s="57"/>
      <c r="H27" s="57"/>
      <c r="I27" s="57"/>
      <c r="J27" s="57"/>
      <c r="K27" s="57"/>
    </row>
    <row r="28" spans="2:11" ht="54" customHeight="1">
      <c r="B28" s="62" t="s">
        <v>36</v>
      </c>
      <c r="C28" s="59" t="s">
        <v>44</v>
      </c>
      <c r="D28" s="56"/>
      <c r="E28" s="57"/>
      <c r="F28" s="57"/>
      <c r="G28" s="57"/>
      <c r="H28" s="57"/>
      <c r="I28" s="57"/>
      <c r="J28" s="57"/>
      <c r="K28" s="57"/>
    </row>
    <row r="29" spans="2:11" ht="18" customHeight="1">
      <c r="B29" s="62" t="s">
        <v>36</v>
      </c>
      <c r="C29" s="59" t="s">
        <v>47</v>
      </c>
      <c r="D29" s="56"/>
      <c r="E29" s="57"/>
      <c r="F29" s="57"/>
      <c r="G29" s="57"/>
      <c r="H29" s="57"/>
      <c r="I29" s="57"/>
      <c r="J29" s="57"/>
      <c r="K29" s="57"/>
    </row>
    <row r="30" spans="2:11" ht="18" customHeight="1">
      <c r="B30" s="727" t="s">
        <v>50</v>
      </c>
      <c r="C30" s="727"/>
      <c r="D30" s="60"/>
    </row>
    <row r="31" spans="2:11" ht="54" customHeight="1">
      <c r="B31" s="62" t="s">
        <v>36</v>
      </c>
      <c r="C31" s="59" t="s">
        <v>44</v>
      </c>
      <c r="D31" s="56"/>
      <c r="E31" s="57"/>
      <c r="F31" s="57"/>
      <c r="G31" s="57"/>
      <c r="H31" s="57"/>
      <c r="I31" s="57"/>
      <c r="J31" s="57"/>
      <c r="K31" s="57"/>
    </row>
    <row r="32" spans="2:11" ht="18" customHeight="1">
      <c r="B32" s="62" t="s">
        <v>36</v>
      </c>
      <c r="C32" s="59" t="s">
        <v>47</v>
      </c>
      <c r="D32" s="56"/>
    </row>
    <row r="33" spans="2:11" ht="18" customHeight="1">
      <c r="B33" s="727" t="s">
        <v>51</v>
      </c>
      <c r="C33" s="727"/>
      <c r="D33" s="60"/>
    </row>
    <row r="34" spans="2:11" ht="18" customHeight="1">
      <c r="B34" s="62" t="s">
        <v>36</v>
      </c>
      <c r="C34" s="59" t="s">
        <v>52</v>
      </c>
      <c r="D34" s="56"/>
    </row>
    <row r="35" spans="2:11" ht="18" customHeight="1">
      <c r="B35" s="727" t="s">
        <v>53</v>
      </c>
      <c r="C35" s="727"/>
      <c r="D35" s="60"/>
    </row>
    <row r="36" spans="2:11" ht="66.599999999999994" customHeight="1">
      <c r="B36" s="62" t="s">
        <v>36</v>
      </c>
      <c r="C36" s="59" t="s">
        <v>54</v>
      </c>
      <c r="D36" s="56"/>
      <c r="E36" s="57"/>
      <c r="F36" s="57"/>
      <c r="G36" s="57"/>
      <c r="H36" s="57"/>
      <c r="I36" s="57"/>
      <c r="J36" s="57"/>
      <c r="K36" s="57"/>
    </row>
    <row r="37" spans="2:11" ht="146.1" customHeight="1">
      <c r="B37" s="62" t="s">
        <v>36</v>
      </c>
      <c r="C37" s="59" t="s">
        <v>55</v>
      </c>
      <c r="D37" s="56"/>
      <c r="E37" s="57"/>
      <c r="F37" s="57"/>
      <c r="G37" s="57"/>
      <c r="H37" s="57"/>
      <c r="I37" s="57"/>
      <c r="J37" s="57"/>
      <c r="K37" s="57"/>
    </row>
    <row r="38" spans="2:11" ht="164.1" customHeight="1">
      <c r="B38" s="62" t="s">
        <v>36</v>
      </c>
      <c r="C38" s="59" t="s">
        <v>56</v>
      </c>
      <c r="D38" s="56"/>
      <c r="E38" s="57"/>
      <c r="F38" s="57"/>
      <c r="G38" s="57"/>
      <c r="H38" s="57"/>
      <c r="I38" s="57"/>
      <c r="J38" s="57"/>
      <c r="K38" s="57"/>
    </row>
    <row r="39" spans="2:11" ht="75.95" customHeight="1">
      <c r="B39" s="62" t="s">
        <v>36</v>
      </c>
      <c r="C39" s="59" t="s">
        <v>57</v>
      </c>
      <c r="D39" s="56"/>
      <c r="E39" s="57"/>
      <c r="F39" s="57"/>
      <c r="G39" s="57"/>
      <c r="H39" s="57"/>
      <c r="I39" s="57"/>
      <c r="J39" s="57"/>
      <c r="K39" s="57"/>
    </row>
    <row r="40" spans="2:11" ht="38.1" customHeight="1">
      <c r="B40" s="62" t="s">
        <v>36</v>
      </c>
      <c r="C40" s="59" t="s">
        <v>58</v>
      </c>
    </row>
    <row r="41" spans="2:11" ht="18" customHeight="1">
      <c r="B41" s="727" t="s">
        <v>59</v>
      </c>
      <c r="C41" s="727"/>
    </row>
    <row r="42" spans="2:11" ht="38.1" customHeight="1">
      <c r="B42" s="62" t="s">
        <v>36</v>
      </c>
      <c r="C42" s="59" t="s">
        <v>60</v>
      </c>
    </row>
    <row r="43" spans="2:11" ht="18" customHeight="1">
      <c r="B43" s="62" t="s">
        <v>36</v>
      </c>
      <c r="C43" s="64" t="s">
        <v>61</v>
      </c>
    </row>
    <row r="44" spans="2:11" ht="18" customHeight="1">
      <c r="B44" s="727" t="s">
        <v>62</v>
      </c>
      <c r="C44" s="727"/>
    </row>
    <row r="45" spans="2:11" ht="38.1" customHeight="1">
      <c r="B45" s="62" t="s">
        <v>36</v>
      </c>
      <c r="C45" s="59" t="s">
        <v>63</v>
      </c>
    </row>
    <row r="46" spans="2:11" ht="18" customHeight="1">
      <c r="B46" s="62" t="s">
        <v>36</v>
      </c>
      <c r="C46" s="64" t="s">
        <v>61</v>
      </c>
    </row>
    <row r="47" spans="2:11" ht="18" customHeight="1">
      <c r="B47" s="727" t="s">
        <v>64</v>
      </c>
      <c r="C47" s="727" t="s">
        <v>65</v>
      </c>
    </row>
    <row r="48" spans="2:11" ht="48" customHeight="1">
      <c r="B48" s="62" t="s">
        <v>36</v>
      </c>
      <c r="C48" s="59" t="s">
        <v>66</v>
      </c>
    </row>
    <row r="49" spans="1:11" ht="18" customHeight="1">
      <c r="B49" s="62" t="s">
        <v>36</v>
      </c>
      <c r="C49" s="64" t="s">
        <v>61</v>
      </c>
    </row>
    <row r="50" spans="1:11" ht="18" customHeight="1">
      <c r="B50" s="727" t="s">
        <v>67</v>
      </c>
      <c r="C50" s="727"/>
    </row>
    <row r="51" spans="1:11" ht="38.1" customHeight="1">
      <c r="B51" s="62" t="s">
        <v>36</v>
      </c>
      <c r="C51" s="59" t="s">
        <v>68</v>
      </c>
    </row>
    <row r="52" spans="1:11" ht="38.1" customHeight="1">
      <c r="B52" s="62" t="s">
        <v>36</v>
      </c>
      <c r="C52" s="59" t="s">
        <v>69</v>
      </c>
    </row>
    <row r="53" spans="1:11" ht="18" customHeight="1">
      <c r="B53" s="727" t="s">
        <v>70</v>
      </c>
      <c r="C53" s="727"/>
    </row>
    <row r="54" spans="1:11" ht="18" customHeight="1">
      <c r="B54" s="62" t="s">
        <v>36</v>
      </c>
      <c r="C54" s="65" t="s">
        <v>71</v>
      </c>
    </row>
    <row r="55" spans="1:11" ht="18" customHeight="1">
      <c r="B55" s="62" t="s">
        <v>36</v>
      </c>
      <c r="C55" s="65" t="s">
        <v>72</v>
      </c>
    </row>
    <row r="56" spans="1:11" ht="18" customHeight="1">
      <c r="B56" s="727" t="s">
        <v>73</v>
      </c>
      <c r="C56" s="727"/>
    </row>
    <row r="57" spans="1:11" ht="18" customHeight="1">
      <c r="B57" s="62" t="s">
        <v>36</v>
      </c>
      <c r="C57" s="59" t="s">
        <v>74</v>
      </c>
      <c r="D57" s="56"/>
      <c r="E57" s="57"/>
      <c r="F57" s="57"/>
      <c r="G57" s="57"/>
      <c r="H57" s="57"/>
      <c r="I57" s="57"/>
      <c r="J57" s="57"/>
      <c r="K57" s="57"/>
    </row>
    <row r="58" spans="1:11" ht="18" customHeight="1">
      <c r="B58" s="62" t="s">
        <v>36</v>
      </c>
      <c r="C58" s="59" t="s">
        <v>75</v>
      </c>
      <c r="D58" s="56"/>
      <c r="E58" s="57"/>
      <c r="F58" s="57"/>
      <c r="G58" s="57"/>
      <c r="H58" s="57"/>
      <c r="I58" s="57"/>
      <c r="J58" s="57"/>
      <c r="K58" s="57"/>
    </row>
    <row r="59" spans="1:11" ht="36" customHeight="1">
      <c r="B59" s="62" t="s">
        <v>36</v>
      </c>
      <c r="C59" s="59" t="s">
        <v>76</v>
      </c>
      <c r="D59" s="56"/>
      <c r="E59" s="57"/>
      <c r="F59" s="57"/>
      <c r="G59" s="57"/>
      <c r="H59" s="57"/>
      <c r="I59" s="57"/>
      <c r="J59" s="57"/>
      <c r="K59" s="57"/>
    </row>
    <row r="60" spans="1:11" ht="18" customHeight="1">
      <c r="B60" s="62" t="s">
        <v>36</v>
      </c>
      <c r="C60" s="59" t="s">
        <v>77</v>
      </c>
      <c r="D60" s="56"/>
      <c r="E60" s="57"/>
      <c r="F60" s="57"/>
      <c r="G60" s="57"/>
      <c r="H60" s="57"/>
      <c r="I60" s="57"/>
      <c r="J60" s="57"/>
      <c r="K60" s="57"/>
    </row>
    <row r="61" spans="1:11" ht="18" customHeight="1">
      <c r="A61" s="53"/>
      <c r="C61" s="66"/>
    </row>
    <row r="62" spans="1:11" ht="18" customHeight="1">
      <c r="A62" s="728"/>
      <c r="B62" s="728"/>
      <c r="C62" s="728"/>
      <c r="D62" s="67"/>
    </row>
    <row r="63" spans="1:11" ht="18" customHeight="1">
      <c r="A63" s="725" t="s">
        <v>78</v>
      </c>
      <c r="B63" s="725"/>
      <c r="C63" s="725"/>
      <c r="D63" s="67"/>
    </row>
    <row r="64" spans="1:11" ht="36" customHeight="1">
      <c r="A64" s="726" t="s">
        <v>79</v>
      </c>
      <c r="B64" s="726"/>
      <c r="C64" s="726"/>
    </row>
    <row r="65" spans="2:3" ht="18" customHeight="1">
      <c r="B65" s="68"/>
      <c r="C65" s="68"/>
    </row>
    <row r="66" spans="2:3" ht="18" customHeight="1">
      <c r="C66" s="65"/>
    </row>
    <row r="67" spans="2:3" ht="18" customHeight="1">
      <c r="C67" s="66"/>
    </row>
    <row r="68" spans="2:3" ht="18" customHeight="1">
      <c r="C68" s="65"/>
    </row>
    <row r="69" spans="2:3" ht="18" customHeight="1">
      <c r="B69" s="66"/>
      <c r="C69" s="66"/>
    </row>
    <row r="70" spans="2:3" ht="18" customHeight="1">
      <c r="B70" s="66"/>
      <c r="C70" s="66"/>
    </row>
    <row r="71" spans="2:3" ht="18" customHeight="1">
      <c r="B71" s="66"/>
      <c r="C71" s="66"/>
    </row>
    <row r="72" spans="2:3" ht="18" customHeight="1">
      <c r="B72" s="66"/>
      <c r="C72" s="66"/>
    </row>
    <row r="73" spans="2:3" ht="18" customHeight="1">
      <c r="B73" s="66"/>
      <c r="C73" s="66"/>
    </row>
    <row r="74" spans="2:3" ht="18" customHeight="1">
      <c r="B74" s="66"/>
      <c r="C74" s="6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5"/>
  <headerFooter alignWithMargins="0">
    <oddHeader>&amp;C&amp;"Calibri"&amp;12&amp;KFF0000 डेटा वर्गीकरण : प्रतिबंधित/RESTRICTED&amp;1#_x000D_</oddHeader>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tabSelected="1" view="pageBreakPreview" zoomScale="115" zoomScaleSheetLayoutView="115" workbookViewId="0">
      <selection activeCell="M13" sqref="M13"/>
    </sheetView>
  </sheetViews>
  <sheetFormatPr defaultRowHeight="15.75"/>
  <cols>
    <col min="1" max="1" width="33" style="462" customWidth="1"/>
    <col min="2" max="2" width="11.7109375" style="462" customWidth="1"/>
    <col min="3" max="4" width="6.42578125" style="462" customWidth="1"/>
    <col min="5" max="5" width="6.42578125" style="465" customWidth="1"/>
    <col min="6" max="6" width="39" style="465" customWidth="1"/>
    <col min="7" max="11" width="11.85546875" style="465" hidden="1" customWidth="1"/>
    <col min="12" max="24" width="11.85546875" style="465" customWidth="1"/>
    <col min="25" max="25" width="9.140625" style="465" customWidth="1"/>
    <col min="26" max="26" width="15.28515625" style="465" customWidth="1"/>
    <col min="27" max="16384" width="9.140625" style="465"/>
  </cols>
  <sheetData>
    <row r="1" spans="1:28" s="462" customFormat="1" ht="57" customHeight="1">
      <c r="A1" s="733" t="str">
        <f>Cover!$B$2</f>
        <v>400kV Transformer Package 4TR-12-BULK  for 10x500 MVA, 400/220/33kV 3-Ph Transformers Under " Bulk Procurement of 765kV &amp; 400kV class Transformers and Reactors of various capacities under Lot-6"</v>
      </c>
      <c r="B1" s="733"/>
      <c r="C1" s="733"/>
      <c r="D1" s="733"/>
      <c r="E1" s="733"/>
      <c r="F1" s="733"/>
      <c r="G1" s="463"/>
      <c r="H1" s="463"/>
      <c r="I1" s="463"/>
      <c r="J1" s="463"/>
      <c r="K1" s="463"/>
      <c r="L1" s="463"/>
      <c r="M1" s="463"/>
      <c r="N1" s="463"/>
      <c r="O1" s="463"/>
      <c r="P1" s="463"/>
      <c r="Q1" s="463"/>
      <c r="R1" s="463"/>
      <c r="S1" s="463"/>
      <c r="T1" s="463"/>
      <c r="U1" s="463"/>
      <c r="V1" s="463"/>
      <c r="W1" s="463"/>
      <c r="X1" s="463"/>
      <c r="Z1" s="464"/>
      <c r="AA1" s="464"/>
      <c r="AB1" s="464"/>
    </row>
    <row r="2" spans="1:28" ht="16.5" customHeight="1">
      <c r="A2" s="734" t="str">
        <f>Cover!B3</f>
        <v>Spec No:-CC/NT/W-TR/DOM/A04/25/10879</v>
      </c>
      <c r="B2" s="734"/>
      <c r="C2" s="734"/>
      <c r="D2" s="734"/>
      <c r="E2" s="734"/>
      <c r="F2" s="734"/>
      <c r="G2" s="462"/>
      <c r="H2" s="462"/>
      <c r="I2" s="462"/>
      <c r="J2" s="462"/>
      <c r="K2" s="462"/>
      <c r="L2" s="462"/>
      <c r="M2" s="462"/>
      <c r="N2" s="462"/>
      <c r="O2" s="462"/>
      <c r="P2" s="462"/>
      <c r="Q2" s="462"/>
      <c r="R2" s="462"/>
      <c r="S2" s="462"/>
      <c r="T2" s="462"/>
      <c r="U2" s="462"/>
      <c r="V2" s="462"/>
      <c r="W2" s="462"/>
      <c r="X2" s="462"/>
      <c r="Z2" s="465" t="s">
        <v>80</v>
      </c>
      <c r="AA2" s="466">
        <v>1</v>
      </c>
      <c r="AB2" s="467"/>
    </row>
    <row r="3" spans="1:28" ht="12" customHeight="1">
      <c r="A3" s="468"/>
      <c r="B3" s="468"/>
      <c r="C3" s="468"/>
      <c r="D3" s="468"/>
      <c r="E3" s="462"/>
      <c r="F3" s="462"/>
      <c r="G3" s="462"/>
      <c r="H3" s="462"/>
      <c r="I3" s="462"/>
      <c r="J3" s="462"/>
      <c r="K3" s="462"/>
      <c r="L3" s="462"/>
      <c r="M3" s="462"/>
      <c r="N3" s="462"/>
      <c r="O3" s="462"/>
      <c r="P3" s="462"/>
      <c r="Q3" s="462"/>
      <c r="R3" s="462"/>
      <c r="S3" s="462"/>
      <c r="T3" s="462"/>
      <c r="U3" s="462"/>
      <c r="V3" s="462"/>
      <c r="W3" s="462"/>
      <c r="X3" s="462"/>
      <c r="Z3" s="465" t="s">
        <v>81</v>
      </c>
      <c r="AA3" s="466" t="s">
        <v>82</v>
      </c>
      <c r="AB3" s="467"/>
    </row>
    <row r="4" spans="1:28" ht="20.100000000000001" customHeight="1">
      <c r="A4" s="735" t="s">
        <v>83</v>
      </c>
      <c r="B4" s="735"/>
      <c r="C4" s="735"/>
      <c r="D4" s="735"/>
      <c r="E4" s="735"/>
      <c r="F4" s="735"/>
      <c r="G4" s="462"/>
      <c r="H4" s="462"/>
      <c r="I4" s="462"/>
      <c r="J4" s="462"/>
      <c r="K4" s="462"/>
      <c r="L4" s="462"/>
      <c r="M4" s="462"/>
      <c r="N4" s="462"/>
      <c r="O4" s="462"/>
      <c r="P4" s="462"/>
      <c r="Q4" s="462"/>
      <c r="R4" s="462"/>
      <c r="S4" s="462"/>
      <c r="T4" s="462"/>
      <c r="U4" s="462"/>
      <c r="V4" s="462"/>
      <c r="W4" s="462"/>
      <c r="X4" s="462"/>
      <c r="AA4" s="466"/>
      <c r="AB4" s="467"/>
    </row>
    <row r="5" spans="1:28" ht="12" customHeight="1">
      <c r="A5" s="469"/>
      <c r="B5" s="469"/>
      <c r="E5" s="462"/>
      <c r="F5" s="462"/>
      <c r="G5" s="462"/>
      <c r="H5" s="462"/>
      <c r="I5" s="462"/>
      <c r="J5" s="462"/>
      <c r="K5" s="462"/>
      <c r="L5" s="462"/>
      <c r="M5" s="462"/>
      <c r="N5" s="462"/>
      <c r="O5" s="462"/>
      <c r="P5" s="462"/>
      <c r="Q5" s="462"/>
      <c r="R5" s="462"/>
      <c r="S5" s="462"/>
      <c r="T5" s="462"/>
      <c r="U5" s="462"/>
      <c r="V5" s="462"/>
      <c r="W5" s="462"/>
      <c r="X5" s="462"/>
      <c r="Z5" s="467"/>
      <c r="AA5" s="467"/>
      <c r="AB5" s="467"/>
    </row>
    <row r="6" spans="1:28" s="462" customFormat="1" ht="50.25" customHeight="1">
      <c r="A6" s="740" t="s">
        <v>84</v>
      </c>
      <c r="B6" s="740"/>
      <c r="C6" s="736" t="s">
        <v>80</v>
      </c>
      <c r="D6" s="736"/>
      <c r="E6" s="736"/>
      <c r="F6" s="736"/>
      <c r="G6" s="470"/>
      <c r="H6" s="470"/>
      <c r="I6" s="470"/>
      <c r="J6" s="489">
        <f>IF(C6="Sole Bidder", 1,2)</f>
        <v>1</v>
      </c>
      <c r="K6" s="470"/>
      <c r="L6" s="470"/>
      <c r="M6" s="470"/>
      <c r="N6" s="470"/>
      <c r="O6" s="470"/>
      <c r="P6" s="470"/>
      <c r="Q6" s="470"/>
      <c r="R6" s="470"/>
      <c r="T6" s="470"/>
      <c r="U6" s="470"/>
      <c r="V6" s="470"/>
      <c r="W6" s="470"/>
      <c r="X6" s="470"/>
      <c r="Z6" s="471">
        <f>IF(C6= "Sole Bidder", 0, C7)</f>
        <v>0</v>
      </c>
      <c r="AA6" s="464"/>
      <c r="AB6" s="464"/>
    </row>
    <row r="7" spans="1:28" ht="50.1" customHeight="1">
      <c r="A7" s="472" t="str">
        <f>IF(C6= "JV (Joint Venture)", "Total Nos. of  Partners in the JV [excluding the Lead Partner]", "")</f>
        <v/>
      </c>
      <c r="B7" s="473"/>
      <c r="C7" s="737" t="s">
        <v>82</v>
      </c>
      <c r="D7" s="738"/>
      <c r="E7" s="738"/>
      <c r="F7" s="739"/>
      <c r="Z7" s="467"/>
      <c r="AA7" s="467"/>
      <c r="AB7" s="467"/>
    </row>
    <row r="8" spans="1:28" ht="19.5" customHeight="1">
      <c r="A8" s="474"/>
      <c r="B8" s="474"/>
      <c r="C8" s="470"/>
    </row>
    <row r="9" spans="1:28" ht="20.100000000000001" customHeight="1">
      <c r="A9" s="475" t="str">
        <f>IF(C6= "Sole Bidder", "Name of Sole Bidder", "Name of Lead Partner")</f>
        <v>Name of Sole Bidder</v>
      </c>
      <c r="B9" s="476"/>
      <c r="C9" s="730"/>
      <c r="D9" s="731"/>
      <c r="E9" s="731"/>
      <c r="F9" s="732"/>
    </row>
    <row r="10" spans="1:28" ht="20.100000000000001" customHeight="1">
      <c r="A10" s="477" t="str">
        <f>IF(C6= "Sole Bidder", "Address of Sole Bidder", "Address of Lead Partner")</f>
        <v>Address of Sole Bidder</v>
      </c>
      <c r="B10" s="478"/>
      <c r="C10" s="730"/>
      <c r="D10" s="731"/>
      <c r="E10" s="731"/>
      <c r="F10" s="732"/>
    </row>
    <row r="11" spans="1:28" ht="20.100000000000001" customHeight="1">
      <c r="A11" s="479"/>
      <c r="B11" s="480"/>
      <c r="C11" s="730"/>
      <c r="D11" s="731"/>
      <c r="E11" s="731"/>
      <c r="F11" s="732"/>
    </row>
    <row r="12" spans="1:28" ht="20.100000000000001" customHeight="1">
      <c r="A12" s="481"/>
      <c r="B12" s="482"/>
      <c r="C12" s="730"/>
      <c r="D12" s="731"/>
      <c r="E12" s="731"/>
      <c r="F12" s="732"/>
    </row>
    <row r="13" spans="1:28" ht="21.75" customHeight="1"/>
    <row r="14" spans="1:28" ht="20.100000000000001" hidden="1" customHeight="1">
      <c r="A14" s="475" t="s">
        <v>85</v>
      </c>
      <c r="B14" s="476"/>
      <c r="C14" s="730" t="s">
        <v>86</v>
      </c>
      <c r="D14" s="731"/>
      <c r="E14" s="731"/>
      <c r="F14" s="732"/>
    </row>
    <row r="15" spans="1:28" ht="20.100000000000001" hidden="1" customHeight="1">
      <c r="A15" s="477" t="s">
        <v>87</v>
      </c>
      <c r="B15" s="478"/>
      <c r="C15" s="730" t="s">
        <v>86</v>
      </c>
      <c r="D15" s="731"/>
      <c r="E15" s="731"/>
      <c r="F15" s="732"/>
    </row>
    <row r="16" spans="1:28" ht="20.100000000000001" hidden="1" customHeight="1">
      <c r="A16" s="479"/>
      <c r="B16" s="480"/>
      <c r="C16" s="730" t="s">
        <v>86</v>
      </c>
      <c r="D16" s="731"/>
      <c r="E16" s="731"/>
      <c r="F16" s="732"/>
    </row>
    <row r="17" spans="1:7" ht="20.100000000000001" hidden="1" customHeight="1">
      <c r="A17" s="481"/>
      <c r="B17" s="482"/>
      <c r="C17" s="730" t="s">
        <v>86</v>
      </c>
      <c r="D17" s="731"/>
      <c r="E17" s="731"/>
      <c r="F17" s="732"/>
    </row>
    <row r="18" spans="1:7" ht="20.100000000000001" customHeight="1"/>
    <row r="19" spans="1:7" ht="21" customHeight="1">
      <c r="A19" s="483" t="s">
        <v>88</v>
      </c>
      <c r="B19" s="484"/>
      <c r="C19" s="743"/>
      <c r="D19" s="744"/>
      <c r="E19" s="744"/>
      <c r="F19" s="745"/>
    </row>
    <row r="20" spans="1:7" ht="21" customHeight="1">
      <c r="A20" s="483" t="s">
        <v>89</v>
      </c>
      <c r="B20" s="484"/>
      <c r="C20" s="730"/>
      <c r="D20" s="741"/>
      <c r="E20" s="741"/>
      <c r="F20" s="742"/>
    </row>
    <row r="21" spans="1:7" ht="21" customHeight="1">
      <c r="A21" s="485"/>
      <c r="B21" s="485"/>
      <c r="C21" s="485"/>
    </row>
    <row r="22" spans="1:7" s="462" customFormat="1" ht="21" customHeight="1">
      <c r="A22" s="483" t="s">
        <v>90</v>
      </c>
      <c r="B22" s="484"/>
      <c r="C22" s="486"/>
      <c r="D22" s="488"/>
      <c r="E22" s="486"/>
      <c r="F22" s="487" t="str">
        <f>IF(C22&gt;G22, "Invalid Date !", "")</f>
        <v/>
      </c>
      <c r="G22" s="464">
        <f>IF(D22="Feb",28,IF(OR(D22="Apr", D22="Jun", D22="Sep", D22="Nov"),30,31))</f>
        <v>31</v>
      </c>
    </row>
    <row r="23" spans="1:7" ht="21" customHeight="1">
      <c r="A23" s="483" t="s">
        <v>91</v>
      </c>
      <c r="B23" s="484"/>
      <c r="C23" s="730"/>
      <c r="D23" s="741"/>
      <c r="E23" s="741"/>
      <c r="F23" s="742"/>
    </row>
    <row r="24" spans="1:7">
      <c r="D24" s="465"/>
    </row>
  </sheetData>
  <customSheetViews>
    <customSheetView guid="{66705863-FE19-4351-9628-5A7FC4026A68}"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3"/>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4"/>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6"/>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9"/>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0"/>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3"/>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4803149606299213" right="0.74803149606299213" top="0.70866141732283472" bottom="0.70866141732283472" header="0.39370078740157483" footer="0.35433070866141736"/>
  <pageSetup scale="86" orientation="portrait" r:id="rId15"/>
  <headerFooter alignWithMargins="0">
    <oddHeader xml:space="preserve">&amp;C&amp;"Calibri,Regular"&amp;1&amp;KFF0000
</oddHeader>
  </headerFooter>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6"/>
  <sheetViews>
    <sheetView view="pageBreakPreview" topLeftCell="A15" zoomScale="60" zoomScaleNormal="92" workbookViewId="0">
      <selection activeCell="M35" sqref="M35"/>
    </sheetView>
  </sheetViews>
  <sheetFormatPr defaultRowHeight="15.75"/>
  <cols>
    <col min="1" max="1" width="7.28515625" style="408" customWidth="1"/>
    <col min="2" max="2" width="18.7109375" style="408" customWidth="1"/>
    <col min="3" max="3" width="8.5703125" style="408" customWidth="1"/>
    <col min="4" max="4" width="29.5703125" style="458" customWidth="1"/>
    <col min="5" max="5" width="19.140625" style="408" customWidth="1"/>
    <col min="6" max="6" width="13" style="408" customWidth="1"/>
    <col min="7" max="7" width="17.5703125" style="408" customWidth="1"/>
    <col min="8" max="8" width="12.42578125" style="408" customWidth="1"/>
    <col min="9" max="9" width="17.5703125" style="408" customWidth="1"/>
    <col min="10" max="10" width="97.42578125" style="458" customWidth="1"/>
    <col min="11" max="11" width="7.140625" style="408" customWidth="1"/>
    <col min="12" max="12" width="9" style="408" customWidth="1"/>
    <col min="13" max="13" width="25" style="408" customWidth="1"/>
    <col min="14" max="14" width="18" style="408" customWidth="1"/>
    <col min="15" max="21" width="11.140625" style="408" hidden="1" customWidth="1"/>
    <col min="22" max="22" width="11.140625" style="408" customWidth="1"/>
    <col min="23" max="23" width="9.140625" style="408" customWidth="1"/>
    <col min="24" max="25" width="9.140625" style="408" hidden="1" customWidth="1"/>
    <col min="26" max="26" width="2.28515625" style="408" hidden="1" customWidth="1"/>
    <col min="27" max="30" width="9.140625" style="408" hidden="1" customWidth="1"/>
    <col min="31" max="37" width="9.140625" style="408" customWidth="1"/>
    <col min="38" max="38" width="0.28515625" style="408" customWidth="1"/>
    <col min="39" max="53" width="9.140625" style="408" customWidth="1"/>
    <col min="54" max="16384" width="9.140625" style="408"/>
  </cols>
  <sheetData>
    <row r="1" spans="1:256" ht="22.5" customHeight="1">
      <c r="A1" s="611" t="str">
        <f>Basic!B5</f>
        <v>Spec No:-CC/NT/W-TR/DOM/A04/25/10879</v>
      </c>
      <c r="B1" s="612"/>
      <c r="C1" s="612"/>
      <c r="D1" s="613"/>
      <c r="E1" s="612"/>
      <c r="F1" s="612"/>
      <c r="G1" s="612"/>
      <c r="H1" s="612"/>
      <c r="I1" s="612"/>
      <c r="J1" s="314"/>
      <c r="K1" s="612"/>
      <c r="L1" s="612"/>
      <c r="M1" s="612"/>
      <c r="N1" s="612" t="s">
        <v>92</v>
      </c>
    </row>
    <row r="2" spans="1:256">
      <c r="A2" s="4"/>
      <c r="B2" s="4"/>
      <c r="C2" s="4"/>
      <c r="D2" s="314"/>
      <c r="E2" s="4"/>
      <c r="F2" s="4"/>
      <c r="G2" s="4"/>
      <c r="H2" s="4"/>
      <c r="I2" s="4"/>
      <c r="J2" s="314"/>
      <c r="K2" s="4"/>
      <c r="L2" s="4"/>
      <c r="M2" s="4"/>
      <c r="N2" s="4"/>
    </row>
    <row r="3" spans="1:256" ht="54" customHeight="1">
      <c r="A3" s="746" t="str">
        <f>Cover!$B$2</f>
        <v>400kV Transformer Package 4TR-12-BULK  for 10x500 MVA, 400/220/33kV 3-Ph Transformers Under " Bulk Procurement of 765kV &amp; 400kV class Transformers and Reactors of various capacities under Lot-6"</v>
      </c>
      <c r="B3" s="746"/>
      <c r="C3" s="746"/>
      <c r="D3" s="746"/>
      <c r="E3" s="746"/>
      <c r="F3" s="746"/>
      <c r="G3" s="746"/>
      <c r="H3" s="746"/>
      <c r="I3" s="746"/>
      <c r="J3" s="746"/>
      <c r="K3" s="746"/>
      <c r="L3" s="746"/>
      <c r="M3" s="746"/>
      <c r="N3" s="746"/>
    </row>
    <row r="4" spans="1:256" ht="16.5">
      <c r="A4" s="747" t="s">
        <v>93</v>
      </c>
      <c r="B4" s="747"/>
      <c r="C4" s="747"/>
      <c r="D4" s="747"/>
      <c r="E4" s="747"/>
      <c r="F4" s="747"/>
      <c r="G4" s="747"/>
      <c r="H4" s="747"/>
      <c r="I4" s="747"/>
      <c r="J4" s="747"/>
      <c r="K4" s="747"/>
      <c r="L4" s="747"/>
      <c r="M4" s="747"/>
      <c r="N4" s="747"/>
    </row>
    <row r="5" spans="1:256" ht="27" customHeight="1">
      <c r="A5" s="614"/>
      <c r="B5" s="614"/>
      <c r="C5" s="614"/>
      <c r="D5" s="614"/>
      <c r="E5" s="614"/>
      <c r="F5" s="614"/>
      <c r="G5" s="614"/>
      <c r="H5" s="614"/>
      <c r="I5" s="614"/>
      <c r="J5" s="614"/>
      <c r="K5" s="614"/>
      <c r="L5" s="614"/>
      <c r="M5" s="614"/>
      <c r="N5" s="614"/>
    </row>
    <row r="6" spans="1:256" ht="23.25" customHeight="1">
      <c r="A6" s="748" t="s">
        <v>94</v>
      </c>
      <c r="B6" s="748"/>
      <c r="C6" s="4"/>
      <c r="D6" s="314"/>
      <c r="E6" s="4"/>
      <c r="F6" s="4"/>
      <c r="G6" s="4"/>
      <c r="H6" s="4"/>
      <c r="I6" s="4"/>
      <c r="J6" s="314"/>
      <c r="K6" s="4"/>
      <c r="L6" s="4"/>
      <c r="M6" s="4"/>
      <c r="N6" s="4"/>
    </row>
    <row r="7" spans="1:256" ht="24" customHeight="1">
      <c r="A7" s="752">
        <f>IF(Z7=1,Z8,"JOINT VENTURE OF "&amp;Z8&amp;" &amp; "&amp;Z9)</f>
        <v>0</v>
      </c>
      <c r="B7" s="752"/>
      <c r="C7" s="752"/>
      <c r="D7" s="752"/>
      <c r="E7" s="752"/>
      <c r="F7" s="752"/>
      <c r="G7" s="752"/>
      <c r="H7" s="752"/>
      <c r="I7" s="752"/>
      <c r="J7" s="615"/>
      <c r="K7" s="395" t="s">
        <v>95</v>
      </c>
      <c r="L7" s="366"/>
      <c r="N7" s="4"/>
      <c r="Z7" s="408">
        <f>'Names of Bidder'!J6</f>
        <v>1</v>
      </c>
    </row>
    <row r="8" spans="1:256" ht="24" customHeight="1">
      <c r="A8" s="749" t="str">
        <f>"Bidder’s Name and Address  (" &amp; MID('Names of Bidder'!A9,9, 20) &amp; ") :"</f>
        <v>Bidder’s Name and Address  (Sole Bidder) :</v>
      </c>
      <c r="B8" s="749"/>
      <c r="C8" s="749"/>
      <c r="D8" s="749"/>
      <c r="E8" s="749"/>
      <c r="F8" s="749"/>
      <c r="G8" s="749"/>
      <c r="H8" s="380"/>
      <c r="I8" s="380"/>
      <c r="J8" s="380"/>
      <c r="K8" s="228" t="s">
        <v>96</v>
      </c>
      <c r="L8" s="380"/>
      <c r="N8" s="4"/>
      <c r="U8" s="616"/>
      <c r="Z8" s="757"/>
      <c r="AA8" s="757"/>
      <c r="AB8" s="757"/>
      <c r="AC8" s="757"/>
      <c r="AD8" s="757"/>
      <c r="AE8" s="757"/>
      <c r="AF8" s="757"/>
      <c r="AG8" s="757"/>
      <c r="AH8" s="757"/>
      <c r="AI8" s="757"/>
      <c r="AJ8" s="757"/>
      <c r="AK8" s="757"/>
      <c r="AL8" s="757"/>
    </row>
    <row r="9" spans="1:256" ht="24" customHeight="1">
      <c r="A9" s="400" t="s">
        <v>97</v>
      </c>
      <c r="B9" s="366"/>
      <c r="C9" s="752" t="str">
        <f>IF('Names of Bidder'!C9=0, "", 'Names of Bidder'!C9)</f>
        <v/>
      </c>
      <c r="D9" s="752"/>
      <c r="E9" s="752"/>
      <c r="F9" s="752"/>
      <c r="G9" s="752"/>
      <c r="H9" s="367"/>
      <c r="I9" s="367"/>
      <c r="J9" s="615"/>
      <c r="K9" s="228" t="s">
        <v>98</v>
      </c>
      <c r="N9" s="4"/>
      <c r="U9" s="616"/>
      <c r="Z9" s="757"/>
      <c r="AA9" s="757"/>
      <c r="AB9" s="757"/>
      <c r="AC9" s="757"/>
      <c r="AD9" s="757"/>
      <c r="AE9" s="757"/>
      <c r="AF9" s="757"/>
      <c r="AG9" s="757"/>
      <c r="AH9" s="757"/>
      <c r="AI9" s="757"/>
      <c r="AJ9" s="757"/>
      <c r="AK9" s="757"/>
      <c r="AL9" s="757"/>
    </row>
    <row r="10" spans="1:256" ht="24" customHeight="1">
      <c r="A10" s="400" t="s">
        <v>99</v>
      </c>
      <c r="B10" s="366"/>
      <c r="C10" s="751" t="str">
        <f>IF('Names of Bidder'!C10=0, "", 'Names of Bidder'!C10)</f>
        <v/>
      </c>
      <c r="D10" s="751"/>
      <c r="E10" s="751"/>
      <c r="F10" s="751"/>
      <c r="G10" s="751"/>
      <c r="H10" s="367"/>
      <c r="I10" s="367"/>
      <c r="J10" s="615"/>
      <c r="K10" s="228" t="s">
        <v>100</v>
      </c>
      <c r="N10" s="4"/>
      <c r="Z10" s="757"/>
      <c r="AA10" s="757"/>
      <c r="AB10" s="757"/>
      <c r="AC10" s="757"/>
      <c r="AD10" s="757"/>
      <c r="AE10" s="757"/>
      <c r="AF10" s="757"/>
      <c r="AG10" s="757"/>
      <c r="AH10" s="757"/>
      <c r="AI10" s="757"/>
      <c r="AJ10" s="757"/>
      <c r="AK10" s="757"/>
      <c r="AL10" s="757"/>
    </row>
    <row r="11" spans="1:256" ht="24" customHeight="1">
      <c r="A11" s="367"/>
      <c r="B11" s="367"/>
      <c r="C11" s="751" t="str">
        <f>IF('Names of Bidder'!C11=0, "", 'Names of Bidder'!C11)</f>
        <v/>
      </c>
      <c r="D11" s="751"/>
      <c r="E11" s="751"/>
      <c r="F11" s="751"/>
      <c r="G11" s="751"/>
      <c r="H11" s="367"/>
      <c r="I11" s="367"/>
      <c r="J11" s="615"/>
      <c r="K11" s="228" t="s">
        <v>101</v>
      </c>
      <c r="N11" s="4"/>
    </row>
    <row r="12" spans="1:256" ht="24" customHeight="1">
      <c r="A12" s="367"/>
      <c r="B12" s="367"/>
      <c r="C12" s="751" t="str">
        <f>IF('Names of Bidder'!C12=0, "", 'Names of Bidder'!C12)</f>
        <v/>
      </c>
      <c r="D12" s="751"/>
      <c r="E12" s="751"/>
      <c r="F12" s="751"/>
      <c r="G12" s="751"/>
      <c r="H12" s="367"/>
      <c r="I12" s="367"/>
      <c r="J12" s="615"/>
      <c r="K12" s="228" t="s">
        <v>102</v>
      </c>
      <c r="N12" s="4"/>
    </row>
    <row r="13" spans="1:256" s="617" customFormat="1" ht="26.25" customHeight="1">
      <c r="A13" s="753" t="s">
        <v>103</v>
      </c>
      <c r="B13" s="753"/>
      <c r="C13" s="753"/>
      <c r="D13" s="753"/>
      <c r="E13" s="753"/>
      <c r="F13" s="753"/>
      <c r="G13" s="753"/>
      <c r="H13" s="753"/>
      <c r="I13" s="753"/>
      <c r="J13" s="753"/>
      <c r="K13" s="753"/>
      <c r="L13" s="753"/>
      <c r="M13" s="753"/>
      <c r="N13" s="753"/>
    </row>
    <row r="14" spans="1:256" ht="15.75" customHeight="1">
      <c r="A14" s="4"/>
      <c r="B14" s="4"/>
      <c r="C14" s="4"/>
      <c r="D14" s="314"/>
      <c r="E14" s="4"/>
      <c r="F14" s="4"/>
      <c r="G14" s="4"/>
      <c r="H14" s="4"/>
      <c r="I14" s="4"/>
      <c r="J14" s="314"/>
      <c r="K14" s="750" t="s">
        <v>104</v>
      </c>
      <c r="L14" s="750"/>
      <c r="M14" s="750"/>
      <c r="N14" s="750"/>
    </row>
    <row r="15" spans="1:256" ht="177.75" customHeight="1">
      <c r="A15" s="652" t="s">
        <v>105</v>
      </c>
      <c r="B15" s="652" t="s">
        <v>106</v>
      </c>
      <c r="C15" s="652" t="s">
        <v>107</v>
      </c>
      <c r="D15" s="652" t="s">
        <v>108</v>
      </c>
      <c r="E15" s="652" t="s">
        <v>109</v>
      </c>
      <c r="F15" s="652" t="s">
        <v>110</v>
      </c>
      <c r="G15" s="652" t="s">
        <v>111</v>
      </c>
      <c r="H15" s="652" t="s">
        <v>112</v>
      </c>
      <c r="I15" s="652" t="s">
        <v>113</v>
      </c>
      <c r="J15" s="652" t="s">
        <v>114</v>
      </c>
      <c r="K15" s="651" t="s">
        <v>115</v>
      </c>
      <c r="L15" s="651" t="s">
        <v>116</v>
      </c>
      <c r="M15" s="652" t="s">
        <v>117</v>
      </c>
      <c r="N15" s="652" t="s">
        <v>118</v>
      </c>
    </row>
    <row r="16" spans="1:256" s="618" customFormat="1">
      <c r="A16" s="653">
        <v>1</v>
      </c>
      <c r="B16" s="653">
        <v>2</v>
      </c>
      <c r="C16" s="653">
        <v>3</v>
      </c>
      <c r="D16" s="654">
        <v>4</v>
      </c>
      <c r="E16" s="653">
        <v>5</v>
      </c>
      <c r="F16" s="653">
        <v>6</v>
      </c>
      <c r="G16" s="653">
        <v>7</v>
      </c>
      <c r="H16" s="653">
        <v>8</v>
      </c>
      <c r="I16" s="653">
        <v>9</v>
      </c>
      <c r="J16" s="654">
        <v>10</v>
      </c>
      <c r="K16" s="653">
        <v>11</v>
      </c>
      <c r="L16" s="653">
        <v>12</v>
      </c>
      <c r="M16" s="653">
        <v>13</v>
      </c>
      <c r="N16" s="653" t="s">
        <v>119</v>
      </c>
      <c r="IV16" s="618">
        <f>SUM(A16:IU16)</f>
        <v>91</v>
      </c>
    </row>
    <row r="17" spans="1:20" s="617" customFormat="1" ht="26.25" customHeight="1">
      <c r="A17" s="646" t="s">
        <v>17</v>
      </c>
      <c r="B17" s="646" t="s">
        <v>490</v>
      </c>
      <c r="C17" s="646"/>
      <c r="D17" s="646"/>
      <c r="E17" s="646"/>
      <c r="F17" s="646"/>
      <c r="G17" s="646"/>
      <c r="H17" s="646"/>
      <c r="I17" s="646"/>
      <c r="J17" s="646"/>
      <c r="K17" s="646"/>
      <c r="L17" s="646"/>
      <c r="M17" s="646"/>
      <c r="N17" s="646"/>
    </row>
    <row r="18" spans="1:20" ht="42" customHeight="1">
      <c r="A18" s="397">
        <v>1</v>
      </c>
      <c r="B18" s="459">
        <v>7000016552</v>
      </c>
      <c r="C18" s="459">
        <v>3780</v>
      </c>
      <c r="D18" s="459" t="s">
        <v>491</v>
      </c>
      <c r="E18" s="459">
        <v>1000004798</v>
      </c>
      <c r="F18" s="459">
        <v>85042340</v>
      </c>
      <c r="G18" s="622"/>
      <c r="H18" s="459">
        <v>18</v>
      </c>
      <c r="I18" s="461"/>
      <c r="J18" s="697" t="s">
        <v>492</v>
      </c>
      <c r="K18" s="697" t="s">
        <v>120</v>
      </c>
      <c r="L18" s="697">
        <v>10</v>
      </c>
      <c r="M18" s="623"/>
      <c r="N18" s="460" t="str">
        <f>IF(M18=0, "INCLUDED", IF(ISERROR(M18*L18), M18, M18*L18))</f>
        <v>INCLUDED</v>
      </c>
      <c r="O18" s="619">
        <f>IF(N18="Included",0,N18)</f>
        <v>0</v>
      </c>
      <c r="P18" s="619">
        <f>IF( I18="",H18*(IF(N18="Included",0,N18))/100,I18*(IF(N18="Included",0,N18)))</f>
        <v>0</v>
      </c>
      <c r="Q18" s="620">
        <f>Discount!$H$36</f>
        <v>0</v>
      </c>
      <c r="R18" s="620">
        <f>Q18*O18</f>
        <v>0</v>
      </c>
      <c r="S18" s="620">
        <f>IF(I18="",H18*R18/100,I18*R18)</f>
        <v>0</v>
      </c>
      <c r="T18" s="621">
        <f>M18*L18</f>
        <v>0</v>
      </c>
    </row>
    <row r="19" spans="1:20" ht="42" customHeight="1">
      <c r="A19" s="397">
        <v>2</v>
      </c>
      <c r="B19" s="459">
        <v>7000016552</v>
      </c>
      <c r="C19" s="459">
        <v>3790</v>
      </c>
      <c r="D19" s="459" t="s">
        <v>491</v>
      </c>
      <c r="E19" s="459">
        <v>1000013986</v>
      </c>
      <c r="F19" s="459">
        <v>85049010</v>
      </c>
      <c r="G19" s="622"/>
      <c r="H19" s="459">
        <v>18</v>
      </c>
      <c r="I19" s="461"/>
      <c r="J19" s="697" t="s">
        <v>493</v>
      </c>
      <c r="K19" s="697" t="s">
        <v>121</v>
      </c>
      <c r="L19" s="697">
        <v>10</v>
      </c>
      <c r="M19" s="623"/>
      <c r="N19" s="460" t="str">
        <f t="shared" ref="N19:N28" si="0">IF(M19=0, "INCLUDED", IF(ISERROR(M19*L19), M19, M19*L19))</f>
        <v>INCLUDED</v>
      </c>
      <c r="O19" s="619">
        <f t="shared" ref="O19:O34" si="1">IF(N19="Included",0,N19)</f>
        <v>0</v>
      </c>
      <c r="P19" s="619">
        <f t="shared" ref="P19:P34" si="2">IF( I19="",H19*(IF(N19="Included",0,N19))/100,I19*(IF(N19="Included",0,N19)))</f>
        <v>0</v>
      </c>
      <c r="Q19" s="620">
        <f>Discount!$H$36</f>
        <v>0</v>
      </c>
      <c r="R19" s="620">
        <f t="shared" ref="R19:R34" si="3">Q19*O19</f>
        <v>0</v>
      </c>
      <c r="S19" s="620">
        <f t="shared" ref="S19:S34" si="4">IF(I19="",H19*R19/100,I19*R19)</f>
        <v>0</v>
      </c>
      <c r="T19" s="621">
        <f t="shared" ref="T19:T34" si="5">M19*L19</f>
        <v>0</v>
      </c>
    </row>
    <row r="20" spans="1:20" ht="42" customHeight="1">
      <c r="A20" s="397">
        <v>3</v>
      </c>
      <c r="B20" s="459">
        <v>7000016552</v>
      </c>
      <c r="C20" s="459">
        <v>3800</v>
      </c>
      <c r="D20" s="459" t="s">
        <v>491</v>
      </c>
      <c r="E20" s="459">
        <v>1000032821</v>
      </c>
      <c r="F20" s="459">
        <v>85049010</v>
      </c>
      <c r="G20" s="622"/>
      <c r="H20" s="459">
        <v>18</v>
      </c>
      <c r="I20" s="461"/>
      <c r="J20" s="697" t="s">
        <v>494</v>
      </c>
      <c r="K20" s="697" t="s">
        <v>120</v>
      </c>
      <c r="L20" s="697">
        <v>10</v>
      </c>
      <c r="M20" s="623"/>
      <c r="N20" s="460" t="str">
        <f t="shared" ref="N20:N22" si="6">IF(M20=0, "INCLUDED", IF(ISERROR(M20*L20), M20, M20*L20))</f>
        <v>INCLUDED</v>
      </c>
      <c r="O20" s="619">
        <f t="shared" si="1"/>
        <v>0</v>
      </c>
      <c r="P20" s="619">
        <f t="shared" si="2"/>
        <v>0</v>
      </c>
      <c r="Q20" s="620">
        <f>Discount!$H$36</f>
        <v>0</v>
      </c>
      <c r="R20" s="620">
        <f t="shared" si="3"/>
        <v>0</v>
      </c>
      <c r="S20" s="620">
        <f t="shared" si="4"/>
        <v>0</v>
      </c>
      <c r="T20" s="621">
        <f t="shared" si="5"/>
        <v>0</v>
      </c>
    </row>
    <row r="21" spans="1:20" ht="42" customHeight="1">
      <c r="A21" s="397">
        <v>4</v>
      </c>
      <c r="B21" s="459">
        <v>7000016552</v>
      </c>
      <c r="C21" s="459">
        <v>3810</v>
      </c>
      <c r="D21" s="459" t="s">
        <v>491</v>
      </c>
      <c r="E21" s="459">
        <v>1000028349</v>
      </c>
      <c r="F21" s="459">
        <v>85049010</v>
      </c>
      <c r="G21" s="622"/>
      <c r="H21" s="459">
        <v>18</v>
      </c>
      <c r="I21" s="461"/>
      <c r="J21" s="697" t="s">
        <v>495</v>
      </c>
      <c r="K21" s="697" t="s">
        <v>121</v>
      </c>
      <c r="L21" s="697">
        <v>10</v>
      </c>
      <c r="M21" s="623"/>
      <c r="N21" s="460" t="str">
        <f t="shared" si="6"/>
        <v>INCLUDED</v>
      </c>
      <c r="O21" s="619">
        <f t="shared" si="1"/>
        <v>0</v>
      </c>
      <c r="P21" s="619">
        <f t="shared" si="2"/>
        <v>0</v>
      </c>
      <c r="Q21" s="620">
        <f>Discount!$H$36</f>
        <v>0</v>
      </c>
      <c r="R21" s="620">
        <f t="shared" si="3"/>
        <v>0</v>
      </c>
      <c r="S21" s="620">
        <f t="shared" si="4"/>
        <v>0</v>
      </c>
      <c r="T21" s="621">
        <f t="shared" si="5"/>
        <v>0</v>
      </c>
    </row>
    <row r="22" spans="1:20" ht="42" customHeight="1">
      <c r="A22" s="397">
        <v>5</v>
      </c>
      <c r="B22" s="459">
        <v>7000016552</v>
      </c>
      <c r="C22" s="459">
        <v>3820</v>
      </c>
      <c r="D22" s="459" t="s">
        <v>487</v>
      </c>
      <c r="E22" s="459">
        <v>1000030932</v>
      </c>
      <c r="F22" s="459">
        <v>85049010</v>
      </c>
      <c r="G22" s="622"/>
      <c r="H22" s="459">
        <v>18</v>
      </c>
      <c r="I22" s="461"/>
      <c r="J22" s="697" t="s">
        <v>496</v>
      </c>
      <c r="K22" s="697" t="s">
        <v>120</v>
      </c>
      <c r="L22" s="697">
        <v>4</v>
      </c>
      <c r="M22" s="623"/>
      <c r="N22" s="460" t="str">
        <f t="shared" si="6"/>
        <v>INCLUDED</v>
      </c>
      <c r="O22" s="619">
        <f t="shared" si="1"/>
        <v>0</v>
      </c>
      <c r="P22" s="619">
        <f t="shared" si="2"/>
        <v>0</v>
      </c>
      <c r="Q22" s="620">
        <f>Discount!$H$36</f>
        <v>0</v>
      </c>
      <c r="R22" s="620">
        <f t="shared" si="3"/>
        <v>0</v>
      </c>
      <c r="S22" s="620">
        <f t="shared" si="4"/>
        <v>0</v>
      </c>
      <c r="T22" s="621">
        <f t="shared" si="5"/>
        <v>0</v>
      </c>
    </row>
    <row r="23" spans="1:20" ht="31.5" customHeight="1">
      <c r="A23" s="397">
        <v>6</v>
      </c>
      <c r="B23" s="459">
        <v>7000016552</v>
      </c>
      <c r="C23" s="459">
        <v>3830</v>
      </c>
      <c r="D23" s="459" t="s">
        <v>487</v>
      </c>
      <c r="E23" s="459">
        <v>1000030923</v>
      </c>
      <c r="F23" s="459">
        <v>85049010</v>
      </c>
      <c r="G23" s="622"/>
      <c r="H23" s="459">
        <v>18</v>
      </c>
      <c r="I23" s="461"/>
      <c r="J23" s="697" t="s">
        <v>497</v>
      </c>
      <c r="K23" s="697" t="s">
        <v>120</v>
      </c>
      <c r="L23" s="697">
        <v>4</v>
      </c>
      <c r="M23" s="623"/>
      <c r="N23" s="460" t="str">
        <f t="shared" si="0"/>
        <v>INCLUDED</v>
      </c>
      <c r="O23" s="619">
        <f t="shared" si="1"/>
        <v>0</v>
      </c>
      <c r="P23" s="619">
        <f t="shared" si="2"/>
        <v>0</v>
      </c>
      <c r="Q23" s="620">
        <f>Discount!$H$36</f>
        <v>0</v>
      </c>
      <c r="R23" s="620">
        <f t="shared" si="3"/>
        <v>0</v>
      </c>
      <c r="S23" s="620">
        <f t="shared" si="4"/>
        <v>0</v>
      </c>
      <c r="T23" s="621">
        <f t="shared" si="5"/>
        <v>0</v>
      </c>
    </row>
    <row r="24" spans="1:20" ht="22.5" customHeight="1">
      <c r="A24" s="397">
        <v>7</v>
      </c>
      <c r="B24" s="459">
        <v>7000016552</v>
      </c>
      <c r="C24" s="459">
        <v>3840</v>
      </c>
      <c r="D24" s="459" t="s">
        <v>487</v>
      </c>
      <c r="E24" s="459">
        <v>1000004920</v>
      </c>
      <c r="F24" s="459">
        <v>85049010</v>
      </c>
      <c r="G24" s="622"/>
      <c r="H24" s="459">
        <v>18</v>
      </c>
      <c r="I24" s="461"/>
      <c r="J24" s="697" t="s">
        <v>498</v>
      </c>
      <c r="K24" s="697" t="s">
        <v>120</v>
      </c>
      <c r="L24" s="697">
        <v>4</v>
      </c>
      <c r="M24" s="623"/>
      <c r="N24" s="460" t="str">
        <f t="shared" si="0"/>
        <v>INCLUDED</v>
      </c>
      <c r="O24" s="619">
        <f t="shared" si="1"/>
        <v>0</v>
      </c>
      <c r="P24" s="619">
        <f t="shared" si="2"/>
        <v>0</v>
      </c>
      <c r="Q24" s="620">
        <f>Discount!$H$36</f>
        <v>0</v>
      </c>
      <c r="R24" s="620">
        <f t="shared" si="3"/>
        <v>0</v>
      </c>
      <c r="S24" s="620">
        <f t="shared" si="4"/>
        <v>0</v>
      </c>
      <c r="T24" s="621">
        <f t="shared" si="5"/>
        <v>0</v>
      </c>
    </row>
    <row r="25" spans="1:20" ht="22.5" customHeight="1">
      <c r="A25" s="397">
        <v>8</v>
      </c>
      <c r="B25" s="459">
        <v>7000016552</v>
      </c>
      <c r="C25" s="459">
        <v>3850</v>
      </c>
      <c r="D25" s="459" t="s">
        <v>487</v>
      </c>
      <c r="E25" s="459">
        <v>1000002071</v>
      </c>
      <c r="F25" s="459">
        <v>85049010</v>
      </c>
      <c r="G25" s="622"/>
      <c r="H25" s="459">
        <v>18</v>
      </c>
      <c r="I25" s="461"/>
      <c r="J25" s="697" t="s">
        <v>499</v>
      </c>
      <c r="K25" s="697" t="s">
        <v>120</v>
      </c>
      <c r="L25" s="697">
        <v>4</v>
      </c>
      <c r="M25" s="623"/>
      <c r="N25" s="460" t="str">
        <f t="shared" si="0"/>
        <v>INCLUDED</v>
      </c>
      <c r="O25" s="619">
        <f t="shared" si="1"/>
        <v>0</v>
      </c>
      <c r="P25" s="619">
        <f t="shared" si="2"/>
        <v>0</v>
      </c>
      <c r="Q25" s="620">
        <f>Discount!$H$36</f>
        <v>0</v>
      </c>
      <c r="R25" s="620">
        <f t="shared" si="3"/>
        <v>0</v>
      </c>
      <c r="S25" s="620">
        <f t="shared" si="4"/>
        <v>0</v>
      </c>
      <c r="T25" s="621">
        <f t="shared" si="5"/>
        <v>0</v>
      </c>
    </row>
    <row r="26" spans="1:20" ht="22.5" customHeight="1">
      <c r="A26" s="397">
        <v>9</v>
      </c>
      <c r="B26" s="459">
        <v>7000016552</v>
      </c>
      <c r="C26" s="459">
        <v>3860</v>
      </c>
      <c r="D26" s="459" t="s">
        <v>487</v>
      </c>
      <c r="E26" s="459">
        <v>1000032089</v>
      </c>
      <c r="F26" s="459">
        <v>85049010</v>
      </c>
      <c r="G26" s="622"/>
      <c r="H26" s="459">
        <v>18</v>
      </c>
      <c r="I26" s="461"/>
      <c r="J26" s="697" t="s">
        <v>122</v>
      </c>
      <c r="K26" s="697" t="s">
        <v>123</v>
      </c>
      <c r="L26" s="697">
        <v>10</v>
      </c>
      <c r="M26" s="623"/>
      <c r="N26" s="460" t="str">
        <f t="shared" si="0"/>
        <v>INCLUDED</v>
      </c>
      <c r="O26" s="619">
        <f t="shared" si="1"/>
        <v>0</v>
      </c>
      <c r="P26" s="619">
        <f t="shared" si="2"/>
        <v>0</v>
      </c>
      <c r="Q26" s="620">
        <f>Discount!$H$36</f>
        <v>0</v>
      </c>
      <c r="R26" s="620">
        <f t="shared" si="3"/>
        <v>0</v>
      </c>
      <c r="S26" s="620">
        <f t="shared" si="4"/>
        <v>0</v>
      </c>
      <c r="T26" s="621">
        <f t="shared" si="5"/>
        <v>0</v>
      </c>
    </row>
    <row r="27" spans="1:20" ht="22.5" customHeight="1">
      <c r="A27" s="397">
        <v>10</v>
      </c>
      <c r="B27" s="459">
        <v>7000016552</v>
      </c>
      <c r="C27" s="459">
        <v>3870</v>
      </c>
      <c r="D27" s="459" t="s">
        <v>487</v>
      </c>
      <c r="E27" s="459">
        <v>1000007922</v>
      </c>
      <c r="F27" s="459">
        <v>85049010</v>
      </c>
      <c r="G27" s="622"/>
      <c r="H27" s="459">
        <v>18</v>
      </c>
      <c r="I27" s="461"/>
      <c r="J27" s="697" t="s">
        <v>500</v>
      </c>
      <c r="K27" s="697" t="s">
        <v>121</v>
      </c>
      <c r="L27" s="697">
        <v>4</v>
      </c>
      <c r="M27" s="623"/>
      <c r="N27" s="460" t="str">
        <f t="shared" si="0"/>
        <v>INCLUDED</v>
      </c>
      <c r="O27" s="619">
        <f t="shared" si="1"/>
        <v>0</v>
      </c>
      <c r="P27" s="619">
        <f t="shared" si="2"/>
        <v>0</v>
      </c>
      <c r="Q27" s="620">
        <f>Discount!$H$36</f>
        <v>0</v>
      </c>
      <c r="R27" s="620">
        <f t="shared" si="3"/>
        <v>0</v>
      </c>
      <c r="S27" s="620">
        <f t="shared" si="4"/>
        <v>0</v>
      </c>
      <c r="T27" s="621">
        <f t="shared" si="5"/>
        <v>0</v>
      </c>
    </row>
    <row r="28" spans="1:20" ht="22.5" customHeight="1">
      <c r="A28" s="397">
        <v>11</v>
      </c>
      <c r="B28" s="459">
        <v>7000016552</v>
      </c>
      <c r="C28" s="459">
        <v>3880</v>
      </c>
      <c r="D28" s="459" t="s">
        <v>487</v>
      </c>
      <c r="E28" s="459">
        <v>1000028280</v>
      </c>
      <c r="F28" s="459">
        <v>85049010</v>
      </c>
      <c r="G28" s="622"/>
      <c r="H28" s="459">
        <v>18</v>
      </c>
      <c r="I28" s="461"/>
      <c r="J28" s="697" t="s">
        <v>486</v>
      </c>
      <c r="K28" s="697" t="s">
        <v>120</v>
      </c>
      <c r="L28" s="697">
        <v>4</v>
      </c>
      <c r="M28" s="623"/>
      <c r="N28" s="460" t="str">
        <f t="shared" si="0"/>
        <v>INCLUDED</v>
      </c>
      <c r="O28" s="619">
        <f t="shared" si="1"/>
        <v>0</v>
      </c>
      <c r="P28" s="619">
        <f t="shared" si="2"/>
        <v>0</v>
      </c>
      <c r="Q28" s="620">
        <f>Discount!$H$36</f>
        <v>0</v>
      </c>
      <c r="R28" s="620">
        <f t="shared" si="3"/>
        <v>0</v>
      </c>
      <c r="S28" s="620">
        <f t="shared" si="4"/>
        <v>0</v>
      </c>
      <c r="T28" s="621">
        <f t="shared" si="5"/>
        <v>0</v>
      </c>
    </row>
    <row r="29" spans="1:20" ht="22.5" customHeight="1">
      <c r="A29" s="397">
        <v>12</v>
      </c>
      <c r="B29" s="459">
        <v>7000016552</v>
      </c>
      <c r="C29" s="459">
        <v>3890</v>
      </c>
      <c r="D29" s="459" t="s">
        <v>487</v>
      </c>
      <c r="E29" s="459">
        <v>1000017810</v>
      </c>
      <c r="F29" s="459">
        <v>85049010</v>
      </c>
      <c r="G29" s="622"/>
      <c r="H29" s="459">
        <v>18</v>
      </c>
      <c r="I29" s="461"/>
      <c r="J29" s="697" t="s">
        <v>501</v>
      </c>
      <c r="K29" s="697" t="s">
        <v>120</v>
      </c>
      <c r="L29" s="697">
        <v>4</v>
      </c>
      <c r="M29" s="623"/>
      <c r="N29" s="460" t="str">
        <f t="shared" ref="N29:N35" si="7">IF(M29=0, "INCLUDED", IF(ISERROR(M29*L29), M29, M29*L29))</f>
        <v>INCLUDED</v>
      </c>
      <c r="O29" s="619">
        <f t="shared" si="1"/>
        <v>0</v>
      </c>
      <c r="P29" s="619">
        <f t="shared" si="2"/>
        <v>0</v>
      </c>
      <c r="Q29" s="620">
        <f>Discount!$H$36</f>
        <v>0</v>
      </c>
      <c r="R29" s="620">
        <f t="shared" si="3"/>
        <v>0</v>
      </c>
      <c r="S29" s="620">
        <f t="shared" si="4"/>
        <v>0</v>
      </c>
      <c r="T29" s="621">
        <f t="shared" si="5"/>
        <v>0</v>
      </c>
    </row>
    <row r="30" spans="1:20" ht="22.5" customHeight="1">
      <c r="A30" s="397">
        <v>13</v>
      </c>
      <c r="B30" s="459">
        <v>7000016552</v>
      </c>
      <c r="C30" s="459">
        <v>3900</v>
      </c>
      <c r="D30" s="459" t="s">
        <v>487</v>
      </c>
      <c r="E30" s="459">
        <v>1000009586</v>
      </c>
      <c r="F30" s="459">
        <v>85049010</v>
      </c>
      <c r="G30" s="622"/>
      <c r="H30" s="459">
        <v>18</v>
      </c>
      <c r="I30" s="461"/>
      <c r="J30" s="697" t="s">
        <v>502</v>
      </c>
      <c r="K30" s="697" t="s">
        <v>121</v>
      </c>
      <c r="L30" s="697">
        <v>4</v>
      </c>
      <c r="M30" s="623"/>
      <c r="N30" s="460" t="str">
        <f t="shared" si="7"/>
        <v>INCLUDED</v>
      </c>
      <c r="O30" s="619">
        <f t="shared" si="1"/>
        <v>0</v>
      </c>
      <c r="P30" s="619">
        <f t="shared" si="2"/>
        <v>0</v>
      </c>
      <c r="Q30" s="620">
        <f>Discount!$H$36</f>
        <v>0</v>
      </c>
      <c r="R30" s="620">
        <f t="shared" si="3"/>
        <v>0</v>
      </c>
      <c r="S30" s="620">
        <f t="shared" si="4"/>
        <v>0</v>
      </c>
      <c r="T30" s="621">
        <f t="shared" si="5"/>
        <v>0</v>
      </c>
    </row>
    <row r="31" spans="1:20" ht="22.5" customHeight="1">
      <c r="A31" s="397">
        <v>14</v>
      </c>
      <c r="B31" s="459">
        <v>7000016552</v>
      </c>
      <c r="C31" s="459">
        <v>3910</v>
      </c>
      <c r="D31" s="459" t="s">
        <v>487</v>
      </c>
      <c r="E31" s="459">
        <v>1000016694</v>
      </c>
      <c r="F31" s="459">
        <v>85049010</v>
      </c>
      <c r="G31" s="622"/>
      <c r="H31" s="459">
        <v>18</v>
      </c>
      <c r="I31" s="461"/>
      <c r="J31" s="697" t="s">
        <v>503</v>
      </c>
      <c r="K31" s="697" t="s">
        <v>121</v>
      </c>
      <c r="L31" s="697">
        <v>4</v>
      </c>
      <c r="M31" s="623"/>
      <c r="N31" s="460" t="str">
        <f t="shared" si="7"/>
        <v>INCLUDED</v>
      </c>
      <c r="O31" s="619">
        <f t="shared" si="1"/>
        <v>0</v>
      </c>
      <c r="P31" s="619">
        <f t="shared" si="2"/>
        <v>0</v>
      </c>
      <c r="Q31" s="620">
        <f>Discount!$H$36</f>
        <v>0</v>
      </c>
      <c r="R31" s="620">
        <f t="shared" si="3"/>
        <v>0</v>
      </c>
      <c r="S31" s="620">
        <f t="shared" si="4"/>
        <v>0</v>
      </c>
      <c r="T31" s="621">
        <f t="shared" si="5"/>
        <v>0</v>
      </c>
    </row>
    <row r="32" spans="1:20" ht="22.5" customHeight="1">
      <c r="A32" s="397">
        <v>15</v>
      </c>
      <c r="B32" s="459">
        <v>7000016552</v>
      </c>
      <c r="C32" s="459">
        <v>3920</v>
      </c>
      <c r="D32" s="459" t="s">
        <v>487</v>
      </c>
      <c r="E32" s="459">
        <v>1000026245</v>
      </c>
      <c r="F32" s="459">
        <v>85049010</v>
      </c>
      <c r="G32" s="622"/>
      <c r="H32" s="459">
        <v>18</v>
      </c>
      <c r="I32" s="461"/>
      <c r="J32" s="697" t="s">
        <v>504</v>
      </c>
      <c r="K32" s="697" t="s">
        <v>121</v>
      </c>
      <c r="L32" s="697">
        <v>4</v>
      </c>
      <c r="M32" s="623"/>
      <c r="N32" s="460" t="str">
        <f t="shared" si="7"/>
        <v>INCLUDED</v>
      </c>
      <c r="O32" s="619">
        <f t="shared" si="1"/>
        <v>0</v>
      </c>
      <c r="P32" s="619">
        <f t="shared" si="2"/>
        <v>0</v>
      </c>
      <c r="Q32" s="620">
        <f>Discount!$H$36</f>
        <v>0</v>
      </c>
      <c r="R32" s="620">
        <f t="shared" si="3"/>
        <v>0</v>
      </c>
      <c r="S32" s="620">
        <f t="shared" si="4"/>
        <v>0</v>
      </c>
      <c r="T32" s="621">
        <f t="shared" si="5"/>
        <v>0</v>
      </c>
    </row>
    <row r="33" spans="1:20" ht="22.5" customHeight="1">
      <c r="A33" s="397">
        <v>16</v>
      </c>
      <c r="B33" s="459">
        <v>7000016552</v>
      </c>
      <c r="C33" s="459">
        <v>3930</v>
      </c>
      <c r="D33" s="459" t="s">
        <v>487</v>
      </c>
      <c r="E33" s="459">
        <v>1000028774</v>
      </c>
      <c r="F33" s="459">
        <v>85049010</v>
      </c>
      <c r="G33" s="622"/>
      <c r="H33" s="459">
        <v>18</v>
      </c>
      <c r="I33" s="461"/>
      <c r="J33" s="697" t="s">
        <v>505</v>
      </c>
      <c r="K33" s="697" t="s">
        <v>120</v>
      </c>
      <c r="L33" s="697">
        <v>4</v>
      </c>
      <c r="M33" s="623"/>
      <c r="N33" s="460" t="str">
        <f t="shared" si="7"/>
        <v>INCLUDED</v>
      </c>
      <c r="O33" s="619">
        <f t="shared" si="1"/>
        <v>0</v>
      </c>
      <c r="P33" s="619">
        <f t="shared" si="2"/>
        <v>0</v>
      </c>
      <c r="Q33" s="620">
        <f>Discount!$H$36</f>
        <v>0</v>
      </c>
      <c r="R33" s="620">
        <f t="shared" si="3"/>
        <v>0</v>
      </c>
      <c r="S33" s="620">
        <f t="shared" si="4"/>
        <v>0</v>
      </c>
      <c r="T33" s="621">
        <f t="shared" si="5"/>
        <v>0</v>
      </c>
    </row>
    <row r="34" spans="1:20" ht="22.5" customHeight="1">
      <c r="A34" s="397">
        <v>17</v>
      </c>
      <c r="B34" s="459">
        <v>7000016552</v>
      </c>
      <c r="C34" s="459">
        <v>3940</v>
      </c>
      <c r="D34" s="459" t="s">
        <v>487</v>
      </c>
      <c r="E34" s="459">
        <v>1000009731</v>
      </c>
      <c r="F34" s="459">
        <v>85049010</v>
      </c>
      <c r="G34" s="622"/>
      <c r="H34" s="459">
        <v>18</v>
      </c>
      <c r="I34" s="461"/>
      <c r="J34" s="697" t="s">
        <v>506</v>
      </c>
      <c r="K34" s="697" t="s">
        <v>120</v>
      </c>
      <c r="L34" s="697">
        <v>4</v>
      </c>
      <c r="M34" s="623"/>
      <c r="N34" s="460" t="str">
        <f t="shared" si="7"/>
        <v>INCLUDED</v>
      </c>
      <c r="O34" s="619">
        <f t="shared" si="1"/>
        <v>0</v>
      </c>
      <c r="P34" s="619">
        <f t="shared" si="2"/>
        <v>0</v>
      </c>
      <c r="Q34" s="620">
        <f>Discount!$H$36</f>
        <v>0</v>
      </c>
      <c r="R34" s="620">
        <f t="shared" si="3"/>
        <v>0</v>
      </c>
      <c r="S34" s="620">
        <f t="shared" si="4"/>
        <v>0</v>
      </c>
      <c r="T34" s="621">
        <f t="shared" si="5"/>
        <v>0</v>
      </c>
    </row>
    <row r="35" spans="1:20" ht="22.5" customHeight="1">
      <c r="A35" s="397">
        <v>18</v>
      </c>
      <c r="B35" s="459">
        <v>7000016552</v>
      </c>
      <c r="C35" s="459">
        <v>3950</v>
      </c>
      <c r="D35" s="459" t="s">
        <v>487</v>
      </c>
      <c r="E35" s="459">
        <v>1000016676</v>
      </c>
      <c r="F35" s="459">
        <v>85049010</v>
      </c>
      <c r="G35" s="622"/>
      <c r="H35" s="459">
        <v>18</v>
      </c>
      <c r="I35" s="461"/>
      <c r="J35" s="697" t="s">
        <v>507</v>
      </c>
      <c r="K35" s="697" t="s">
        <v>121</v>
      </c>
      <c r="L35" s="697">
        <v>4</v>
      </c>
      <c r="M35" s="623"/>
      <c r="N35" s="460" t="str">
        <f t="shared" si="7"/>
        <v>INCLUDED</v>
      </c>
      <c r="O35" s="619">
        <f t="shared" ref="O35" si="8">IF(N35="Included",0,N35)</f>
        <v>0</v>
      </c>
      <c r="P35" s="619">
        <f t="shared" ref="P35" si="9">IF( I35="",H35*(IF(N35="Included",0,N35))/100,I35*(IF(N35="Included",0,N35)))</f>
        <v>0</v>
      </c>
      <c r="Q35" s="620">
        <f>Discount!$H$36</f>
        <v>0</v>
      </c>
      <c r="R35" s="620">
        <f t="shared" ref="R35" si="10">Q35*O35</f>
        <v>0</v>
      </c>
      <c r="S35" s="620">
        <f t="shared" ref="S35" si="11">IF(I35="",H35*R35/100,I35*R35)</f>
        <v>0</v>
      </c>
      <c r="T35" s="621">
        <f t="shared" ref="T35" si="12">M35*L35</f>
        <v>0</v>
      </c>
    </row>
    <row r="36" spans="1:20">
      <c r="A36" s="758"/>
      <c r="B36" s="758"/>
      <c r="C36" s="758"/>
      <c r="D36" s="758"/>
      <c r="E36" s="758"/>
      <c r="F36" s="758"/>
      <c r="G36" s="758"/>
      <c r="H36" s="758"/>
      <c r="I36" s="758"/>
      <c r="J36" s="758"/>
      <c r="K36" s="758"/>
      <c r="L36" s="758"/>
      <c r="M36" s="758"/>
      <c r="N36" s="758"/>
      <c r="O36" s="619"/>
      <c r="P36" s="619"/>
      <c r="Q36" s="619"/>
      <c r="R36" s="620"/>
      <c r="S36" s="620"/>
      <c r="T36" s="621"/>
    </row>
    <row r="37" spans="1:20" s="626" customFormat="1" ht="16.5" customHeight="1">
      <c r="A37" s="754" t="s">
        <v>124</v>
      </c>
      <c r="B37" s="755"/>
      <c r="C37" s="755"/>
      <c r="D37" s="755"/>
      <c r="E37" s="755"/>
      <c r="F37" s="755"/>
      <c r="G37" s="755"/>
      <c r="H37" s="755"/>
      <c r="I37" s="755"/>
      <c r="J37" s="755"/>
      <c r="K37" s="755"/>
      <c r="L37" s="756"/>
      <c r="M37" s="638" t="s">
        <v>125</v>
      </c>
      <c r="N37" s="625">
        <f>SUM(N18:N35)</f>
        <v>0</v>
      </c>
      <c r="O37" s="625">
        <f>SUM(O18:O35)</f>
        <v>0</v>
      </c>
      <c r="P37" s="625">
        <f>SUM(P18:P35)</f>
        <v>0</v>
      </c>
      <c r="Q37" s="625"/>
      <c r="R37" s="625">
        <f>SUM(R18:R35)</f>
        <v>0</v>
      </c>
      <c r="S37" s="625">
        <f>SUM(S18:S35)</f>
        <v>0</v>
      </c>
      <c r="T37" s="625">
        <f>SUM(T18:T35)</f>
        <v>0</v>
      </c>
    </row>
    <row r="38" spans="1:20" s="626" customFormat="1" ht="16.5">
      <c r="A38" s="754" t="s">
        <v>126</v>
      </c>
      <c r="B38" s="755"/>
      <c r="C38" s="755"/>
      <c r="D38" s="755"/>
      <c r="E38" s="755"/>
      <c r="F38" s="755"/>
      <c r="G38" s="755"/>
      <c r="H38" s="755"/>
      <c r="I38" s="755"/>
      <c r="J38" s="755"/>
      <c r="K38" s="755"/>
      <c r="L38" s="756"/>
      <c r="M38" s="638" t="s">
        <v>125</v>
      </c>
      <c r="N38" s="625">
        <f>'Sch-7'!M18</f>
        <v>0</v>
      </c>
      <c r="Q38" s="627"/>
      <c r="R38" s="627"/>
      <c r="S38" s="627"/>
    </row>
    <row r="39" spans="1:20" s="626" customFormat="1" ht="16.5">
      <c r="A39" s="754" t="s">
        <v>127</v>
      </c>
      <c r="B39" s="755"/>
      <c r="C39" s="755"/>
      <c r="D39" s="755"/>
      <c r="E39" s="755"/>
      <c r="F39" s="755"/>
      <c r="G39" s="755"/>
      <c r="H39" s="755"/>
      <c r="I39" s="755"/>
      <c r="J39" s="755"/>
      <c r="K39" s="755"/>
      <c r="L39" s="756"/>
      <c r="M39" s="639" t="s">
        <v>125</v>
      </c>
      <c r="N39" s="628">
        <f>N37+N38</f>
        <v>0</v>
      </c>
      <c r="Q39" s="627"/>
      <c r="R39" s="627"/>
      <c r="S39" s="627"/>
    </row>
    <row r="40" spans="1:20" ht="32.25" customHeight="1">
      <c r="A40" s="624"/>
      <c r="B40" s="760" t="s">
        <v>128</v>
      </c>
      <c r="C40" s="760"/>
      <c r="D40" s="760"/>
      <c r="E40" s="760"/>
      <c r="F40" s="760"/>
      <c r="G40" s="760"/>
      <c r="H40" s="760"/>
      <c r="I40" s="760"/>
      <c r="J40" s="760"/>
      <c r="K40" s="760"/>
      <c r="L40" s="760"/>
      <c r="M40" s="760"/>
      <c r="N40" s="761"/>
      <c r="Q40" s="439"/>
      <c r="R40" s="439"/>
      <c r="S40" s="439"/>
    </row>
    <row r="41" spans="1:20">
      <c r="O41" s="439"/>
      <c r="P41" s="439"/>
      <c r="Q41" s="439"/>
      <c r="R41" s="439"/>
      <c r="S41" s="439"/>
    </row>
    <row r="42" spans="1:20" ht="16.5">
      <c r="B42" s="408" t="s">
        <v>129</v>
      </c>
      <c r="C42" s="763" t="str">
        <f>'Names of Bidder'!C22&amp;" "&amp;'Names of Bidder'!D22&amp;" "&amp;'Names of Bidder'!E22</f>
        <v xml:space="preserve">  </v>
      </c>
      <c r="D42" s="759"/>
      <c r="I42" s="457"/>
      <c r="J42" s="610" t="s">
        <v>130</v>
      </c>
      <c r="K42" s="762" t="str">
        <f>IF('Names of Bidder'!C19="","",'Names of Bidder'!C19)</f>
        <v/>
      </c>
      <c r="L42" s="762"/>
      <c r="M42" s="762"/>
      <c r="N42" s="762"/>
      <c r="O42" s="439"/>
      <c r="P42" s="439"/>
      <c r="Q42" s="439"/>
      <c r="R42" s="439"/>
      <c r="S42" s="439"/>
    </row>
    <row r="43" spans="1:20" ht="16.5">
      <c r="B43" s="408" t="s">
        <v>131</v>
      </c>
      <c r="C43" s="759" t="str">
        <f>IF('Names of Bidder'!C23="","",'Names of Bidder'!C23)</f>
        <v/>
      </c>
      <c r="D43" s="759"/>
      <c r="I43" s="457"/>
      <c r="J43" s="610" t="s">
        <v>89</v>
      </c>
      <c r="K43" s="762" t="str">
        <f>IF('Names of Bidder'!C20="","",'Names of Bidder'!C20)</f>
        <v/>
      </c>
      <c r="L43" s="762"/>
      <c r="M43" s="762"/>
      <c r="N43" s="762"/>
      <c r="O43" s="439"/>
      <c r="P43" s="439"/>
      <c r="Q43" s="439"/>
      <c r="R43" s="439"/>
      <c r="S43" s="439"/>
    </row>
    <row r="44" spans="1:20">
      <c r="O44" s="439"/>
      <c r="P44" s="439"/>
      <c r="Q44" s="439"/>
      <c r="R44" s="439"/>
      <c r="S44" s="439"/>
    </row>
    <row r="45" spans="1:20">
      <c r="G45" s="458"/>
      <c r="H45" s="458"/>
      <c r="I45" s="458"/>
    </row>
    <row r="46" spans="1:20">
      <c r="G46" s="458"/>
      <c r="H46" s="458"/>
      <c r="I46" s="458"/>
    </row>
    <row r="47" spans="1:20">
      <c r="G47" s="458"/>
      <c r="H47" s="458"/>
      <c r="I47" s="458"/>
    </row>
    <row r="48" spans="1:20">
      <c r="G48" s="458"/>
      <c r="H48" s="458"/>
      <c r="I48" s="458"/>
    </row>
    <row r="49" spans="7:9">
      <c r="G49" s="458"/>
      <c r="H49" s="458"/>
      <c r="I49" s="458"/>
    </row>
    <row r="50" spans="7:9">
      <c r="G50" s="458"/>
      <c r="H50" s="458"/>
      <c r="I50" s="458"/>
    </row>
    <row r="51" spans="7:9">
      <c r="G51" s="458"/>
      <c r="H51" s="458"/>
      <c r="I51" s="458"/>
    </row>
    <row r="52" spans="7:9">
      <c r="G52" s="458"/>
      <c r="H52" s="458"/>
      <c r="I52" s="458"/>
    </row>
    <row r="53" spans="7:9">
      <c r="G53" s="458"/>
      <c r="H53" s="458"/>
      <c r="I53" s="458"/>
    </row>
    <row r="54" spans="7:9">
      <c r="G54" s="458"/>
      <c r="H54" s="458"/>
      <c r="I54" s="458"/>
    </row>
    <row r="55" spans="7:9">
      <c r="G55" s="458"/>
      <c r="H55" s="458"/>
      <c r="I55" s="458"/>
    </row>
    <row r="56" spans="7:9">
      <c r="G56" s="458"/>
      <c r="H56" s="458"/>
      <c r="I56" s="458"/>
    </row>
    <row r="57" spans="7:9">
      <c r="G57" s="458"/>
      <c r="H57" s="458"/>
      <c r="I57" s="458"/>
    </row>
    <row r="58" spans="7:9">
      <c r="G58" s="458"/>
      <c r="H58" s="458"/>
      <c r="I58" s="458"/>
    </row>
    <row r="59" spans="7:9">
      <c r="G59" s="458"/>
      <c r="H59" s="458"/>
      <c r="I59" s="458"/>
    </row>
    <row r="60" spans="7:9">
      <c r="G60" s="458"/>
      <c r="H60" s="458"/>
      <c r="I60" s="458"/>
    </row>
    <row r="61" spans="7:9">
      <c r="G61" s="458"/>
      <c r="H61" s="458"/>
      <c r="I61" s="458"/>
    </row>
    <row r="62" spans="7:9">
      <c r="G62" s="458"/>
      <c r="H62" s="458"/>
      <c r="I62" s="458"/>
    </row>
    <row r="63" spans="7:9">
      <c r="G63" s="458"/>
      <c r="H63" s="458"/>
      <c r="I63" s="458"/>
    </row>
    <row r="64" spans="7:9">
      <c r="G64" s="458"/>
      <c r="H64" s="458"/>
      <c r="I64" s="458"/>
    </row>
    <row r="65" spans="7:9">
      <c r="G65" s="458"/>
      <c r="H65" s="458"/>
      <c r="I65" s="458"/>
    </row>
    <row r="66" spans="7:9">
      <c r="G66" s="458"/>
      <c r="H66" s="458"/>
      <c r="I66" s="458"/>
    </row>
    <row r="67" spans="7:9">
      <c r="G67" s="458"/>
      <c r="H67" s="458"/>
      <c r="I67" s="458"/>
    </row>
    <row r="68" spans="7:9">
      <c r="G68" s="458"/>
      <c r="H68" s="458"/>
      <c r="I68" s="458"/>
    </row>
    <row r="69" spans="7:9">
      <c r="G69" s="458"/>
      <c r="H69" s="458"/>
      <c r="I69" s="458"/>
    </row>
    <row r="70" spans="7:9">
      <c r="G70" s="458"/>
      <c r="H70" s="458"/>
      <c r="I70" s="458"/>
    </row>
    <row r="71" spans="7:9">
      <c r="G71" s="458"/>
      <c r="H71" s="458"/>
      <c r="I71" s="458"/>
    </row>
    <row r="72" spans="7:9">
      <c r="G72" s="458"/>
      <c r="H72" s="458"/>
      <c r="I72" s="458"/>
    </row>
    <row r="73" spans="7:9">
      <c r="G73" s="458"/>
      <c r="H73" s="458"/>
      <c r="I73" s="458"/>
    </row>
    <row r="74" spans="7:9">
      <c r="G74" s="458"/>
      <c r="H74" s="458"/>
      <c r="I74" s="458"/>
    </row>
    <row r="75" spans="7:9">
      <c r="G75" s="458"/>
      <c r="H75" s="458"/>
      <c r="I75" s="458"/>
    </row>
    <row r="76" spans="7:9">
      <c r="G76" s="458"/>
      <c r="H76" s="458"/>
      <c r="I76" s="458"/>
    </row>
  </sheetData>
  <sheetProtection algorithmName="SHA-512" hashValue="qo3g5D2G2W7RmGTs5v8Jl7+j7mTVfShndu9oYZxLOKNNDVqfs7YkwRDncfRZpZQe5rcB+04lglefuM61AEo/TQ==" saltValue="gzgi4cTbuLg9pNBeBUyzTg==" spinCount="100000" sheet="1" formatCells="0" formatColumns="0" formatRows="0" selectLockedCells="1"/>
  <customSheetViews>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3"/>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4"/>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6"/>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7"/>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9"/>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0"/>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1"/>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3"/>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C43:D43"/>
    <mergeCell ref="B40:N40"/>
    <mergeCell ref="K43:N43"/>
    <mergeCell ref="K42:N42"/>
    <mergeCell ref="C42:D42"/>
    <mergeCell ref="A37:L37"/>
    <mergeCell ref="A38:L38"/>
    <mergeCell ref="A39:L39"/>
    <mergeCell ref="Z10:AL10"/>
    <mergeCell ref="Z8:AL8"/>
    <mergeCell ref="Z9:AL9"/>
    <mergeCell ref="A36:N36"/>
    <mergeCell ref="A3:N3"/>
    <mergeCell ref="A4:N4"/>
    <mergeCell ref="A6:B6"/>
    <mergeCell ref="A8:G8"/>
    <mergeCell ref="K14:N14"/>
    <mergeCell ref="C12:G12"/>
    <mergeCell ref="C10:G10"/>
    <mergeCell ref="C9:G9"/>
    <mergeCell ref="A7:I7"/>
    <mergeCell ref="A13:N13"/>
    <mergeCell ref="C11:G11"/>
  </mergeCells>
  <conditionalFormatting sqref="I18:I35">
    <cfRule type="expression" dxfId="4" priority="58" stopIfTrue="1">
      <formula>H18&gt;0</formula>
    </cfRule>
  </conditionalFormatting>
  <dataValidations count="3">
    <dataValidation type="list" operator="greaterThan" allowBlank="1" showInputMessage="1" showErrorMessage="1" sqref="I18:I35" xr:uid="{00000000-0002-0000-0400-000000000000}">
      <formula1>"0%,5%,12%,18%,28%"</formula1>
    </dataValidation>
    <dataValidation type="whole" operator="greaterThan" allowBlank="1" showInputMessage="1" showErrorMessage="1" sqref="G18:G35" xr:uid="{00000000-0002-0000-0400-000001000000}">
      <formula1>0</formula1>
    </dataValidation>
    <dataValidation type="decimal" operator="greaterThanOrEqual" allowBlank="1" showInputMessage="1" showErrorMessage="1" sqref="M18:M35" xr:uid="{00000000-0002-0000-0400-000002000000}">
      <formula1>0</formula1>
    </dataValidation>
  </dataValidations>
  <printOptions horizontalCentered="1"/>
  <pageMargins left="0.23622047244094491" right="0.23622047244094491" top="0.74803149606299213" bottom="0.51181102362204722" header="0.31496062992125984" footer="0.51181102362204722"/>
  <pageSetup paperSize="9" scale="47" fitToHeight="0" orientation="landscape" r:id="rId15"/>
  <headerFooter>
    <oddHeader>&amp;RSchedule-1Page &amp;P of &amp;N</oddHeader>
  </headerFooter>
  <rowBreaks count="1" manualBreakCount="1">
    <brk id="43" max="13" man="1"/>
  </rowBreaks>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3" zoomScale="85" zoomScaleSheetLayoutView="85" workbookViewId="0">
      <selection activeCell="A17" sqref="A17:J39"/>
    </sheetView>
  </sheetViews>
  <sheetFormatPr defaultRowHeight="15.75"/>
  <cols>
    <col min="1" max="1" width="6.140625" style="664" customWidth="1"/>
    <col min="2" max="2" width="15" style="664" customWidth="1"/>
    <col min="3" max="3" width="11.28515625" style="664" customWidth="1"/>
    <col min="4" max="4" width="23.85546875" style="664" customWidth="1"/>
    <col min="5" max="5" width="20.28515625" style="664" customWidth="1"/>
    <col min="6" max="6" width="105.7109375" style="665" customWidth="1"/>
    <col min="7" max="7" width="11.28515625" style="664" customWidth="1"/>
    <col min="8" max="8" width="11" style="664" customWidth="1"/>
    <col min="9" max="9" width="18.85546875" style="426" customWidth="1"/>
    <col min="10" max="10" width="24.28515625" style="664" customWidth="1"/>
    <col min="11" max="13" width="10.28515625" style="659" customWidth="1"/>
    <col min="14" max="14" width="9.140625" style="659" customWidth="1"/>
    <col min="15" max="28" width="9.140625" style="659"/>
    <col min="29" max="16384" width="9.140625" style="660"/>
  </cols>
  <sheetData>
    <row r="1" spans="1:32" ht="27.75" customHeight="1">
      <c r="A1" s="419" t="str">
        <f>Basic!B5</f>
        <v>Spec No:-CC/NT/W-TR/DOM/A04/25/10879</v>
      </c>
      <c r="B1" s="419"/>
      <c r="C1" s="419"/>
      <c r="D1" s="656"/>
      <c r="E1" s="656"/>
      <c r="F1" s="656"/>
      <c r="G1" s="417"/>
      <c r="H1" s="417"/>
      <c r="I1" s="657"/>
      <c r="J1" s="658" t="s">
        <v>132</v>
      </c>
    </row>
    <row r="2" spans="1:32" ht="21.75" customHeight="1">
      <c r="A2" s="661"/>
      <c r="B2" s="661"/>
      <c r="C2" s="661"/>
      <c r="D2" s="661"/>
      <c r="E2" s="661"/>
      <c r="F2" s="661"/>
      <c r="G2" s="422"/>
      <c r="H2" s="422"/>
      <c r="I2" s="660"/>
      <c r="J2" s="422"/>
    </row>
    <row r="3" spans="1:32" ht="63" customHeight="1">
      <c r="A3" s="766" t="str">
        <f>Cover!$B$2</f>
        <v>400kV Transformer Package 4TR-12-BULK  for 10x500 MVA, 400/220/33kV 3-Ph Transformers Under " Bulk Procurement of 765kV &amp; 400kV class Transformers and Reactors of various capacities under Lot-6"</v>
      </c>
      <c r="B3" s="766"/>
      <c r="C3" s="766"/>
      <c r="D3" s="766"/>
      <c r="E3" s="766"/>
      <c r="F3" s="766"/>
      <c r="G3" s="766"/>
      <c r="H3" s="766"/>
      <c r="I3" s="766"/>
      <c r="J3" s="766"/>
      <c r="K3" s="662"/>
      <c r="N3" s="764"/>
      <c r="O3" s="764"/>
      <c r="AC3" s="659"/>
      <c r="AD3" s="659"/>
      <c r="AE3" s="659"/>
      <c r="AF3" s="659"/>
    </row>
    <row r="4" spans="1:32" ht="21.95" customHeight="1">
      <c r="A4" s="765" t="s">
        <v>93</v>
      </c>
      <c r="B4" s="765"/>
      <c r="C4" s="765"/>
      <c r="D4" s="765"/>
      <c r="E4" s="765"/>
      <c r="F4" s="765"/>
      <c r="G4" s="765"/>
      <c r="H4" s="765"/>
      <c r="I4" s="765"/>
      <c r="J4" s="765"/>
    </row>
    <row r="5" spans="1:32" ht="15" customHeight="1">
      <c r="J5" s="422"/>
    </row>
    <row r="6" spans="1:32" ht="22.5" customHeight="1">
      <c r="A6" s="771" t="s">
        <v>94</v>
      </c>
      <c r="B6" s="771"/>
      <c r="C6" s="423"/>
      <c r="D6" s="422"/>
      <c r="E6" s="423"/>
      <c r="F6" s="423"/>
      <c r="G6" s="423"/>
      <c r="H6" s="423"/>
      <c r="I6" s="423"/>
      <c r="J6" s="422"/>
    </row>
    <row r="7" spans="1:32" ht="25.5" customHeight="1">
      <c r="A7" s="773">
        <f>'Sch-1'!A7</f>
        <v>0</v>
      </c>
      <c r="B7" s="773"/>
      <c r="C7" s="773"/>
      <c r="D7" s="773"/>
      <c r="E7" s="773"/>
      <c r="F7" s="773"/>
      <c r="G7" s="667"/>
      <c r="H7" s="10" t="s">
        <v>95</v>
      </c>
      <c r="I7" s="667"/>
      <c r="J7" s="422"/>
    </row>
    <row r="8" spans="1:32" ht="29.25" customHeight="1">
      <c r="A8" s="774" t="str">
        <f>"Bidder’s Name and Address  (" &amp; MID('Names of Bidder'!A9,9, 20) &amp; ") :"</f>
        <v>Bidder’s Name and Address  (Sole Bidder) :</v>
      </c>
      <c r="B8" s="774"/>
      <c r="C8" s="774"/>
      <c r="D8" s="774"/>
      <c r="E8" s="774"/>
      <c r="F8" s="774"/>
      <c r="G8" s="774"/>
      <c r="H8" s="11" t="s">
        <v>96</v>
      </c>
      <c r="I8" s="668"/>
      <c r="J8" s="422"/>
    </row>
    <row r="9" spans="1:32" ht="26.25" customHeight="1">
      <c r="A9" s="666" t="s">
        <v>97</v>
      </c>
      <c r="B9" s="669"/>
      <c r="C9" s="773" t="str">
        <f>IF('Names of Bidder'!C9=0, "", 'Names of Bidder'!C9)</f>
        <v/>
      </c>
      <c r="D9" s="773"/>
      <c r="E9" s="773"/>
      <c r="F9" s="354"/>
      <c r="G9" s="354"/>
      <c r="H9" s="11" t="s">
        <v>98</v>
      </c>
      <c r="I9" s="399"/>
      <c r="J9" s="422"/>
    </row>
    <row r="10" spans="1:32" ht="17.25" customHeight="1">
      <c r="A10" s="666" t="s">
        <v>99</v>
      </c>
      <c r="B10" s="669"/>
      <c r="C10" s="775" t="str">
        <f>IF('Names of Bidder'!C10=0, "", 'Names of Bidder'!C10)</f>
        <v/>
      </c>
      <c r="D10" s="775"/>
      <c r="E10" s="775"/>
      <c r="F10" s="354"/>
      <c r="G10" s="354"/>
      <c r="H10" s="11" t="s">
        <v>100</v>
      </c>
      <c r="I10" s="399"/>
      <c r="J10" s="422"/>
    </row>
    <row r="11" spans="1:32" ht="18" customHeight="1">
      <c r="A11" s="399"/>
      <c r="B11" s="399"/>
      <c r="C11" s="775" t="str">
        <f>IF('Names of Bidder'!C11=0, "", 'Names of Bidder'!C11)</f>
        <v/>
      </c>
      <c r="D11" s="775"/>
      <c r="E11" s="775"/>
      <c r="F11" s="354"/>
      <c r="G11" s="354"/>
      <c r="H11" s="11" t="s">
        <v>101</v>
      </c>
      <c r="I11" s="399"/>
      <c r="J11" s="422"/>
    </row>
    <row r="12" spans="1:32" ht="18" customHeight="1">
      <c r="A12" s="399"/>
      <c r="B12" s="399"/>
      <c r="C12" s="775" t="str">
        <f>IF('Names of Bidder'!C12=0, "", 'Names of Bidder'!C12)</f>
        <v/>
      </c>
      <c r="D12" s="775"/>
      <c r="E12" s="775"/>
      <c r="F12" s="354"/>
      <c r="G12" s="354"/>
      <c r="H12" s="11" t="s">
        <v>102</v>
      </c>
      <c r="I12" s="399"/>
      <c r="J12" s="422"/>
    </row>
    <row r="13" spans="1:32" s="668" customFormat="1" ht="26.45" customHeight="1">
      <c r="A13" s="779" t="s">
        <v>133</v>
      </c>
      <c r="B13" s="779"/>
      <c r="C13" s="779"/>
      <c r="D13" s="779"/>
      <c r="E13" s="779"/>
      <c r="F13" s="779"/>
      <c r="G13" s="779"/>
      <c r="H13" s="779"/>
      <c r="I13" s="779"/>
      <c r="J13" s="779"/>
      <c r="K13" s="670"/>
      <c r="L13" s="670"/>
      <c r="M13" s="670"/>
      <c r="N13" s="670"/>
      <c r="O13" s="670"/>
      <c r="P13" s="670"/>
      <c r="Q13" s="670"/>
      <c r="R13" s="670"/>
      <c r="S13" s="670"/>
      <c r="T13" s="670"/>
      <c r="U13" s="670"/>
      <c r="V13" s="670"/>
      <c r="W13" s="670"/>
      <c r="X13" s="670"/>
      <c r="Y13" s="670"/>
      <c r="Z13" s="670"/>
      <c r="AA13" s="670"/>
      <c r="AB13" s="670"/>
    </row>
    <row r="14" spans="1:32" ht="20.25" customHeight="1" thickBot="1">
      <c r="A14" s="354"/>
      <c r="B14" s="354"/>
      <c r="C14" s="354"/>
      <c r="D14" s="354"/>
      <c r="E14" s="354"/>
      <c r="F14" s="374"/>
      <c r="G14" s="376"/>
      <c r="H14" s="376"/>
      <c r="I14" s="772" t="s">
        <v>104</v>
      </c>
      <c r="J14" s="772"/>
    </row>
    <row r="15" spans="1:32" ht="102" customHeight="1">
      <c r="A15" s="671" t="s">
        <v>134</v>
      </c>
      <c r="B15" s="672" t="s">
        <v>106</v>
      </c>
      <c r="C15" s="672" t="s">
        <v>107</v>
      </c>
      <c r="D15" s="672" t="s">
        <v>108</v>
      </c>
      <c r="E15" s="672" t="s">
        <v>109</v>
      </c>
      <c r="F15" s="673" t="s">
        <v>135</v>
      </c>
      <c r="G15" s="673" t="s">
        <v>115</v>
      </c>
      <c r="H15" s="673" t="s">
        <v>136</v>
      </c>
      <c r="I15" s="673" t="s">
        <v>137</v>
      </c>
      <c r="J15" s="674" t="s">
        <v>138</v>
      </c>
    </row>
    <row r="16" spans="1:32" s="677" customFormat="1">
      <c r="A16" s="675">
        <v>1</v>
      </c>
      <c r="B16" s="675">
        <v>2</v>
      </c>
      <c r="C16" s="675">
        <v>3</v>
      </c>
      <c r="D16" s="675">
        <v>4</v>
      </c>
      <c r="E16" s="675">
        <v>5</v>
      </c>
      <c r="F16" s="675">
        <v>6</v>
      </c>
      <c r="G16" s="675">
        <v>7</v>
      </c>
      <c r="H16" s="675">
        <v>8</v>
      </c>
      <c r="I16" s="675">
        <v>9</v>
      </c>
      <c r="J16" s="675" t="s">
        <v>139</v>
      </c>
      <c r="K16" s="676"/>
      <c r="L16" s="676"/>
      <c r="M16" s="676"/>
      <c r="N16" s="676"/>
      <c r="O16" s="676"/>
      <c r="P16" s="676"/>
      <c r="Q16" s="676"/>
      <c r="R16" s="676"/>
      <c r="S16" s="676"/>
      <c r="T16" s="676"/>
      <c r="U16" s="676"/>
      <c r="V16" s="676"/>
      <c r="W16" s="676"/>
      <c r="X16" s="676"/>
      <c r="Y16" s="676"/>
      <c r="Z16" s="676"/>
      <c r="AA16" s="676"/>
      <c r="AB16" s="676"/>
    </row>
    <row r="17" spans="1:28" s="668" customFormat="1" ht="26.45" customHeight="1">
      <c r="A17" s="784" t="s">
        <v>170</v>
      </c>
      <c r="B17" s="785"/>
      <c r="C17" s="785"/>
      <c r="D17" s="785"/>
      <c r="E17" s="785"/>
      <c r="F17" s="785"/>
      <c r="G17" s="785"/>
      <c r="H17" s="785"/>
      <c r="I17" s="785"/>
      <c r="J17" s="786"/>
      <c r="K17" s="670"/>
      <c r="L17" s="670"/>
      <c r="M17" s="670"/>
      <c r="N17" s="670"/>
      <c r="O17" s="670"/>
      <c r="P17" s="670"/>
      <c r="Q17" s="670"/>
      <c r="R17" s="670"/>
      <c r="S17" s="670"/>
      <c r="T17" s="670"/>
      <c r="U17" s="670"/>
      <c r="V17" s="670"/>
      <c r="W17" s="670"/>
      <c r="X17" s="670"/>
      <c r="Y17" s="670"/>
      <c r="Z17" s="670"/>
      <c r="AA17" s="670"/>
      <c r="AB17" s="670"/>
    </row>
    <row r="18" spans="1:28" ht="43.5" customHeight="1">
      <c r="A18" s="787"/>
      <c r="B18" s="788"/>
      <c r="C18" s="788"/>
      <c r="D18" s="788"/>
      <c r="E18" s="788"/>
      <c r="F18" s="788"/>
      <c r="G18" s="788"/>
      <c r="H18" s="788"/>
      <c r="I18" s="788"/>
      <c r="J18" s="789"/>
    </row>
    <row r="19" spans="1:28" ht="43.5" customHeight="1">
      <c r="A19" s="787"/>
      <c r="B19" s="788"/>
      <c r="C19" s="788"/>
      <c r="D19" s="788"/>
      <c r="E19" s="788"/>
      <c r="F19" s="788"/>
      <c r="G19" s="788"/>
      <c r="H19" s="788"/>
      <c r="I19" s="788"/>
      <c r="J19" s="789"/>
    </row>
    <row r="20" spans="1:28" ht="43.5" customHeight="1">
      <c r="A20" s="787"/>
      <c r="B20" s="788"/>
      <c r="C20" s="788"/>
      <c r="D20" s="788"/>
      <c r="E20" s="788"/>
      <c r="F20" s="788"/>
      <c r="G20" s="788"/>
      <c r="H20" s="788"/>
      <c r="I20" s="788"/>
      <c r="J20" s="789"/>
    </row>
    <row r="21" spans="1:28" ht="43.5" customHeight="1">
      <c r="A21" s="787"/>
      <c r="B21" s="788"/>
      <c r="C21" s="788"/>
      <c r="D21" s="788"/>
      <c r="E21" s="788"/>
      <c r="F21" s="788"/>
      <c r="G21" s="788"/>
      <c r="H21" s="788"/>
      <c r="I21" s="788"/>
      <c r="J21" s="789"/>
    </row>
    <row r="22" spans="1:28" ht="43.5" hidden="1" customHeight="1">
      <c r="A22" s="787"/>
      <c r="B22" s="788"/>
      <c r="C22" s="788"/>
      <c r="D22" s="788"/>
      <c r="E22" s="788"/>
      <c r="F22" s="788"/>
      <c r="G22" s="788"/>
      <c r="H22" s="788"/>
      <c r="I22" s="788"/>
      <c r="J22" s="789"/>
    </row>
    <row r="23" spans="1:28" ht="25.5" hidden="1" customHeight="1">
      <c r="A23" s="787"/>
      <c r="B23" s="788"/>
      <c r="C23" s="788"/>
      <c r="D23" s="788"/>
      <c r="E23" s="788"/>
      <c r="F23" s="788"/>
      <c r="G23" s="788"/>
      <c r="H23" s="788"/>
      <c r="I23" s="788"/>
      <c r="J23" s="789"/>
    </row>
    <row r="24" spans="1:28" ht="25.5" hidden="1" customHeight="1">
      <c r="A24" s="787"/>
      <c r="B24" s="788"/>
      <c r="C24" s="788"/>
      <c r="D24" s="788"/>
      <c r="E24" s="788"/>
      <c r="F24" s="788"/>
      <c r="G24" s="788"/>
      <c r="H24" s="788"/>
      <c r="I24" s="788"/>
      <c r="J24" s="789"/>
    </row>
    <row r="25" spans="1:28" ht="25.5" hidden="1" customHeight="1">
      <c r="A25" s="787"/>
      <c r="B25" s="788"/>
      <c r="C25" s="788"/>
      <c r="D25" s="788"/>
      <c r="E25" s="788"/>
      <c r="F25" s="788"/>
      <c r="G25" s="788"/>
      <c r="H25" s="788"/>
      <c r="I25" s="788"/>
      <c r="J25" s="789"/>
    </row>
    <row r="26" spans="1:28" ht="25.5" hidden="1" customHeight="1">
      <c r="A26" s="787"/>
      <c r="B26" s="788"/>
      <c r="C26" s="788"/>
      <c r="D26" s="788"/>
      <c r="E26" s="788"/>
      <c r="F26" s="788"/>
      <c r="G26" s="788"/>
      <c r="H26" s="788"/>
      <c r="I26" s="788"/>
      <c r="J26" s="789"/>
    </row>
    <row r="27" spans="1:28" ht="25.5" hidden="1" customHeight="1">
      <c r="A27" s="787"/>
      <c r="B27" s="788"/>
      <c r="C27" s="788"/>
      <c r="D27" s="788"/>
      <c r="E27" s="788"/>
      <c r="F27" s="788"/>
      <c r="G27" s="788"/>
      <c r="H27" s="788"/>
      <c r="I27" s="788"/>
      <c r="J27" s="789"/>
    </row>
    <row r="28" spans="1:28" ht="25.5" hidden="1" customHeight="1">
      <c r="A28" s="787"/>
      <c r="B28" s="788"/>
      <c r="C28" s="788"/>
      <c r="D28" s="788"/>
      <c r="E28" s="788"/>
      <c r="F28" s="788"/>
      <c r="G28" s="788"/>
      <c r="H28" s="788"/>
      <c r="I28" s="788"/>
      <c r="J28" s="789"/>
    </row>
    <row r="29" spans="1:28" ht="25.5" hidden="1" customHeight="1">
      <c r="A29" s="787"/>
      <c r="B29" s="788"/>
      <c r="C29" s="788"/>
      <c r="D29" s="788"/>
      <c r="E29" s="788"/>
      <c r="F29" s="788"/>
      <c r="G29" s="788"/>
      <c r="H29" s="788"/>
      <c r="I29" s="788"/>
      <c r="J29" s="789"/>
    </row>
    <row r="30" spans="1:28" ht="25.5" hidden="1" customHeight="1">
      <c r="A30" s="787"/>
      <c r="B30" s="788"/>
      <c r="C30" s="788"/>
      <c r="D30" s="788"/>
      <c r="E30" s="788"/>
      <c r="F30" s="788"/>
      <c r="G30" s="788"/>
      <c r="H30" s="788"/>
      <c r="I30" s="788"/>
      <c r="J30" s="789"/>
    </row>
    <row r="31" spans="1:28" ht="25.5" hidden="1" customHeight="1">
      <c r="A31" s="787"/>
      <c r="B31" s="788"/>
      <c r="C31" s="788"/>
      <c r="D31" s="788"/>
      <c r="E31" s="788"/>
      <c r="F31" s="788"/>
      <c r="G31" s="788"/>
      <c r="H31" s="788"/>
      <c r="I31" s="788"/>
      <c r="J31" s="789"/>
    </row>
    <row r="32" spans="1:28" ht="25.5" hidden="1" customHeight="1">
      <c r="A32" s="787"/>
      <c r="B32" s="788"/>
      <c r="C32" s="788"/>
      <c r="D32" s="788"/>
      <c r="E32" s="788"/>
      <c r="F32" s="788"/>
      <c r="G32" s="788"/>
      <c r="H32" s="788"/>
      <c r="I32" s="788"/>
      <c r="J32" s="789"/>
    </row>
    <row r="33" spans="1:28" ht="25.5" hidden="1" customHeight="1">
      <c r="A33" s="787"/>
      <c r="B33" s="788"/>
      <c r="C33" s="788"/>
      <c r="D33" s="788"/>
      <c r="E33" s="788"/>
      <c r="F33" s="788"/>
      <c r="G33" s="788"/>
      <c r="H33" s="788"/>
      <c r="I33" s="788"/>
      <c r="J33" s="789"/>
    </row>
    <row r="34" spans="1:28" ht="25.5" hidden="1" customHeight="1">
      <c r="A34" s="787"/>
      <c r="B34" s="788"/>
      <c r="C34" s="788"/>
      <c r="D34" s="788"/>
      <c r="E34" s="788"/>
      <c r="F34" s="788"/>
      <c r="G34" s="788"/>
      <c r="H34" s="788"/>
      <c r="I34" s="788"/>
      <c r="J34" s="789"/>
    </row>
    <row r="35" spans="1:28" ht="25.5" hidden="1" customHeight="1">
      <c r="A35" s="787"/>
      <c r="B35" s="788"/>
      <c r="C35" s="788"/>
      <c r="D35" s="788"/>
      <c r="E35" s="788"/>
      <c r="F35" s="788"/>
      <c r="G35" s="788"/>
      <c r="H35" s="788"/>
      <c r="I35" s="788"/>
      <c r="J35" s="789"/>
    </row>
    <row r="36" spans="1:28" ht="25.5" hidden="1" customHeight="1">
      <c r="A36" s="787"/>
      <c r="B36" s="788"/>
      <c r="C36" s="788"/>
      <c r="D36" s="788"/>
      <c r="E36" s="788"/>
      <c r="F36" s="788"/>
      <c r="G36" s="788"/>
      <c r="H36" s="788"/>
      <c r="I36" s="788"/>
      <c r="J36" s="789"/>
    </row>
    <row r="37" spans="1:28" ht="25.5" hidden="1" customHeight="1">
      <c r="A37" s="787"/>
      <c r="B37" s="788"/>
      <c r="C37" s="788"/>
      <c r="D37" s="788"/>
      <c r="E37" s="788"/>
      <c r="F37" s="788"/>
      <c r="G37" s="788"/>
      <c r="H37" s="788"/>
      <c r="I37" s="788"/>
      <c r="J37" s="789"/>
    </row>
    <row r="38" spans="1:28" ht="25.5" hidden="1" customHeight="1">
      <c r="A38" s="787"/>
      <c r="B38" s="788"/>
      <c r="C38" s="788"/>
      <c r="D38" s="788"/>
      <c r="E38" s="788"/>
      <c r="F38" s="788"/>
      <c r="G38" s="788"/>
      <c r="H38" s="788"/>
      <c r="I38" s="788"/>
      <c r="J38" s="789"/>
    </row>
    <row r="39" spans="1:28" ht="25.5" hidden="1" customHeight="1">
      <c r="A39" s="790"/>
      <c r="B39" s="791"/>
      <c r="C39" s="791"/>
      <c r="D39" s="791"/>
      <c r="E39" s="791"/>
      <c r="F39" s="791"/>
      <c r="G39" s="791"/>
      <c r="H39" s="791"/>
      <c r="I39" s="791"/>
      <c r="J39" s="792"/>
    </row>
    <row r="40" spans="1:28" ht="22.5" customHeight="1">
      <c r="A40" s="776"/>
      <c r="B40" s="777"/>
      <c r="C40" s="777"/>
      <c r="D40" s="777"/>
      <c r="E40" s="777"/>
      <c r="F40" s="777"/>
      <c r="G40" s="777"/>
      <c r="H40" s="777"/>
      <c r="I40" s="777"/>
      <c r="J40" s="778"/>
    </row>
    <row r="41" spans="1:28" s="682" customFormat="1" ht="33" customHeight="1">
      <c r="A41" s="664"/>
      <c r="B41" s="780" t="s">
        <v>140</v>
      </c>
      <c r="C41" s="781"/>
      <c r="D41" s="781"/>
      <c r="E41" s="781"/>
      <c r="F41" s="781"/>
      <c r="G41" s="781"/>
      <c r="H41" s="782"/>
      <c r="I41" s="678" t="s">
        <v>125</v>
      </c>
      <c r="J41" s="679">
        <f>SUM(J18:J25)</f>
        <v>0</v>
      </c>
      <c r="K41" s="680"/>
      <c r="L41" s="681"/>
      <c r="M41" s="681"/>
      <c r="N41" s="681"/>
      <c r="O41" s="681"/>
      <c r="P41" s="681"/>
      <c r="Q41" s="681"/>
      <c r="R41" s="681"/>
      <c r="S41" s="681"/>
      <c r="T41" s="681"/>
      <c r="U41" s="681"/>
      <c r="V41" s="681"/>
      <c r="W41" s="681"/>
      <c r="X41" s="681"/>
      <c r="Y41" s="681"/>
      <c r="Z41" s="681"/>
      <c r="AA41" s="681"/>
      <c r="AB41" s="681"/>
    </row>
    <row r="42" spans="1:28" ht="57.75" customHeight="1">
      <c r="B42" s="768" t="s">
        <v>141</v>
      </c>
      <c r="C42" s="768"/>
      <c r="D42" s="768"/>
      <c r="E42" s="768"/>
      <c r="F42" s="768"/>
      <c r="G42" s="768"/>
      <c r="H42" s="768"/>
      <c r="I42" s="768"/>
      <c r="J42" s="768"/>
      <c r="K42" s="683"/>
    </row>
    <row r="43" spans="1:28" ht="24.75" customHeight="1">
      <c r="B43" s="661"/>
      <c r="C43" s="661"/>
      <c r="D43" s="661"/>
      <c r="E43" s="661"/>
      <c r="F43" s="661"/>
      <c r="G43" s="661"/>
      <c r="H43" s="422"/>
      <c r="I43" s="661"/>
      <c r="J43" s="422"/>
      <c r="K43" s="683"/>
    </row>
    <row r="44" spans="1:28" s="684" customFormat="1" ht="16.5">
      <c r="B44" s="685" t="s">
        <v>129</v>
      </c>
      <c r="C44" s="769" t="str">
        <f>'Sch-1'!C42:D42</f>
        <v xml:space="preserve">  </v>
      </c>
      <c r="D44" s="767"/>
      <c r="G44" s="783" t="s">
        <v>130</v>
      </c>
      <c r="H44" s="783"/>
      <c r="I44" s="770" t="str">
        <f>'Sch-1'!K42</f>
        <v/>
      </c>
      <c r="J44" s="770"/>
    </row>
    <row r="45" spans="1:28" s="684" customFormat="1" ht="16.5">
      <c r="B45" s="685" t="s">
        <v>131</v>
      </c>
      <c r="C45" s="767" t="str">
        <f>'Sch-1'!C43:D43</f>
        <v/>
      </c>
      <c r="D45" s="767"/>
      <c r="G45" s="783" t="s">
        <v>89</v>
      </c>
      <c r="H45" s="783"/>
      <c r="I45" s="770" t="str">
        <f>'Sch-1'!K43</f>
        <v/>
      </c>
      <c r="J45" s="770"/>
    </row>
    <row r="46" spans="1:28" ht="16.5">
      <c r="B46" s="686"/>
      <c r="C46" s="687"/>
      <c r="D46" s="422"/>
      <c r="E46" s="688"/>
      <c r="F46" s="689"/>
      <c r="G46" s="422"/>
      <c r="H46" s="690"/>
      <c r="I46" s="683"/>
      <c r="J46" s="690"/>
      <c r="K46" s="683"/>
    </row>
    <row r="47" spans="1:28" ht="16.5">
      <c r="B47" s="663"/>
      <c r="C47" s="691"/>
      <c r="D47" s="663"/>
      <c r="E47" s="688"/>
      <c r="F47" s="689"/>
      <c r="G47" s="663"/>
      <c r="H47" s="690"/>
      <c r="I47" s="683"/>
      <c r="J47" s="690"/>
      <c r="K47" s="683"/>
    </row>
  </sheetData>
  <sheetProtection algorithmName="SHA-512" hashValue="kxJaY+C+bGegac9fV+lvSJO4KcSgMv2enmpQwlOUc/qCAQvfC5WIut39aMZNOeuJqSoMXCAcLR+eoKXXHzDrnQ==" saltValue="ZaL8ODNw3JEp0lZhbN6UZQ==" spinCount="100000" sheet="1" selectLockedCells="1"/>
  <customSheetViews>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3"/>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4"/>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6"/>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7"/>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9"/>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0"/>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1"/>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3"/>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3307086614173229" right="0.43307086614173229" top="0.74803149606299213" bottom="0.51181102362204722" header="0.31496062992125984" footer="0.31496062992125984"/>
  <pageSetup paperSize="9" scale="55" fitToHeight="0" orientation="landscape" r:id="rId15"/>
  <headerFooter>
    <oddHeader>&amp;C&amp;"Calibri,Regular"&amp;1&amp;KFF0000#
&amp;RSchedule-2Page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2"/>
  <sheetViews>
    <sheetView view="pageBreakPreview" topLeftCell="A6" zoomScale="80" zoomScaleNormal="80" zoomScaleSheetLayoutView="80" workbookViewId="0">
      <selection activeCell="O20" sqref="O20"/>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42578125" style="14" customWidth="1"/>
    <col min="6" max="6" width="35.85546875" style="370" customWidth="1"/>
    <col min="7" max="7" width="18.5703125" style="370" customWidth="1"/>
    <col min="8" max="8" width="13.85546875" style="370" customWidth="1"/>
    <col min="9" max="9" width="15.7109375" style="370" customWidth="1"/>
    <col min="10" max="10" width="13.85546875" style="370" customWidth="1"/>
    <col min="11" max="11" width="17" style="370" customWidth="1"/>
    <col min="12" max="12" width="71.7109375" style="8" customWidth="1"/>
    <col min="13" max="13" width="8.7109375" style="9" customWidth="1"/>
    <col min="14" max="14" width="10.5703125" style="398"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No:-CC/NT/W-TR/DOM/A04/25/10879</v>
      </c>
      <c r="B1" s="12"/>
      <c r="C1" s="12"/>
      <c r="D1" s="12"/>
      <c r="E1" s="12"/>
      <c r="F1" s="368"/>
      <c r="G1" s="368"/>
      <c r="H1" s="368"/>
      <c r="I1" s="368"/>
      <c r="J1" s="368"/>
      <c r="K1" s="368"/>
      <c r="L1" s="353"/>
      <c r="M1" s="6"/>
      <c r="N1" s="6"/>
      <c r="O1" s="1"/>
      <c r="P1" s="2" t="s">
        <v>142</v>
      </c>
    </row>
    <row r="2" spans="1:31">
      <c r="A2" s="13"/>
      <c r="B2" s="13"/>
      <c r="C2" s="13"/>
      <c r="D2" s="13"/>
      <c r="E2" s="13"/>
      <c r="F2" s="369"/>
      <c r="G2" s="369"/>
      <c r="H2" s="369"/>
      <c r="I2" s="369"/>
      <c r="J2" s="369"/>
      <c r="K2" s="369"/>
      <c r="L2" s="347"/>
      <c r="M2" s="4"/>
      <c r="N2" s="4"/>
      <c r="O2" s="3"/>
      <c r="P2" s="3"/>
    </row>
    <row r="3" spans="1:31" ht="65.25" customHeight="1">
      <c r="A3" s="798" t="str">
        <f>Cover!$B$2</f>
        <v>400kV Transformer Package 4TR-12-BULK  for 10x500 MVA, 400/220/33kV 3-Ph Transformers Under " Bulk Procurement of 765kV &amp; 400kV class Transformers and Reactors of various capacities under Lot-6"</v>
      </c>
      <c r="B3" s="798"/>
      <c r="C3" s="798"/>
      <c r="D3" s="798"/>
      <c r="E3" s="798"/>
      <c r="F3" s="798"/>
      <c r="G3" s="798"/>
      <c r="H3" s="798"/>
      <c r="I3" s="798"/>
      <c r="J3" s="798"/>
      <c r="K3" s="798"/>
      <c r="L3" s="798"/>
      <c r="M3" s="798"/>
      <c r="N3" s="798"/>
      <c r="O3" s="798"/>
      <c r="P3" s="798"/>
    </row>
    <row r="4" spans="1:31" ht="16.5">
      <c r="A4" s="799" t="s">
        <v>143</v>
      </c>
      <c r="B4" s="799"/>
      <c r="C4" s="799"/>
      <c r="D4" s="799"/>
      <c r="E4" s="799"/>
      <c r="F4" s="799"/>
      <c r="G4" s="799"/>
      <c r="H4" s="799"/>
      <c r="I4" s="799"/>
      <c r="J4" s="799"/>
      <c r="K4" s="799"/>
      <c r="L4" s="799"/>
      <c r="M4" s="799"/>
      <c r="N4" s="799"/>
      <c r="O4" s="799"/>
      <c r="P4" s="799"/>
    </row>
    <row r="6" spans="1:31" ht="21.75" customHeight="1">
      <c r="A6" s="748" t="s">
        <v>94</v>
      </c>
      <c r="B6" s="748"/>
      <c r="C6" s="4"/>
      <c r="D6" s="314"/>
      <c r="E6" s="4"/>
      <c r="F6" s="4"/>
      <c r="G6" s="4"/>
      <c r="H6" s="4"/>
      <c r="I6" s="4"/>
    </row>
    <row r="7" spans="1:31" ht="21" customHeight="1">
      <c r="A7" s="752">
        <f>'Sch-1'!A7</f>
        <v>0</v>
      </c>
      <c r="B7" s="752"/>
      <c r="C7" s="752"/>
      <c r="D7" s="752"/>
      <c r="E7" s="752"/>
      <c r="F7" s="752"/>
      <c r="G7" s="752"/>
      <c r="H7" s="752"/>
      <c r="I7" s="752"/>
      <c r="J7" s="371"/>
      <c r="K7" s="371"/>
      <c r="L7" s="354"/>
      <c r="M7" s="10" t="s">
        <v>95</v>
      </c>
      <c r="N7" s="399"/>
      <c r="O7" s="3"/>
      <c r="P7" s="3"/>
    </row>
    <row r="8" spans="1:31" ht="22.5" customHeight="1">
      <c r="A8" s="749" t="str">
        <f>"Bidder’s Name and Address  (" &amp; MID('Names of Bidder'!A9,9, 20) &amp; ") :"</f>
        <v>Bidder’s Name and Address  (Sole Bidder) :</v>
      </c>
      <c r="B8" s="749"/>
      <c r="C8" s="749"/>
      <c r="D8" s="749"/>
      <c r="E8" s="749"/>
      <c r="F8" s="749"/>
      <c r="G8" s="749"/>
      <c r="H8" s="380"/>
      <c r="I8" s="380"/>
      <c r="J8" s="441"/>
      <c r="K8" s="441"/>
      <c r="L8" s="441"/>
      <c r="M8" s="11" t="str">
        <f>'Sch-1'!K8</f>
        <v>Contract Services</v>
      </c>
      <c r="N8" s="441"/>
      <c r="O8" s="3"/>
      <c r="P8" s="3"/>
    </row>
    <row r="9" spans="1:31" ht="24.75" customHeight="1">
      <c r="A9" s="400" t="s">
        <v>97</v>
      </c>
      <c r="B9" s="366"/>
      <c r="C9" s="752" t="str">
        <f>IF('Names of Bidder'!C9=0, "", 'Names of Bidder'!C9)</f>
        <v/>
      </c>
      <c r="D9" s="752"/>
      <c r="E9" s="752"/>
      <c r="F9" s="752"/>
      <c r="G9" s="752"/>
      <c r="H9" s="367"/>
      <c r="I9" s="367"/>
      <c r="J9" s="355"/>
      <c r="K9" s="355"/>
      <c r="L9" s="355"/>
      <c r="M9" s="11" t="str">
        <f>'Sch-1'!K9</f>
        <v>Power Grid Corporation of India Ltd.,</v>
      </c>
      <c r="N9" s="4"/>
      <c r="O9" s="3"/>
      <c r="P9" s="3"/>
    </row>
    <row r="10" spans="1:31" ht="21" customHeight="1">
      <c r="A10" s="400" t="s">
        <v>99</v>
      </c>
      <c r="B10" s="366"/>
      <c r="C10" s="751" t="str">
        <f>IF('Names of Bidder'!C10=0, "", 'Names of Bidder'!C10)</f>
        <v/>
      </c>
      <c r="D10" s="751"/>
      <c r="E10" s="751"/>
      <c r="F10" s="751"/>
      <c r="G10" s="751"/>
      <c r="H10" s="367"/>
      <c r="I10" s="367"/>
      <c r="J10" s="355"/>
      <c r="K10" s="355"/>
      <c r="L10" s="355"/>
      <c r="M10" s="11" t="str">
        <f>'Sch-1'!K10</f>
        <v>"Saudamini", Plot No.-2</v>
      </c>
      <c r="N10" s="4"/>
      <c r="O10" s="3"/>
      <c r="P10" s="3"/>
    </row>
    <row r="11" spans="1:31" ht="20.25" customHeight="1">
      <c r="A11" s="367"/>
      <c r="B11" s="367"/>
      <c r="C11" s="751" t="str">
        <f>IF('Names of Bidder'!C11=0, "", 'Names of Bidder'!C11)</f>
        <v/>
      </c>
      <c r="D11" s="751"/>
      <c r="E11" s="751"/>
      <c r="F11" s="751"/>
      <c r="G11" s="751"/>
      <c r="H11" s="367"/>
      <c r="I11" s="367"/>
      <c r="J11" s="355"/>
      <c r="K11" s="355"/>
      <c r="L11" s="355"/>
      <c r="M11" s="11" t="str">
        <f>'Sch-1'!K11</f>
        <v xml:space="preserve">Sector-29, </v>
      </c>
      <c r="N11" s="4"/>
      <c r="O11" s="3"/>
      <c r="P11" s="3"/>
    </row>
    <row r="12" spans="1:31" ht="21" customHeight="1">
      <c r="A12" s="367"/>
      <c r="B12" s="367"/>
      <c r="C12" s="751" t="str">
        <f>IF('Names of Bidder'!C12=0, "", 'Names of Bidder'!C12)</f>
        <v/>
      </c>
      <c r="D12" s="751"/>
      <c r="E12" s="751"/>
      <c r="F12" s="751"/>
      <c r="G12" s="751"/>
      <c r="H12" s="367"/>
      <c r="I12" s="367"/>
      <c r="J12" s="355"/>
      <c r="K12" s="355"/>
      <c r="L12" s="355"/>
      <c r="M12" s="228" t="s">
        <v>102</v>
      </c>
      <c r="N12" s="4"/>
      <c r="O12" s="3"/>
      <c r="P12" s="3"/>
    </row>
    <row r="13" spans="1:31" ht="18.75">
      <c r="A13" s="808" t="s">
        <v>144</v>
      </c>
      <c r="B13" s="808"/>
      <c r="C13" s="808"/>
      <c r="D13" s="808"/>
      <c r="E13" s="808"/>
      <c r="F13" s="808"/>
      <c r="G13" s="808"/>
      <c r="H13" s="808"/>
      <c r="I13" s="808"/>
      <c r="J13" s="808"/>
      <c r="K13" s="808"/>
      <c r="L13" s="808"/>
      <c r="M13" s="808"/>
      <c r="N13" s="808"/>
      <c r="O13" s="808"/>
      <c r="P13" s="808"/>
    </row>
    <row r="14" spans="1:31" ht="24.75" customHeight="1" thickBot="1">
      <c r="A14" s="807"/>
      <c r="B14" s="807"/>
      <c r="C14" s="807"/>
      <c r="D14" s="807"/>
      <c r="E14" s="807"/>
      <c r="F14" s="807"/>
      <c r="G14" s="807"/>
      <c r="H14" s="807"/>
      <c r="I14" s="807"/>
      <c r="J14" s="807"/>
      <c r="K14" s="807"/>
      <c r="L14" s="807"/>
      <c r="M14" s="607"/>
      <c r="N14" s="607"/>
      <c r="O14" s="806" t="s">
        <v>104</v>
      </c>
      <c r="P14" s="806"/>
    </row>
    <row r="15" spans="1:31" s="378" customFormat="1" ht="125.25" customHeight="1">
      <c r="A15" s="647" t="s">
        <v>105</v>
      </c>
      <c r="B15" s="648" t="s">
        <v>106</v>
      </c>
      <c r="C15" s="648" t="s">
        <v>107</v>
      </c>
      <c r="D15" s="648" t="s">
        <v>145</v>
      </c>
      <c r="E15" s="648" t="s">
        <v>146</v>
      </c>
      <c r="F15" s="648" t="s">
        <v>108</v>
      </c>
      <c r="G15" s="647" t="s">
        <v>147</v>
      </c>
      <c r="H15" s="448" t="s">
        <v>148</v>
      </c>
      <c r="I15" s="449" t="s">
        <v>149</v>
      </c>
      <c r="J15" s="449" t="s">
        <v>150</v>
      </c>
      <c r="K15" s="449" t="s">
        <v>151</v>
      </c>
      <c r="L15" s="649" t="s">
        <v>135</v>
      </c>
      <c r="M15" s="650" t="s">
        <v>115</v>
      </c>
      <c r="N15" s="650" t="s">
        <v>136</v>
      </c>
      <c r="O15" s="649" t="s">
        <v>152</v>
      </c>
      <c r="P15" s="649" t="s">
        <v>153</v>
      </c>
      <c r="Q15" s="377"/>
      <c r="R15" s="515" t="s">
        <v>154</v>
      </c>
      <c r="S15" s="516" t="s">
        <v>155</v>
      </c>
      <c r="T15" s="515" t="s">
        <v>156</v>
      </c>
      <c r="U15" s="515" t="s">
        <v>157</v>
      </c>
      <c r="V15" s="377"/>
      <c r="W15" s="377"/>
      <c r="X15" s="377"/>
      <c r="Y15" s="377"/>
      <c r="Z15" s="377"/>
      <c r="AA15" s="377"/>
      <c r="AB15" s="377"/>
      <c r="AC15" s="377"/>
      <c r="AD15" s="377"/>
      <c r="AE15" s="377"/>
    </row>
    <row r="16" spans="1:31" s="378" customFormat="1" ht="16.5">
      <c r="A16" s="651">
        <v>1</v>
      </c>
      <c r="B16" s="651">
        <v>2</v>
      </c>
      <c r="C16" s="651">
        <v>3</v>
      </c>
      <c r="D16" s="651">
        <v>4</v>
      </c>
      <c r="E16" s="651">
        <v>5</v>
      </c>
      <c r="F16" s="652">
        <v>6</v>
      </c>
      <c r="G16" s="652">
        <v>7</v>
      </c>
      <c r="H16" s="448">
        <v>8</v>
      </c>
      <c r="I16" s="448">
        <v>9</v>
      </c>
      <c r="J16" s="448">
        <v>10</v>
      </c>
      <c r="K16" s="448">
        <v>11</v>
      </c>
      <c r="L16" s="652">
        <v>12</v>
      </c>
      <c r="M16" s="651">
        <v>13</v>
      </c>
      <c r="N16" s="651">
        <v>14</v>
      </c>
      <c r="O16" s="651">
        <v>15</v>
      </c>
      <c r="P16" s="651" t="s">
        <v>158</v>
      </c>
      <c r="Q16" s="377"/>
      <c r="V16" s="377"/>
      <c r="W16" s="377"/>
      <c r="X16" s="377"/>
      <c r="Y16" s="377"/>
      <c r="Z16" s="377"/>
      <c r="AA16" s="377"/>
      <c r="AB16" s="377"/>
      <c r="AC16" s="377"/>
      <c r="AD16" s="377"/>
      <c r="AE16" s="377"/>
    </row>
    <row r="17" spans="1:31" ht="18.75">
      <c r="A17" s="644" t="str">
        <f>'Sch-1'!A17</f>
        <v>I</v>
      </c>
      <c r="B17" s="644" t="s">
        <v>490</v>
      </c>
      <c r="C17" s="644"/>
      <c r="D17" s="644"/>
      <c r="E17" s="644"/>
      <c r="F17" s="644"/>
      <c r="G17" s="644"/>
      <c r="H17" s="644"/>
      <c r="I17" s="644"/>
      <c r="J17" s="644"/>
      <c r="K17" s="644"/>
      <c r="L17" s="644"/>
      <c r="M17" s="644"/>
      <c r="N17" s="644"/>
      <c r="O17" s="644"/>
      <c r="P17" s="645"/>
    </row>
    <row r="18" spans="1:31" ht="53.25" customHeight="1">
      <c r="A18" s="601">
        <v>1</v>
      </c>
      <c r="B18" s="640">
        <v>7000016552</v>
      </c>
      <c r="C18" s="640">
        <v>3960</v>
      </c>
      <c r="D18" s="640">
        <v>30</v>
      </c>
      <c r="E18" s="640">
        <v>10</v>
      </c>
      <c r="F18" s="640" t="s">
        <v>508</v>
      </c>
      <c r="G18" s="640">
        <v>100000015</v>
      </c>
      <c r="H18" s="640">
        <v>998736</v>
      </c>
      <c r="I18" s="641"/>
      <c r="J18" s="640">
        <v>18</v>
      </c>
      <c r="K18" s="642"/>
      <c r="L18" s="640" t="s">
        <v>508</v>
      </c>
      <c r="M18" s="640" t="s">
        <v>120</v>
      </c>
      <c r="N18" s="640">
        <v>10</v>
      </c>
      <c r="O18" s="623"/>
      <c r="P18" s="643" t="str">
        <f>IF(O18=0, "INCLUDED", IF(ISERROR(N18*O18), O18, N18*O18))</f>
        <v>INCLUDED</v>
      </c>
      <c r="Q18" s="439">
        <f>IF(P18="Included",0,P18)</f>
        <v>0</v>
      </c>
      <c r="R18" s="391">
        <f>IF( K18="",J18*(IF(P18="Included",0,P18))/100,K18*(IF(P18="Included",0,P18)))</f>
        <v>0</v>
      </c>
      <c r="S18" s="514">
        <f>Discount!$J$36</f>
        <v>0</v>
      </c>
      <c r="T18" s="391">
        <f>S18*Q18</f>
        <v>0</v>
      </c>
      <c r="U18" s="392">
        <f>IF(K18="",J18*T18/100,K18*T18)</f>
        <v>0</v>
      </c>
      <c r="V18" s="606">
        <f>O18*N18</f>
        <v>0</v>
      </c>
      <c r="W18" s="230"/>
      <c r="X18" s="230"/>
      <c r="Y18" s="230"/>
      <c r="Z18" s="230"/>
      <c r="AA18" s="230"/>
    </row>
    <row r="19" spans="1:31" ht="51" customHeight="1">
      <c r="A19" s="601">
        <v>2</v>
      </c>
      <c r="B19" s="640">
        <v>7000016552</v>
      </c>
      <c r="C19" s="640">
        <v>3960</v>
      </c>
      <c r="D19" s="640">
        <v>30</v>
      </c>
      <c r="E19" s="640">
        <v>20</v>
      </c>
      <c r="F19" s="640" t="s">
        <v>493</v>
      </c>
      <c r="G19" s="640">
        <v>100001910</v>
      </c>
      <c r="H19" s="640">
        <v>998736</v>
      </c>
      <c r="I19" s="641"/>
      <c r="J19" s="640">
        <v>18</v>
      </c>
      <c r="K19" s="642"/>
      <c r="L19" s="640" t="s">
        <v>493</v>
      </c>
      <c r="M19" s="640" t="s">
        <v>121</v>
      </c>
      <c r="N19" s="640">
        <v>10</v>
      </c>
      <c r="O19" s="623"/>
      <c r="P19" s="643" t="str">
        <f>IF(O19=0, "INCLUDED", IF(ISERROR(N19*O19), O19, N19*O19))</f>
        <v>INCLUDED</v>
      </c>
      <c r="Q19" s="439"/>
      <c r="R19" s="391">
        <f t="shared" ref="R19:R21" si="0">IF( K19="",J19*(IF(P19="Included",0,P19))/100,K19*(IF(P19="Included",0,P19)))</f>
        <v>0</v>
      </c>
      <c r="S19" s="514">
        <f>Discount!$J$36</f>
        <v>0</v>
      </c>
      <c r="T19" s="391">
        <f t="shared" ref="T19:T21" si="1">S19*Q19</f>
        <v>0</v>
      </c>
      <c r="U19" s="392">
        <f t="shared" ref="U19:U21" si="2">IF(K19="",J19*T19/100,K19*T19)</f>
        <v>0</v>
      </c>
      <c r="V19" s="606">
        <f t="shared" ref="V19:V21" si="3">O19*N19</f>
        <v>0</v>
      </c>
      <c r="W19" s="230"/>
      <c r="X19" s="230"/>
      <c r="Y19" s="230"/>
      <c r="Z19" s="230"/>
      <c r="AA19" s="230"/>
    </row>
    <row r="20" spans="1:31" ht="56.25" customHeight="1">
      <c r="A20" s="601">
        <v>3</v>
      </c>
      <c r="B20" s="640">
        <v>7000016552</v>
      </c>
      <c r="C20" s="640">
        <v>3960</v>
      </c>
      <c r="D20" s="640">
        <v>30</v>
      </c>
      <c r="E20" s="640">
        <v>30</v>
      </c>
      <c r="F20" s="640" t="s">
        <v>509</v>
      </c>
      <c r="G20" s="640">
        <v>100002238</v>
      </c>
      <c r="H20" s="640">
        <v>998736</v>
      </c>
      <c r="I20" s="641"/>
      <c r="J20" s="640">
        <v>18</v>
      </c>
      <c r="K20" s="642"/>
      <c r="L20" s="640" t="s">
        <v>509</v>
      </c>
      <c r="M20" s="640" t="s">
        <v>121</v>
      </c>
      <c r="N20" s="640">
        <v>10</v>
      </c>
      <c r="O20" s="623"/>
      <c r="P20" s="643" t="str">
        <f t="shared" ref="P20" si="4">IF(O20=0, "INCLUDED", IF(ISERROR(N20*O20), O20, N20*O20))</f>
        <v>INCLUDED</v>
      </c>
      <c r="Q20" s="439"/>
      <c r="R20" s="391">
        <f t="shared" si="0"/>
        <v>0</v>
      </c>
      <c r="S20" s="514">
        <f>Discount!$J$36</f>
        <v>0</v>
      </c>
      <c r="T20" s="391">
        <f t="shared" si="1"/>
        <v>0</v>
      </c>
      <c r="U20" s="392">
        <f t="shared" si="2"/>
        <v>0</v>
      </c>
      <c r="V20" s="606">
        <f t="shared" si="3"/>
        <v>0</v>
      </c>
      <c r="W20" s="230"/>
      <c r="X20" s="230"/>
      <c r="Y20" s="230"/>
      <c r="Z20" s="230"/>
      <c r="AA20" s="230"/>
    </row>
    <row r="21" spans="1:31" ht="25.5" customHeight="1">
      <c r="A21" s="803"/>
      <c r="B21" s="804"/>
      <c r="C21" s="804"/>
      <c r="D21" s="804"/>
      <c r="E21" s="804"/>
      <c r="F21" s="804"/>
      <c r="G21" s="804"/>
      <c r="H21" s="804"/>
      <c r="I21" s="804"/>
      <c r="J21" s="804"/>
      <c r="K21" s="804"/>
      <c r="L21" s="804"/>
      <c r="M21" s="804"/>
      <c r="N21" s="804"/>
      <c r="O21" s="804"/>
      <c r="P21" s="805"/>
      <c r="Q21" s="439">
        <f t="shared" ref="Q21" si="5">IF(P21="Included",0,P21)</f>
        <v>0</v>
      </c>
      <c r="R21" s="391">
        <f t="shared" si="0"/>
        <v>0</v>
      </c>
      <c r="S21" s="514">
        <f>Discount!$J$36</f>
        <v>0</v>
      </c>
      <c r="T21" s="391">
        <f t="shared" si="1"/>
        <v>0</v>
      </c>
      <c r="U21" s="392">
        <f t="shared" si="2"/>
        <v>0</v>
      </c>
      <c r="V21" s="606">
        <f t="shared" si="3"/>
        <v>0</v>
      </c>
      <c r="W21" s="230"/>
      <c r="X21" s="230"/>
      <c r="Y21" s="230"/>
      <c r="Z21" s="230"/>
      <c r="AA21" s="230"/>
    </row>
    <row r="22" spans="1:31" s="637" customFormat="1" ht="28.5" customHeight="1">
      <c r="A22" s="629"/>
      <c r="B22" s="800" t="s">
        <v>159</v>
      </c>
      <c r="C22" s="801"/>
      <c r="D22" s="801"/>
      <c r="E22" s="801"/>
      <c r="F22" s="801"/>
      <c r="G22" s="801"/>
      <c r="H22" s="801"/>
      <c r="I22" s="801"/>
      <c r="J22" s="801"/>
      <c r="K22" s="801"/>
      <c r="L22" s="802"/>
      <c r="M22" s="630"/>
      <c r="N22" s="631"/>
      <c r="O22" s="630" t="s">
        <v>125</v>
      </c>
      <c r="P22" s="632">
        <f>SUM(P18:P21)</f>
        <v>0</v>
      </c>
      <c r="Q22" s="633"/>
      <c r="R22" s="634">
        <f>SUM(R18:R21)</f>
        <v>0</v>
      </c>
      <c r="S22" s="634">
        <f>SUM(S18:S21)</f>
        <v>0</v>
      </c>
      <c r="T22" s="634">
        <f>SUM(T18:T21)</f>
        <v>0</v>
      </c>
      <c r="U22" s="634">
        <f>SUM(U18:U21)</f>
        <v>0</v>
      </c>
      <c r="V22" s="634">
        <f>SUM(V18:V21)</f>
        <v>0</v>
      </c>
      <c r="W22" s="635"/>
      <c r="X22" s="635"/>
      <c r="Y22" s="635"/>
      <c r="Z22" s="635"/>
      <c r="AA22" s="635"/>
      <c r="AB22" s="636"/>
      <c r="AC22" s="636"/>
      <c r="AD22" s="636"/>
      <c r="AE22" s="636"/>
    </row>
    <row r="23" spans="1:31" ht="21.75" customHeight="1">
      <c r="B23" s="602"/>
      <c r="C23" s="603"/>
      <c r="D23" s="603"/>
      <c r="E23" s="603"/>
      <c r="F23" s="603"/>
      <c r="G23" s="603"/>
      <c r="H23" s="603"/>
      <c r="I23" s="603"/>
      <c r="J23" s="603"/>
      <c r="K23" s="603"/>
      <c r="L23" s="603"/>
      <c r="M23" s="410"/>
      <c r="N23" s="407"/>
      <c r="O23" s="410"/>
      <c r="P23" s="410"/>
      <c r="Q23" s="410"/>
      <c r="R23" s="229"/>
      <c r="S23" s="229"/>
      <c r="T23" s="393"/>
      <c r="U23" s="229"/>
      <c r="V23" s="230"/>
      <c r="W23" s="230"/>
      <c r="X23" s="230"/>
      <c r="Y23" s="230"/>
      <c r="Z23" s="230"/>
      <c r="AA23" s="230"/>
    </row>
    <row r="24" spans="1:31" ht="30" customHeight="1">
      <c r="A24" s="497" t="s">
        <v>160</v>
      </c>
      <c r="B24" s="793" t="s">
        <v>161</v>
      </c>
      <c r="C24" s="793"/>
      <c r="D24" s="793"/>
      <c r="E24" s="793"/>
      <c r="F24" s="793"/>
      <c r="G24" s="793"/>
      <c r="H24" s="793"/>
      <c r="I24" s="793"/>
      <c r="J24" s="793"/>
      <c r="K24" s="793"/>
      <c r="L24" s="793"/>
      <c r="M24" s="793"/>
      <c r="N24" s="793"/>
      <c r="O24" s="793"/>
      <c r="P24" s="793"/>
      <c r="Q24" s="410"/>
      <c r="R24" s="229"/>
      <c r="S24" s="229"/>
      <c r="T24" s="393"/>
      <c r="U24" s="229"/>
      <c r="V24" s="230"/>
      <c r="W24" s="230"/>
      <c r="X24" s="230"/>
      <c r="Y24" s="230"/>
      <c r="Z24" s="230"/>
      <c r="AA24" s="230"/>
    </row>
    <row r="25" spans="1:31" ht="21.75" customHeight="1">
      <c r="A25" s="604"/>
      <c r="B25" s="379"/>
      <c r="C25" s="293"/>
      <c r="D25" s="294"/>
      <c r="E25" s="295"/>
      <c r="F25" s="375"/>
      <c r="G25" s="375"/>
      <c r="H25" s="375"/>
      <c r="I25" s="375"/>
      <c r="J25" s="375"/>
      <c r="K25" s="375"/>
      <c r="L25" s="372"/>
      <c r="M25" s="410"/>
      <c r="N25" s="407"/>
      <c r="O25" s="410"/>
      <c r="P25" s="410"/>
      <c r="Q25" s="410"/>
      <c r="R25" s="229"/>
      <c r="S25" s="229"/>
      <c r="T25" s="393"/>
      <c r="U25" s="229"/>
      <c r="V25" s="230"/>
      <c r="W25" s="230"/>
      <c r="X25" s="230"/>
      <c r="Y25" s="230"/>
      <c r="Z25" s="230"/>
      <c r="AA25" s="230"/>
    </row>
    <row r="26" spans="1:31" ht="21.75" customHeight="1">
      <c r="A26" s="604"/>
      <c r="B26" s="379"/>
      <c r="C26" s="293"/>
      <c r="D26" s="294"/>
      <c r="E26" s="295"/>
      <c r="F26" s="375"/>
      <c r="G26" s="375"/>
      <c r="H26" s="375"/>
      <c r="I26" s="375"/>
      <c r="J26" s="375"/>
      <c r="K26" s="375"/>
      <c r="L26" s="372"/>
      <c r="M26" s="410"/>
      <c r="N26" s="407"/>
      <c r="O26" s="410"/>
      <c r="P26" s="410"/>
      <c r="Q26" s="410"/>
      <c r="R26" s="229"/>
      <c r="S26" s="229"/>
      <c r="T26" s="393"/>
      <c r="U26" s="229"/>
      <c r="V26" s="230"/>
      <c r="W26" s="230"/>
      <c r="X26" s="230"/>
      <c r="Y26" s="230"/>
      <c r="Z26" s="230"/>
      <c r="AA26" s="230"/>
    </row>
    <row r="27" spans="1:31" s="407" customFormat="1" ht="16.5">
      <c r="A27" s="497"/>
      <c r="B27" s="498" t="s">
        <v>129</v>
      </c>
      <c r="C27" s="796" t="str">
        <f>'Sch-1'!C42:D42</f>
        <v xml:space="preserve">  </v>
      </c>
      <c r="D27" s="796"/>
      <c r="E27" s="796"/>
      <c r="F27" s="497"/>
      <c r="G27" s="497"/>
      <c r="H27" s="497"/>
      <c r="I27" s="497"/>
      <c r="J27" s="497"/>
      <c r="K27" s="497"/>
      <c r="L27" s="497"/>
      <c r="M27" s="794" t="s">
        <v>130</v>
      </c>
      <c r="N27" s="794"/>
      <c r="O27" s="797" t="str">
        <f>'Sch-1'!K42</f>
        <v/>
      </c>
      <c r="P27" s="797"/>
      <c r="R27" s="269"/>
      <c r="S27" s="269"/>
      <c r="T27" s="269"/>
      <c r="U27" s="269"/>
    </row>
    <row r="28" spans="1:31" s="407" customFormat="1" ht="16.5">
      <c r="A28" s="497"/>
      <c r="B28" s="498" t="s">
        <v>131</v>
      </c>
      <c r="C28" s="795" t="str">
        <f>'Sch-1'!C43:D43</f>
        <v/>
      </c>
      <c r="D28" s="795"/>
      <c r="E28" s="795"/>
      <c r="F28" s="497"/>
      <c r="G28" s="497"/>
      <c r="H28" s="497"/>
      <c r="I28" s="497"/>
      <c r="J28" s="497"/>
      <c r="K28" s="497"/>
      <c r="L28" s="497"/>
      <c r="M28" s="794" t="s">
        <v>89</v>
      </c>
      <c r="N28" s="794"/>
      <c r="O28" s="797" t="str">
        <f>'Sch-1'!K43</f>
        <v/>
      </c>
      <c r="P28" s="797"/>
      <c r="R28" s="269"/>
      <c r="S28" s="269"/>
      <c r="T28" s="269"/>
      <c r="U28" s="269"/>
    </row>
    <row r="29" spans="1:31" ht="16.5">
      <c r="B29" s="379"/>
      <c r="C29" s="293"/>
      <c r="D29" s="3"/>
      <c r="E29" s="295"/>
      <c r="F29" s="380"/>
      <c r="G29" s="375"/>
      <c r="H29" s="375"/>
      <c r="I29" s="375"/>
      <c r="J29" s="375"/>
      <c r="K29" s="375"/>
      <c r="L29" s="372"/>
      <c r="M29" s="410"/>
      <c r="N29" s="407"/>
      <c r="O29" s="410"/>
      <c r="P29" s="410"/>
      <c r="Q29" s="410"/>
    </row>
    <row r="30" spans="1:31" ht="16.5">
      <c r="B30" s="381"/>
      <c r="C30" s="298"/>
      <c r="D30" s="7"/>
      <c r="E30" s="295"/>
      <c r="F30" s="380"/>
      <c r="G30" s="372"/>
      <c r="H30" s="372"/>
      <c r="I30" s="372"/>
      <c r="J30" s="372"/>
      <c r="K30" s="372"/>
      <c r="L30" s="372"/>
      <c r="M30" s="410"/>
      <c r="N30" s="407"/>
      <c r="O30" s="410"/>
      <c r="P30" s="410"/>
      <c r="Q30" s="410"/>
    </row>
    <row r="32" spans="1:31">
      <c r="P32" s="594">
        <f>P22*0.18</f>
        <v>0</v>
      </c>
    </row>
  </sheetData>
  <sheetProtection algorithmName="SHA-512" hashValue="iXVY3nQKZG0Ezi5tbBK5tp1/ZkbP3gMo4KYLiQlKLrMqAYXiMtZa13SF6JbHjpfcrUaL8nDeleppYxBQwnKl/g==" saltValue="eK1HAX7Y8o0Z5ZJ/KQCCBg==" spinCount="100000" sheet="1" formatCells="0" formatColumns="0" formatRows="0" selectLockedCells="1"/>
  <customSheetViews>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3"/>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4"/>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6"/>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7"/>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9"/>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0"/>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1"/>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3"/>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2:L22"/>
    <mergeCell ref="C12:G12"/>
    <mergeCell ref="C11:G11"/>
    <mergeCell ref="C10:G10"/>
    <mergeCell ref="C9:G9"/>
    <mergeCell ref="A21:P21"/>
    <mergeCell ref="O14:P14"/>
    <mergeCell ref="A14:L14"/>
    <mergeCell ref="A13:P13"/>
    <mergeCell ref="A3:P3"/>
    <mergeCell ref="A4:P4"/>
    <mergeCell ref="A6:B6"/>
    <mergeCell ref="A7:I7"/>
    <mergeCell ref="A8:G8"/>
    <mergeCell ref="B24:P24"/>
    <mergeCell ref="M28:N28"/>
    <mergeCell ref="M27:N27"/>
    <mergeCell ref="C28:E28"/>
    <mergeCell ref="C27:E27"/>
    <mergeCell ref="O28:P28"/>
    <mergeCell ref="O27:P27"/>
  </mergeCells>
  <conditionalFormatting sqref="K18:K20">
    <cfRule type="expression" dxfId="3" priority="70" stopIfTrue="1">
      <formula>J18&gt;0</formula>
    </cfRule>
  </conditionalFormatting>
  <dataValidations count="5">
    <dataValidation type="list" allowBlank="1" showInputMessage="1" showErrorMessage="1" sqref="IJ64457 A64457:K64457" xr:uid="{00000000-0002-0000-0600-000000000000}">
      <formula1>#REF!</formula1>
    </dataValidation>
    <dataValidation type="decimal" operator="greaterThan" allowBlank="1" showInputMessage="1" showErrorMessage="1" error="Enter only Numeric Value greater than zero or leave the cell blank !" sqref="O64427:O64473" xr:uid="{00000000-0002-0000-0600-000001000000}">
      <formula1>0</formula1>
    </dataValidation>
    <dataValidation type="list" operator="greaterThan" allowBlank="1" showInputMessage="1" showErrorMessage="1" sqref="K18:K20" xr:uid="{00000000-0002-0000-0600-000002000000}">
      <formula1>"0%,5%,12%,18%,28%"</formula1>
    </dataValidation>
    <dataValidation type="whole" operator="greaterThan" allowBlank="1" showInputMessage="1" showErrorMessage="1" sqref="I18:I20" xr:uid="{00000000-0002-0000-0600-000003000000}">
      <formula1>0</formula1>
    </dataValidation>
    <dataValidation type="decimal" operator="greaterThanOrEqual" allowBlank="1" showInputMessage="1" showErrorMessage="1" sqref="O18:O20" xr:uid="{00000000-0002-0000-0600-000004000000}">
      <formula1>0</formula1>
    </dataValidation>
  </dataValidations>
  <printOptions horizontalCentered="1"/>
  <pageMargins left="0.19685039370078741" right="0.19685039370078741" top="0.74803149606299213" bottom="0.51181102362204722" header="0.31496062992125984" footer="0.31496062992125984"/>
  <pageSetup paperSize="9" scale="48" fitToHeight="0" orientation="landscape" r:id="rId15"/>
  <headerFooter>
    <oddHeader>&amp;C&amp;"Calibri,Regular"&amp;1&amp;KFF0000
&amp;RSchedule-3Page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A17" sqref="A17"/>
    </sheetView>
  </sheetViews>
  <sheetFormatPr defaultRowHeight="15.75"/>
  <cols>
    <col min="1" max="1" width="7.5703125" style="430" customWidth="1"/>
    <col min="2" max="2" width="9" style="430" customWidth="1"/>
    <col min="3" max="3" width="10.28515625" style="430" customWidth="1"/>
    <col min="4" max="4" width="10.85546875" style="430" customWidth="1"/>
    <col min="5" max="5" width="11.140625" style="430" customWidth="1"/>
    <col min="6" max="6" width="13.7109375" style="430" customWidth="1"/>
    <col min="7" max="7" width="15.42578125" style="430" customWidth="1"/>
    <col min="8" max="11" width="16.85546875" style="430" customWidth="1"/>
    <col min="12" max="12" width="14.42578125" style="431" customWidth="1"/>
    <col min="13" max="13" width="9" style="430" customWidth="1"/>
    <col min="14" max="14" width="11.42578125" style="430" customWidth="1"/>
    <col min="15" max="15" width="13.28515625" style="430" customWidth="1"/>
    <col min="16" max="16" width="19.140625" style="435" customWidth="1"/>
    <col min="17" max="16384" width="9.140625" style="435"/>
  </cols>
  <sheetData>
    <row r="1" spans="1:16" s="432" customFormat="1" ht="24.75" customHeight="1">
      <c r="A1" s="415" t="str">
        <f>Cover!B3</f>
        <v>Spec No:-CC/NT/W-TR/DOM/A04/25/10879</v>
      </c>
      <c r="B1" s="415"/>
      <c r="C1" s="415"/>
      <c r="D1" s="415"/>
      <c r="E1" s="415"/>
      <c r="F1" s="415"/>
      <c r="G1" s="416"/>
      <c r="H1" s="416"/>
      <c r="I1" s="416"/>
      <c r="J1" s="416"/>
      <c r="K1" s="416"/>
      <c r="L1" s="417"/>
      <c r="M1" s="418"/>
      <c r="N1" s="419"/>
      <c r="O1" s="419"/>
      <c r="P1" s="420" t="s">
        <v>162</v>
      </c>
    </row>
    <row r="2" spans="1:16" s="432" customFormat="1">
      <c r="A2" s="10"/>
      <c r="B2" s="10"/>
      <c r="C2" s="10"/>
      <c r="D2" s="10"/>
      <c r="E2" s="10"/>
      <c r="F2" s="10"/>
      <c r="G2" s="421"/>
      <c r="H2" s="421"/>
      <c r="I2" s="421"/>
      <c r="J2" s="421"/>
      <c r="K2" s="421"/>
      <c r="L2" s="422"/>
      <c r="M2" s="423"/>
      <c r="N2" s="424"/>
      <c r="O2" s="424"/>
    </row>
    <row r="3" spans="1:16" s="432" customFormat="1" ht="72" customHeight="1">
      <c r="A3" s="818" t="str">
        <f>Cover!$B$2</f>
        <v>400kV Transformer Package 4TR-12-BULK  for 10x500 MVA, 400/220/33kV 3-Ph Transformers Under " Bulk Procurement of 765kV &amp; 400kV class Transformers and Reactors of various capacities under Lot-6"</v>
      </c>
      <c r="B3" s="818"/>
      <c r="C3" s="818"/>
      <c r="D3" s="818"/>
      <c r="E3" s="818"/>
      <c r="F3" s="818"/>
      <c r="G3" s="818"/>
      <c r="H3" s="818"/>
      <c r="I3" s="818"/>
      <c r="J3" s="818"/>
      <c r="K3" s="818"/>
      <c r="L3" s="818"/>
      <c r="M3" s="818"/>
      <c r="N3" s="818"/>
      <c r="O3" s="818"/>
      <c r="P3" s="818"/>
    </row>
    <row r="4" spans="1:16" s="432" customFormat="1" ht="16.5">
      <c r="A4" s="819" t="s">
        <v>143</v>
      </c>
      <c r="B4" s="819"/>
      <c r="C4" s="819"/>
      <c r="D4" s="819"/>
      <c r="E4" s="819"/>
      <c r="F4" s="819"/>
      <c r="G4" s="819"/>
      <c r="H4" s="819"/>
      <c r="I4" s="819"/>
      <c r="J4" s="819"/>
      <c r="K4" s="819"/>
      <c r="L4" s="819"/>
      <c r="M4" s="819"/>
      <c r="N4" s="819"/>
      <c r="O4" s="819"/>
      <c r="P4" s="819"/>
    </row>
    <row r="5" spans="1:16" s="432" customFormat="1">
      <c r="A5" s="425"/>
      <c r="B5" s="425"/>
      <c r="C5" s="425"/>
      <c r="D5" s="425"/>
      <c r="E5" s="425"/>
      <c r="F5" s="425"/>
      <c r="G5" s="426"/>
      <c r="H5" s="426"/>
      <c r="I5" s="426"/>
      <c r="J5" s="426"/>
      <c r="K5" s="426"/>
      <c r="L5" s="426"/>
      <c r="M5" s="425"/>
      <c r="N5" s="425"/>
      <c r="O5" s="425"/>
    </row>
    <row r="6" spans="1:16" s="432" customFormat="1" ht="20.25" customHeight="1">
      <c r="A6" s="748" t="s">
        <v>94</v>
      </c>
      <c r="B6" s="748"/>
      <c r="C6" s="4"/>
      <c r="D6" s="314"/>
      <c r="E6" s="4"/>
      <c r="F6" s="4"/>
      <c r="G6" s="4"/>
      <c r="H6" s="4"/>
      <c r="I6" s="4"/>
      <c r="J6" s="426"/>
      <c r="K6" s="426"/>
      <c r="L6" s="426"/>
      <c r="M6" s="425"/>
      <c r="N6" s="425"/>
      <c r="O6" s="425"/>
    </row>
    <row r="7" spans="1:16" s="432" customFormat="1" ht="21" customHeight="1">
      <c r="A7" s="752">
        <f>'Sch-1'!A7</f>
        <v>0</v>
      </c>
      <c r="B7" s="752"/>
      <c r="C7" s="752"/>
      <c r="D7" s="752"/>
      <c r="E7" s="752"/>
      <c r="F7" s="752"/>
      <c r="G7" s="752"/>
      <c r="H7" s="752"/>
      <c r="I7" s="752"/>
      <c r="J7" s="5"/>
      <c r="K7" s="5"/>
      <c r="L7" s="354"/>
      <c r="M7" s="5"/>
      <c r="N7" s="427" t="s">
        <v>95</v>
      </c>
      <c r="O7" s="424"/>
    </row>
    <row r="8" spans="1:16" s="432" customFormat="1" ht="21" customHeight="1">
      <c r="A8" s="749" t="str">
        <f>"Bidder’s Name and Address  (" &amp; MID('Names of Bidder'!A9,9, 20) &amp; ") :"</f>
        <v>Bidder’s Name and Address  (Sole Bidder) :</v>
      </c>
      <c r="B8" s="749"/>
      <c r="C8" s="749"/>
      <c r="D8" s="749"/>
      <c r="E8" s="749"/>
      <c r="F8" s="749"/>
      <c r="G8" s="749"/>
      <c r="H8" s="380"/>
      <c r="I8" s="380"/>
      <c r="J8" s="441"/>
      <c r="K8" s="441"/>
      <c r="L8" s="441"/>
      <c r="M8" s="441"/>
      <c r="N8" s="11" t="str">
        <f>'Sch-1'!K8</f>
        <v>Contract Services</v>
      </c>
      <c r="O8" s="424"/>
    </row>
    <row r="9" spans="1:16" s="432" customFormat="1" ht="24" customHeight="1">
      <c r="A9" s="400" t="s">
        <v>97</v>
      </c>
      <c r="B9" s="366"/>
      <c r="C9" s="752" t="str">
        <f>IF('Names of Bidder'!C9=0, "", 'Names of Bidder'!C9)</f>
        <v/>
      </c>
      <c r="D9" s="752"/>
      <c r="E9" s="752"/>
      <c r="F9" s="752"/>
      <c r="G9" s="752"/>
      <c r="H9" s="367"/>
      <c r="I9" s="367"/>
      <c r="J9" s="228"/>
      <c r="K9" s="228"/>
      <c r="L9" s="433"/>
      <c r="N9" s="11" t="str">
        <f>'Sch-1'!K9</f>
        <v>Power Grid Corporation of India Ltd.,</v>
      </c>
      <c r="O9" s="424"/>
    </row>
    <row r="10" spans="1:16" s="432" customFormat="1" ht="16.5">
      <c r="A10" s="400" t="s">
        <v>99</v>
      </c>
      <c r="B10" s="366"/>
      <c r="C10" s="751" t="str">
        <f>IF('Names of Bidder'!C10=0, "", 'Names of Bidder'!C10)</f>
        <v/>
      </c>
      <c r="D10" s="751"/>
      <c r="E10" s="751"/>
      <c r="F10" s="751"/>
      <c r="G10" s="751"/>
      <c r="H10" s="367"/>
      <c r="I10" s="367"/>
      <c r="J10" s="228"/>
      <c r="K10" s="228"/>
      <c r="L10" s="433"/>
      <c r="N10" s="11" t="str">
        <f>'Sch-1'!K10</f>
        <v>"Saudamini", Plot No.-2</v>
      </c>
      <c r="O10" s="424"/>
    </row>
    <row r="11" spans="1:16" s="432" customFormat="1">
      <c r="A11" s="367"/>
      <c r="B11" s="367"/>
      <c r="C11" s="751" t="str">
        <f>IF('Names of Bidder'!C11=0, "", 'Names of Bidder'!C11)</f>
        <v/>
      </c>
      <c r="D11" s="751"/>
      <c r="E11" s="751"/>
      <c r="F11" s="751"/>
      <c r="G11" s="751"/>
      <c r="H11" s="367"/>
      <c r="I11" s="367"/>
      <c r="J11" s="228"/>
      <c r="K11" s="228"/>
      <c r="L11" s="433"/>
      <c r="N11" s="11" t="str">
        <f>'Sch-1'!K11</f>
        <v xml:space="preserve">Sector-29, </v>
      </c>
      <c r="O11" s="424"/>
    </row>
    <row r="12" spans="1:16" s="432" customFormat="1">
      <c r="A12" s="367"/>
      <c r="B12" s="367"/>
      <c r="C12" s="751" t="str">
        <f>IF('Names of Bidder'!C12=0, "", 'Names of Bidder'!C12)</f>
        <v/>
      </c>
      <c r="D12" s="751"/>
      <c r="E12" s="751"/>
      <c r="F12" s="751"/>
      <c r="G12" s="751"/>
      <c r="H12" s="367"/>
      <c r="I12" s="367"/>
      <c r="J12" s="228"/>
      <c r="K12" s="228"/>
      <c r="L12" s="433"/>
      <c r="N12" s="11" t="str">
        <f>'Sch-1'!K12</f>
        <v>Gurugram (Haryana) - 122001</v>
      </c>
      <c r="O12" s="424"/>
    </row>
    <row r="13" spans="1:16" s="432" customFormat="1">
      <c r="A13" s="367"/>
      <c r="B13" s="367"/>
      <c r="C13" s="228"/>
      <c r="D13" s="228"/>
      <c r="E13" s="228"/>
      <c r="F13" s="228"/>
      <c r="G13" s="228"/>
      <c r="H13" s="367"/>
      <c r="I13" s="367"/>
      <c r="J13" s="228"/>
      <c r="K13" s="228"/>
      <c r="L13" s="433"/>
      <c r="N13" s="11"/>
      <c r="O13" s="424"/>
    </row>
    <row r="14" spans="1:16" s="432" customFormat="1" ht="21" customHeight="1">
      <c r="A14" s="809" t="s">
        <v>163</v>
      </c>
      <c r="B14" s="809"/>
      <c r="C14" s="809"/>
      <c r="D14" s="809"/>
      <c r="E14" s="809"/>
      <c r="F14" s="809"/>
      <c r="G14" s="809"/>
      <c r="H14" s="809"/>
      <c r="I14" s="809"/>
      <c r="J14" s="809"/>
      <c r="K14" s="809"/>
      <c r="L14" s="809"/>
      <c r="M14" s="809"/>
      <c r="N14" s="809"/>
      <c r="O14" s="809"/>
      <c r="P14" s="809"/>
    </row>
    <row r="15" spans="1:16" s="432" customFormat="1" ht="63.75" customHeight="1">
      <c r="A15" s="411" t="s">
        <v>134</v>
      </c>
      <c r="B15" s="412" t="s">
        <v>106</v>
      </c>
      <c r="C15" s="412" t="s">
        <v>164</v>
      </c>
      <c r="D15" s="412" t="s">
        <v>145</v>
      </c>
      <c r="E15" s="412" t="s">
        <v>146</v>
      </c>
      <c r="F15" s="412" t="s">
        <v>108</v>
      </c>
      <c r="G15" s="411" t="s">
        <v>147</v>
      </c>
      <c r="H15" s="442" t="s">
        <v>165</v>
      </c>
      <c r="I15" s="443" t="s">
        <v>166</v>
      </c>
      <c r="J15" s="443" t="s">
        <v>150</v>
      </c>
      <c r="K15" s="443" t="s">
        <v>167</v>
      </c>
      <c r="L15" s="412" t="s">
        <v>135</v>
      </c>
      <c r="M15" s="413" t="s">
        <v>115</v>
      </c>
      <c r="N15" s="413" t="s">
        <v>136</v>
      </c>
      <c r="O15" s="414" t="s">
        <v>168</v>
      </c>
      <c r="P15" s="414" t="s">
        <v>169</v>
      </c>
    </row>
    <row r="16" spans="1:16" s="502" customFormat="1" ht="15">
      <c r="A16" s="499">
        <v>1</v>
      </c>
      <c r="B16" s="499">
        <v>2</v>
      </c>
      <c r="C16" s="499">
        <v>3</v>
      </c>
      <c r="D16" s="499">
        <v>4</v>
      </c>
      <c r="E16" s="499">
        <v>5</v>
      </c>
      <c r="F16" s="499">
        <v>6</v>
      </c>
      <c r="G16" s="499">
        <v>7</v>
      </c>
      <c r="H16" s="500">
        <v>8</v>
      </c>
      <c r="I16" s="500">
        <v>9</v>
      </c>
      <c r="J16" s="500">
        <v>10</v>
      </c>
      <c r="K16" s="500">
        <v>11</v>
      </c>
      <c r="L16" s="501">
        <v>12</v>
      </c>
      <c r="M16" s="499">
        <v>13</v>
      </c>
      <c r="N16" s="499">
        <v>14</v>
      </c>
      <c r="O16" s="499">
        <v>15</v>
      </c>
      <c r="P16" s="499" t="s">
        <v>158</v>
      </c>
    </row>
    <row r="17" spans="1:17">
      <c r="A17" s="428"/>
      <c r="B17" s="428"/>
      <c r="C17" s="428"/>
      <c r="D17" s="428"/>
      <c r="E17" s="428"/>
      <c r="F17" s="428"/>
      <c r="G17" s="428"/>
      <c r="H17" s="428"/>
      <c r="I17" s="428"/>
      <c r="J17" s="428"/>
      <c r="K17" s="428"/>
      <c r="L17" s="429"/>
      <c r="M17" s="428"/>
      <c r="N17" s="428"/>
      <c r="O17" s="428"/>
      <c r="P17" s="434"/>
    </row>
    <row r="18" spans="1:17" s="430" customFormat="1" ht="45" customHeight="1">
      <c r="A18" s="428"/>
      <c r="B18" s="436"/>
      <c r="C18" s="436"/>
      <c r="D18" s="436"/>
      <c r="F18" s="436"/>
      <c r="G18" s="436"/>
      <c r="H18" s="436"/>
      <c r="I18" s="496" t="s">
        <v>170</v>
      </c>
      <c r="J18" s="436"/>
      <c r="K18" s="436"/>
      <c r="L18" s="436"/>
      <c r="M18" s="436"/>
      <c r="N18" s="436"/>
      <c r="O18" s="436"/>
      <c r="P18" s="436"/>
    </row>
    <row r="19" spans="1:17" ht="26.25" customHeight="1">
      <c r="A19" s="428"/>
      <c r="B19" s="815"/>
      <c r="C19" s="816"/>
      <c r="D19" s="816"/>
      <c r="E19" s="816"/>
      <c r="F19" s="816"/>
      <c r="G19" s="816"/>
      <c r="H19" s="816"/>
      <c r="I19" s="816"/>
      <c r="J19" s="816"/>
      <c r="K19" s="817"/>
      <c r="L19" s="437"/>
      <c r="M19" s="437"/>
      <c r="N19" s="437"/>
      <c r="O19" s="437"/>
      <c r="P19" s="438"/>
      <c r="Q19" s="386"/>
    </row>
    <row r="21" spans="1:17" s="439" customFormat="1">
      <c r="B21" s="440" t="s">
        <v>129</v>
      </c>
      <c r="C21" s="813" t="str">
        <f>'Sch-3'!C27:D27</f>
        <v xml:space="preserve">  </v>
      </c>
      <c r="D21" s="812"/>
    </row>
    <row r="22" spans="1:17" s="439" customFormat="1">
      <c r="B22" s="440" t="s">
        <v>131</v>
      </c>
      <c r="C22" s="811" t="str">
        <f>'Sch-3'!C28:D28</f>
        <v/>
      </c>
      <c r="D22" s="812"/>
      <c r="L22" s="810" t="s">
        <v>130</v>
      </c>
      <c r="M22" s="810"/>
      <c r="N22" s="814" t="str">
        <f>'Sch-3'!O27</f>
        <v/>
      </c>
      <c r="O22" s="814"/>
      <c r="P22" s="814"/>
    </row>
    <row r="23" spans="1:17">
      <c r="L23" s="810" t="s">
        <v>89</v>
      </c>
      <c r="M23" s="810"/>
      <c r="N23" s="814" t="str">
        <f>'Sch-3'!O28</f>
        <v/>
      </c>
      <c r="O23" s="814"/>
      <c r="P23" s="814"/>
    </row>
  </sheetData>
  <sheetProtection algorithmName="SHA-512" hashValue="5sjfVDqa4Kmc6qepjQDoyde16defWGqpEQXFew7NGzqogqF6J98R1HlL4WJQLCvD5ST4tqB4N0YLvdKv0Gvcsg==" saltValue="dNU8aJI9iEv9EL3YN+d+bg==" spinCount="100000" sheet="1" selectLockedCells="1"/>
  <customSheetViews>
    <customSheetView guid="{66705863-FE19-4351-9628-5A7FC4026A68}" showPageBreaks="1" printArea="1" view="pageBreakPreview" topLeftCell="A4">
      <selection activeCell="A20" sqref="A20:XFD20"/>
      <pageMargins left="0" right="0" top="0" bottom="0" header="0" footer="0"/>
      <pageSetup paperSize="9" scale="58" orientation="landscape" r:id="rId1"/>
    </customSheetView>
    <customSheetView guid="{89CB4E6A-722E-4E39-885D-E2A6D0D08321}" scale="85" showPageBreaks="1" printArea="1" view="pageBreakPreview">
      <selection activeCell="L24" sqref="L24"/>
      <pageMargins left="0" right="0" top="0" bottom="0" header="0" footer="0"/>
      <pageSetup paperSize="9" scale="58" orientation="landscape" r:id="rId2"/>
    </customSheetView>
    <customSheetView guid="{915C64AD-BD67-44F0-9117-5B9D998BA799}" scale="60" showPageBreaks="1" printArea="1" view="pageBreakPreview">
      <selection activeCell="A20" sqref="A20:XFD21"/>
      <pageMargins left="0" right="0" top="0" bottom="0" header="0" footer="0"/>
      <pageSetup paperSize="9" scale="58" orientation="landscape" r:id="rId3"/>
    </customSheetView>
    <customSheetView guid="{18EA11B4-BD82-47BF-99FA-7AB19BF74D0B}" showPageBreaks="1" printArea="1" view="pageBreakPreview" topLeftCell="A6">
      <selection activeCell="Q25" sqref="Q25"/>
      <pageMargins left="0" right="0" top="0" bottom="0" header="0" footer="0"/>
      <pageSetup paperSize="9" scale="58" orientation="landscape" r:id="rId4"/>
    </customSheetView>
    <customSheetView guid="{CCA37BAE-906F-43D5-9FD9-B13563E4B9D7}" showPageBreaks="1" printArea="1" view="pageBreakPreview" topLeftCell="A15">
      <selection activeCell="Q25" sqref="Q25"/>
      <pageMargins left="0" right="0" top="0" bottom="0" header="0" footer="0"/>
      <pageSetup paperSize="9" scale="58" orientation="landscape" r:id="rId5"/>
    </customSheetView>
    <customSheetView guid="{99CA2F10-F926-46DC-8609-4EAE5B9F3585}" showPageBreaks="1" printArea="1" view="pageBreakPreview" topLeftCell="A5">
      <selection activeCell="Q25" sqref="Q25"/>
      <pageMargins left="0" right="0" top="0" bottom="0" header="0" footer="0"/>
      <pageSetup paperSize="9" scale="58" orientation="landscape" r:id="rId6"/>
    </customSheetView>
    <customSheetView guid="{63D51328-7CBC-4A1E-B96D-BAE91416501B}" scale="80" showPageBreaks="1" printArea="1" view="pageBreakPreview">
      <selection activeCell="G22" sqref="G22"/>
      <pageMargins left="0" right="0" top="0" bottom="0" header="0" footer="0"/>
      <pageSetup paperSize="9" scale="58"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9"/>
    </customSheetView>
    <customSheetView guid="{B96E710B-6DD7-4DE1-95AB-C9EE060CD030}" scale="80" showPageBreaks="1" printArea="1" view="pageBreakPreview">
      <selection activeCell="G22" sqref="G22"/>
      <pageMargins left="0" right="0" top="0" bottom="0" header="0" footer="0"/>
      <pageSetup paperSize="9" scale="58" orientation="landscape" r:id="rId10"/>
    </customSheetView>
    <customSheetView guid="{A58DB4DF-40C7-4BEB-B85E-6BD6F54941CF}" scale="60" showPageBreaks="1" printArea="1" view="pageBreakPreview">
      <selection activeCell="A20" sqref="A20:XFD21"/>
      <pageMargins left="0" right="0" top="0" bottom="0" header="0" footer="0"/>
      <pageSetup paperSize="9" scale="58" orientation="landscape" r:id="rId11"/>
    </customSheetView>
    <customSheetView guid="{889C3D82-0A24-4765-A688-A80A782F5056}" scale="85" showPageBreaks="1" printArea="1" view="pageBreakPreview">
      <selection activeCell="L24" sqref="L24"/>
      <pageMargins left="0" right="0" top="0" bottom="0" header="0" footer="0"/>
      <pageSetup paperSize="9" scale="58" orientation="landscape" r:id="rId12"/>
    </customSheetView>
    <customSheetView guid="{041FB609-8993-4F11-A9EC-5412AED6DDE3}" showPageBreaks="1" printArea="1" view="pageBreakPreview">
      <selection activeCell="A20" sqref="A20:XFD20"/>
      <pageMargins left="0" right="0" top="0" bottom="0" header="0" footer="0"/>
      <pageSetup paperSize="9" scale="58" orientation="landscape" r:id="rId13"/>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0866141732283472" right="0.70866141732283472" top="0.74803149606299213" bottom="0.74803149606299213" header="0.31496062992125984" footer="0.31496062992125984"/>
  <pageSetup paperSize="9" scale="58" orientation="landscape" r:id="rId15"/>
  <headerFooter>
    <oddHeader xml:space="preserve">&amp;C&amp;"Calibri,Regular"&amp;1&amp;KFF0000#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hidden="1" customWidth="1"/>
    <col min="7" max="7" width="34.140625" style="73" hidden="1" customWidth="1"/>
    <col min="8" max="8" width="11.42578125" style="73" hidden="1" customWidth="1"/>
    <col min="9" max="9" width="14" style="348" hidden="1" customWidth="1"/>
    <col min="10" max="10" width="14.42578125" style="348" hidden="1" customWidth="1"/>
    <col min="11" max="11" width="17.140625" style="348" hidden="1" customWidth="1"/>
    <col min="12" max="13" width="11.42578125" style="348" hidden="1" customWidth="1"/>
    <col min="14" max="14" width="21.28515625" style="348" hidden="1" customWidth="1"/>
    <col min="15" max="15" width="18.28515625" style="73" hidden="1" customWidth="1"/>
    <col min="16" max="17" width="11.42578125" style="73" hidden="1" customWidth="1"/>
    <col min="18" max="18" width="11.42578125" style="99" hidden="1" customWidth="1"/>
    <col min="19" max="20" width="11.42578125" style="73" hidden="1" customWidth="1"/>
    <col min="21" max="24" width="11.42578125" style="73" customWidth="1"/>
    <col min="25" max="16384" width="11.42578125" style="99"/>
  </cols>
  <sheetData>
    <row r="1" spans="1:15" ht="18" customHeight="1">
      <c r="A1" s="69" t="str">
        <f>Cover!B3</f>
        <v>Spec No:-CC/NT/W-TR/DOM/A04/25/10879</v>
      </c>
      <c r="B1" s="70"/>
      <c r="C1" s="71"/>
      <c r="D1" s="71"/>
      <c r="E1" s="72" t="s">
        <v>171</v>
      </c>
    </row>
    <row r="2" spans="1:15" ht="8.1" customHeight="1">
      <c r="A2" s="74"/>
      <c r="B2" s="75"/>
      <c r="C2" s="76"/>
      <c r="D2" s="76"/>
      <c r="E2" s="77"/>
      <c r="F2" s="78"/>
    </row>
    <row r="3" spans="1:15" ht="79.5" customHeight="1">
      <c r="A3" s="828" t="str">
        <f>Cover!$B$2</f>
        <v>400kV Transformer Package 4TR-12-BULK  for 10x500 MVA, 400/220/33kV 3-Ph Transformers Under " Bulk Procurement of 765kV &amp; 400kV class Transformers and Reactors of various capacities under Lot-6"</v>
      </c>
      <c r="B3" s="828"/>
      <c r="C3" s="828"/>
      <c r="D3" s="828"/>
      <c r="E3" s="828"/>
    </row>
    <row r="4" spans="1:15" ht="21.95" customHeight="1">
      <c r="A4" s="829" t="s">
        <v>172</v>
      </c>
      <c r="B4" s="829"/>
      <c r="C4" s="829"/>
      <c r="D4" s="829"/>
      <c r="E4" s="829"/>
    </row>
    <row r="5" spans="1:15" ht="12" customHeight="1">
      <c r="A5" s="79"/>
      <c r="B5" s="80"/>
      <c r="C5" s="80"/>
      <c r="D5" s="80"/>
      <c r="E5" s="80"/>
    </row>
    <row r="6" spans="1:15" ht="24" customHeight="1">
      <c r="A6" s="748" t="s">
        <v>94</v>
      </c>
      <c r="B6" s="748"/>
      <c r="C6" s="4"/>
      <c r="D6" s="314"/>
      <c r="E6" s="4"/>
      <c r="F6" s="4"/>
      <c r="G6" s="4"/>
      <c r="H6" s="4"/>
      <c r="I6" s="4"/>
    </row>
    <row r="7" spans="1:15" ht="18" customHeight="1">
      <c r="A7" s="752">
        <f>'Sch-1'!A7</f>
        <v>0</v>
      </c>
      <c r="B7" s="752"/>
      <c r="C7" s="752"/>
      <c r="D7" s="427" t="s">
        <v>95</v>
      </c>
      <c r="E7" s="490"/>
      <c r="F7" s="490"/>
      <c r="G7" s="490"/>
      <c r="H7" s="490"/>
      <c r="I7" s="490"/>
    </row>
    <row r="8" spans="1:15" ht="18" customHeight="1">
      <c r="A8" s="749" t="str">
        <f>"Bidder’s Name and Address  (" &amp; MID('Names of Bidder'!A9,9, 20) &amp; ") :"</f>
        <v>Bidder’s Name and Address  (Sole Bidder) :</v>
      </c>
      <c r="B8" s="749"/>
      <c r="C8" s="749"/>
      <c r="D8" s="11" t="s">
        <v>96</v>
      </c>
      <c r="E8" s="492"/>
      <c r="F8" s="492"/>
      <c r="G8" s="492"/>
      <c r="H8" s="380"/>
      <c r="I8" s="380"/>
    </row>
    <row r="9" spans="1:15" ht="18" customHeight="1">
      <c r="A9" s="400" t="s">
        <v>97</v>
      </c>
      <c r="B9" s="400" t="str">
        <f>IF('Names of Bidder'!C9=0, "", 'Names of Bidder'!C9)</f>
        <v/>
      </c>
      <c r="C9" s="99"/>
      <c r="D9" s="11" t="s">
        <v>98</v>
      </c>
      <c r="E9" s="491"/>
      <c r="F9" s="491"/>
      <c r="G9" s="491"/>
      <c r="H9" s="367"/>
      <c r="I9" s="367"/>
    </row>
    <row r="10" spans="1:15" ht="18" customHeight="1">
      <c r="A10" s="400" t="s">
        <v>99</v>
      </c>
      <c r="B10" s="228" t="str">
        <f>IF('Names of Bidder'!C10=0, "", 'Names of Bidder'!C10)</f>
        <v/>
      </c>
      <c r="C10" s="99"/>
      <c r="D10" s="11" t="s">
        <v>100</v>
      </c>
      <c r="E10" s="491"/>
      <c r="F10" s="491"/>
      <c r="G10" s="491"/>
      <c r="H10" s="367"/>
      <c r="I10" s="367"/>
    </row>
    <row r="11" spans="1:15" ht="18" customHeight="1">
      <c r="A11" s="367"/>
      <c r="B11" s="228" t="str">
        <f>IF('Names of Bidder'!C11=0, "", 'Names of Bidder'!C11)</f>
        <v/>
      </c>
      <c r="C11" s="99"/>
      <c r="D11" s="11" t="s">
        <v>101</v>
      </c>
      <c r="E11" s="491"/>
      <c r="F11" s="491"/>
      <c r="G11" s="491"/>
      <c r="H11" s="367"/>
      <c r="I11" s="367"/>
    </row>
    <row r="12" spans="1:15" ht="18" customHeight="1">
      <c r="A12" s="367"/>
      <c r="B12" s="228" t="str">
        <f>IF('Names of Bidder'!C12=0, "", 'Names of Bidder'!C12)</f>
        <v/>
      </c>
      <c r="C12" s="99"/>
      <c r="D12" s="228" t="s">
        <v>102</v>
      </c>
      <c r="E12" s="491"/>
      <c r="F12" s="491"/>
      <c r="G12" s="491"/>
      <c r="H12" s="367"/>
      <c r="I12" s="367"/>
    </row>
    <row r="13" spans="1:15" ht="8.1" customHeight="1" thickBot="1">
      <c r="B13" s="126"/>
    </row>
    <row r="14" spans="1:15" ht="21.95" customHeight="1">
      <c r="A14" s="534" t="s">
        <v>173</v>
      </c>
      <c r="B14" s="830" t="s">
        <v>174</v>
      </c>
      <c r="C14" s="830"/>
      <c r="D14" s="831" t="s">
        <v>175</v>
      </c>
      <c r="E14" s="832"/>
      <c r="I14" s="827" t="s">
        <v>176</v>
      </c>
      <c r="J14" s="827"/>
      <c r="K14" s="827"/>
      <c r="M14" s="820" t="s">
        <v>177</v>
      </c>
      <c r="N14" s="820"/>
      <c r="O14" s="820"/>
    </row>
    <row r="15" spans="1:15" ht="29.25" customHeight="1">
      <c r="A15" s="535" t="s">
        <v>178</v>
      </c>
      <c r="B15" s="821" t="s">
        <v>179</v>
      </c>
      <c r="C15" s="821"/>
      <c r="D15" s="822">
        <f>'Sch-1'!P37</f>
        <v>0</v>
      </c>
      <c r="E15" s="823"/>
      <c r="I15" s="349" t="s">
        <v>180</v>
      </c>
      <c r="K15" s="349" t="e">
        <f>ROUND('[6]Sch-1'!U3*#REF!,0)</f>
        <v>#REF!</v>
      </c>
      <c r="M15" s="349" t="s">
        <v>180</v>
      </c>
      <c r="O15" s="84" t="e">
        <f>ROUND('[6]Sch-1'!U5*#REF!,0)</f>
        <v>#REF!</v>
      </c>
    </row>
    <row r="16" spans="1:15" ht="87.75" customHeight="1">
      <c r="A16" s="536"/>
      <c r="B16" s="824" t="s">
        <v>181</v>
      </c>
      <c r="C16" s="824"/>
      <c r="D16" s="825"/>
      <c r="E16" s="826"/>
      <c r="G16" s="85"/>
    </row>
    <row r="17" spans="1:15" ht="25.5" customHeight="1">
      <c r="A17" s="535" t="s">
        <v>182</v>
      </c>
      <c r="B17" s="821" t="s">
        <v>183</v>
      </c>
      <c r="C17" s="821"/>
      <c r="D17" s="822">
        <f>'Sch-3'!R22</f>
        <v>0</v>
      </c>
      <c r="E17" s="823"/>
      <c r="I17" s="349" t="s">
        <v>184</v>
      </c>
      <c r="K17" s="350">
        <f>IF(ISERROR(ROUND((#REF!+#REF!)*#REF!,0)),0, ROUND((#REF!+#REF!)*#REF!,0))</f>
        <v>0</v>
      </c>
      <c r="M17" s="349" t="s">
        <v>184</v>
      </c>
      <c r="O17" s="87">
        <f>IF(ISERROR(ROUND((#REF!+#REF!)*#REF!,0)),0, ROUND((#REF!+#REF!)*#REF!,0))</f>
        <v>0</v>
      </c>
    </row>
    <row r="18" spans="1:15" ht="84" customHeight="1">
      <c r="A18" s="536"/>
      <c r="B18" s="824" t="s">
        <v>185</v>
      </c>
      <c r="C18" s="824"/>
      <c r="D18" s="837"/>
      <c r="E18" s="838"/>
      <c r="G18" s="88"/>
      <c r="I18" s="351" t="e">
        <f>#REF!/'Sch-1'!Y1</f>
        <v>#REF!</v>
      </c>
      <c r="K18" s="348">
        <f>'[6]Sch-1'!U3</f>
        <v>0</v>
      </c>
      <c r="M18" s="351" t="e">
        <f>I18</f>
        <v>#REF!</v>
      </c>
      <c r="O18" s="73">
        <f>'[6]Sch-1'!U5</f>
        <v>0</v>
      </c>
    </row>
    <row r="19" spans="1:15" ht="33" customHeight="1" thickBot="1">
      <c r="A19" s="537"/>
      <c r="B19" s="538" t="s">
        <v>186</v>
      </c>
      <c r="C19" s="539"/>
      <c r="D19" s="835">
        <f>D15+D17</f>
        <v>0</v>
      </c>
      <c r="E19" s="836"/>
    </row>
    <row r="20" spans="1:15" ht="30" customHeight="1">
      <c r="A20" s="89"/>
      <c r="B20" s="89"/>
      <c r="C20" s="90"/>
      <c r="D20" s="89"/>
      <c r="E20" s="89"/>
    </row>
    <row r="21" spans="1:15" ht="30" customHeight="1">
      <c r="A21" s="91" t="s">
        <v>187</v>
      </c>
      <c r="B21" s="542" t="str">
        <f>'Names of Bidder'!C22&amp;" "&amp;'Names of Bidder'!D22&amp;" "&amp;'Names of Bidder'!E22</f>
        <v xml:space="preserve">  </v>
      </c>
      <c r="C21" s="90" t="s">
        <v>188</v>
      </c>
      <c r="D21" s="833" t="str">
        <f>IF('Names of Bidder'!C19="","",'Names of Bidder'!C19)</f>
        <v/>
      </c>
      <c r="E21" s="834"/>
      <c r="F21" s="92"/>
    </row>
    <row r="22" spans="1:15" ht="30" customHeight="1">
      <c r="A22" s="91" t="s">
        <v>189</v>
      </c>
      <c r="B22" s="605" t="str">
        <f>IF('Names of Bidder'!C23="","",'Names of Bidder'!C23)</f>
        <v/>
      </c>
      <c r="C22" s="90" t="s">
        <v>190</v>
      </c>
      <c r="D22" s="833" t="str">
        <f>IF('Names of Bidder'!C20="","",'Names of Bidder'!C20)</f>
        <v/>
      </c>
      <c r="E22" s="834"/>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sheetProtection algorithmName="SHA-512" hashValue="HrsCTSobBoBfOX/Gcm8jaAkQfMIvG8r0/4sQWgH7XDknRtplK1a3doapUgfuICHAm8EW4pBS/oBnleD0wKFcQg==" saltValue="20EG40epB1t+ez9SaSAV3Q==" spinCount="100000" sheet="1" selectLockedCells="1"/>
  <dataConsolidate/>
  <customSheetViews>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496062992125984" right="0.23622047244094491" top="0.51181102362204722" bottom="0.6692913385826772" header="0.23622047244094491" footer="0.23622047244094491"/>
  <pageSetup paperSize="9" scale="77" fitToHeight="0" orientation="portrait" r:id="rId15"/>
  <headerFooter alignWithMargins="0">
    <oddHeader xml:space="preserve">&amp;C&amp;"Calibri,Regular"&amp;1&amp;KFF0000#
</oddHeader>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Props1.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3.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Vikash Chandra {विकास चंद्र}</cp:lastModifiedBy>
  <cp:revision/>
  <cp:lastPrinted>2025-08-25T07:37:10Z</cp:lastPrinted>
  <dcterms:created xsi:type="dcterms:W3CDTF">2014-08-12T11:34:40Z</dcterms:created>
  <dcterms:modified xsi:type="dcterms:W3CDTF">2025-08-25T08:18:01Z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y fmtid="{D5CDD505-2E9C-101B-9397-08002B2CF9AE}" pid="3" name="MSIP_Label_1e5961ef-6ad8-4ebf-ac83-5a6f539b3711_Enabled">
    <vt:lpwstr>true</vt:lpwstr>
  </property>
  <property fmtid="{D5CDD505-2E9C-101B-9397-08002B2CF9AE}" pid="4" name="MSIP_Label_1e5961ef-6ad8-4ebf-ac83-5a6f539b3711_SetDate">
    <vt:lpwstr>2025-08-13T09:26:54Z</vt:lpwstr>
  </property>
  <property fmtid="{D5CDD505-2E9C-101B-9397-08002B2CF9AE}" pid="5" name="MSIP_Label_1e5961ef-6ad8-4ebf-ac83-5a6f539b3711_Method">
    <vt:lpwstr>Privileged</vt:lpwstr>
  </property>
  <property fmtid="{D5CDD505-2E9C-101B-9397-08002B2CF9AE}" pid="6" name="MSIP_Label_1e5961ef-6ad8-4ebf-ac83-5a6f539b3711_Name">
    <vt:lpwstr>Restricted-IT</vt:lpwstr>
  </property>
  <property fmtid="{D5CDD505-2E9C-101B-9397-08002B2CF9AE}" pid="7" name="MSIP_Label_1e5961ef-6ad8-4ebf-ac83-5a6f539b3711_SiteId">
    <vt:lpwstr>7048075c-52c2-4a40-8e7c-5c5a5573c87f</vt:lpwstr>
  </property>
  <property fmtid="{D5CDD505-2E9C-101B-9397-08002B2CF9AE}" pid="8" name="MSIP_Label_1e5961ef-6ad8-4ebf-ac83-5a6f539b3711_ActionId">
    <vt:lpwstr>c369761d-5c42-4b2e-aab0-8f6600b34599</vt:lpwstr>
  </property>
  <property fmtid="{D5CDD505-2E9C-101B-9397-08002B2CF9AE}" pid="9" name="MSIP_Label_1e5961ef-6ad8-4ebf-ac83-5a6f539b3711_ContentBits">
    <vt:lpwstr>1</vt:lpwstr>
  </property>
  <property fmtid="{D5CDD505-2E9C-101B-9397-08002B2CF9AE}" pid="10" name="MSIP_Label_1e5961ef-6ad8-4ebf-ac83-5a6f539b3711_Tag">
    <vt:lpwstr>10, 0, 1, 1</vt:lpwstr>
  </property>
</Properties>
</file>