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evisions/userNames.xml" ContentType="application/vnd.openxmlformats-officedocument.spreadsheetml.userNames+xml"/>
  <Override PartName="/xl/revisions/revisionHeaders.xml" ContentType="application/vnd.openxmlformats-officedocument.spreadsheetml.revisionHeaders+xml"/>
  <Override PartName="/xl/revisions/revisionLog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updateLinks="never" codeName="ThisWorkbook" defaultThemeVersion="124226"/>
  <mc:AlternateContent xmlns:mc="http://schemas.openxmlformats.org/markup-compatibility/2006">
    <mc:Choice Requires="x15">
      <x15ac:absPath xmlns:x15ac="http://schemas.microsoft.com/office/spreadsheetml/2010/11/ac" url="F:\CKKamat\CS\Projects\Self\SS75\Pre-Bid\Bid Doc\"/>
    </mc:Choice>
  </mc:AlternateContent>
  <xr:revisionPtr revIDLastSave="0" documentId="13_ncr:1_{3A509477-1133-4B18-8FB0-4479F720280C}" xr6:coauthVersionLast="36" xr6:coauthVersionMax="36" xr10:uidLastSave="{00000000-0000-0000-0000-000000000000}"/>
  <workbookProtection workbookAlgorithmName="SHA-512" workbookHashValue="VU5Mz8DLGXbAPgdTJEfrnMqCkU8mTFr/lQ7w/UVH687k9p02+ff/iO/E7w+1roBEP7hWgARe2ua4qXH7eELqdw==" workbookSaltValue="11PoiU5Frs1DCB/X7MvLJQ==" workbookSpinCount="100000" revisionsAlgorithmName="SHA-512" revisionsHashValue="BjCjBTaPl7hdfMQaK+JTXmVtj6rlFtoK9qh8Mr8BHoKHeFpxwS36lEXEXnTGykWaDXae88fFSLjBZhOmk2JPxQ==" revisionsSaltValue="tDJTTQBCz/l7lX/7cBmGJA==" revisionsSpinCount="100000" lockStructure="1" lockRevision="1"/>
  <bookViews>
    <workbookView xWindow="360" yWindow="480" windowWidth="10515" windowHeight="4320" tabRatio="670" firstSheet="3" activeTab="18" xr2:uid="{00000000-000D-0000-FFFF-FFFF00000000}"/>
  </bookViews>
  <sheets>
    <sheet name="Basic" sheetId="1" state="hidden" r:id="rId1"/>
    <sheet name="Cover" sheetId="2" r:id="rId2"/>
    <sheet name="Instructions" sheetId="3" state="hidden" r:id="rId3"/>
    <sheet name="Names of Bidder" sheetId="4" r:id="rId4"/>
    <sheet name="Sch-1" sheetId="5" r:id="rId5"/>
    <sheet name="Sch-2" sheetId="6" r:id="rId6"/>
    <sheet name="Sch-3" sheetId="7" r:id="rId7"/>
    <sheet name="Sch-4" sheetId="8" r:id="rId8"/>
    <sheet name="Sch-5" sheetId="9" r:id="rId9"/>
    <sheet name="Sch-5 after discount" sheetId="10" r:id="rId10"/>
    <sheet name="Sch-6" sheetId="11" r:id="rId11"/>
    <sheet name="Sch-6 After Discount" sheetId="12" state="hidden" r:id="rId12"/>
    <sheet name="Sch-6 (After Discount)" sheetId="13" r:id="rId13"/>
    <sheet name="Sch-7" sheetId="14" r:id="rId14"/>
    <sheet name="Discount" sheetId="15" r:id="rId15"/>
    <sheet name="Octroi" sheetId="16" state="hidden" r:id="rId16"/>
    <sheet name="Entry Tax" sheetId="17" state="hidden" r:id="rId17"/>
    <sheet name="Other Taxes &amp; Duties" sheetId="18" state="hidden" r:id="rId18"/>
    <sheet name="Bid Form 2nd Envelope" sheetId="19" r:id="rId19"/>
    <sheet name="Contracts-Template" sheetId="20" state="hidden" r:id="rId20"/>
    <sheet name="Sheet1" sheetId="21" state="hidden" r:id="rId21"/>
    <sheet name="N-W (Cr.)" sheetId="22" state="hidden" r:id="rId22"/>
  </sheets>
  <externalReferences>
    <externalReference r:id="rId23"/>
    <externalReference r:id="rId24"/>
    <externalReference r:id="rId25"/>
    <externalReference r:id="rId26"/>
    <externalReference r:id="rId27"/>
    <externalReference r:id="rId28"/>
  </externalReferences>
  <definedNames>
    <definedName name="\A" localSheetId="21">#REF!</definedName>
    <definedName name="\A" localSheetId="9">#REF!</definedName>
    <definedName name="\A" localSheetId="12">#REF!</definedName>
    <definedName name="\A">#REF!</definedName>
    <definedName name="\aa" localSheetId="21">#REF!</definedName>
    <definedName name="\aa">#REF!</definedName>
    <definedName name="\B" localSheetId="21">#REF!</definedName>
    <definedName name="\B" localSheetId="9">#REF!</definedName>
    <definedName name="\B" localSheetId="12">#REF!</definedName>
    <definedName name="\B">#REF!</definedName>
    <definedName name="\C" localSheetId="21">#REF!</definedName>
    <definedName name="\C" localSheetId="9">#REF!</definedName>
    <definedName name="\C" localSheetId="12">#REF!</definedName>
    <definedName name="\C">#REF!</definedName>
    <definedName name="\M" localSheetId="21">#REF!</definedName>
    <definedName name="\M" localSheetId="9">#REF!</definedName>
    <definedName name="\M" localSheetId="12">#REF!</definedName>
    <definedName name="\M">#REF!</definedName>
    <definedName name="\N" localSheetId="21">#REF!</definedName>
    <definedName name="\N" localSheetId="9">#REF!</definedName>
    <definedName name="\N" localSheetId="12">#REF!</definedName>
    <definedName name="\N">#REF!</definedName>
    <definedName name="\P" localSheetId="21">#REF!</definedName>
    <definedName name="\P" localSheetId="9">#REF!</definedName>
    <definedName name="\P" localSheetId="12">#REF!</definedName>
    <definedName name="\P">#REF!</definedName>
    <definedName name="\R" localSheetId="21">#REF!</definedName>
    <definedName name="\R" localSheetId="9">#REF!</definedName>
    <definedName name="\R" localSheetId="12">#REF!</definedName>
    <definedName name="\R">#REF!</definedName>
    <definedName name="\U" localSheetId="21">#REF!</definedName>
    <definedName name="\U" localSheetId="9">#REF!</definedName>
    <definedName name="\U" localSheetId="12">#REF!</definedName>
    <definedName name="\U">#REF!</definedName>
    <definedName name="\V" localSheetId="21">#REF!</definedName>
    <definedName name="\V" localSheetId="9">#REF!</definedName>
    <definedName name="\V" localSheetId="12">#REF!</definedName>
    <definedName name="\V">#REF!</definedName>
    <definedName name="\x" localSheetId="21">#REF!</definedName>
    <definedName name="\x">#REF!</definedName>
    <definedName name="_xlnm._FilterDatabase" localSheetId="4" hidden="1">'Sch-1'!$A$16:$IV$371</definedName>
    <definedName name="_xlnm._FilterDatabase" localSheetId="5" hidden="1">'Sch-2'!$A$17:$AF$369</definedName>
    <definedName name="ab" localSheetId="21">#REF!</definedName>
    <definedName name="ab" localSheetId="9">#REF!</definedName>
    <definedName name="ab" localSheetId="12">#REF!</definedName>
    <definedName name="ab">#REF!</definedName>
    <definedName name="biddername" localSheetId="21">#REF!</definedName>
    <definedName name="biddername">#REF!</definedName>
    <definedName name="BL2A">'[1]Attach-3 (QR)'!#REF!</definedName>
    <definedName name="BL2A2" localSheetId="21">'[2]Attach-3 (QR)'!#REF!</definedName>
    <definedName name="BL2A2">'[3]Attach-3 (QR)'!#REF!</definedName>
    <definedName name="BL2AA">'[1]Attach-3 (QR)'!#REF!</definedName>
    <definedName name="BL2AAA" localSheetId="21">'[2]Attach-3 (QR)'!#REF!</definedName>
    <definedName name="BL2AAA">'[3]Attach-3 (QR)'!#REF!</definedName>
    <definedName name="BL2B">'[1]Attach-3 (QR)'!#REF!</definedName>
    <definedName name="BL2BB" localSheetId="21">'[2]Attach-3 (QR)'!#REF!</definedName>
    <definedName name="BL2BB">'[3]Attach-3 (QR)'!#REF!</definedName>
    <definedName name="BL2BBB" localSheetId="21">'[2]Attach-3 (QR)'!#REF!</definedName>
    <definedName name="BL2BBB">'[3]Attach-3 (QR)'!#REF!</definedName>
    <definedName name="BL2C">'[1]Attach-3 (QR)'!#REF!</definedName>
    <definedName name="BL2CC" localSheetId="21">'[2]Attach-3 (QR)'!#REF!</definedName>
    <definedName name="BL2CC">'[3]Attach-3 (QR)'!#REF!</definedName>
    <definedName name="BL2CCC" localSheetId="21">'[2]Attach-3 (QR)'!#REF!</definedName>
    <definedName name="BL2CCC">'[3]Attach-3 (QR)'!#REF!</definedName>
    <definedName name="BL3A">'[1]Attach-3 (QR)'!#REF!</definedName>
    <definedName name="BL3AA" localSheetId="21">'[2]Attach-3 (QR)'!#REF!</definedName>
    <definedName name="BL3AA">'[3]Attach-3 (QR)'!#REF!</definedName>
    <definedName name="BL3AAA" localSheetId="21">'[2]Attach-3 (QR)'!#REF!</definedName>
    <definedName name="BL3AAA">'[3]Attach-3 (QR)'!#REF!</definedName>
    <definedName name="BL3B">'[1]Attach-3 (QR)'!#REF!</definedName>
    <definedName name="BL3BB" localSheetId="21">'[2]Attach-3 (QR)'!#REF!</definedName>
    <definedName name="BL3BB">'[3]Attach-3 (QR)'!#REF!</definedName>
    <definedName name="BL3BBB" localSheetId="21">'[2]Attach-3 (QR)'!#REF!</definedName>
    <definedName name="BL3BBB">'[3]Attach-3 (QR)'!#REF!</definedName>
    <definedName name="BL3C">'[1]Attach-3 (QR)'!#REF!</definedName>
    <definedName name="BL3CC" localSheetId="21">'[2]Attach-3 (QR)'!#REF!</definedName>
    <definedName name="BL3CC">'[3]Attach-3 (QR)'!#REF!</definedName>
    <definedName name="BL3CCC" localSheetId="21">'[2]Attach-3 (QR)'!#REF!</definedName>
    <definedName name="BL3CCC">'[3]Attach-3 (QR)'!#REF!</definedName>
    <definedName name="BL4A">'[1]Attach-3 (QR)'!#REF!</definedName>
    <definedName name="BL4AA" localSheetId="21">'[2]Attach-3 (QR)'!#REF!</definedName>
    <definedName name="BL4AA">'[3]Attach-3 (QR)'!#REF!</definedName>
    <definedName name="BL4AAA" localSheetId="21">'[2]Attach-3 (QR)'!#REF!</definedName>
    <definedName name="BL4AAA">'[3]Attach-3 (QR)'!#REF!</definedName>
    <definedName name="BL4B">'[1]Attach-3 (QR)'!#REF!</definedName>
    <definedName name="BL4BB" localSheetId="21">'[2]Attach-3 (QR)'!#REF!</definedName>
    <definedName name="BL4BB">'[3]Attach-3 (QR)'!#REF!</definedName>
    <definedName name="BL4BBB" localSheetId="21">'[2]Attach-3 (QR)'!#REF!</definedName>
    <definedName name="BL4BBB">'[3]Attach-3 (QR)'!#REF!</definedName>
    <definedName name="BL4C">'[1]Attach-3 (QR)'!#REF!</definedName>
    <definedName name="BL4CC" localSheetId="21">'[2]Attach-3 (QR)'!#REF!</definedName>
    <definedName name="BL4CC">'[3]Attach-3 (QR)'!#REF!</definedName>
    <definedName name="BL4CCC" localSheetId="21">'[2]Attach-3 (QR)'!#REF!</definedName>
    <definedName name="BL4CCC">'[3]Attach-3 (QR)'!#REF!</definedName>
    <definedName name="BL5A">'[1]Attach-3 (QR)'!#REF!</definedName>
    <definedName name="BL5AA" localSheetId="21">'[2]Attach-3 (QR)'!#REF!</definedName>
    <definedName name="BL5AA">'[3]Attach-3 (QR)'!#REF!</definedName>
    <definedName name="BL5AAA" localSheetId="21">'[2]Attach-3 (QR)'!#REF!</definedName>
    <definedName name="BL5AAA">'[3]Attach-3 (QR)'!#REF!</definedName>
    <definedName name="BL5B">'[1]Attach-3 (QR)'!#REF!</definedName>
    <definedName name="BL5BB" localSheetId="21">'[2]Attach-3 (QR)'!#REF!</definedName>
    <definedName name="BL5BB">'[3]Attach-3 (QR)'!#REF!</definedName>
    <definedName name="BL5BBB" localSheetId="21">'[2]Attach-3 (QR)'!#REF!</definedName>
    <definedName name="BL5BBB">'[3]Attach-3 (QR)'!#REF!</definedName>
    <definedName name="BL5C">'[1]Attach-3 (QR)'!#REF!</definedName>
    <definedName name="BL5CC" localSheetId="21">'[2]Attach-3 (QR)'!#REF!</definedName>
    <definedName name="BL5CC">'[3]Attach-3 (QR)'!#REF!</definedName>
    <definedName name="BL5CCC" localSheetId="21">'[2]Attach-3 (QR)'!#REF!</definedName>
    <definedName name="BL5CCC">'[3]Attach-3 (QR)'!#REF!</definedName>
    <definedName name="CAPA1" localSheetId="21">'[2]Attach-3 (QR)'!#REF!</definedName>
    <definedName name="CAPA1">'[3]Attach-3 (QR)'!#REF!</definedName>
    <definedName name="CAPA11" localSheetId="21">'[2]Attach-3 (QR)'!#REF!</definedName>
    <definedName name="CAPA11">'[3]Attach-3 (QR)'!#REF!</definedName>
    <definedName name="CAPA111" localSheetId="21">'[2]Attach-3 (QR)'!#REF!</definedName>
    <definedName name="CAPA111">'[3]Attach-3 (QR)'!#REF!</definedName>
    <definedName name="CAPA2" localSheetId="21">'[2]Attach-3 (QR)'!#REF!</definedName>
    <definedName name="CAPA2">'[3]Attach-3 (QR)'!#REF!</definedName>
    <definedName name="CAPA22" localSheetId="21">'[2]Attach-3 (QR)'!#REF!</definedName>
    <definedName name="CAPA22">'[3]Attach-3 (QR)'!#REF!</definedName>
    <definedName name="CAPA222" localSheetId="21">'[2]Attach-3 (QR)'!#REF!</definedName>
    <definedName name="CAPA222">'[3]Attach-3 (QR)'!#REF!</definedName>
    <definedName name="CAPA3" localSheetId="21">'[2]Attach-3 (QR)'!#REF!</definedName>
    <definedName name="CAPA3">'[3]Attach-3 (QR)'!#REF!</definedName>
    <definedName name="CAPA33" localSheetId="21">'[2]Attach-3 (QR)'!#REF!</definedName>
    <definedName name="CAPA33">'[3]Attach-3 (QR)'!#REF!</definedName>
    <definedName name="CAPA333" localSheetId="21">'[2]Attach-3 (QR)'!#REF!</definedName>
    <definedName name="CAPA333">'[3]Attach-3 (QR)'!#REF!</definedName>
    <definedName name="CAPA4" localSheetId="21">'[2]Attach-3 (QR)'!#REF!</definedName>
    <definedName name="CAPA4">'[3]Attach-3 (QR)'!#REF!</definedName>
    <definedName name="CAPA44" localSheetId="21">'[2]Attach-3 (QR)'!#REF!</definedName>
    <definedName name="CAPA44">'[3]Attach-3 (QR)'!#REF!</definedName>
    <definedName name="CAPA444" localSheetId="21">'[2]Attach-3 (QR)'!#REF!</definedName>
    <definedName name="CAPA444">'[3]Attach-3 (QR)'!#REF!</definedName>
    <definedName name="CAPA7" localSheetId="21">'[2]Attach-3 (QR)'!#REF!</definedName>
    <definedName name="CAPA7">'[3]Attach-3 (QR)'!#REF!</definedName>
    <definedName name="CAPA77" localSheetId="21">'[2]Attach-3 (QR)'!#REF!</definedName>
    <definedName name="CAPA77">'[3]Attach-3 (QR)'!#REF!</definedName>
    <definedName name="CAPA777" localSheetId="21">'[2]Attach-3 (QR)'!#REF!</definedName>
    <definedName name="CAPA777">'[3]Attach-3 (QR)'!#REF!</definedName>
    <definedName name="COO" localSheetId="21">'[4]Sch-1a'!#REF!</definedName>
    <definedName name="COO">'[5]Sch-1a'!#REF!</definedName>
    <definedName name="date" localSheetId="21">#REF!</definedName>
    <definedName name="date">#REF!</definedName>
    <definedName name="iii" localSheetId="21">#REF!</definedName>
    <definedName name="iii">#REF!</definedName>
    <definedName name="logo1">"Picture 7"</definedName>
    <definedName name="MANU1" localSheetId="21">'[2]Attach-3 (QR)'!#REF!</definedName>
    <definedName name="MANU1">'[3]Attach-3 (QR)'!#REF!</definedName>
    <definedName name="MANU11" localSheetId="21">'[2]Attach-3 (QR)'!#REF!</definedName>
    <definedName name="MANU11">'[3]Attach-3 (QR)'!#REF!</definedName>
    <definedName name="MANU111" localSheetId="21">'[2]Attach-3 (QR)'!#REF!</definedName>
    <definedName name="MANU111">'[3]Attach-3 (QR)'!#REF!</definedName>
    <definedName name="MANU2" localSheetId="21">'[2]Attach-3 (QR)'!#REF!</definedName>
    <definedName name="MANU2">'[3]Attach-3 (QR)'!#REF!</definedName>
    <definedName name="MANU22" localSheetId="21">'[2]Attach-3 (QR)'!#REF!</definedName>
    <definedName name="MANU22">'[3]Attach-3 (QR)'!#REF!</definedName>
    <definedName name="MANU222" localSheetId="21">'[2]Attach-3 (QR)'!#REF!</definedName>
    <definedName name="MANU222">'[3]Attach-3 (QR)'!#REF!</definedName>
    <definedName name="MANU3" localSheetId="21">'[2]Attach-3 (QR)'!#REF!</definedName>
    <definedName name="MANU3">'[3]Attach-3 (QR)'!#REF!</definedName>
    <definedName name="MANU33" localSheetId="21">'[2]Attach-3 (QR)'!#REF!</definedName>
    <definedName name="MANU33">'[3]Attach-3 (QR)'!#REF!</definedName>
    <definedName name="MANU333" localSheetId="21">'[2]Attach-3 (QR)'!#REF!</definedName>
    <definedName name="MANU333">'[3]Attach-3 (QR)'!#REF!</definedName>
    <definedName name="MANU4" localSheetId="21">'[2]Attach-3 (QR)'!#REF!</definedName>
    <definedName name="MANU4">'[3]Attach-3 (QR)'!#REF!</definedName>
    <definedName name="MANU44" localSheetId="21">'[2]Attach-3 (QR)'!#REF!</definedName>
    <definedName name="MANU44">'[3]Attach-3 (QR)'!#REF!</definedName>
    <definedName name="MANU444" localSheetId="21">'[2]Attach-3 (QR)'!#REF!</definedName>
    <definedName name="MANU444">'[3]Attach-3 (QR)'!#REF!</definedName>
    <definedName name="MANU5" localSheetId="21">'[2]Attach-3 (QR)'!#REF!</definedName>
    <definedName name="MANU5">'[3]Attach-3 (QR)'!#REF!</definedName>
    <definedName name="MANU55" localSheetId="21">'[2]Attach-3 (QR)'!#REF!</definedName>
    <definedName name="MANU55">'[3]Attach-3 (QR)'!#REF!</definedName>
    <definedName name="MANU555" localSheetId="21">'[2]Attach-3 (QR)'!#REF!</definedName>
    <definedName name="MANU555">'[3]Attach-3 (QR)'!#REF!</definedName>
    <definedName name="PATH1" localSheetId="21">'[2]Attach-3 (QR)'!#REF!</definedName>
    <definedName name="PATH1">'[3]Attach-3 (QR)'!#REF!</definedName>
    <definedName name="PATH11" localSheetId="21">'[2]Attach-3 (QR)'!#REF!</definedName>
    <definedName name="PATH11">'[3]Attach-3 (QR)'!#REF!</definedName>
    <definedName name="PATH111" localSheetId="21">'[2]Attach-3 (QR)'!#REF!</definedName>
    <definedName name="PATH111">'[3]Attach-3 (QR)'!#REF!</definedName>
    <definedName name="PATH2" localSheetId="21">'[2]Attach-3 (QR)'!#REF!</definedName>
    <definedName name="PATH2">'[3]Attach-3 (QR)'!#REF!</definedName>
    <definedName name="PATH22" localSheetId="21">'[2]Attach-3 (QR)'!#REF!</definedName>
    <definedName name="PATH22">'[3]Attach-3 (QR)'!#REF!</definedName>
    <definedName name="PATH222" localSheetId="21">'[2]Attach-3 (QR)'!#REF!</definedName>
    <definedName name="PATH222">'[3]Attach-3 (QR)'!#REF!</definedName>
    <definedName name="PATH3" localSheetId="21">'[2]Attach-3 (QR)'!#REF!</definedName>
    <definedName name="PATH3">'[3]Attach-3 (QR)'!#REF!</definedName>
    <definedName name="PATH33" localSheetId="21">'[2]Attach-3 (QR)'!#REF!</definedName>
    <definedName name="PATH33">'[3]Attach-3 (QR)'!#REF!</definedName>
    <definedName name="PATH333" localSheetId="21">'[2]Attach-3 (QR)'!#REF!</definedName>
    <definedName name="PATH333">'[3]Attach-3 (QR)'!#REF!</definedName>
    <definedName name="PATH4" localSheetId="21">'[2]Attach-3 (QR)'!#REF!</definedName>
    <definedName name="PATH4">'[3]Attach-3 (QR)'!#REF!</definedName>
    <definedName name="PATH44" localSheetId="21">'[2]Attach-3 (QR)'!#REF!</definedName>
    <definedName name="PATH44">'[3]Attach-3 (QR)'!#REF!</definedName>
    <definedName name="PATH444" localSheetId="21">'[2]Attach-3 (QR)'!#REF!</definedName>
    <definedName name="PATH444">'[3]Attach-3 (QR)'!#REF!</definedName>
    <definedName name="PATH5" localSheetId="21">'[2]Attach-3 (QR)'!#REF!</definedName>
    <definedName name="PATH5">'[3]Attach-3 (QR)'!#REF!</definedName>
    <definedName name="PATH55" localSheetId="21">'[2]Attach-3 (QR)'!#REF!</definedName>
    <definedName name="PATH55">'[3]Attach-3 (QR)'!#REF!</definedName>
    <definedName name="PATH555" localSheetId="21">'[2]Attach-3 (QR)'!#REF!</definedName>
    <definedName name="PATH555">'[3]Attach-3 (QR)'!#REF!</definedName>
    <definedName name="PATHAR1">'[1]Attach-3 (QR)'!#REF!</definedName>
    <definedName name="PATHAR2">'[1]Attach-3 (QR)'!#REF!</definedName>
    <definedName name="PATHAR3">'[1]Attach-3 (QR)'!#REF!</definedName>
    <definedName name="PATHJV1" localSheetId="21">'[2]Attach-3 (QR)'!#REF!</definedName>
    <definedName name="PATHJV1">'[3]Attach-3 (QR)'!#REF!</definedName>
    <definedName name="PATHJV11" localSheetId="21">'[2]Attach-3 (QR)'!#REF!</definedName>
    <definedName name="PATHJV11">'[3]Attach-3 (QR)'!#REF!</definedName>
    <definedName name="PATHJV111" localSheetId="21">'[2]Attach-3 (QR)'!#REF!</definedName>
    <definedName name="PATHJV111">'[3]Attach-3 (QR)'!#REF!</definedName>
    <definedName name="PATHJV2" localSheetId="21">'[2]Attach-3 (QR)'!#REF!</definedName>
    <definedName name="PATHJV2">'[3]Attach-3 (QR)'!#REF!</definedName>
    <definedName name="PATHJV22" localSheetId="21">'[2]Attach-3 (QR)'!#REF!</definedName>
    <definedName name="PATHJV22">'[3]Attach-3 (QR)'!#REF!</definedName>
    <definedName name="PATHJV222" localSheetId="21">'[2]Attach-3 (QR)'!#REF!</definedName>
    <definedName name="PATHJV222">'[3]Attach-3 (QR)'!#REF!</definedName>
    <definedName name="PATHJV3" localSheetId="21">'[2]Attach-3 (QR)'!#REF!</definedName>
    <definedName name="PATHJV3">'[3]Attach-3 (QR)'!#REF!</definedName>
    <definedName name="PATHJV33" localSheetId="21">'[2]Attach-3 (QR)'!#REF!</definedName>
    <definedName name="PATHJV33">'[3]Attach-3 (QR)'!#REF!</definedName>
    <definedName name="PATHJV333" localSheetId="21">'[2]Attach-3 (QR)'!#REF!</definedName>
    <definedName name="PATHJV333">'[3]Attach-3 (QR)'!#REF!</definedName>
    <definedName name="PATHJVPR1">'[1]Attach-3 (QR)'!#REF!</definedName>
    <definedName name="PATHJVPR11" localSheetId="21">'[2]Attach-3 (QR)'!#REF!</definedName>
    <definedName name="PATHJVPR11">'[3]Attach-3 (QR)'!#REF!</definedName>
    <definedName name="PATHJVPR111" localSheetId="21">'[2]Attach-3 (QR)'!#REF!</definedName>
    <definedName name="PATHJVPR111">'[3]Attach-3 (QR)'!#REF!</definedName>
    <definedName name="PATHJVPR2">'[1]Attach-3 (QR)'!#REF!</definedName>
    <definedName name="PATHJVPR22" localSheetId="21">'[2]Attach-3 (QR)'!#REF!</definedName>
    <definedName name="PATHJVPR22">'[3]Attach-3 (QR)'!#REF!</definedName>
    <definedName name="PATHJVPR222" localSheetId="21">'[2]Attach-3 (QR)'!#REF!</definedName>
    <definedName name="PATHJVPR222">'[3]Attach-3 (QR)'!#REF!</definedName>
    <definedName name="PATHLA1" localSheetId="21">'[2]Attach-3 (QR)'!#REF!</definedName>
    <definedName name="PATHLA1">'[3]Attach-3 (QR)'!#REF!</definedName>
    <definedName name="PATHLA2" localSheetId="21">'[2]Attach-3 (QR)'!#REF!</definedName>
    <definedName name="PATHLA2">'[3]Attach-3 (QR)'!#REF!</definedName>
    <definedName name="PATHLA3" localSheetId="21">'[2]Attach-3 (QR)'!#REF!</definedName>
    <definedName name="PATHLA3">'[3]Attach-3 (QR)'!#REF!</definedName>
    <definedName name="PATHLP1">'[1]Attach-3 (QR)'!#REF!</definedName>
    <definedName name="PATHLP2" localSheetId="21">'[2]Attach-3 (QR)'!#REF!</definedName>
    <definedName name="PATHLP2">'[3]Attach-3 (QR)'!#REF!</definedName>
    <definedName name="PATHLP3" localSheetId="21">'[2]Attach-3 (QR)'!#REF!</definedName>
    <definedName name="PATHLP3">'[3]Attach-3 (QR)'!#REF!</definedName>
    <definedName name="PATHPR1">'[1]Attach-3 (QR)'!#REF!</definedName>
    <definedName name="PATHPR2" localSheetId="21">'[2]Attach-3 (QR)'!#REF!</definedName>
    <definedName name="PATHPR2">'[3]Attach-3 (QR)'!#REF!</definedName>
    <definedName name="_xlnm.Print_Area" localSheetId="18">'Bid Form 2nd Envelope'!$A$1:$F$67</definedName>
    <definedName name="_xlnm.Print_Area" localSheetId="14">Discount!$A$2:$G$40</definedName>
    <definedName name="_xlnm.Print_Area" localSheetId="16">'Entry Tax'!$A$1:$E$16</definedName>
    <definedName name="_xlnm.Print_Area" localSheetId="2">Instructions!$A$1:$C$65</definedName>
    <definedName name="_xlnm.Print_Area" localSheetId="3">'Names of Bidder'!$B$1:$H$28</definedName>
    <definedName name="_xlnm.Print_Area" localSheetId="15">Octroi!$A$1:$E$16</definedName>
    <definedName name="_xlnm.Print_Area" localSheetId="17">'Other Taxes &amp; Duties'!$A$1:$F$16</definedName>
    <definedName name="_xlnm.Print_Area" localSheetId="4">'Sch-1'!$A$1:$N$375</definedName>
    <definedName name="_xlnm.Print_Area" localSheetId="5">'Sch-2'!$A$1:$J$372</definedName>
    <definedName name="_xlnm.Print_Area" localSheetId="6">'Sch-3'!$A$1:$P$370</definedName>
    <definedName name="_xlnm.Print_Area" localSheetId="7">'Sch-4'!$A$1:$P$26</definedName>
    <definedName name="_xlnm.Print_Area" localSheetId="8">'Sch-5'!$A$1:$E$23</definedName>
    <definedName name="_xlnm.Print_Area" localSheetId="9">'Sch-5 after discount'!$A$1:$E$23</definedName>
    <definedName name="_xlnm.Print_Area" localSheetId="10">'Sch-6'!$A$1:$D$32</definedName>
    <definedName name="_xlnm.Print_Area" localSheetId="12">'Sch-6 (After Discount)'!$A$1:$D$32</definedName>
    <definedName name="_xlnm.Print_Area" localSheetId="11">'Sch-6 After Discount'!$A$1:$D$31</definedName>
    <definedName name="_xlnm.Print_Area" localSheetId="13">'Sch-7'!$A$1:$M$22</definedName>
    <definedName name="_xlnm.Print_Titles" localSheetId="4">'Sch-1'!$15:$16</definedName>
    <definedName name="_xlnm.Print_Titles" localSheetId="5">'Sch-2'!$15:$16</definedName>
    <definedName name="_xlnm.Print_Titles" localSheetId="6">'Sch-3'!$15:$16</definedName>
    <definedName name="_xlnm.Print_Titles" localSheetId="8">'Sch-5'!$3:$14</definedName>
    <definedName name="_xlnm.Print_Titles" localSheetId="9">'Sch-5 after discount'!$3:$14</definedName>
    <definedName name="_xlnm.Print_Titles" localSheetId="10">'Sch-6'!$3:$14</definedName>
    <definedName name="_xlnm.Print_Titles" localSheetId="12">'Sch-6 (After Discount)'!$3:$14</definedName>
    <definedName name="_xlnm.Print_Titles" localSheetId="11">'Sch-6 After Discount'!$3:$13</definedName>
    <definedName name="printedname" localSheetId="21">#REF!</definedName>
    <definedName name="printedname">#REF!</definedName>
    <definedName name="_xlnm.Recorder" localSheetId="18">#REF!</definedName>
    <definedName name="_xlnm.Recorder" localSheetId="1">#REF!</definedName>
    <definedName name="_xlnm.Recorder" localSheetId="14">#REF!</definedName>
    <definedName name="_xlnm.Recorder" localSheetId="16">#REF!</definedName>
    <definedName name="_xlnm.Recorder" localSheetId="2">#REF!</definedName>
    <definedName name="_xlnm.Recorder" localSheetId="3">#REF!</definedName>
    <definedName name="_xlnm.Recorder" localSheetId="21">#REF!</definedName>
    <definedName name="_xlnm.Recorder" localSheetId="15">#REF!</definedName>
    <definedName name="_xlnm.Recorder" localSheetId="17">#REF!</definedName>
    <definedName name="_xlnm.Recorder" localSheetId="8">#REF!</definedName>
    <definedName name="_xlnm.Recorder" localSheetId="9">#REF!</definedName>
    <definedName name="_xlnm.Recorder" localSheetId="10">#REF!</definedName>
    <definedName name="_xlnm.Recorder" localSheetId="12">#REF!</definedName>
    <definedName name="_xlnm.Recorder" localSheetId="11">#REF!</definedName>
    <definedName name="_xlnm.Recorder">#REF!</definedName>
    <definedName name="TEST" localSheetId="18">#REF!</definedName>
    <definedName name="TEST" localSheetId="1">#REF!</definedName>
    <definedName name="TEST" localSheetId="14">#REF!</definedName>
    <definedName name="TEST" localSheetId="16">#REF!</definedName>
    <definedName name="TEST" localSheetId="2">#REF!</definedName>
    <definedName name="TEST" localSheetId="3">#REF!</definedName>
    <definedName name="TEST" localSheetId="21">#REF!</definedName>
    <definedName name="TEST" localSheetId="15">#REF!</definedName>
    <definedName name="TEST" localSheetId="17">#REF!</definedName>
    <definedName name="TEST" localSheetId="8">#REF!</definedName>
    <definedName name="TEST" localSheetId="9">#REF!</definedName>
    <definedName name="TEST" localSheetId="10">#REF!</definedName>
    <definedName name="TEST" localSheetId="12">#REF!</definedName>
    <definedName name="TEST" localSheetId="11">#REF!</definedName>
    <definedName name="TEST">#REF!</definedName>
    <definedName name="ttt" localSheetId="21">#REF!</definedName>
    <definedName name="ttt">#REF!</definedName>
    <definedName name="typeofbidder" localSheetId="21">#REF!</definedName>
    <definedName name="typeofbidder">#REF!</definedName>
    <definedName name="uuu" localSheetId="21">#REF!</definedName>
    <definedName name="uuu">#REF!</definedName>
    <definedName name="yyy" localSheetId="21">#REF!</definedName>
    <definedName name="yyy">#REF!</definedName>
    <definedName name="Z_01ACF2E1_8E61_4459_ABC1_B6C183DEED61_.wvu.PrintArea" localSheetId="18" hidden="1">'Bid Form 2nd Envelope'!$A$1:$F$67</definedName>
    <definedName name="Z_01ACF2E1_8E61_4459_ABC1_B6C183DEED61_.wvu.PrintArea" localSheetId="16" hidden="1">'Entry Tax'!$A$1:$E$16</definedName>
    <definedName name="Z_01ACF2E1_8E61_4459_ABC1_B6C183DEED61_.wvu.PrintArea" localSheetId="3" hidden="1">'Names of Bidder'!$B$1:$E$26</definedName>
    <definedName name="Z_01ACF2E1_8E61_4459_ABC1_B6C183DEED61_.wvu.PrintArea" localSheetId="15" hidden="1">Octroi!$A$1:$E$16</definedName>
    <definedName name="Z_01ACF2E1_8E61_4459_ABC1_B6C183DEED61_.wvu.PrintArea" localSheetId="17" hidden="1">'Other Taxes &amp; Duties'!$A$1:$F$16</definedName>
    <definedName name="Z_01ACF2E1_8E61_4459_ABC1_B6C183DEED61_.wvu.PrintArea" localSheetId="8" hidden="1">'Sch-5'!$A$1:$E$24</definedName>
    <definedName name="Z_01ACF2E1_8E61_4459_ABC1_B6C183DEED61_.wvu.PrintArea" localSheetId="9" hidden="1">'Sch-5 after discount'!$A$1:$E$24</definedName>
    <definedName name="Z_01ACF2E1_8E61_4459_ABC1_B6C183DEED61_.wvu.PrintArea" localSheetId="10" hidden="1">'Sch-6'!$A$1:$D$34</definedName>
    <definedName name="Z_01ACF2E1_8E61_4459_ABC1_B6C183DEED61_.wvu.PrintArea" localSheetId="12" hidden="1">'Sch-6 (After Discount)'!$A$1:$D$34</definedName>
    <definedName name="Z_01ACF2E1_8E61_4459_ABC1_B6C183DEED61_.wvu.PrintArea" localSheetId="11" hidden="1">'Sch-6 After Discount'!$A$1:$D$33</definedName>
    <definedName name="Z_01ACF2E1_8E61_4459_ABC1_B6C183DEED61_.wvu.PrintTitles" localSheetId="8" hidden="1">'Sch-5'!$3:$14</definedName>
    <definedName name="Z_01ACF2E1_8E61_4459_ABC1_B6C183DEED61_.wvu.PrintTitles" localSheetId="9" hidden="1">'Sch-5 after discount'!$3:$14</definedName>
    <definedName name="Z_01ACF2E1_8E61_4459_ABC1_B6C183DEED61_.wvu.PrintTitles" localSheetId="10" hidden="1">'Sch-6'!$3:$14</definedName>
    <definedName name="Z_01ACF2E1_8E61_4459_ABC1_B6C183DEED61_.wvu.PrintTitles" localSheetId="12" hidden="1">'Sch-6 (After Discount)'!$3:$14</definedName>
    <definedName name="Z_01ACF2E1_8E61_4459_ABC1_B6C183DEED61_.wvu.PrintTitles" localSheetId="11" hidden="1">'Sch-6 After Discount'!$3:$13</definedName>
    <definedName name="Z_12A89170_4F84_482D_A3C5_7890082E7B73_.wvu.Cols" localSheetId="0" hidden="1">Basic!$I:$I</definedName>
    <definedName name="Z_12A89170_4F84_482D_A3C5_7890082E7B73_.wvu.Cols" localSheetId="18" hidden="1">'Bid Form 2nd Envelope'!$H:$AO</definedName>
    <definedName name="Z_12A89170_4F84_482D_A3C5_7890082E7B73_.wvu.Cols" localSheetId="14" hidden="1">Discount!$H:$L</definedName>
    <definedName name="Z_12A89170_4F84_482D_A3C5_7890082E7B73_.wvu.Cols" localSheetId="3" hidden="1">'Names of Bidder'!$H:$H,'Names of Bidder'!$K:$K</definedName>
    <definedName name="Z_12A89170_4F84_482D_A3C5_7890082E7B73_.wvu.Cols" localSheetId="21" hidden="1">'N-W (Cr.)'!$A:$O,'N-W (Cr.)'!$T:$DL</definedName>
    <definedName name="Z_12A89170_4F84_482D_A3C5_7890082E7B73_.wvu.Cols" localSheetId="4" hidden="1">'Sch-1'!$O:$V,'Sch-1'!$X:$AK</definedName>
    <definedName name="Z_12A89170_4F84_482D_A3C5_7890082E7B73_.wvu.Cols" localSheetId="6" hidden="1">'Sch-3'!$Q:$V</definedName>
    <definedName name="Z_12A89170_4F84_482D_A3C5_7890082E7B73_.wvu.Cols" localSheetId="8" hidden="1">'Sch-5'!$F:$T</definedName>
    <definedName name="Z_12A89170_4F84_482D_A3C5_7890082E7B73_.wvu.Cols" localSheetId="12" hidden="1">'Sch-6 (After Discount)'!$E:$F</definedName>
    <definedName name="Z_12A89170_4F84_482D_A3C5_7890082E7B73_.wvu.Cols" localSheetId="13" hidden="1">'Sch-7'!$AA:$AG</definedName>
    <definedName name="Z_12A89170_4F84_482D_A3C5_7890082E7B73_.wvu.FilterData" localSheetId="4" hidden="1">'Sch-1'!$A$17:$IV$371</definedName>
    <definedName name="Z_12A89170_4F84_482D_A3C5_7890082E7B73_.wvu.FilterData" localSheetId="5" hidden="1">'Sch-2'!$A$17:$AF$369</definedName>
    <definedName name="Z_12A89170_4F84_482D_A3C5_7890082E7B73_.wvu.PrintArea" localSheetId="18" hidden="1">'Bid Form 2nd Envelope'!$A$1:$F$67</definedName>
    <definedName name="Z_12A89170_4F84_482D_A3C5_7890082E7B73_.wvu.PrintArea" localSheetId="14" hidden="1">Discount!$A$2:$G$40</definedName>
    <definedName name="Z_12A89170_4F84_482D_A3C5_7890082E7B73_.wvu.PrintArea" localSheetId="16" hidden="1">'Entry Tax'!$A$1:$E$16</definedName>
    <definedName name="Z_12A89170_4F84_482D_A3C5_7890082E7B73_.wvu.PrintArea" localSheetId="2" hidden="1">Instructions!$A$1:$C$65</definedName>
    <definedName name="Z_12A89170_4F84_482D_A3C5_7890082E7B73_.wvu.PrintArea" localSheetId="3" hidden="1">'Names of Bidder'!$B$1:$H$28</definedName>
    <definedName name="Z_12A89170_4F84_482D_A3C5_7890082E7B73_.wvu.PrintArea" localSheetId="15" hidden="1">Octroi!$A$1:$E$16</definedName>
    <definedName name="Z_12A89170_4F84_482D_A3C5_7890082E7B73_.wvu.PrintArea" localSheetId="17" hidden="1">'Other Taxes &amp; Duties'!$A$1:$F$16</definedName>
    <definedName name="Z_12A89170_4F84_482D_A3C5_7890082E7B73_.wvu.PrintArea" localSheetId="4" hidden="1">'Sch-1'!$A$1:$N$375</definedName>
    <definedName name="Z_12A89170_4F84_482D_A3C5_7890082E7B73_.wvu.PrintArea" localSheetId="5" hidden="1">'Sch-2'!$A$1:$J$372</definedName>
    <definedName name="Z_12A89170_4F84_482D_A3C5_7890082E7B73_.wvu.PrintArea" localSheetId="6" hidden="1">'Sch-3'!$A$1:$P$370</definedName>
    <definedName name="Z_12A89170_4F84_482D_A3C5_7890082E7B73_.wvu.PrintArea" localSheetId="7" hidden="1">'Sch-4'!$A$1:$P$26</definedName>
    <definedName name="Z_12A89170_4F84_482D_A3C5_7890082E7B73_.wvu.PrintArea" localSheetId="8" hidden="1">'Sch-5'!$A$1:$E$23</definedName>
    <definedName name="Z_12A89170_4F84_482D_A3C5_7890082E7B73_.wvu.PrintArea" localSheetId="9" hidden="1">'Sch-5 after discount'!$A$1:$E$23</definedName>
    <definedName name="Z_12A89170_4F84_482D_A3C5_7890082E7B73_.wvu.PrintArea" localSheetId="10" hidden="1">'Sch-6'!$A$1:$D$32</definedName>
    <definedName name="Z_12A89170_4F84_482D_A3C5_7890082E7B73_.wvu.PrintArea" localSheetId="12" hidden="1">'Sch-6 (After Discount)'!$A$1:$D$32</definedName>
    <definedName name="Z_12A89170_4F84_482D_A3C5_7890082E7B73_.wvu.PrintArea" localSheetId="11" hidden="1">'Sch-6 After Discount'!$A$1:$D$31</definedName>
    <definedName name="Z_12A89170_4F84_482D_A3C5_7890082E7B73_.wvu.PrintArea" localSheetId="13" hidden="1">'Sch-7'!$A$1:$M$22</definedName>
    <definedName name="Z_12A89170_4F84_482D_A3C5_7890082E7B73_.wvu.PrintTitles" localSheetId="4" hidden="1">'Sch-1'!$15:$16</definedName>
    <definedName name="Z_12A89170_4F84_482D_A3C5_7890082E7B73_.wvu.PrintTitles" localSheetId="5" hidden="1">'Sch-2'!$15:$16</definedName>
    <definedName name="Z_12A89170_4F84_482D_A3C5_7890082E7B73_.wvu.PrintTitles" localSheetId="6" hidden="1">'Sch-3'!$15:$16</definedName>
    <definedName name="Z_12A89170_4F84_482D_A3C5_7890082E7B73_.wvu.PrintTitles" localSheetId="8" hidden="1">'Sch-5'!$3:$14</definedName>
    <definedName name="Z_12A89170_4F84_482D_A3C5_7890082E7B73_.wvu.PrintTitles" localSheetId="9" hidden="1">'Sch-5 after discount'!$3:$14</definedName>
    <definedName name="Z_12A89170_4F84_482D_A3C5_7890082E7B73_.wvu.PrintTitles" localSheetId="10" hidden="1">'Sch-6'!$3:$14</definedName>
    <definedName name="Z_12A89170_4F84_482D_A3C5_7890082E7B73_.wvu.PrintTitles" localSheetId="12" hidden="1">'Sch-6 (After Discount)'!$3:$14</definedName>
    <definedName name="Z_12A89170_4F84_482D_A3C5_7890082E7B73_.wvu.PrintTitles" localSheetId="11" hidden="1">'Sch-6 After Discount'!$3:$13</definedName>
    <definedName name="Z_12A89170_4F84_482D_A3C5_7890082E7B73_.wvu.Rows" localSheetId="1" hidden="1">Cover!$7:$7</definedName>
    <definedName name="Z_12A89170_4F84_482D_A3C5_7890082E7B73_.wvu.Rows" localSheetId="14" hidden="1">Discount!$29:$32</definedName>
    <definedName name="Z_12A89170_4F84_482D_A3C5_7890082E7B73_.wvu.Rows" localSheetId="3" hidden="1">'Names of Bidder'!$19:$22</definedName>
    <definedName name="Z_12A89170_4F84_482D_A3C5_7890082E7B73_.wvu.Rows" localSheetId="13" hidden="1">'Sch-7'!$62:$180</definedName>
    <definedName name="Z_14D7F02E_BCCA_4517_ABC7_537FF4AEB67A_.wvu.Cols" localSheetId="8" hidden="1">'Sch-5'!$I:$P</definedName>
    <definedName name="Z_14D7F02E_BCCA_4517_ABC7_537FF4AEB67A_.wvu.Cols" localSheetId="9" hidden="1">'Sch-5 after discount'!$I:$P</definedName>
    <definedName name="Z_14D7F02E_BCCA_4517_ABC7_537FF4AEB67A_.wvu.PrintArea" localSheetId="18" hidden="1">'Bid Form 2nd Envelope'!$A$1:$F$67</definedName>
    <definedName name="Z_14D7F02E_BCCA_4517_ABC7_537FF4AEB67A_.wvu.PrintArea" localSheetId="2" hidden="1">Instructions!$A$1:$C$65</definedName>
    <definedName name="Z_14D7F02E_BCCA_4517_ABC7_537FF4AEB67A_.wvu.PrintArea" localSheetId="3" hidden="1">'Names of Bidder'!$B$1:$E$26</definedName>
    <definedName name="Z_14D7F02E_BCCA_4517_ABC7_537FF4AEB67A_.wvu.PrintArea" localSheetId="8" hidden="1">'Sch-5'!$A$1:$E$23</definedName>
    <definedName name="Z_14D7F02E_BCCA_4517_ABC7_537FF4AEB67A_.wvu.PrintArea" localSheetId="9" hidden="1">'Sch-5 after discount'!$A$1:$E$23</definedName>
    <definedName name="Z_14D7F02E_BCCA_4517_ABC7_537FF4AEB67A_.wvu.PrintArea" localSheetId="10" hidden="1">'Sch-6'!$A$1:$D$33</definedName>
    <definedName name="Z_14D7F02E_BCCA_4517_ABC7_537FF4AEB67A_.wvu.PrintArea" localSheetId="12" hidden="1">'Sch-6 (After Discount)'!$A$1:$D$33</definedName>
    <definedName name="Z_14D7F02E_BCCA_4517_ABC7_537FF4AEB67A_.wvu.PrintArea" localSheetId="11" hidden="1">'Sch-6 After Discount'!$A$1:$D$32</definedName>
    <definedName name="Z_14D7F02E_BCCA_4517_ABC7_537FF4AEB67A_.wvu.PrintTitles" localSheetId="8" hidden="1">'Sch-5'!$3:$14</definedName>
    <definedName name="Z_14D7F02E_BCCA_4517_ABC7_537FF4AEB67A_.wvu.PrintTitles" localSheetId="9" hidden="1">'Sch-5 after discount'!$3:$14</definedName>
    <definedName name="Z_14D7F02E_BCCA_4517_ABC7_537FF4AEB67A_.wvu.PrintTitles" localSheetId="10" hidden="1">'Sch-6'!$3:$14</definedName>
    <definedName name="Z_14D7F02E_BCCA_4517_ABC7_537FF4AEB67A_.wvu.PrintTitles" localSheetId="12" hidden="1">'Sch-6 (After Discount)'!$3:$14</definedName>
    <definedName name="Z_14D7F02E_BCCA_4517_ABC7_537FF4AEB67A_.wvu.PrintTitles" localSheetId="11" hidden="1">'Sch-6 After Discount'!$3:$13</definedName>
    <definedName name="Z_269CA46D_C3D7_4A75_A247_A8CF56639398_.wvu.Cols" localSheetId="18" hidden="1">'Bid Form 2nd Envelope'!$T:$Y</definedName>
    <definedName name="Z_269CA46D_C3D7_4A75_A247_A8CF56639398_.wvu.Cols" localSheetId="14" hidden="1">Discount!$I:$P</definedName>
    <definedName name="Z_269CA46D_C3D7_4A75_A247_A8CF56639398_.wvu.Cols" localSheetId="8" hidden="1">'Sch-5'!$I:$P</definedName>
    <definedName name="Z_269CA46D_C3D7_4A75_A247_A8CF56639398_.wvu.Cols" localSheetId="9" hidden="1">'Sch-5 after discount'!$I:$P</definedName>
    <definedName name="Z_269CA46D_C3D7_4A75_A247_A8CF56639398_.wvu.PrintArea" localSheetId="18" hidden="1">'Bid Form 2nd Envelope'!$A$1:$F$67</definedName>
    <definedName name="Z_269CA46D_C3D7_4A75_A247_A8CF56639398_.wvu.PrintArea" localSheetId="14" hidden="1">Discount!$A$2:$G$40</definedName>
    <definedName name="Z_269CA46D_C3D7_4A75_A247_A8CF56639398_.wvu.PrintArea" localSheetId="16" hidden="1">'Entry Tax'!$A$1:$E$16</definedName>
    <definedName name="Z_269CA46D_C3D7_4A75_A247_A8CF56639398_.wvu.PrintArea" localSheetId="2" hidden="1">Instructions!$A$1:$C$65</definedName>
    <definedName name="Z_269CA46D_C3D7_4A75_A247_A8CF56639398_.wvu.PrintArea" localSheetId="3" hidden="1">'Names of Bidder'!$B$1:$G$28</definedName>
    <definedName name="Z_269CA46D_C3D7_4A75_A247_A8CF56639398_.wvu.PrintArea" localSheetId="15" hidden="1">Octroi!$A$1:$E$16</definedName>
    <definedName name="Z_269CA46D_C3D7_4A75_A247_A8CF56639398_.wvu.PrintArea" localSheetId="17" hidden="1">'Other Taxes &amp; Duties'!$A$1:$F$16</definedName>
    <definedName name="Z_269CA46D_C3D7_4A75_A247_A8CF56639398_.wvu.PrintArea" localSheetId="8" hidden="1">'Sch-5'!$A$1:$E$23</definedName>
    <definedName name="Z_269CA46D_C3D7_4A75_A247_A8CF56639398_.wvu.PrintArea" localSheetId="9" hidden="1">'Sch-5 after discount'!$A$1:$E$23</definedName>
    <definedName name="Z_269CA46D_C3D7_4A75_A247_A8CF56639398_.wvu.PrintArea" localSheetId="10" hidden="1">'Sch-6'!$A$1:$D$32</definedName>
    <definedName name="Z_269CA46D_C3D7_4A75_A247_A8CF56639398_.wvu.PrintArea" localSheetId="12" hidden="1">'Sch-6 (After Discount)'!$A$1:$D$32</definedName>
    <definedName name="Z_269CA46D_C3D7_4A75_A247_A8CF56639398_.wvu.PrintArea" localSheetId="11" hidden="1">'Sch-6 After Discount'!$A$1:$D$31</definedName>
    <definedName name="Z_269CA46D_C3D7_4A75_A247_A8CF56639398_.wvu.PrintTitles" localSheetId="8" hidden="1">'Sch-5'!$3:$14</definedName>
    <definedName name="Z_269CA46D_C3D7_4A75_A247_A8CF56639398_.wvu.PrintTitles" localSheetId="9" hidden="1">'Sch-5 after discount'!$3:$14</definedName>
    <definedName name="Z_269CA46D_C3D7_4A75_A247_A8CF56639398_.wvu.PrintTitles" localSheetId="10" hidden="1">'Sch-6'!$3:$14</definedName>
    <definedName name="Z_269CA46D_C3D7_4A75_A247_A8CF56639398_.wvu.PrintTitles" localSheetId="12" hidden="1">'Sch-6 (After Discount)'!$3:$14</definedName>
    <definedName name="Z_269CA46D_C3D7_4A75_A247_A8CF56639398_.wvu.PrintTitles" localSheetId="11" hidden="1">'Sch-6 After Discount'!$3:$13</definedName>
    <definedName name="Z_269CA46D_C3D7_4A75_A247_A8CF56639398_.wvu.Rows" localSheetId="1" hidden="1">Cover!$7:$7</definedName>
    <definedName name="Z_269CA46D_C3D7_4A75_A247_A8CF56639398_.wvu.Rows" localSheetId="14" hidden="1">Discount!$30:$32</definedName>
    <definedName name="Z_269CA46D_C3D7_4A75_A247_A8CF56639398_.wvu.Rows" localSheetId="3" hidden="1">'Names of Bidder'!$19:$22</definedName>
    <definedName name="Z_27A45B7A_04F2_4516_B80B_5ED0825D4ED3_.wvu.Cols" localSheetId="14" hidden="1">Discount!$I:$N</definedName>
    <definedName name="Z_27A45B7A_04F2_4516_B80B_5ED0825D4ED3_.wvu.Cols" localSheetId="8" hidden="1">'Sch-5'!$I:$P</definedName>
    <definedName name="Z_27A45B7A_04F2_4516_B80B_5ED0825D4ED3_.wvu.Cols" localSheetId="9" hidden="1">'Sch-5 after discount'!$I:$P</definedName>
    <definedName name="Z_27A45B7A_04F2_4516_B80B_5ED0825D4ED3_.wvu.PrintArea" localSheetId="18" hidden="1">'Bid Form 2nd Envelope'!$A$1:$F$67</definedName>
    <definedName name="Z_27A45B7A_04F2_4516_B80B_5ED0825D4ED3_.wvu.PrintArea" localSheetId="14" hidden="1">Discount!$A$2:$G$40</definedName>
    <definedName name="Z_27A45B7A_04F2_4516_B80B_5ED0825D4ED3_.wvu.PrintArea" localSheetId="16" hidden="1">'Entry Tax'!$A$1:$E$16</definedName>
    <definedName name="Z_27A45B7A_04F2_4516_B80B_5ED0825D4ED3_.wvu.PrintArea" localSheetId="2" hidden="1">Instructions!$A$1:$C$65</definedName>
    <definedName name="Z_27A45B7A_04F2_4516_B80B_5ED0825D4ED3_.wvu.PrintArea" localSheetId="3" hidden="1">'Names of Bidder'!$B$1:$E$26</definedName>
    <definedName name="Z_27A45B7A_04F2_4516_B80B_5ED0825D4ED3_.wvu.PrintArea" localSheetId="15" hidden="1">Octroi!$A$1:$E$16</definedName>
    <definedName name="Z_27A45B7A_04F2_4516_B80B_5ED0825D4ED3_.wvu.PrintArea" localSheetId="17" hidden="1">'Other Taxes &amp; Duties'!$A$1:$F$16</definedName>
    <definedName name="Z_27A45B7A_04F2_4516_B80B_5ED0825D4ED3_.wvu.PrintArea" localSheetId="8" hidden="1">'Sch-5'!$A$1:$E$23</definedName>
    <definedName name="Z_27A45B7A_04F2_4516_B80B_5ED0825D4ED3_.wvu.PrintArea" localSheetId="9" hidden="1">'Sch-5 after discount'!$A$1:$E$23</definedName>
    <definedName name="Z_27A45B7A_04F2_4516_B80B_5ED0825D4ED3_.wvu.PrintArea" localSheetId="10" hidden="1">'Sch-6'!$A$1:$D$33</definedName>
    <definedName name="Z_27A45B7A_04F2_4516_B80B_5ED0825D4ED3_.wvu.PrintArea" localSheetId="12" hidden="1">'Sch-6 (After Discount)'!$A$1:$D$33</definedName>
    <definedName name="Z_27A45B7A_04F2_4516_B80B_5ED0825D4ED3_.wvu.PrintArea" localSheetId="11" hidden="1">'Sch-6 After Discount'!$A$1:$D$32</definedName>
    <definedName name="Z_27A45B7A_04F2_4516_B80B_5ED0825D4ED3_.wvu.PrintTitles" localSheetId="8" hidden="1">'Sch-5'!$3:$14</definedName>
    <definedName name="Z_27A45B7A_04F2_4516_B80B_5ED0825D4ED3_.wvu.PrintTitles" localSheetId="9" hidden="1">'Sch-5 after discount'!$3:$14</definedName>
    <definedName name="Z_27A45B7A_04F2_4516_B80B_5ED0825D4ED3_.wvu.PrintTitles" localSheetId="10" hidden="1">'Sch-6'!$3:$14</definedName>
    <definedName name="Z_27A45B7A_04F2_4516_B80B_5ED0825D4ED3_.wvu.PrintTitles" localSheetId="12" hidden="1">'Sch-6 (After Discount)'!$3:$14</definedName>
    <definedName name="Z_27A45B7A_04F2_4516_B80B_5ED0825D4ED3_.wvu.PrintTitles" localSheetId="11" hidden="1">'Sch-6 After Discount'!$3:$13</definedName>
    <definedName name="Z_27A45B7A_04F2_4516_B80B_5ED0825D4ED3_.wvu.Rows" localSheetId="1" hidden="1">Cover!$7:$7</definedName>
    <definedName name="Z_27A45B7A_04F2_4516_B80B_5ED0825D4ED3_.wvu.Rows" localSheetId="14" hidden="1">Discount!#REF!</definedName>
    <definedName name="Z_334BFE7B_729F_4B5F_BBFA_FE5871D8551A_.wvu.Cols" localSheetId="21" hidden="1">'N-W (Cr.)'!$C:$C,'N-W (Cr.)'!$H:$H,'N-W (Cr.)'!$M:$M,'N-W (Cr.)'!$R:$R</definedName>
    <definedName name="Z_357C9841_BEC3_434B_AC63_C04FB4321BA3_.wvu.Cols" localSheetId="0" hidden="1">Basic!$I:$I</definedName>
    <definedName name="Z_357C9841_BEC3_434B_AC63_C04FB4321BA3_.wvu.Cols" localSheetId="18" hidden="1">'Bid Form 2nd Envelope'!$T:$Y</definedName>
    <definedName name="Z_357C9841_BEC3_434B_AC63_C04FB4321BA3_.wvu.Cols" localSheetId="14" hidden="1">Discount!$H:$L</definedName>
    <definedName name="Z_357C9841_BEC3_434B_AC63_C04FB4321BA3_.wvu.Cols" localSheetId="4" hidden="1">'Sch-1'!#REF!</definedName>
    <definedName name="Z_357C9841_BEC3_434B_AC63_C04FB4321BA3_.wvu.Cols" localSheetId="5" hidden="1">'Sch-2'!#REF!</definedName>
    <definedName name="Z_357C9841_BEC3_434B_AC63_C04FB4321BA3_.wvu.Cols" localSheetId="6" hidden="1">'Sch-3'!#REF!</definedName>
    <definedName name="Z_357C9841_BEC3_434B_AC63_C04FB4321BA3_.wvu.Cols" localSheetId="13" hidden="1">'Sch-7'!$AA:$AG</definedName>
    <definedName name="Z_357C9841_BEC3_434B_AC63_C04FB4321BA3_.wvu.FilterData" localSheetId="4" hidden="1">'Sch-1'!$C$1:$C$371</definedName>
    <definedName name="Z_357C9841_BEC3_434B_AC63_C04FB4321BA3_.wvu.FilterData" localSheetId="5" hidden="1">'Sch-2'!$C$1:$C$374</definedName>
    <definedName name="Z_357C9841_BEC3_434B_AC63_C04FB4321BA3_.wvu.FilterData" localSheetId="6" hidden="1">'Sch-3'!$C$1:$C$372</definedName>
    <definedName name="Z_357C9841_BEC3_434B_AC63_C04FB4321BA3_.wvu.PrintArea" localSheetId="18" hidden="1">'Bid Form 2nd Envelope'!$A$1:$F$67</definedName>
    <definedName name="Z_357C9841_BEC3_434B_AC63_C04FB4321BA3_.wvu.PrintArea" localSheetId="14" hidden="1">Discount!$A$2:$G$40</definedName>
    <definedName name="Z_357C9841_BEC3_434B_AC63_C04FB4321BA3_.wvu.PrintArea" localSheetId="16" hidden="1">'Entry Tax'!$A$1:$E$16</definedName>
    <definedName name="Z_357C9841_BEC3_434B_AC63_C04FB4321BA3_.wvu.PrintArea" localSheetId="2" hidden="1">Instructions!$A$1:$C$65</definedName>
    <definedName name="Z_357C9841_BEC3_434B_AC63_C04FB4321BA3_.wvu.PrintArea" localSheetId="3" hidden="1">'Names of Bidder'!$B$1:$G$28</definedName>
    <definedName name="Z_357C9841_BEC3_434B_AC63_C04FB4321BA3_.wvu.PrintArea" localSheetId="15" hidden="1">Octroi!$A$1:$E$16</definedName>
    <definedName name="Z_357C9841_BEC3_434B_AC63_C04FB4321BA3_.wvu.PrintArea" localSheetId="17" hidden="1">'Other Taxes &amp; Duties'!$A$1:$F$16</definedName>
    <definedName name="Z_357C9841_BEC3_434B_AC63_C04FB4321BA3_.wvu.PrintArea" localSheetId="4" hidden="1">'Sch-1'!$A$1:$N$375</definedName>
    <definedName name="Z_357C9841_BEC3_434B_AC63_C04FB4321BA3_.wvu.PrintArea" localSheetId="5" hidden="1">'Sch-2'!$A$1:$J$374</definedName>
    <definedName name="Z_357C9841_BEC3_434B_AC63_C04FB4321BA3_.wvu.PrintArea" localSheetId="6" hidden="1">'Sch-3'!$A$1:$P$372</definedName>
    <definedName name="Z_357C9841_BEC3_434B_AC63_C04FB4321BA3_.wvu.PrintArea" localSheetId="7" hidden="1">'Sch-4'!$A$1:$P$26</definedName>
    <definedName name="Z_357C9841_BEC3_434B_AC63_C04FB4321BA3_.wvu.PrintArea" localSheetId="8" hidden="1">'Sch-5'!$A$1:$E$23</definedName>
    <definedName name="Z_357C9841_BEC3_434B_AC63_C04FB4321BA3_.wvu.PrintArea" localSheetId="9" hidden="1">'Sch-5 after discount'!$A$1:$E$23</definedName>
    <definedName name="Z_357C9841_BEC3_434B_AC63_C04FB4321BA3_.wvu.PrintArea" localSheetId="10" hidden="1">'Sch-6'!$A$1:$D$32</definedName>
    <definedName name="Z_357C9841_BEC3_434B_AC63_C04FB4321BA3_.wvu.PrintArea" localSheetId="12" hidden="1">'Sch-6 (After Discount)'!$A$1:$D$32</definedName>
    <definedName name="Z_357C9841_BEC3_434B_AC63_C04FB4321BA3_.wvu.PrintArea" localSheetId="11" hidden="1">'Sch-6 After Discount'!$A$1:$D$31</definedName>
    <definedName name="Z_357C9841_BEC3_434B_AC63_C04FB4321BA3_.wvu.PrintArea" localSheetId="13" hidden="1">'Sch-7'!$A$1:$M$25</definedName>
    <definedName name="Z_357C9841_BEC3_434B_AC63_C04FB4321BA3_.wvu.PrintTitles" localSheetId="8" hidden="1">'Sch-5'!$3:$14</definedName>
    <definedName name="Z_357C9841_BEC3_434B_AC63_C04FB4321BA3_.wvu.PrintTitles" localSheetId="9" hidden="1">'Sch-5 after discount'!$3:$14</definedName>
    <definedName name="Z_357C9841_BEC3_434B_AC63_C04FB4321BA3_.wvu.PrintTitles" localSheetId="10" hidden="1">'Sch-6'!$3:$14</definedName>
    <definedName name="Z_357C9841_BEC3_434B_AC63_C04FB4321BA3_.wvu.PrintTitles" localSheetId="12" hidden="1">'Sch-6 (After Discount)'!$3:$14</definedName>
    <definedName name="Z_357C9841_BEC3_434B_AC63_C04FB4321BA3_.wvu.PrintTitles" localSheetId="11" hidden="1">'Sch-6 After Discount'!$3:$13</definedName>
    <definedName name="Z_357C9841_BEC3_434B_AC63_C04FB4321BA3_.wvu.Rows" localSheetId="1" hidden="1">Cover!$7:$7</definedName>
    <definedName name="Z_357C9841_BEC3_434B_AC63_C04FB4321BA3_.wvu.Rows" localSheetId="14" hidden="1">Discount!$29:$32</definedName>
    <definedName name="Z_357C9841_BEC3_434B_AC63_C04FB4321BA3_.wvu.Rows" localSheetId="3" hidden="1">'Names of Bidder'!$19:$22</definedName>
    <definedName name="Z_357C9841_BEC3_434B_AC63_C04FB4321BA3_.wvu.Rows" localSheetId="13" hidden="1">'Sch-7'!$62:$180</definedName>
    <definedName name="Z_3C00DDA0_7DDE_4169_A739_550DAF5DCF8D_.wvu.Cols" localSheetId="0" hidden="1">Basic!$I:$I</definedName>
    <definedName name="Z_3C00DDA0_7DDE_4169_A739_550DAF5DCF8D_.wvu.Cols" localSheetId="18" hidden="1">'Bid Form 2nd Envelope'!$T:$Y</definedName>
    <definedName name="Z_3C00DDA0_7DDE_4169_A739_550DAF5DCF8D_.wvu.Cols" localSheetId="14" hidden="1">Discount!$H:$M</definedName>
    <definedName name="Z_3C00DDA0_7DDE_4169_A739_550DAF5DCF8D_.wvu.Cols" localSheetId="4" hidden="1">'Sch-1'!$O:$X</definedName>
    <definedName name="Z_3C00DDA0_7DDE_4169_A739_550DAF5DCF8D_.wvu.Cols" localSheetId="6" hidden="1">'Sch-3'!$Q:$X</definedName>
    <definedName name="Z_3C00DDA0_7DDE_4169_A739_550DAF5DCF8D_.wvu.Cols" localSheetId="13" hidden="1">'Sch-7'!$AA:$AG</definedName>
    <definedName name="Z_3C00DDA0_7DDE_4169_A739_550DAF5DCF8D_.wvu.FilterData" localSheetId="4" hidden="1">'Sch-1'!$C$1:$C$371</definedName>
    <definedName name="Z_3C00DDA0_7DDE_4169_A739_550DAF5DCF8D_.wvu.FilterData" localSheetId="5" hidden="1">'Sch-2'!$C$1:$C$374</definedName>
    <definedName name="Z_3C00DDA0_7DDE_4169_A739_550DAF5DCF8D_.wvu.FilterData" localSheetId="6" hidden="1">'Sch-3'!$C$1:$C$372</definedName>
    <definedName name="Z_3C00DDA0_7DDE_4169_A739_550DAF5DCF8D_.wvu.PrintArea" localSheetId="18" hidden="1">'Bid Form 2nd Envelope'!$A$1:$F$67</definedName>
    <definedName name="Z_3C00DDA0_7DDE_4169_A739_550DAF5DCF8D_.wvu.PrintArea" localSheetId="14" hidden="1">Discount!$A$2:$G$40</definedName>
    <definedName name="Z_3C00DDA0_7DDE_4169_A739_550DAF5DCF8D_.wvu.PrintArea" localSheetId="16" hidden="1">'Entry Tax'!$A$1:$E$16</definedName>
    <definedName name="Z_3C00DDA0_7DDE_4169_A739_550DAF5DCF8D_.wvu.PrintArea" localSheetId="2" hidden="1">Instructions!$A$1:$C$65</definedName>
    <definedName name="Z_3C00DDA0_7DDE_4169_A739_550DAF5DCF8D_.wvu.PrintArea" localSheetId="3" hidden="1">'Names of Bidder'!$B$1:$G$28</definedName>
    <definedName name="Z_3C00DDA0_7DDE_4169_A739_550DAF5DCF8D_.wvu.PrintArea" localSheetId="15" hidden="1">Octroi!$A$1:$E$16</definedName>
    <definedName name="Z_3C00DDA0_7DDE_4169_A739_550DAF5DCF8D_.wvu.PrintArea" localSheetId="17" hidden="1">'Other Taxes &amp; Duties'!$A$1:$F$16</definedName>
    <definedName name="Z_3C00DDA0_7DDE_4169_A739_550DAF5DCF8D_.wvu.PrintArea" localSheetId="4" hidden="1">'Sch-1'!$A$1:$N$375</definedName>
    <definedName name="Z_3C00DDA0_7DDE_4169_A739_550DAF5DCF8D_.wvu.PrintArea" localSheetId="5" hidden="1">'Sch-2'!$A$1:$J$374</definedName>
    <definedName name="Z_3C00DDA0_7DDE_4169_A739_550DAF5DCF8D_.wvu.PrintArea" localSheetId="6" hidden="1">'Sch-3'!$A$1:$P$372</definedName>
    <definedName name="Z_3C00DDA0_7DDE_4169_A739_550DAF5DCF8D_.wvu.PrintArea" localSheetId="7" hidden="1">'Sch-4'!$A$1:$P$26</definedName>
    <definedName name="Z_3C00DDA0_7DDE_4169_A739_550DAF5DCF8D_.wvu.PrintArea" localSheetId="8" hidden="1">'Sch-5'!$A$1:$E$23</definedName>
    <definedName name="Z_3C00DDA0_7DDE_4169_A739_550DAF5DCF8D_.wvu.PrintArea" localSheetId="9" hidden="1">'Sch-5 after discount'!$A$1:$E$23</definedName>
    <definedName name="Z_3C00DDA0_7DDE_4169_A739_550DAF5DCF8D_.wvu.PrintArea" localSheetId="10" hidden="1">'Sch-6'!$A$1:$D$32</definedName>
    <definedName name="Z_3C00DDA0_7DDE_4169_A739_550DAF5DCF8D_.wvu.PrintArea" localSheetId="12" hidden="1">'Sch-6 (After Discount)'!$A$1:$D$32</definedName>
    <definedName name="Z_3C00DDA0_7DDE_4169_A739_550DAF5DCF8D_.wvu.PrintArea" localSheetId="11" hidden="1">'Sch-6 After Discount'!$A$1:$D$31</definedName>
    <definedName name="Z_3C00DDA0_7DDE_4169_A739_550DAF5DCF8D_.wvu.PrintArea" localSheetId="13" hidden="1">'Sch-7'!$A$1:$M$25</definedName>
    <definedName name="Z_3C00DDA0_7DDE_4169_A739_550DAF5DCF8D_.wvu.PrintTitles" localSheetId="4" hidden="1">'Sch-1'!$15:$16</definedName>
    <definedName name="Z_3C00DDA0_7DDE_4169_A739_550DAF5DCF8D_.wvu.PrintTitles" localSheetId="5" hidden="1">'Sch-2'!$15:$16</definedName>
    <definedName name="Z_3C00DDA0_7DDE_4169_A739_550DAF5DCF8D_.wvu.PrintTitles" localSheetId="6" hidden="1">'Sch-3'!$15:$16</definedName>
    <definedName name="Z_3C00DDA0_7DDE_4169_A739_550DAF5DCF8D_.wvu.PrintTitles" localSheetId="8" hidden="1">'Sch-5'!$3:$14</definedName>
    <definedName name="Z_3C00DDA0_7DDE_4169_A739_550DAF5DCF8D_.wvu.PrintTitles" localSheetId="9" hidden="1">'Sch-5 after discount'!$3:$14</definedName>
    <definedName name="Z_3C00DDA0_7DDE_4169_A739_550DAF5DCF8D_.wvu.PrintTitles" localSheetId="10" hidden="1">'Sch-6'!$3:$14</definedName>
    <definedName name="Z_3C00DDA0_7DDE_4169_A739_550DAF5DCF8D_.wvu.PrintTitles" localSheetId="12" hidden="1">'Sch-6 (After Discount)'!$3:$14</definedName>
    <definedName name="Z_3C00DDA0_7DDE_4169_A739_550DAF5DCF8D_.wvu.PrintTitles" localSheetId="11" hidden="1">'Sch-6 After Discount'!$3:$13</definedName>
    <definedName name="Z_3C00DDA0_7DDE_4169_A739_550DAF5DCF8D_.wvu.Rows" localSheetId="1" hidden="1">Cover!$7:$7</definedName>
    <definedName name="Z_3C00DDA0_7DDE_4169_A739_550DAF5DCF8D_.wvu.Rows" localSheetId="14" hidden="1">Discount!$29:$32</definedName>
    <definedName name="Z_3C00DDA0_7DDE_4169_A739_550DAF5DCF8D_.wvu.Rows" localSheetId="3" hidden="1">'Names of Bidder'!$19:$22</definedName>
    <definedName name="Z_3C00DDA0_7DDE_4169_A739_550DAF5DCF8D_.wvu.Rows" localSheetId="13" hidden="1">'Sch-7'!$62:$180</definedName>
    <definedName name="Z_3E286A90_B39B_4EF7_ADAF_AD9055F4EE3F_.wvu.Cols" localSheetId="21" hidden="1">'N-W (Cr.)'!$C:$C,'N-W (Cr.)'!$H:$H,'N-W (Cr.)'!$M:$M,'N-W (Cr.)'!$R:$R</definedName>
    <definedName name="Z_497EA202_A8B8_45C5_9E6C_C3CD104F3979_.wvu.Cols" localSheetId="0" hidden="1">Basic!$I:$I</definedName>
    <definedName name="Z_497EA202_A8B8_45C5_9E6C_C3CD104F3979_.wvu.Cols" localSheetId="18" hidden="1">'Bid Form 2nd Envelope'!$H:$AO</definedName>
    <definedName name="Z_497EA202_A8B8_45C5_9E6C_C3CD104F3979_.wvu.Cols" localSheetId="14" hidden="1">Discount!$H:$L</definedName>
    <definedName name="Z_497EA202_A8B8_45C5_9E6C_C3CD104F3979_.wvu.Cols" localSheetId="3" hidden="1">'Names of Bidder'!$H:$H,'Names of Bidder'!$K:$K</definedName>
    <definedName name="Z_497EA202_A8B8_45C5_9E6C_C3CD104F3979_.wvu.Cols" localSheetId="21" hidden="1">'N-W (Cr.)'!$A:$O,'N-W (Cr.)'!$T:$DL</definedName>
    <definedName name="Z_497EA202_A8B8_45C5_9E6C_C3CD104F3979_.wvu.Cols" localSheetId="4" hidden="1">'Sch-1'!$O:$T,'Sch-1'!$X:$AK</definedName>
    <definedName name="Z_497EA202_A8B8_45C5_9E6C_C3CD104F3979_.wvu.Cols" localSheetId="6" hidden="1">'Sch-3'!$Q:$V</definedName>
    <definedName name="Z_497EA202_A8B8_45C5_9E6C_C3CD104F3979_.wvu.Cols" localSheetId="8" hidden="1">'Sch-5'!$F:$T</definedName>
    <definedName name="Z_497EA202_A8B8_45C5_9E6C_C3CD104F3979_.wvu.Cols" localSheetId="12" hidden="1">'Sch-6 (After Discount)'!$E:$F</definedName>
    <definedName name="Z_497EA202_A8B8_45C5_9E6C_C3CD104F3979_.wvu.Cols" localSheetId="13" hidden="1">'Sch-7'!$AA:$AG</definedName>
    <definedName name="Z_497EA202_A8B8_45C5_9E6C_C3CD104F3979_.wvu.FilterData" localSheetId="4" hidden="1">'Sch-1'!$16:$371</definedName>
    <definedName name="Z_497EA202_A8B8_45C5_9E6C_C3CD104F3979_.wvu.FilterData" localSheetId="5" hidden="1">'Sch-2'!$A$16:$AF$369</definedName>
    <definedName name="Z_497EA202_A8B8_45C5_9E6C_C3CD104F3979_.wvu.PrintArea" localSheetId="18" hidden="1">'Bid Form 2nd Envelope'!$A$1:$F$67</definedName>
    <definedName name="Z_497EA202_A8B8_45C5_9E6C_C3CD104F3979_.wvu.PrintArea" localSheetId="14" hidden="1">Discount!$A$2:$G$40</definedName>
    <definedName name="Z_497EA202_A8B8_45C5_9E6C_C3CD104F3979_.wvu.PrintArea" localSheetId="16" hidden="1">'Entry Tax'!$A$1:$E$16</definedName>
    <definedName name="Z_497EA202_A8B8_45C5_9E6C_C3CD104F3979_.wvu.PrintArea" localSheetId="2" hidden="1">Instructions!$A$1:$C$65</definedName>
    <definedName name="Z_497EA202_A8B8_45C5_9E6C_C3CD104F3979_.wvu.PrintArea" localSheetId="3" hidden="1">'Names of Bidder'!$B$1:$G$28</definedName>
    <definedName name="Z_497EA202_A8B8_45C5_9E6C_C3CD104F3979_.wvu.PrintArea" localSheetId="15" hidden="1">Octroi!$A$1:$E$16</definedName>
    <definedName name="Z_497EA202_A8B8_45C5_9E6C_C3CD104F3979_.wvu.PrintArea" localSheetId="17" hidden="1">'Other Taxes &amp; Duties'!$A$1:$F$16</definedName>
    <definedName name="Z_497EA202_A8B8_45C5_9E6C_C3CD104F3979_.wvu.PrintArea" localSheetId="4" hidden="1">'Sch-1'!$A$1:$N$375</definedName>
    <definedName name="Z_497EA202_A8B8_45C5_9E6C_C3CD104F3979_.wvu.PrintArea" localSheetId="5" hidden="1">'Sch-2'!$A$1:$J$372</definedName>
    <definedName name="Z_497EA202_A8B8_45C5_9E6C_C3CD104F3979_.wvu.PrintArea" localSheetId="6" hidden="1">'Sch-3'!$A$1:$P$370</definedName>
    <definedName name="Z_497EA202_A8B8_45C5_9E6C_C3CD104F3979_.wvu.PrintArea" localSheetId="7" hidden="1">'Sch-4'!$A$1:$P$26</definedName>
    <definedName name="Z_497EA202_A8B8_45C5_9E6C_C3CD104F3979_.wvu.PrintArea" localSheetId="8" hidden="1">'Sch-5'!$A$1:$E$23</definedName>
    <definedName name="Z_497EA202_A8B8_45C5_9E6C_C3CD104F3979_.wvu.PrintArea" localSheetId="9" hidden="1">'Sch-5 after discount'!$A$1:$E$23</definedName>
    <definedName name="Z_497EA202_A8B8_45C5_9E6C_C3CD104F3979_.wvu.PrintArea" localSheetId="10" hidden="1">'Sch-6'!$A$1:$D$32</definedName>
    <definedName name="Z_497EA202_A8B8_45C5_9E6C_C3CD104F3979_.wvu.PrintArea" localSheetId="12" hidden="1">'Sch-6 (After Discount)'!$A$1:$D$32</definedName>
    <definedName name="Z_497EA202_A8B8_45C5_9E6C_C3CD104F3979_.wvu.PrintArea" localSheetId="11" hidden="1">'Sch-6 After Discount'!$A$1:$D$31</definedName>
    <definedName name="Z_497EA202_A8B8_45C5_9E6C_C3CD104F3979_.wvu.PrintArea" localSheetId="13" hidden="1">'Sch-7'!$A$1:$M$22</definedName>
    <definedName name="Z_497EA202_A8B8_45C5_9E6C_C3CD104F3979_.wvu.PrintTitles" localSheetId="4" hidden="1">'Sch-1'!$15:$16</definedName>
    <definedName name="Z_497EA202_A8B8_45C5_9E6C_C3CD104F3979_.wvu.PrintTitles" localSheetId="5" hidden="1">'Sch-2'!$15:$16</definedName>
    <definedName name="Z_497EA202_A8B8_45C5_9E6C_C3CD104F3979_.wvu.PrintTitles" localSheetId="6" hidden="1">'Sch-3'!$15:$16</definedName>
    <definedName name="Z_497EA202_A8B8_45C5_9E6C_C3CD104F3979_.wvu.PrintTitles" localSheetId="8" hidden="1">'Sch-5'!$3:$14</definedName>
    <definedName name="Z_497EA202_A8B8_45C5_9E6C_C3CD104F3979_.wvu.PrintTitles" localSheetId="9" hidden="1">'Sch-5 after discount'!$3:$14</definedName>
    <definedName name="Z_497EA202_A8B8_45C5_9E6C_C3CD104F3979_.wvu.PrintTitles" localSheetId="10" hidden="1">'Sch-6'!$3:$14</definedName>
    <definedName name="Z_497EA202_A8B8_45C5_9E6C_C3CD104F3979_.wvu.PrintTitles" localSheetId="12" hidden="1">'Sch-6 (After Discount)'!$3:$14</definedName>
    <definedName name="Z_497EA202_A8B8_45C5_9E6C_C3CD104F3979_.wvu.PrintTitles" localSheetId="11" hidden="1">'Sch-6 After Discount'!$3:$13</definedName>
    <definedName name="Z_497EA202_A8B8_45C5_9E6C_C3CD104F3979_.wvu.Rows" localSheetId="1" hidden="1">Cover!$7:$7</definedName>
    <definedName name="Z_497EA202_A8B8_45C5_9E6C_C3CD104F3979_.wvu.Rows" localSheetId="14" hidden="1">Discount!$29:$32</definedName>
    <definedName name="Z_497EA202_A8B8_45C5_9E6C_C3CD104F3979_.wvu.Rows" localSheetId="3" hidden="1">'Names of Bidder'!$19:$22</definedName>
    <definedName name="Z_497EA202_A8B8_45C5_9E6C_C3CD104F3979_.wvu.Rows" localSheetId="13" hidden="1">'Sch-7'!$62:$180</definedName>
    <definedName name="Z_4AA1107B_A795_4744_B566_827168772C7A_.wvu.Cols" localSheetId="14" hidden="1">Discount!$H:$S</definedName>
    <definedName name="Z_4AA1107B_A795_4744_B566_827168772C7A_.wvu.Cols" localSheetId="8" hidden="1">'Sch-5'!$I:$P</definedName>
    <definedName name="Z_4AA1107B_A795_4744_B566_827168772C7A_.wvu.Cols" localSheetId="9" hidden="1">'Sch-5 after discount'!$I:$P</definedName>
    <definedName name="Z_4AA1107B_A795_4744_B566_827168772C7A_.wvu.PrintArea" localSheetId="18" hidden="1">'Bid Form 2nd Envelope'!$A$1:$F$67</definedName>
    <definedName name="Z_4AA1107B_A795_4744_B566_827168772C7A_.wvu.PrintArea" localSheetId="14" hidden="1">Discount!$A$2:$G$40</definedName>
    <definedName name="Z_4AA1107B_A795_4744_B566_827168772C7A_.wvu.PrintArea" localSheetId="16" hidden="1">'Entry Tax'!$A$1:$E$16</definedName>
    <definedName name="Z_4AA1107B_A795_4744_B566_827168772C7A_.wvu.PrintArea" localSheetId="2" hidden="1">Instructions!$A$1:$C$65</definedName>
    <definedName name="Z_4AA1107B_A795_4744_B566_827168772C7A_.wvu.PrintArea" localSheetId="3" hidden="1">'Names of Bidder'!$B$1:$G$28</definedName>
    <definedName name="Z_4AA1107B_A795_4744_B566_827168772C7A_.wvu.PrintArea" localSheetId="15" hidden="1">Octroi!$A$1:$E$16</definedName>
    <definedName name="Z_4AA1107B_A795_4744_B566_827168772C7A_.wvu.PrintArea" localSheetId="17" hidden="1">'Other Taxes &amp; Duties'!$A$1:$F$16</definedName>
    <definedName name="Z_4AA1107B_A795_4744_B566_827168772C7A_.wvu.PrintArea" localSheetId="8" hidden="1">'Sch-5'!$A$1:$E$23</definedName>
    <definedName name="Z_4AA1107B_A795_4744_B566_827168772C7A_.wvu.PrintArea" localSheetId="9" hidden="1">'Sch-5 after discount'!$A$1:$E$23</definedName>
    <definedName name="Z_4AA1107B_A795_4744_B566_827168772C7A_.wvu.PrintArea" localSheetId="10" hidden="1">'Sch-6'!$A$1:$D$32</definedName>
    <definedName name="Z_4AA1107B_A795_4744_B566_827168772C7A_.wvu.PrintArea" localSheetId="12" hidden="1">'Sch-6 (After Discount)'!$A$1:$D$32</definedName>
    <definedName name="Z_4AA1107B_A795_4744_B566_827168772C7A_.wvu.PrintArea" localSheetId="11" hidden="1">'Sch-6 After Discount'!$A$1:$D$31</definedName>
    <definedName name="Z_4AA1107B_A795_4744_B566_827168772C7A_.wvu.PrintTitles" localSheetId="8" hidden="1">'Sch-5'!$3:$14</definedName>
    <definedName name="Z_4AA1107B_A795_4744_B566_827168772C7A_.wvu.PrintTitles" localSheetId="9" hidden="1">'Sch-5 after discount'!$3:$14</definedName>
    <definedName name="Z_4AA1107B_A795_4744_B566_827168772C7A_.wvu.PrintTitles" localSheetId="10" hidden="1">'Sch-6'!$3:$14</definedName>
    <definedName name="Z_4AA1107B_A795_4744_B566_827168772C7A_.wvu.PrintTitles" localSheetId="12" hidden="1">'Sch-6 (After Discount)'!$3:$14</definedName>
    <definedName name="Z_4AA1107B_A795_4744_B566_827168772C7A_.wvu.PrintTitles" localSheetId="11" hidden="1">'Sch-6 After Discount'!$3:$13</definedName>
    <definedName name="Z_4AA1107B_A795_4744_B566_827168772C7A_.wvu.Rows" localSheetId="1" hidden="1">Cover!$7:$7</definedName>
    <definedName name="Z_4AA1107B_A795_4744_B566_827168772C7A_.wvu.Rows" localSheetId="14" hidden="1">Discount!$30:$32</definedName>
    <definedName name="Z_4F65FF32_EC61_4022_A399_2986D7B6B8B3_.wvu.Cols" localSheetId="18" hidden="1">'Bid Form 2nd Envelope'!$Z:$AJ</definedName>
    <definedName name="Z_4F65FF32_EC61_4022_A399_2986D7B6B8B3_.wvu.Cols" localSheetId="8" hidden="1">'Sch-5'!$I:$P</definedName>
    <definedName name="Z_4F65FF32_EC61_4022_A399_2986D7B6B8B3_.wvu.Cols" localSheetId="9" hidden="1">'Sch-5 after discount'!$I:$P</definedName>
    <definedName name="Z_4F65FF32_EC61_4022_A399_2986D7B6B8B3_.wvu.PrintArea" localSheetId="18" hidden="1">'Bid Form 2nd Envelope'!$A$1:$F$67</definedName>
    <definedName name="Z_4F65FF32_EC61_4022_A399_2986D7B6B8B3_.wvu.PrintArea" localSheetId="14" hidden="1">Discount!$A$2:$G$39</definedName>
    <definedName name="Z_4F65FF32_EC61_4022_A399_2986D7B6B8B3_.wvu.PrintArea" localSheetId="16" hidden="1">'Entry Tax'!$A$1:$E$16</definedName>
    <definedName name="Z_4F65FF32_EC61_4022_A399_2986D7B6B8B3_.wvu.PrintArea" localSheetId="2" hidden="1">Instructions!$A$1:$C$65</definedName>
    <definedName name="Z_4F65FF32_EC61_4022_A399_2986D7B6B8B3_.wvu.PrintArea" localSheetId="3" hidden="1">'Names of Bidder'!$B$1:$E$26</definedName>
    <definedName name="Z_4F65FF32_EC61_4022_A399_2986D7B6B8B3_.wvu.PrintArea" localSheetId="15" hidden="1">Octroi!$A$1:$E$16</definedName>
    <definedName name="Z_4F65FF32_EC61_4022_A399_2986D7B6B8B3_.wvu.PrintArea" localSheetId="17" hidden="1">'Other Taxes &amp; Duties'!$A$1:$F$16</definedName>
    <definedName name="Z_4F65FF32_EC61_4022_A399_2986D7B6B8B3_.wvu.PrintArea" localSheetId="8" hidden="1">'Sch-5'!$A$1:$E$23</definedName>
    <definedName name="Z_4F65FF32_EC61_4022_A399_2986D7B6B8B3_.wvu.PrintArea" localSheetId="9" hidden="1">'Sch-5 after discount'!$A$1:$E$23</definedName>
    <definedName name="Z_4F65FF32_EC61_4022_A399_2986D7B6B8B3_.wvu.PrintArea" localSheetId="10" hidden="1">'Sch-6'!$A$1:$D$33</definedName>
    <definedName name="Z_4F65FF32_EC61_4022_A399_2986D7B6B8B3_.wvu.PrintArea" localSheetId="12" hidden="1">'Sch-6 (After Discount)'!$A$1:$D$33</definedName>
    <definedName name="Z_4F65FF32_EC61_4022_A399_2986D7B6B8B3_.wvu.PrintArea" localSheetId="11" hidden="1">'Sch-6 After Discount'!$A$1:$D$32</definedName>
    <definedName name="Z_4F65FF32_EC61_4022_A399_2986D7B6B8B3_.wvu.PrintTitles" localSheetId="8" hidden="1">'Sch-5'!$3:$14</definedName>
    <definedName name="Z_4F65FF32_EC61_4022_A399_2986D7B6B8B3_.wvu.PrintTitles" localSheetId="9" hidden="1">'Sch-5 after discount'!$3:$14</definedName>
    <definedName name="Z_4F65FF32_EC61_4022_A399_2986D7B6B8B3_.wvu.PrintTitles" localSheetId="10" hidden="1">'Sch-6'!$3:$14</definedName>
    <definedName name="Z_4F65FF32_EC61_4022_A399_2986D7B6B8B3_.wvu.PrintTitles" localSheetId="12" hidden="1">'Sch-6 (After Discount)'!$3:$14</definedName>
    <definedName name="Z_4F65FF32_EC61_4022_A399_2986D7B6B8B3_.wvu.PrintTitles" localSheetId="11" hidden="1">'Sch-6 After Discount'!$3:$13</definedName>
    <definedName name="Z_58D82F59_8CF6_455F_B9F4_081499FDF243_.wvu.Cols" localSheetId="14" hidden="1">Discount!$I:$P</definedName>
    <definedName name="Z_58D82F59_8CF6_455F_B9F4_081499FDF243_.wvu.PrintArea" localSheetId="14" hidden="1">Discount!$A$2:$G$40</definedName>
    <definedName name="Z_58D82F59_8CF6_455F_B9F4_081499FDF243_.wvu.PrintArea" localSheetId="16" hidden="1">'Entry Tax'!$A$1:$E$16</definedName>
    <definedName name="Z_58D82F59_8CF6_455F_B9F4_081499FDF243_.wvu.PrintArea" localSheetId="15" hidden="1">Octroi!$A$1:$E$16</definedName>
    <definedName name="Z_58D82F59_8CF6_455F_B9F4_081499FDF243_.wvu.PrintArea" localSheetId="17" hidden="1">'Other Taxes &amp; Duties'!$A$1:$F$16</definedName>
    <definedName name="Z_58D82F59_8CF6_455F_B9F4_081499FDF243_.wvu.Rows" localSheetId="14" hidden="1">Discount!$21:$21,Discount!$27:$27</definedName>
    <definedName name="Z_63D51328_7CBC_4A1E_B96D_BAE91416501B_.wvu.Cols" localSheetId="0" hidden="1">Basic!$I:$I</definedName>
    <definedName name="Z_63D51328_7CBC_4A1E_B96D_BAE91416501B_.wvu.Cols" localSheetId="18" hidden="1">'Bid Form 2nd Envelope'!$H:$AO</definedName>
    <definedName name="Z_63D51328_7CBC_4A1E_B96D_BAE91416501B_.wvu.Cols" localSheetId="14" hidden="1">Discount!$H:$L</definedName>
    <definedName name="Z_63D51328_7CBC_4A1E_B96D_BAE91416501B_.wvu.Cols" localSheetId="3" hidden="1">'Names of Bidder'!$H:$H,'Names of Bidder'!$K:$K</definedName>
    <definedName name="Z_63D51328_7CBC_4A1E_B96D_BAE91416501B_.wvu.Cols" localSheetId="21" hidden="1">'N-W (Cr.)'!$A:$O,'N-W (Cr.)'!$T:$DL</definedName>
    <definedName name="Z_63D51328_7CBC_4A1E_B96D_BAE91416501B_.wvu.Cols" localSheetId="4" hidden="1">'Sch-1'!$O:$V,'Sch-1'!$X:$AK</definedName>
    <definedName name="Z_63D51328_7CBC_4A1E_B96D_BAE91416501B_.wvu.Cols" localSheetId="6" hidden="1">'Sch-3'!$Q:$V</definedName>
    <definedName name="Z_63D51328_7CBC_4A1E_B96D_BAE91416501B_.wvu.Cols" localSheetId="8" hidden="1">'Sch-5'!$F:$T</definedName>
    <definedName name="Z_63D51328_7CBC_4A1E_B96D_BAE91416501B_.wvu.Cols" localSheetId="12" hidden="1">'Sch-6 (After Discount)'!$E:$F</definedName>
    <definedName name="Z_63D51328_7CBC_4A1E_B96D_BAE91416501B_.wvu.Cols" localSheetId="13" hidden="1">'Sch-7'!$AA:$AG</definedName>
    <definedName name="Z_63D51328_7CBC_4A1E_B96D_BAE91416501B_.wvu.FilterData" localSheetId="4" hidden="1">'Sch-1'!$A$17:$IV$371</definedName>
    <definedName name="Z_63D51328_7CBC_4A1E_B96D_BAE91416501B_.wvu.FilterData" localSheetId="5" hidden="1">'Sch-2'!$A$17:$AF$369</definedName>
    <definedName name="Z_63D51328_7CBC_4A1E_B96D_BAE91416501B_.wvu.PrintArea" localSheetId="18" hidden="1">'Bid Form 2nd Envelope'!$A$1:$F$67</definedName>
    <definedName name="Z_63D51328_7CBC_4A1E_B96D_BAE91416501B_.wvu.PrintArea" localSheetId="14" hidden="1">Discount!$A$2:$G$40</definedName>
    <definedName name="Z_63D51328_7CBC_4A1E_B96D_BAE91416501B_.wvu.PrintArea" localSheetId="16" hidden="1">'Entry Tax'!$A$1:$E$16</definedName>
    <definedName name="Z_63D51328_7CBC_4A1E_B96D_BAE91416501B_.wvu.PrintArea" localSheetId="2" hidden="1">Instructions!$A$1:$C$65</definedName>
    <definedName name="Z_63D51328_7CBC_4A1E_B96D_BAE91416501B_.wvu.PrintArea" localSheetId="3" hidden="1">'Names of Bidder'!$B$1:$G$28</definedName>
    <definedName name="Z_63D51328_7CBC_4A1E_B96D_BAE91416501B_.wvu.PrintArea" localSheetId="15" hidden="1">Octroi!$A$1:$E$16</definedName>
    <definedName name="Z_63D51328_7CBC_4A1E_B96D_BAE91416501B_.wvu.PrintArea" localSheetId="17" hidden="1">'Other Taxes &amp; Duties'!$A$1:$F$16</definedName>
    <definedName name="Z_63D51328_7CBC_4A1E_B96D_BAE91416501B_.wvu.PrintArea" localSheetId="4" hidden="1">'Sch-1'!$A$1:$N$375</definedName>
    <definedName name="Z_63D51328_7CBC_4A1E_B96D_BAE91416501B_.wvu.PrintArea" localSheetId="5" hidden="1">'Sch-2'!$A$1:$J$372</definedName>
    <definedName name="Z_63D51328_7CBC_4A1E_B96D_BAE91416501B_.wvu.PrintArea" localSheetId="6" hidden="1">'Sch-3'!$A$1:$P$370</definedName>
    <definedName name="Z_63D51328_7CBC_4A1E_B96D_BAE91416501B_.wvu.PrintArea" localSheetId="7" hidden="1">'Sch-4'!$A$1:$P$26</definedName>
    <definedName name="Z_63D51328_7CBC_4A1E_B96D_BAE91416501B_.wvu.PrintArea" localSheetId="8" hidden="1">'Sch-5'!$A$1:$E$23</definedName>
    <definedName name="Z_63D51328_7CBC_4A1E_B96D_BAE91416501B_.wvu.PrintArea" localSheetId="9" hidden="1">'Sch-5 after discount'!$A$1:$E$23</definedName>
    <definedName name="Z_63D51328_7CBC_4A1E_B96D_BAE91416501B_.wvu.PrintArea" localSheetId="10" hidden="1">'Sch-6'!$A$1:$D$32</definedName>
    <definedName name="Z_63D51328_7CBC_4A1E_B96D_BAE91416501B_.wvu.PrintArea" localSheetId="12" hidden="1">'Sch-6 (After Discount)'!$A$1:$D$32</definedName>
    <definedName name="Z_63D51328_7CBC_4A1E_B96D_BAE91416501B_.wvu.PrintArea" localSheetId="11" hidden="1">'Sch-6 After Discount'!$A$1:$D$31</definedName>
    <definedName name="Z_63D51328_7CBC_4A1E_B96D_BAE91416501B_.wvu.PrintArea" localSheetId="13" hidden="1">'Sch-7'!$A$1:$M$22</definedName>
    <definedName name="Z_63D51328_7CBC_4A1E_B96D_BAE91416501B_.wvu.PrintTitles" localSheetId="4" hidden="1">'Sch-1'!$15:$16</definedName>
    <definedName name="Z_63D51328_7CBC_4A1E_B96D_BAE91416501B_.wvu.PrintTitles" localSheetId="5" hidden="1">'Sch-2'!$15:$16</definedName>
    <definedName name="Z_63D51328_7CBC_4A1E_B96D_BAE91416501B_.wvu.PrintTitles" localSheetId="6" hidden="1">'Sch-3'!$15:$16</definedName>
    <definedName name="Z_63D51328_7CBC_4A1E_B96D_BAE91416501B_.wvu.PrintTitles" localSheetId="8" hidden="1">'Sch-5'!$3:$14</definedName>
    <definedName name="Z_63D51328_7CBC_4A1E_B96D_BAE91416501B_.wvu.PrintTitles" localSheetId="9" hidden="1">'Sch-5 after discount'!$3:$14</definedName>
    <definedName name="Z_63D51328_7CBC_4A1E_B96D_BAE91416501B_.wvu.PrintTitles" localSheetId="10" hidden="1">'Sch-6'!$3:$14</definedName>
    <definedName name="Z_63D51328_7CBC_4A1E_B96D_BAE91416501B_.wvu.PrintTitles" localSheetId="12" hidden="1">'Sch-6 (After Discount)'!$3:$14</definedName>
    <definedName name="Z_63D51328_7CBC_4A1E_B96D_BAE91416501B_.wvu.PrintTitles" localSheetId="11" hidden="1">'Sch-6 After Discount'!$3:$13</definedName>
    <definedName name="Z_63D51328_7CBC_4A1E_B96D_BAE91416501B_.wvu.Rows" localSheetId="1" hidden="1">Cover!$7:$7</definedName>
    <definedName name="Z_63D51328_7CBC_4A1E_B96D_BAE91416501B_.wvu.Rows" localSheetId="14" hidden="1">Discount!$29:$32</definedName>
    <definedName name="Z_63D51328_7CBC_4A1E_B96D_BAE91416501B_.wvu.Rows" localSheetId="3" hidden="1">'Names of Bidder'!$19:$22</definedName>
    <definedName name="Z_63D51328_7CBC_4A1E_B96D_BAE91416501B_.wvu.Rows" localSheetId="13" hidden="1">'Sch-7'!$62:$180</definedName>
    <definedName name="Z_67D3F443_CBF6_4C3B_9EBA_4FC7CEE92243_.wvu.Cols" localSheetId="21" hidden="1">'N-W (Cr.)'!$C:$C,'N-W (Cr.)'!$H:$H,'N-W (Cr.)'!$M:$M,'N-W (Cr.)'!$R:$R</definedName>
    <definedName name="Z_696D9240_6693_44E8_B9A4_2BFADD101EE2_.wvu.Cols" localSheetId="14" hidden="1">Discount!$I:$P</definedName>
    <definedName name="Z_696D9240_6693_44E8_B9A4_2BFADD101EE2_.wvu.PrintArea" localSheetId="14" hidden="1">Discount!$A$2:$G$40</definedName>
    <definedName name="Z_696D9240_6693_44E8_B9A4_2BFADD101EE2_.wvu.PrintArea" localSheetId="16" hidden="1">'Entry Tax'!$A$1:$E$16</definedName>
    <definedName name="Z_696D9240_6693_44E8_B9A4_2BFADD101EE2_.wvu.PrintArea" localSheetId="15" hidden="1">Octroi!$A$1:$E$16</definedName>
    <definedName name="Z_696D9240_6693_44E8_B9A4_2BFADD101EE2_.wvu.PrintArea" localSheetId="17" hidden="1">'Other Taxes &amp; Duties'!$A$1:$F$16</definedName>
    <definedName name="Z_696D9240_6693_44E8_B9A4_2BFADD101EE2_.wvu.Rows" localSheetId="14" hidden="1">Discount!$21:$21,Discount!$27:$27</definedName>
    <definedName name="Z_774408C1_A1A6_43CE_92F4_BC878F6EB0D4_.wvu.Cols" localSheetId="0" hidden="1">Basic!$I:$I</definedName>
    <definedName name="Z_774408C1_A1A6_43CE_92F4_BC878F6EB0D4_.wvu.Cols" localSheetId="18" hidden="1">'Bid Form 2nd Envelope'!$H:$AO</definedName>
    <definedName name="Z_774408C1_A1A6_43CE_92F4_BC878F6EB0D4_.wvu.Cols" localSheetId="14" hidden="1">Discount!$H:$L</definedName>
    <definedName name="Z_774408C1_A1A6_43CE_92F4_BC878F6EB0D4_.wvu.Cols" localSheetId="3" hidden="1">'Names of Bidder'!$H:$H,'Names of Bidder'!$K:$K</definedName>
    <definedName name="Z_774408C1_A1A6_43CE_92F4_BC878F6EB0D4_.wvu.Cols" localSheetId="21" hidden="1">'N-W (Cr.)'!$A:$O,'N-W (Cr.)'!$T:$DL</definedName>
    <definedName name="Z_774408C1_A1A6_43CE_92F4_BC878F6EB0D4_.wvu.Cols" localSheetId="4" hidden="1">'Sch-1'!$O:$AJ</definedName>
    <definedName name="Z_774408C1_A1A6_43CE_92F4_BC878F6EB0D4_.wvu.Cols" localSheetId="6" hidden="1">'Sch-3'!$Q:$AC</definedName>
    <definedName name="Z_774408C1_A1A6_43CE_92F4_BC878F6EB0D4_.wvu.Cols" localSheetId="8" hidden="1">'Sch-5'!$F:$T</definedName>
    <definedName name="Z_774408C1_A1A6_43CE_92F4_BC878F6EB0D4_.wvu.Cols" localSheetId="12" hidden="1">'Sch-6 (After Discount)'!$E:$F</definedName>
    <definedName name="Z_774408C1_A1A6_43CE_92F4_BC878F6EB0D4_.wvu.Cols" localSheetId="13" hidden="1">'Sch-7'!$AA:$AG</definedName>
    <definedName name="Z_774408C1_A1A6_43CE_92F4_BC878F6EB0D4_.wvu.FilterData" localSheetId="4" hidden="1">'Sch-1'!$A$16:$IV$371</definedName>
    <definedName name="Z_774408C1_A1A6_43CE_92F4_BC878F6EB0D4_.wvu.FilterData" localSheetId="5" hidden="1">'Sch-2'!$A$17:$AF$369</definedName>
    <definedName name="Z_774408C1_A1A6_43CE_92F4_BC878F6EB0D4_.wvu.PrintArea" localSheetId="18" hidden="1">'Bid Form 2nd Envelope'!$A$1:$F$67</definedName>
    <definedName name="Z_774408C1_A1A6_43CE_92F4_BC878F6EB0D4_.wvu.PrintArea" localSheetId="14" hidden="1">Discount!$A$2:$G$40</definedName>
    <definedName name="Z_774408C1_A1A6_43CE_92F4_BC878F6EB0D4_.wvu.PrintArea" localSheetId="16" hidden="1">'Entry Tax'!$A$1:$E$16</definedName>
    <definedName name="Z_774408C1_A1A6_43CE_92F4_BC878F6EB0D4_.wvu.PrintArea" localSheetId="2" hidden="1">Instructions!$A$1:$C$65</definedName>
    <definedName name="Z_774408C1_A1A6_43CE_92F4_BC878F6EB0D4_.wvu.PrintArea" localSheetId="3" hidden="1">'Names of Bidder'!$B$1:$H$28</definedName>
    <definedName name="Z_774408C1_A1A6_43CE_92F4_BC878F6EB0D4_.wvu.PrintArea" localSheetId="15" hidden="1">Octroi!$A$1:$E$16</definedName>
    <definedName name="Z_774408C1_A1A6_43CE_92F4_BC878F6EB0D4_.wvu.PrintArea" localSheetId="17" hidden="1">'Other Taxes &amp; Duties'!$A$1:$F$16</definedName>
    <definedName name="Z_774408C1_A1A6_43CE_92F4_BC878F6EB0D4_.wvu.PrintArea" localSheetId="4" hidden="1">'Sch-1'!$A$1:$N$375</definedName>
    <definedName name="Z_774408C1_A1A6_43CE_92F4_BC878F6EB0D4_.wvu.PrintArea" localSheetId="5" hidden="1">'Sch-2'!$A$1:$J$372</definedName>
    <definedName name="Z_774408C1_A1A6_43CE_92F4_BC878F6EB0D4_.wvu.PrintArea" localSheetId="6" hidden="1">'Sch-3'!$A$1:$P$370</definedName>
    <definedName name="Z_774408C1_A1A6_43CE_92F4_BC878F6EB0D4_.wvu.PrintArea" localSheetId="7" hidden="1">'Sch-4'!$A$1:$P$26</definedName>
    <definedName name="Z_774408C1_A1A6_43CE_92F4_BC878F6EB0D4_.wvu.PrintArea" localSheetId="8" hidden="1">'Sch-5'!$A$1:$E$23</definedName>
    <definedName name="Z_774408C1_A1A6_43CE_92F4_BC878F6EB0D4_.wvu.PrintArea" localSheetId="9" hidden="1">'Sch-5 after discount'!$A$1:$E$23</definedName>
    <definedName name="Z_774408C1_A1A6_43CE_92F4_BC878F6EB0D4_.wvu.PrintArea" localSheetId="10" hidden="1">'Sch-6'!$A$1:$D$32</definedName>
    <definedName name="Z_774408C1_A1A6_43CE_92F4_BC878F6EB0D4_.wvu.PrintArea" localSheetId="12" hidden="1">'Sch-6 (After Discount)'!$A$1:$D$32</definedName>
    <definedName name="Z_774408C1_A1A6_43CE_92F4_BC878F6EB0D4_.wvu.PrintArea" localSheetId="11" hidden="1">'Sch-6 After Discount'!$A$1:$D$31</definedName>
    <definedName name="Z_774408C1_A1A6_43CE_92F4_BC878F6EB0D4_.wvu.PrintArea" localSheetId="13" hidden="1">'Sch-7'!$A$1:$M$22</definedName>
    <definedName name="Z_774408C1_A1A6_43CE_92F4_BC878F6EB0D4_.wvu.PrintTitles" localSheetId="4" hidden="1">'Sch-1'!$15:$16</definedName>
    <definedName name="Z_774408C1_A1A6_43CE_92F4_BC878F6EB0D4_.wvu.PrintTitles" localSheetId="5" hidden="1">'Sch-2'!$15:$16</definedName>
    <definedName name="Z_774408C1_A1A6_43CE_92F4_BC878F6EB0D4_.wvu.PrintTitles" localSheetId="6" hidden="1">'Sch-3'!$15:$16</definedName>
    <definedName name="Z_774408C1_A1A6_43CE_92F4_BC878F6EB0D4_.wvu.PrintTitles" localSheetId="8" hidden="1">'Sch-5'!$3:$14</definedName>
    <definedName name="Z_774408C1_A1A6_43CE_92F4_BC878F6EB0D4_.wvu.PrintTitles" localSheetId="9" hidden="1">'Sch-5 after discount'!$3:$14</definedName>
    <definedName name="Z_774408C1_A1A6_43CE_92F4_BC878F6EB0D4_.wvu.PrintTitles" localSheetId="10" hidden="1">'Sch-6'!$3:$14</definedName>
    <definedName name="Z_774408C1_A1A6_43CE_92F4_BC878F6EB0D4_.wvu.PrintTitles" localSheetId="12" hidden="1">'Sch-6 (After Discount)'!$3:$14</definedName>
    <definedName name="Z_774408C1_A1A6_43CE_92F4_BC878F6EB0D4_.wvu.PrintTitles" localSheetId="11" hidden="1">'Sch-6 After Discount'!$3:$13</definedName>
    <definedName name="Z_774408C1_A1A6_43CE_92F4_BC878F6EB0D4_.wvu.Rows" localSheetId="1" hidden="1">Cover!$7:$7</definedName>
    <definedName name="Z_774408C1_A1A6_43CE_92F4_BC878F6EB0D4_.wvu.Rows" localSheetId="14" hidden="1">Discount!$29:$32</definedName>
    <definedName name="Z_774408C1_A1A6_43CE_92F4_BC878F6EB0D4_.wvu.Rows" localSheetId="3" hidden="1">'Names of Bidder'!$19:$22</definedName>
    <definedName name="Z_774408C1_A1A6_43CE_92F4_BC878F6EB0D4_.wvu.Rows" localSheetId="13" hidden="1">'Sch-7'!$62:$180</definedName>
    <definedName name="Z_7AB1F867_F01E_4EB9_A93D_DDCFDB9AA444_.wvu.Cols" localSheetId="0" hidden="1">Basic!$I:$I</definedName>
    <definedName name="Z_7AB1F867_F01E_4EB9_A93D_DDCFDB9AA444_.wvu.Cols" localSheetId="18" hidden="1">'Bid Form 2nd Envelope'!$H:$AO</definedName>
    <definedName name="Z_7AB1F867_F01E_4EB9_A93D_DDCFDB9AA444_.wvu.Cols" localSheetId="14" hidden="1">Discount!$H:$L</definedName>
    <definedName name="Z_7AB1F867_F01E_4EB9_A93D_DDCFDB9AA444_.wvu.Cols" localSheetId="3" hidden="1">'Names of Bidder'!$H:$H,'Names of Bidder'!$K:$K</definedName>
    <definedName name="Z_7AB1F867_F01E_4EB9_A93D_DDCFDB9AA444_.wvu.Cols" localSheetId="21" hidden="1">'N-W (Cr.)'!$A:$O,'N-W (Cr.)'!$T:$DL</definedName>
    <definedName name="Z_7AB1F867_F01E_4EB9_A93D_DDCFDB9AA444_.wvu.Cols" localSheetId="4" hidden="1">'Sch-1'!$O:$V,'Sch-1'!$X:$AK</definedName>
    <definedName name="Z_7AB1F867_F01E_4EB9_A93D_DDCFDB9AA444_.wvu.Cols" localSheetId="6" hidden="1">'Sch-3'!$Q:$V</definedName>
    <definedName name="Z_7AB1F867_F01E_4EB9_A93D_DDCFDB9AA444_.wvu.Cols" localSheetId="8" hidden="1">'Sch-5'!$F:$T</definedName>
    <definedName name="Z_7AB1F867_F01E_4EB9_A93D_DDCFDB9AA444_.wvu.Cols" localSheetId="12" hidden="1">'Sch-6 (After Discount)'!$E:$F</definedName>
    <definedName name="Z_7AB1F867_F01E_4EB9_A93D_DDCFDB9AA444_.wvu.Cols" localSheetId="13" hidden="1">'Sch-7'!$AA:$AG</definedName>
    <definedName name="Z_7AB1F867_F01E_4EB9_A93D_DDCFDB9AA444_.wvu.FilterData" localSheetId="4" hidden="1">'Sch-1'!$A$17:$IV$371</definedName>
    <definedName name="Z_7AB1F867_F01E_4EB9_A93D_DDCFDB9AA444_.wvu.FilterData" localSheetId="5" hidden="1">'Sch-2'!$A$17:$AF$369</definedName>
    <definedName name="Z_7AB1F867_F01E_4EB9_A93D_DDCFDB9AA444_.wvu.PrintArea" localSheetId="18" hidden="1">'Bid Form 2nd Envelope'!$A$1:$F$67</definedName>
    <definedName name="Z_7AB1F867_F01E_4EB9_A93D_DDCFDB9AA444_.wvu.PrintArea" localSheetId="14" hidden="1">Discount!$A$2:$G$40</definedName>
    <definedName name="Z_7AB1F867_F01E_4EB9_A93D_DDCFDB9AA444_.wvu.PrintArea" localSheetId="16" hidden="1">'Entry Tax'!$A$1:$E$16</definedName>
    <definedName name="Z_7AB1F867_F01E_4EB9_A93D_DDCFDB9AA444_.wvu.PrintArea" localSheetId="2" hidden="1">Instructions!$A$1:$C$65</definedName>
    <definedName name="Z_7AB1F867_F01E_4EB9_A93D_DDCFDB9AA444_.wvu.PrintArea" localSheetId="3" hidden="1">'Names of Bidder'!$B$1:$H$28</definedName>
    <definedName name="Z_7AB1F867_F01E_4EB9_A93D_DDCFDB9AA444_.wvu.PrintArea" localSheetId="15" hidden="1">Octroi!$A$1:$E$16</definedName>
    <definedName name="Z_7AB1F867_F01E_4EB9_A93D_DDCFDB9AA444_.wvu.PrintArea" localSheetId="17" hidden="1">'Other Taxes &amp; Duties'!$A$1:$F$16</definedName>
    <definedName name="Z_7AB1F867_F01E_4EB9_A93D_DDCFDB9AA444_.wvu.PrintArea" localSheetId="4" hidden="1">'Sch-1'!$A$1:$N$375</definedName>
    <definedName name="Z_7AB1F867_F01E_4EB9_A93D_DDCFDB9AA444_.wvu.PrintArea" localSheetId="5" hidden="1">'Sch-2'!$A$1:$J$372</definedName>
    <definedName name="Z_7AB1F867_F01E_4EB9_A93D_DDCFDB9AA444_.wvu.PrintArea" localSheetId="6" hidden="1">'Sch-3'!$A$1:$P$370</definedName>
    <definedName name="Z_7AB1F867_F01E_4EB9_A93D_DDCFDB9AA444_.wvu.PrintArea" localSheetId="7" hidden="1">'Sch-4'!$A$1:$P$26</definedName>
    <definedName name="Z_7AB1F867_F01E_4EB9_A93D_DDCFDB9AA444_.wvu.PrintArea" localSheetId="8" hidden="1">'Sch-5'!$A$1:$E$23</definedName>
    <definedName name="Z_7AB1F867_F01E_4EB9_A93D_DDCFDB9AA444_.wvu.PrintArea" localSheetId="9" hidden="1">'Sch-5 after discount'!$A$1:$E$23</definedName>
    <definedName name="Z_7AB1F867_F01E_4EB9_A93D_DDCFDB9AA444_.wvu.PrintArea" localSheetId="10" hidden="1">'Sch-6'!$A$1:$D$32</definedName>
    <definedName name="Z_7AB1F867_F01E_4EB9_A93D_DDCFDB9AA444_.wvu.PrintArea" localSheetId="12" hidden="1">'Sch-6 (After Discount)'!$A$1:$D$32</definedName>
    <definedName name="Z_7AB1F867_F01E_4EB9_A93D_DDCFDB9AA444_.wvu.PrintArea" localSheetId="11" hidden="1">'Sch-6 After Discount'!$A$1:$D$31</definedName>
    <definedName name="Z_7AB1F867_F01E_4EB9_A93D_DDCFDB9AA444_.wvu.PrintArea" localSheetId="13" hidden="1">'Sch-7'!$A$1:$M$22</definedName>
    <definedName name="Z_7AB1F867_F01E_4EB9_A93D_DDCFDB9AA444_.wvu.PrintTitles" localSheetId="4" hidden="1">'Sch-1'!$15:$16</definedName>
    <definedName name="Z_7AB1F867_F01E_4EB9_A93D_DDCFDB9AA444_.wvu.PrintTitles" localSheetId="5" hidden="1">'Sch-2'!$15:$16</definedName>
    <definedName name="Z_7AB1F867_F01E_4EB9_A93D_DDCFDB9AA444_.wvu.PrintTitles" localSheetId="6" hidden="1">'Sch-3'!$15:$16</definedName>
    <definedName name="Z_7AB1F867_F01E_4EB9_A93D_DDCFDB9AA444_.wvu.PrintTitles" localSheetId="8" hidden="1">'Sch-5'!$3:$14</definedName>
    <definedName name="Z_7AB1F867_F01E_4EB9_A93D_DDCFDB9AA444_.wvu.PrintTitles" localSheetId="9" hidden="1">'Sch-5 after discount'!$3:$14</definedName>
    <definedName name="Z_7AB1F867_F01E_4EB9_A93D_DDCFDB9AA444_.wvu.PrintTitles" localSheetId="10" hidden="1">'Sch-6'!$3:$14</definedName>
    <definedName name="Z_7AB1F867_F01E_4EB9_A93D_DDCFDB9AA444_.wvu.PrintTitles" localSheetId="12" hidden="1">'Sch-6 (After Discount)'!$3:$14</definedName>
    <definedName name="Z_7AB1F867_F01E_4EB9_A93D_DDCFDB9AA444_.wvu.PrintTitles" localSheetId="11" hidden="1">'Sch-6 After Discount'!$3:$13</definedName>
    <definedName name="Z_7AB1F867_F01E_4EB9_A93D_DDCFDB9AA444_.wvu.Rows" localSheetId="1" hidden="1">Cover!$7:$7</definedName>
    <definedName name="Z_7AB1F867_F01E_4EB9_A93D_DDCFDB9AA444_.wvu.Rows" localSheetId="14" hidden="1">Discount!$29:$32</definedName>
    <definedName name="Z_7AB1F867_F01E_4EB9_A93D_DDCFDB9AA444_.wvu.Rows" localSheetId="3" hidden="1">'Names of Bidder'!$19:$22</definedName>
    <definedName name="Z_7AB1F867_F01E_4EB9_A93D_DDCFDB9AA444_.wvu.Rows" localSheetId="13" hidden="1">'Sch-7'!$62:$180</definedName>
    <definedName name="Z_8F55ECC0_ABB9_42C7_9433_7DF40598917D_.wvu.Cols" localSheetId="14" hidden="1">Discount!$H:$S</definedName>
    <definedName name="Z_8F55ECC0_ABB9_42C7_9433_7DF40598917D_.wvu.Cols" localSheetId="8" hidden="1">'Sch-5'!$I:$P</definedName>
    <definedName name="Z_8F55ECC0_ABB9_42C7_9433_7DF40598917D_.wvu.Cols" localSheetId="9" hidden="1">'Sch-5 after discount'!$I:$P</definedName>
    <definedName name="Z_8F55ECC0_ABB9_42C7_9433_7DF40598917D_.wvu.PrintArea" localSheetId="18" hidden="1">'Bid Form 2nd Envelope'!$A$1:$F$67</definedName>
    <definedName name="Z_8F55ECC0_ABB9_42C7_9433_7DF40598917D_.wvu.PrintArea" localSheetId="14" hidden="1">Discount!$A$2:$G$40</definedName>
    <definedName name="Z_8F55ECC0_ABB9_42C7_9433_7DF40598917D_.wvu.PrintArea" localSheetId="16" hidden="1">'Entry Tax'!$A$1:$E$16</definedName>
    <definedName name="Z_8F55ECC0_ABB9_42C7_9433_7DF40598917D_.wvu.PrintArea" localSheetId="2" hidden="1">Instructions!$A$1:$C$65</definedName>
    <definedName name="Z_8F55ECC0_ABB9_42C7_9433_7DF40598917D_.wvu.PrintArea" localSheetId="3" hidden="1">'Names of Bidder'!$B$1:$G$28</definedName>
    <definedName name="Z_8F55ECC0_ABB9_42C7_9433_7DF40598917D_.wvu.PrintArea" localSheetId="15" hidden="1">Octroi!$A$1:$E$16</definedName>
    <definedName name="Z_8F55ECC0_ABB9_42C7_9433_7DF40598917D_.wvu.PrintArea" localSheetId="17" hidden="1">'Other Taxes &amp; Duties'!$A$1:$F$16</definedName>
    <definedName name="Z_8F55ECC0_ABB9_42C7_9433_7DF40598917D_.wvu.PrintArea" localSheetId="8" hidden="1">'Sch-5'!$A$1:$E$23</definedName>
    <definedName name="Z_8F55ECC0_ABB9_42C7_9433_7DF40598917D_.wvu.PrintArea" localSheetId="9" hidden="1">'Sch-5 after discount'!$A$1:$E$23</definedName>
    <definedName name="Z_8F55ECC0_ABB9_42C7_9433_7DF40598917D_.wvu.PrintArea" localSheetId="10" hidden="1">'Sch-6'!$A$1:$D$32</definedName>
    <definedName name="Z_8F55ECC0_ABB9_42C7_9433_7DF40598917D_.wvu.PrintArea" localSheetId="12" hidden="1">'Sch-6 (After Discount)'!$A$1:$D$32</definedName>
    <definedName name="Z_8F55ECC0_ABB9_42C7_9433_7DF40598917D_.wvu.PrintArea" localSheetId="11" hidden="1">'Sch-6 After Discount'!$A$1:$D$31</definedName>
    <definedName name="Z_8F55ECC0_ABB9_42C7_9433_7DF40598917D_.wvu.PrintTitles" localSheetId="8" hidden="1">'Sch-5'!$3:$14</definedName>
    <definedName name="Z_8F55ECC0_ABB9_42C7_9433_7DF40598917D_.wvu.PrintTitles" localSheetId="9" hidden="1">'Sch-5 after discount'!$3:$14</definedName>
    <definedName name="Z_8F55ECC0_ABB9_42C7_9433_7DF40598917D_.wvu.PrintTitles" localSheetId="10" hidden="1">'Sch-6'!$3:$14</definedName>
    <definedName name="Z_8F55ECC0_ABB9_42C7_9433_7DF40598917D_.wvu.PrintTitles" localSheetId="12" hidden="1">'Sch-6 (After Discount)'!$3:$14</definedName>
    <definedName name="Z_8F55ECC0_ABB9_42C7_9433_7DF40598917D_.wvu.PrintTitles" localSheetId="11" hidden="1">'Sch-6 After Discount'!$3:$13</definedName>
    <definedName name="Z_8F55ECC0_ABB9_42C7_9433_7DF40598917D_.wvu.Rows" localSheetId="1" hidden="1">Cover!$7:$7</definedName>
    <definedName name="Z_8F55ECC0_ABB9_42C7_9433_7DF40598917D_.wvu.Rows" localSheetId="14" hidden="1">Discount!$30:$32</definedName>
    <definedName name="Z_8FC47E04_BCF9_4504_9FDA_F8529AE0A203_.wvu.Cols" localSheetId="21" hidden="1">'N-W (Cr.)'!$C:$C,'N-W (Cr.)'!$H:$H,'N-W (Cr.)'!$M:$M,'N-W (Cr.)'!$R:$R</definedName>
    <definedName name="Z_99CA2F10_F926_46DC_8609_4EAE5B9F3585_.wvu.Cols" localSheetId="0" hidden="1">Basic!$I:$I</definedName>
    <definedName name="Z_99CA2F10_F926_46DC_8609_4EAE5B9F3585_.wvu.Cols" localSheetId="18" hidden="1">'Bid Form 2nd Envelope'!$H:$AO</definedName>
    <definedName name="Z_99CA2F10_F926_46DC_8609_4EAE5B9F3585_.wvu.Cols" localSheetId="14" hidden="1">Discount!$H:$K</definedName>
    <definedName name="Z_99CA2F10_F926_46DC_8609_4EAE5B9F3585_.wvu.Cols" localSheetId="3" hidden="1">'Names of Bidder'!$H:$H,'Names of Bidder'!$K:$K</definedName>
    <definedName name="Z_99CA2F10_F926_46DC_8609_4EAE5B9F3585_.wvu.Cols" localSheetId="21" hidden="1">'N-W (Cr.)'!$A:$O,'N-W (Cr.)'!$T:$DL</definedName>
    <definedName name="Z_99CA2F10_F926_46DC_8609_4EAE5B9F3585_.wvu.Cols" localSheetId="4" hidden="1">'Sch-1'!$O:$S,'Sch-1'!$X:$AK</definedName>
    <definedName name="Z_99CA2F10_F926_46DC_8609_4EAE5B9F3585_.wvu.Cols" localSheetId="6" hidden="1">'Sch-3'!$Q:$AA</definedName>
    <definedName name="Z_99CA2F10_F926_46DC_8609_4EAE5B9F3585_.wvu.Cols" localSheetId="8" hidden="1">'Sch-5'!$F:$T</definedName>
    <definedName name="Z_99CA2F10_F926_46DC_8609_4EAE5B9F3585_.wvu.Cols" localSheetId="12" hidden="1">'Sch-6 (After Discount)'!$E:$F</definedName>
    <definedName name="Z_99CA2F10_F926_46DC_8609_4EAE5B9F3585_.wvu.Cols" localSheetId="13" hidden="1">'Sch-7'!$AA:$AG</definedName>
    <definedName name="Z_99CA2F10_F926_46DC_8609_4EAE5B9F3585_.wvu.FilterData" localSheetId="4" hidden="1">'Sch-1'!$16:$371</definedName>
    <definedName name="Z_99CA2F10_F926_46DC_8609_4EAE5B9F3585_.wvu.FilterData" localSheetId="5" hidden="1">'Sch-2'!$A$16:$AF$369</definedName>
    <definedName name="Z_99CA2F10_F926_46DC_8609_4EAE5B9F3585_.wvu.FilterData" localSheetId="6" hidden="1">'Sch-3'!$A$16:$AE$364</definedName>
    <definedName name="Z_99CA2F10_F926_46DC_8609_4EAE5B9F3585_.wvu.PrintArea" localSheetId="18" hidden="1">'Bid Form 2nd Envelope'!$A$1:$F$67</definedName>
    <definedName name="Z_99CA2F10_F926_46DC_8609_4EAE5B9F3585_.wvu.PrintArea" localSheetId="14" hidden="1">Discount!$A$2:$G$40</definedName>
    <definedName name="Z_99CA2F10_F926_46DC_8609_4EAE5B9F3585_.wvu.PrintArea" localSheetId="16" hidden="1">'Entry Tax'!$A$1:$E$16</definedName>
    <definedName name="Z_99CA2F10_F926_46DC_8609_4EAE5B9F3585_.wvu.PrintArea" localSheetId="2" hidden="1">Instructions!$A$1:$C$65</definedName>
    <definedName name="Z_99CA2F10_F926_46DC_8609_4EAE5B9F3585_.wvu.PrintArea" localSheetId="3" hidden="1">'Names of Bidder'!$B$1:$G$28</definedName>
    <definedName name="Z_99CA2F10_F926_46DC_8609_4EAE5B9F3585_.wvu.PrintArea" localSheetId="15" hidden="1">Octroi!$A$1:$E$16</definedName>
    <definedName name="Z_99CA2F10_F926_46DC_8609_4EAE5B9F3585_.wvu.PrintArea" localSheetId="17" hidden="1">'Other Taxes &amp; Duties'!$A$1:$F$16</definedName>
    <definedName name="Z_99CA2F10_F926_46DC_8609_4EAE5B9F3585_.wvu.PrintArea" localSheetId="4" hidden="1">'Sch-1'!$A$1:$N$375</definedName>
    <definedName name="Z_99CA2F10_F926_46DC_8609_4EAE5B9F3585_.wvu.PrintArea" localSheetId="5" hidden="1">'Sch-2'!$A$1:$J$372</definedName>
    <definedName name="Z_99CA2F10_F926_46DC_8609_4EAE5B9F3585_.wvu.PrintArea" localSheetId="6" hidden="1">'Sch-3'!$A$1:$P$370</definedName>
    <definedName name="Z_99CA2F10_F926_46DC_8609_4EAE5B9F3585_.wvu.PrintArea" localSheetId="7" hidden="1">'Sch-4'!$A$1:$P$26</definedName>
    <definedName name="Z_99CA2F10_F926_46DC_8609_4EAE5B9F3585_.wvu.PrintArea" localSheetId="8" hidden="1">'Sch-5'!$A$1:$E$23</definedName>
    <definedName name="Z_99CA2F10_F926_46DC_8609_4EAE5B9F3585_.wvu.PrintArea" localSheetId="9" hidden="1">'Sch-5 after discount'!$A$1:$E$23</definedName>
    <definedName name="Z_99CA2F10_F926_46DC_8609_4EAE5B9F3585_.wvu.PrintArea" localSheetId="10" hidden="1">'Sch-6'!$A$1:$D$32</definedName>
    <definedName name="Z_99CA2F10_F926_46DC_8609_4EAE5B9F3585_.wvu.PrintArea" localSheetId="12" hidden="1">'Sch-6 (After Discount)'!$A$1:$D$32</definedName>
    <definedName name="Z_99CA2F10_F926_46DC_8609_4EAE5B9F3585_.wvu.PrintArea" localSheetId="11" hidden="1">'Sch-6 After Discount'!$A$1:$D$31</definedName>
    <definedName name="Z_99CA2F10_F926_46DC_8609_4EAE5B9F3585_.wvu.PrintArea" localSheetId="13" hidden="1">'Sch-7'!$A$1:$M$22</definedName>
    <definedName name="Z_99CA2F10_F926_46DC_8609_4EAE5B9F3585_.wvu.PrintTitles" localSheetId="4" hidden="1">'Sch-1'!$15:$16</definedName>
    <definedName name="Z_99CA2F10_F926_46DC_8609_4EAE5B9F3585_.wvu.PrintTitles" localSheetId="5" hidden="1">'Sch-2'!$15:$16</definedName>
    <definedName name="Z_99CA2F10_F926_46DC_8609_4EAE5B9F3585_.wvu.PrintTitles" localSheetId="6" hidden="1">'Sch-3'!$15:$16</definedName>
    <definedName name="Z_99CA2F10_F926_46DC_8609_4EAE5B9F3585_.wvu.PrintTitles" localSheetId="8" hidden="1">'Sch-5'!$3:$14</definedName>
    <definedName name="Z_99CA2F10_F926_46DC_8609_4EAE5B9F3585_.wvu.PrintTitles" localSheetId="9" hidden="1">'Sch-5 after discount'!$3:$14</definedName>
    <definedName name="Z_99CA2F10_F926_46DC_8609_4EAE5B9F3585_.wvu.PrintTitles" localSheetId="10" hidden="1">'Sch-6'!$3:$14</definedName>
    <definedName name="Z_99CA2F10_F926_46DC_8609_4EAE5B9F3585_.wvu.PrintTitles" localSheetId="12" hidden="1">'Sch-6 (After Discount)'!$3:$14</definedName>
    <definedName name="Z_99CA2F10_F926_46DC_8609_4EAE5B9F3585_.wvu.PrintTitles" localSheetId="11" hidden="1">'Sch-6 After Discount'!$3:$13</definedName>
    <definedName name="Z_99CA2F10_F926_46DC_8609_4EAE5B9F3585_.wvu.Rows" localSheetId="1" hidden="1">Cover!$7:$7</definedName>
    <definedName name="Z_99CA2F10_F926_46DC_8609_4EAE5B9F3585_.wvu.Rows" localSheetId="14" hidden="1">Discount!$29:$32</definedName>
    <definedName name="Z_99CA2F10_F926_46DC_8609_4EAE5B9F3585_.wvu.Rows" localSheetId="3" hidden="1">'Names of Bidder'!$19:$22</definedName>
    <definedName name="Z_99CA2F10_F926_46DC_8609_4EAE5B9F3585_.wvu.Rows" localSheetId="13" hidden="1">'Sch-7'!$62:$180</definedName>
    <definedName name="Z_A0F82AFD_A75A_45C4_A55A_D8EC84E8392D_.wvu.Cols" localSheetId="21" hidden="1">'N-W (Cr.)'!$C:$C,'N-W (Cr.)'!$H:$H,'N-W (Cr.)'!$M:$M,'N-W (Cr.)'!$R:$R</definedName>
    <definedName name="Z_A7DBDDEF_9245_44C6_9EBF_032DB6E1C0A2_.wvu.Cols" localSheetId="14" hidden="1">Discount!$H:$S</definedName>
    <definedName name="Z_A7DBDDEF_9245_44C6_9EBF_032DB6E1C0A2_.wvu.Cols" localSheetId="8" hidden="1">'Sch-5'!$I:$P</definedName>
    <definedName name="Z_A7DBDDEF_9245_44C6_9EBF_032DB6E1C0A2_.wvu.Cols" localSheetId="9" hidden="1">'Sch-5 after discount'!$I:$P</definedName>
    <definedName name="Z_A7DBDDEF_9245_44C6_9EBF_032DB6E1C0A2_.wvu.PrintArea" localSheetId="18" hidden="1">'Bid Form 2nd Envelope'!$A$1:$F$67</definedName>
    <definedName name="Z_A7DBDDEF_9245_44C6_9EBF_032DB6E1C0A2_.wvu.PrintArea" localSheetId="14" hidden="1">Discount!$A$2:$G$40</definedName>
    <definedName name="Z_A7DBDDEF_9245_44C6_9EBF_032DB6E1C0A2_.wvu.PrintArea" localSheetId="16" hidden="1">'Entry Tax'!$A$1:$E$16</definedName>
    <definedName name="Z_A7DBDDEF_9245_44C6_9EBF_032DB6E1C0A2_.wvu.PrintArea" localSheetId="2" hidden="1">Instructions!$A$1:$C$65</definedName>
    <definedName name="Z_A7DBDDEF_9245_44C6_9EBF_032DB6E1C0A2_.wvu.PrintArea" localSheetId="3" hidden="1">'Names of Bidder'!$B$1:$G$28</definedName>
    <definedName name="Z_A7DBDDEF_9245_44C6_9EBF_032DB6E1C0A2_.wvu.PrintArea" localSheetId="15" hidden="1">Octroi!$A$1:$E$16</definedName>
    <definedName name="Z_A7DBDDEF_9245_44C6_9EBF_032DB6E1C0A2_.wvu.PrintArea" localSheetId="17" hidden="1">'Other Taxes &amp; Duties'!$A$1:$F$16</definedName>
    <definedName name="Z_A7DBDDEF_9245_44C6_9EBF_032DB6E1C0A2_.wvu.PrintArea" localSheetId="8" hidden="1">'Sch-5'!$A$1:$E$23</definedName>
    <definedName name="Z_A7DBDDEF_9245_44C6_9EBF_032DB6E1C0A2_.wvu.PrintArea" localSheetId="9" hidden="1">'Sch-5 after discount'!$A$1:$E$23</definedName>
    <definedName name="Z_A7DBDDEF_9245_44C6_9EBF_032DB6E1C0A2_.wvu.PrintArea" localSheetId="10" hidden="1">'Sch-6'!$A$1:$D$32</definedName>
    <definedName name="Z_A7DBDDEF_9245_44C6_9EBF_032DB6E1C0A2_.wvu.PrintArea" localSheetId="12" hidden="1">'Sch-6 (After Discount)'!$A$1:$D$32</definedName>
    <definedName name="Z_A7DBDDEF_9245_44C6_9EBF_032DB6E1C0A2_.wvu.PrintArea" localSheetId="11" hidden="1">'Sch-6 After Discount'!$A$1:$D$31</definedName>
    <definedName name="Z_A7DBDDEF_9245_44C6_9EBF_032DB6E1C0A2_.wvu.PrintTitles" localSheetId="8" hidden="1">'Sch-5'!$3:$14</definedName>
    <definedName name="Z_A7DBDDEF_9245_44C6_9EBF_032DB6E1C0A2_.wvu.PrintTitles" localSheetId="9" hidden="1">'Sch-5 after discount'!$3:$14</definedName>
    <definedName name="Z_A7DBDDEF_9245_44C6_9EBF_032DB6E1C0A2_.wvu.PrintTitles" localSheetId="10" hidden="1">'Sch-6'!$3:$14</definedName>
    <definedName name="Z_A7DBDDEF_9245_44C6_9EBF_032DB6E1C0A2_.wvu.PrintTitles" localSheetId="12" hidden="1">'Sch-6 (After Discount)'!$3:$14</definedName>
    <definedName name="Z_A7DBDDEF_9245_44C6_9EBF_032DB6E1C0A2_.wvu.PrintTitles" localSheetId="11" hidden="1">'Sch-6 After Discount'!$3:$13</definedName>
    <definedName name="Z_A7DBDDEF_9245_44C6_9EBF_032DB6E1C0A2_.wvu.Rows" localSheetId="1" hidden="1">Cover!$7:$7</definedName>
    <definedName name="Z_A7DBDDEF_9245_44C6_9EBF_032DB6E1C0A2_.wvu.Rows" localSheetId="14" hidden="1">Discount!$30:$32</definedName>
    <definedName name="Z_AB88AE96_2A5B_4A72_8703_28C9E47DF5A8_.wvu.Cols" localSheetId="21" hidden="1">'N-W (Cr.)'!$C:$C,'N-W (Cr.)'!$H:$H,'N-W (Cr.)'!$M:$M,'N-W (Cr.)'!$R:$R</definedName>
    <definedName name="Z_B1DC5269_D889_4438_853D_005C3B580A35_.wvu.Cols" localSheetId="21" hidden="1">'N-W (Cr.)'!$C:$C,'N-W (Cr.)'!$H:$H,'N-W (Cr.)'!$M:$M,'N-W (Cr.)'!$R:$R</definedName>
    <definedName name="Z_B23AD343_29DA_4CE0_BD10_47BF44F3782F_.wvu.Cols" localSheetId="18" hidden="1">'Bid Form 2nd Envelope'!$T:$Y</definedName>
    <definedName name="Z_B23AD343_29DA_4CE0_BD10_47BF44F3782F_.wvu.Cols" localSheetId="14" hidden="1">Discount!$I:$P</definedName>
    <definedName name="Z_B23AD343_29DA_4CE0_BD10_47BF44F3782F_.wvu.Cols" localSheetId="8" hidden="1">'Sch-5'!$I:$P</definedName>
    <definedName name="Z_B23AD343_29DA_4CE0_BD10_47BF44F3782F_.wvu.Cols" localSheetId="9" hidden="1">'Sch-5 after discount'!$I:$P</definedName>
    <definedName name="Z_B23AD343_29DA_4CE0_BD10_47BF44F3782F_.wvu.PrintArea" localSheetId="18" hidden="1">'Bid Form 2nd Envelope'!$A$1:$F$67</definedName>
    <definedName name="Z_B23AD343_29DA_4CE0_BD10_47BF44F3782F_.wvu.PrintArea" localSheetId="14" hidden="1">Discount!$A$2:$G$40</definedName>
    <definedName name="Z_B23AD343_29DA_4CE0_BD10_47BF44F3782F_.wvu.PrintArea" localSheetId="16" hidden="1">'Entry Tax'!$A$1:$E$16</definedName>
    <definedName name="Z_B23AD343_29DA_4CE0_BD10_47BF44F3782F_.wvu.PrintArea" localSheetId="2" hidden="1">Instructions!$A$1:$C$65</definedName>
    <definedName name="Z_B23AD343_29DA_4CE0_BD10_47BF44F3782F_.wvu.PrintArea" localSheetId="3" hidden="1">'Names of Bidder'!$B$1:$G$28</definedName>
    <definedName name="Z_B23AD343_29DA_4CE0_BD10_47BF44F3782F_.wvu.PrintArea" localSheetId="15" hidden="1">Octroi!$A$1:$E$16</definedName>
    <definedName name="Z_B23AD343_29DA_4CE0_BD10_47BF44F3782F_.wvu.PrintArea" localSheetId="17" hidden="1">'Other Taxes &amp; Duties'!$A$1:$F$16</definedName>
    <definedName name="Z_B23AD343_29DA_4CE0_BD10_47BF44F3782F_.wvu.PrintArea" localSheetId="8" hidden="1">'Sch-5'!$A$1:$E$23</definedName>
    <definedName name="Z_B23AD343_29DA_4CE0_BD10_47BF44F3782F_.wvu.PrintArea" localSheetId="9" hidden="1">'Sch-5 after discount'!$A$1:$E$23</definedName>
    <definedName name="Z_B23AD343_29DA_4CE0_BD10_47BF44F3782F_.wvu.PrintArea" localSheetId="10" hidden="1">'Sch-6'!$A$1:$D$32</definedName>
    <definedName name="Z_B23AD343_29DA_4CE0_BD10_47BF44F3782F_.wvu.PrintArea" localSheetId="12" hidden="1">'Sch-6 (After Discount)'!$A$1:$D$32</definedName>
    <definedName name="Z_B23AD343_29DA_4CE0_BD10_47BF44F3782F_.wvu.PrintArea" localSheetId="11" hidden="1">'Sch-6 After Discount'!$A$1:$D$31</definedName>
    <definedName name="Z_B23AD343_29DA_4CE0_BD10_47BF44F3782F_.wvu.PrintTitles" localSheetId="8" hidden="1">'Sch-5'!$3:$14</definedName>
    <definedName name="Z_B23AD343_29DA_4CE0_BD10_47BF44F3782F_.wvu.PrintTitles" localSheetId="9" hidden="1">'Sch-5 after discount'!$3:$14</definedName>
    <definedName name="Z_B23AD343_29DA_4CE0_BD10_47BF44F3782F_.wvu.PrintTitles" localSheetId="10" hidden="1">'Sch-6'!$3:$14</definedName>
    <definedName name="Z_B23AD343_29DA_4CE0_BD10_47BF44F3782F_.wvu.PrintTitles" localSheetId="12" hidden="1">'Sch-6 (After Discount)'!$3:$14</definedName>
    <definedName name="Z_B23AD343_29DA_4CE0_BD10_47BF44F3782F_.wvu.PrintTitles" localSheetId="11" hidden="1">'Sch-6 After Discount'!$3:$13</definedName>
    <definedName name="Z_B23AD343_29DA_4CE0_BD10_47BF44F3782F_.wvu.Rows" localSheetId="1" hidden="1">Cover!$7:$7</definedName>
    <definedName name="Z_B23AD343_29DA_4CE0_BD10_47BF44F3782F_.wvu.Rows" localSheetId="14" hidden="1">Discount!$30:$32</definedName>
    <definedName name="Z_B23AD343_29DA_4CE0_BD10_47BF44F3782F_.wvu.Rows" localSheetId="3" hidden="1">'Names of Bidder'!$19:$22</definedName>
    <definedName name="Z_B96E710B_6DD7_4DE1_95AB_C9EE060CD030_.wvu.Cols" localSheetId="0" hidden="1">Basic!$I:$I</definedName>
    <definedName name="Z_B96E710B_6DD7_4DE1_95AB_C9EE060CD030_.wvu.Cols" localSheetId="18" hidden="1">'Bid Form 2nd Envelope'!$T:$Y</definedName>
    <definedName name="Z_B96E710B_6DD7_4DE1_95AB_C9EE060CD030_.wvu.Cols" localSheetId="14" hidden="1">Discount!$H:$L</definedName>
    <definedName name="Z_B96E710B_6DD7_4DE1_95AB_C9EE060CD030_.wvu.Cols" localSheetId="4" hidden="1">'Sch-1'!$O:$X</definedName>
    <definedName name="Z_B96E710B_6DD7_4DE1_95AB_C9EE060CD030_.wvu.Cols" localSheetId="6" hidden="1">'Sch-3'!$Q:$V</definedName>
    <definedName name="Z_B96E710B_6DD7_4DE1_95AB_C9EE060CD030_.wvu.Cols" localSheetId="8" hidden="1">'Sch-5'!$F:$T</definedName>
    <definedName name="Z_B96E710B_6DD7_4DE1_95AB_C9EE060CD030_.wvu.Cols" localSheetId="9" hidden="1">'Sch-5 after discount'!$F:$R</definedName>
    <definedName name="Z_B96E710B_6DD7_4DE1_95AB_C9EE060CD030_.wvu.Cols" localSheetId="13" hidden="1">'Sch-7'!$AA:$AG</definedName>
    <definedName name="Z_B96E710B_6DD7_4DE1_95AB_C9EE060CD030_.wvu.FilterData" localSheetId="4" hidden="1">'Sch-1'!$C$1:$C$371</definedName>
    <definedName name="Z_B96E710B_6DD7_4DE1_95AB_C9EE060CD030_.wvu.FilterData" localSheetId="5" hidden="1">'Sch-2'!$C$1:$C$374</definedName>
    <definedName name="Z_B96E710B_6DD7_4DE1_95AB_C9EE060CD030_.wvu.FilterData" localSheetId="6" hidden="1">'Sch-3'!$C$1:$C$372</definedName>
    <definedName name="Z_B96E710B_6DD7_4DE1_95AB_C9EE060CD030_.wvu.PrintArea" localSheetId="18" hidden="1">'Bid Form 2nd Envelope'!$A$1:$F$67</definedName>
    <definedName name="Z_B96E710B_6DD7_4DE1_95AB_C9EE060CD030_.wvu.PrintArea" localSheetId="14" hidden="1">Discount!$A$2:$G$40</definedName>
    <definedName name="Z_B96E710B_6DD7_4DE1_95AB_C9EE060CD030_.wvu.PrintArea" localSheetId="16" hidden="1">'Entry Tax'!$A$1:$E$16</definedName>
    <definedName name="Z_B96E710B_6DD7_4DE1_95AB_C9EE060CD030_.wvu.PrintArea" localSheetId="2" hidden="1">Instructions!$A$1:$C$65</definedName>
    <definedName name="Z_B96E710B_6DD7_4DE1_95AB_C9EE060CD030_.wvu.PrintArea" localSheetId="3" hidden="1">'Names of Bidder'!$B$1:$G$28</definedName>
    <definedName name="Z_B96E710B_6DD7_4DE1_95AB_C9EE060CD030_.wvu.PrintArea" localSheetId="15" hidden="1">Octroi!$A$1:$E$16</definedName>
    <definedName name="Z_B96E710B_6DD7_4DE1_95AB_C9EE060CD030_.wvu.PrintArea" localSheetId="17" hidden="1">'Other Taxes &amp; Duties'!$A$1:$F$16</definedName>
    <definedName name="Z_B96E710B_6DD7_4DE1_95AB_C9EE060CD030_.wvu.PrintArea" localSheetId="4" hidden="1">'Sch-1'!$A$1:$N$375</definedName>
    <definedName name="Z_B96E710B_6DD7_4DE1_95AB_C9EE060CD030_.wvu.PrintArea" localSheetId="5" hidden="1">'Sch-2'!$A$1:$J$374</definedName>
    <definedName name="Z_B96E710B_6DD7_4DE1_95AB_C9EE060CD030_.wvu.PrintArea" localSheetId="6" hidden="1">'Sch-3'!$A$1:$P$372</definedName>
    <definedName name="Z_B96E710B_6DD7_4DE1_95AB_C9EE060CD030_.wvu.PrintArea" localSheetId="7" hidden="1">'Sch-4'!$A$1:$P$26</definedName>
    <definedName name="Z_B96E710B_6DD7_4DE1_95AB_C9EE060CD030_.wvu.PrintArea" localSheetId="8" hidden="1">'Sch-5'!$A$1:$E$23</definedName>
    <definedName name="Z_B96E710B_6DD7_4DE1_95AB_C9EE060CD030_.wvu.PrintArea" localSheetId="9" hidden="1">'Sch-5 after discount'!$A$1:$E$23</definedName>
    <definedName name="Z_B96E710B_6DD7_4DE1_95AB_C9EE060CD030_.wvu.PrintArea" localSheetId="10" hidden="1">'Sch-6'!$A$1:$D$32</definedName>
    <definedName name="Z_B96E710B_6DD7_4DE1_95AB_C9EE060CD030_.wvu.PrintArea" localSheetId="12" hidden="1">'Sch-6 (After Discount)'!$A$1:$D$32</definedName>
    <definedName name="Z_B96E710B_6DD7_4DE1_95AB_C9EE060CD030_.wvu.PrintArea" localSheetId="11" hidden="1">'Sch-6 After Discount'!$A$1:$D$31</definedName>
    <definedName name="Z_B96E710B_6DD7_4DE1_95AB_C9EE060CD030_.wvu.PrintArea" localSheetId="13" hidden="1">'Sch-7'!$A$1:$M$25</definedName>
    <definedName name="Z_B96E710B_6DD7_4DE1_95AB_C9EE060CD030_.wvu.PrintTitles" localSheetId="4" hidden="1">'Sch-1'!$15:$16</definedName>
    <definedName name="Z_B96E710B_6DD7_4DE1_95AB_C9EE060CD030_.wvu.PrintTitles" localSheetId="5" hidden="1">'Sch-2'!$15:$16</definedName>
    <definedName name="Z_B96E710B_6DD7_4DE1_95AB_C9EE060CD030_.wvu.PrintTitles" localSheetId="6" hidden="1">'Sch-3'!$15:$16</definedName>
    <definedName name="Z_B96E710B_6DD7_4DE1_95AB_C9EE060CD030_.wvu.PrintTitles" localSheetId="8" hidden="1">'Sch-5'!$3:$14</definedName>
    <definedName name="Z_B96E710B_6DD7_4DE1_95AB_C9EE060CD030_.wvu.PrintTitles" localSheetId="9" hidden="1">'Sch-5 after discount'!$3:$14</definedName>
    <definedName name="Z_B96E710B_6DD7_4DE1_95AB_C9EE060CD030_.wvu.PrintTitles" localSheetId="10" hidden="1">'Sch-6'!$3:$14</definedName>
    <definedName name="Z_B96E710B_6DD7_4DE1_95AB_C9EE060CD030_.wvu.PrintTitles" localSheetId="12" hidden="1">'Sch-6 (After Discount)'!$3:$14</definedName>
    <definedName name="Z_B96E710B_6DD7_4DE1_95AB_C9EE060CD030_.wvu.PrintTitles" localSheetId="11" hidden="1">'Sch-6 After Discount'!$3:$13</definedName>
    <definedName name="Z_B96E710B_6DD7_4DE1_95AB_C9EE060CD030_.wvu.Rows" localSheetId="1" hidden="1">Cover!$7:$7</definedName>
    <definedName name="Z_B96E710B_6DD7_4DE1_95AB_C9EE060CD030_.wvu.Rows" localSheetId="14" hidden="1">Discount!$29:$32</definedName>
    <definedName name="Z_B96E710B_6DD7_4DE1_95AB_C9EE060CD030_.wvu.Rows" localSheetId="3" hidden="1">'Names of Bidder'!$19:$22</definedName>
    <definedName name="Z_B96E710B_6DD7_4DE1_95AB_C9EE060CD030_.wvu.Rows" localSheetId="13" hidden="1">'Sch-7'!$62:$180</definedName>
    <definedName name="Z_C5506FC7_8A4D_43D0_A0D5_B323816310B7_.wvu.Cols" localSheetId="21" hidden="1">'N-W (Cr.)'!$C:$C,'N-W (Cr.)'!$H:$H,'N-W (Cr.)'!$M:$M,'N-W (Cr.)'!$R:$R</definedName>
    <definedName name="Z_CA9345C4_09FE_4F27_BFD9_3D9BCD2DED09_.wvu.Cols" localSheetId="0" hidden="1">Basic!$I:$I</definedName>
    <definedName name="Z_CA9345C4_09FE_4F27_BFD9_3D9BCD2DED09_.wvu.Cols" localSheetId="18" hidden="1">'Bid Form 2nd Envelope'!$H:$AO</definedName>
    <definedName name="Z_CA9345C4_09FE_4F27_BFD9_3D9BCD2DED09_.wvu.Cols" localSheetId="14" hidden="1">Discount!$H:$L</definedName>
    <definedName name="Z_CA9345C4_09FE_4F27_BFD9_3D9BCD2DED09_.wvu.Cols" localSheetId="3" hidden="1">'Names of Bidder'!$H:$H,'Names of Bidder'!$K:$K</definedName>
    <definedName name="Z_CA9345C4_09FE_4F27_BFD9_3D9BCD2DED09_.wvu.Cols" localSheetId="21" hidden="1">'N-W (Cr.)'!$A:$O,'N-W (Cr.)'!$T:$DL</definedName>
    <definedName name="Z_CA9345C4_09FE_4F27_BFD9_3D9BCD2DED09_.wvu.Cols" localSheetId="4" hidden="1">'Sch-1'!$O:$V,'Sch-1'!$X:$AK</definedName>
    <definedName name="Z_CA9345C4_09FE_4F27_BFD9_3D9BCD2DED09_.wvu.Cols" localSheetId="6" hidden="1">'Sch-3'!$Q:$V</definedName>
    <definedName name="Z_CA9345C4_09FE_4F27_BFD9_3D9BCD2DED09_.wvu.Cols" localSheetId="8" hidden="1">'Sch-5'!$F:$T</definedName>
    <definedName name="Z_CA9345C4_09FE_4F27_BFD9_3D9BCD2DED09_.wvu.Cols" localSheetId="12" hidden="1">'Sch-6 (After Discount)'!$E:$F</definedName>
    <definedName name="Z_CA9345C4_09FE_4F27_BFD9_3D9BCD2DED09_.wvu.Cols" localSheetId="13" hidden="1">'Sch-7'!$AA:$AG</definedName>
    <definedName name="Z_CA9345C4_09FE_4F27_BFD9_3D9BCD2DED09_.wvu.FilterData" localSheetId="4" hidden="1">'Sch-1'!$A$16:$IV$371</definedName>
    <definedName name="Z_CA9345C4_09FE_4F27_BFD9_3D9BCD2DED09_.wvu.FilterData" localSheetId="5" hidden="1">'Sch-2'!$A$17:$AF$369</definedName>
    <definedName name="Z_CA9345C4_09FE_4F27_BFD9_3D9BCD2DED09_.wvu.PrintArea" localSheetId="18" hidden="1">'Bid Form 2nd Envelope'!$A$1:$F$67</definedName>
    <definedName name="Z_CA9345C4_09FE_4F27_BFD9_3D9BCD2DED09_.wvu.PrintArea" localSheetId="1" hidden="1">Cover!$A$1:$F$14</definedName>
    <definedName name="Z_CA9345C4_09FE_4F27_BFD9_3D9BCD2DED09_.wvu.PrintArea" localSheetId="14" hidden="1">Discount!$A$2:$G$40</definedName>
    <definedName name="Z_CA9345C4_09FE_4F27_BFD9_3D9BCD2DED09_.wvu.PrintArea" localSheetId="16" hidden="1">'Entry Tax'!$A$1:$E$16</definedName>
    <definedName name="Z_CA9345C4_09FE_4F27_BFD9_3D9BCD2DED09_.wvu.PrintArea" localSheetId="2" hidden="1">Instructions!$A$1:$C$65</definedName>
    <definedName name="Z_CA9345C4_09FE_4F27_BFD9_3D9BCD2DED09_.wvu.PrintArea" localSheetId="3" hidden="1">'Names of Bidder'!$B$1:$H$28</definedName>
    <definedName name="Z_CA9345C4_09FE_4F27_BFD9_3D9BCD2DED09_.wvu.PrintArea" localSheetId="15" hidden="1">Octroi!$A$1:$E$16</definedName>
    <definedName name="Z_CA9345C4_09FE_4F27_BFD9_3D9BCD2DED09_.wvu.PrintArea" localSheetId="17" hidden="1">'Other Taxes &amp; Duties'!$A$1:$F$16</definedName>
    <definedName name="Z_CA9345C4_09FE_4F27_BFD9_3D9BCD2DED09_.wvu.PrintArea" localSheetId="4" hidden="1">'Sch-1'!$A$1:$N$375</definedName>
    <definedName name="Z_CA9345C4_09FE_4F27_BFD9_3D9BCD2DED09_.wvu.PrintArea" localSheetId="5" hidden="1">'Sch-2'!$A$1:$J$372</definedName>
    <definedName name="Z_CA9345C4_09FE_4F27_BFD9_3D9BCD2DED09_.wvu.PrintArea" localSheetId="6" hidden="1">'Sch-3'!$A$1:$P$370</definedName>
    <definedName name="Z_CA9345C4_09FE_4F27_BFD9_3D9BCD2DED09_.wvu.PrintArea" localSheetId="7" hidden="1">'Sch-4'!$A$1:$P$26</definedName>
    <definedName name="Z_CA9345C4_09FE_4F27_BFD9_3D9BCD2DED09_.wvu.PrintArea" localSheetId="8" hidden="1">'Sch-5'!$A$1:$E$23</definedName>
    <definedName name="Z_CA9345C4_09FE_4F27_BFD9_3D9BCD2DED09_.wvu.PrintArea" localSheetId="9" hidden="1">'Sch-5 after discount'!$A$1:$E$23</definedName>
    <definedName name="Z_CA9345C4_09FE_4F27_BFD9_3D9BCD2DED09_.wvu.PrintArea" localSheetId="10" hidden="1">'Sch-6'!$A$1:$D$32</definedName>
    <definedName name="Z_CA9345C4_09FE_4F27_BFD9_3D9BCD2DED09_.wvu.PrintArea" localSheetId="12" hidden="1">'Sch-6 (After Discount)'!$A$1:$D$32</definedName>
    <definedName name="Z_CA9345C4_09FE_4F27_BFD9_3D9BCD2DED09_.wvu.PrintArea" localSheetId="11" hidden="1">'Sch-6 After Discount'!$A$1:$D$31</definedName>
    <definedName name="Z_CA9345C4_09FE_4F27_BFD9_3D9BCD2DED09_.wvu.PrintArea" localSheetId="13" hidden="1">'Sch-7'!$A$1:$M$22</definedName>
    <definedName name="Z_CA9345C4_09FE_4F27_BFD9_3D9BCD2DED09_.wvu.PrintTitles" localSheetId="4" hidden="1">'Sch-1'!$15:$16</definedName>
    <definedName name="Z_CA9345C4_09FE_4F27_BFD9_3D9BCD2DED09_.wvu.PrintTitles" localSheetId="5" hidden="1">'Sch-2'!$15:$16</definedName>
    <definedName name="Z_CA9345C4_09FE_4F27_BFD9_3D9BCD2DED09_.wvu.PrintTitles" localSheetId="6" hidden="1">'Sch-3'!$15:$16</definedName>
    <definedName name="Z_CA9345C4_09FE_4F27_BFD9_3D9BCD2DED09_.wvu.PrintTitles" localSheetId="8" hidden="1">'Sch-5'!$3:$14</definedName>
    <definedName name="Z_CA9345C4_09FE_4F27_BFD9_3D9BCD2DED09_.wvu.PrintTitles" localSheetId="9" hidden="1">'Sch-5 after discount'!$3:$14</definedName>
    <definedName name="Z_CA9345C4_09FE_4F27_BFD9_3D9BCD2DED09_.wvu.PrintTitles" localSheetId="10" hidden="1">'Sch-6'!$3:$14</definedName>
    <definedName name="Z_CA9345C4_09FE_4F27_BFD9_3D9BCD2DED09_.wvu.PrintTitles" localSheetId="12" hidden="1">'Sch-6 (After Discount)'!$3:$14</definedName>
    <definedName name="Z_CA9345C4_09FE_4F27_BFD9_3D9BCD2DED09_.wvu.PrintTitles" localSheetId="11" hidden="1">'Sch-6 After Discount'!$3:$13</definedName>
    <definedName name="Z_CA9345C4_09FE_4F27_BFD9_3D9BCD2DED09_.wvu.Rows" localSheetId="1" hidden="1">Cover!$7:$7</definedName>
    <definedName name="Z_CA9345C4_09FE_4F27_BFD9_3D9BCD2DED09_.wvu.Rows" localSheetId="14" hidden="1">Discount!$29:$32</definedName>
    <definedName name="Z_CA9345C4_09FE_4F27_BFD9_3D9BCD2DED09_.wvu.Rows" localSheetId="3" hidden="1">'Names of Bidder'!$19:$22</definedName>
    <definedName name="Z_CA9345C4_09FE_4F27_BFD9_3D9BCD2DED09_.wvu.Rows" localSheetId="13" hidden="1">'Sch-7'!$62:$180</definedName>
    <definedName name="Z_CCA37BAE_906F_43D5_9FD9_B13563E4B9D7_.wvu.Cols" localSheetId="0" hidden="1">Basic!$I:$I</definedName>
    <definedName name="Z_CCA37BAE_906F_43D5_9FD9_B13563E4B9D7_.wvu.Cols" localSheetId="18" hidden="1">'Bid Form 2nd Envelope'!$H:$AO</definedName>
    <definedName name="Z_CCA37BAE_906F_43D5_9FD9_B13563E4B9D7_.wvu.Cols" localSheetId="14" hidden="1">Discount!$H:$L</definedName>
    <definedName name="Z_CCA37BAE_906F_43D5_9FD9_B13563E4B9D7_.wvu.Cols" localSheetId="3" hidden="1">'Names of Bidder'!$H:$H,'Names of Bidder'!$K:$K</definedName>
    <definedName name="Z_CCA37BAE_906F_43D5_9FD9_B13563E4B9D7_.wvu.Cols" localSheetId="21" hidden="1">'N-W (Cr.)'!$A:$O,'N-W (Cr.)'!$T:$DL</definedName>
    <definedName name="Z_CCA37BAE_906F_43D5_9FD9_B13563E4B9D7_.wvu.Cols" localSheetId="4" hidden="1">'Sch-1'!$O:$V,'Sch-1'!$X:$AK</definedName>
    <definedName name="Z_CCA37BAE_906F_43D5_9FD9_B13563E4B9D7_.wvu.Cols" localSheetId="6" hidden="1">'Sch-3'!$Q:$V</definedName>
    <definedName name="Z_CCA37BAE_906F_43D5_9FD9_B13563E4B9D7_.wvu.Cols" localSheetId="8" hidden="1">'Sch-5'!$F:$T</definedName>
    <definedName name="Z_CCA37BAE_906F_43D5_9FD9_B13563E4B9D7_.wvu.Cols" localSheetId="12" hidden="1">'Sch-6 (After Discount)'!$E:$F</definedName>
    <definedName name="Z_CCA37BAE_906F_43D5_9FD9_B13563E4B9D7_.wvu.Cols" localSheetId="13" hidden="1">'Sch-7'!$AA:$AG</definedName>
    <definedName name="Z_CCA37BAE_906F_43D5_9FD9_B13563E4B9D7_.wvu.FilterData" localSheetId="4" hidden="1">'Sch-1'!$A$16:$IV$371</definedName>
    <definedName name="Z_CCA37BAE_906F_43D5_9FD9_B13563E4B9D7_.wvu.FilterData" localSheetId="5" hidden="1">'Sch-2'!$A$17:$AF$369</definedName>
    <definedName name="Z_CCA37BAE_906F_43D5_9FD9_B13563E4B9D7_.wvu.PrintArea" localSheetId="18" hidden="1">'Bid Form 2nd Envelope'!$A$1:$F$67</definedName>
    <definedName name="Z_CCA37BAE_906F_43D5_9FD9_B13563E4B9D7_.wvu.PrintArea" localSheetId="14" hidden="1">Discount!$A$2:$G$40</definedName>
    <definedName name="Z_CCA37BAE_906F_43D5_9FD9_B13563E4B9D7_.wvu.PrintArea" localSheetId="16" hidden="1">'Entry Tax'!$A$1:$E$16</definedName>
    <definedName name="Z_CCA37BAE_906F_43D5_9FD9_B13563E4B9D7_.wvu.PrintArea" localSheetId="2" hidden="1">Instructions!$A$1:$C$65</definedName>
    <definedName name="Z_CCA37BAE_906F_43D5_9FD9_B13563E4B9D7_.wvu.PrintArea" localSheetId="3" hidden="1">'Names of Bidder'!$B$1:$H$28</definedName>
    <definedName name="Z_CCA37BAE_906F_43D5_9FD9_B13563E4B9D7_.wvu.PrintArea" localSheetId="15" hidden="1">Octroi!$A$1:$E$16</definedName>
    <definedName name="Z_CCA37BAE_906F_43D5_9FD9_B13563E4B9D7_.wvu.PrintArea" localSheetId="17" hidden="1">'Other Taxes &amp; Duties'!$A$1:$F$16</definedName>
    <definedName name="Z_CCA37BAE_906F_43D5_9FD9_B13563E4B9D7_.wvu.PrintArea" localSheetId="4" hidden="1">'Sch-1'!$A$1:$N$375</definedName>
    <definedName name="Z_CCA37BAE_906F_43D5_9FD9_B13563E4B9D7_.wvu.PrintArea" localSheetId="5" hidden="1">'Sch-2'!$A$1:$J$372</definedName>
    <definedName name="Z_CCA37BAE_906F_43D5_9FD9_B13563E4B9D7_.wvu.PrintArea" localSheetId="6" hidden="1">'Sch-3'!$A$1:$P$370</definedName>
    <definedName name="Z_CCA37BAE_906F_43D5_9FD9_B13563E4B9D7_.wvu.PrintArea" localSheetId="7" hidden="1">'Sch-4'!$A$1:$P$26</definedName>
    <definedName name="Z_CCA37BAE_906F_43D5_9FD9_B13563E4B9D7_.wvu.PrintArea" localSheetId="8" hidden="1">'Sch-5'!$A$1:$E$23</definedName>
    <definedName name="Z_CCA37BAE_906F_43D5_9FD9_B13563E4B9D7_.wvu.PrintArea" localSheetId="9" hidden="1">'Sch-5 after discount'!$A$1:$E$23</definedName>
    <definedName name="Z_CCA37BAE_906F_43D5_9FD9_B13563E4B9D7_.wvu.PrintArea" localSheetId="10" hidden="1">'Sch-6'!$A$1:$D$32</definedName>
    <definedName name="Z_CCA37BAE_906F_43D5_9FD9_B13563E4B9D7_.wvu.PrintArea" localSheetId="12" hidden="1">'Sch-6 (After Discount)'!$A$1:$D$32</definedName>
    <definedName name="Z_CCA37BAE_906F_43D5_9FD9_B13563E4B9D7_.wvu.PrintArea" localSheetId="11" hidden="1">'Sch-6 After Discount'!$A$1:$D$31</definedName>
    <definedName name="Z_CCA37BAE_906F_43D5_9FD9_B13563E4B9D7_.wvu.PrintArea" localSheetId="13" hidden="1">'Sch-7'!$A$1:$M$22</definedName>
    <definedName name="Z_CCA37BAE_906F_43D5_9FD9_B13563E4B9D7_.wvu.PrintTitles" localSheetId="4" hidden="1">'Sch-1'!$15:$16</definedName>
    <definedName name="Z_CCA37BAE_906F_43D5_9FD9_B13563E4B9D7_.wvu.PrintTitles" localSheetId="5" hidden="1">'Sch-2'!$15:$16</definedName>
    <definedName name="Z_CCA37BAE_906F_43D5_9FD9_B13563E4B9D7_.wvu.PrintTitles" localSheetId="6" hidden="1">'Sch-3'!$15:$16</definedName>
    <definedName name="Z_CCA37BAE_906F_43D5_9FD9_B13563E4B9D7_.wvu.PrintTitles" localSheetId="8" hidden="1">'Sch-5'!$3:$14</definedName>
    <definedName name="Z_CCA37BAE_906F_43D5_9FD9_B13563E4B9D7_.wvu.PrintTitles" localSheetId="9" hidden="1">'Sch-5 after discount'!$3:$14</definedName>
    <definedName name="Z_CCA37BAE_906F_43D5_9FD9_B13563E4B9D7_.wvu.PrintTitles" localSheetId="10" hidden="1">'Sch-6'!$3:$14</definedName>
    <definedName name="Z_CCA37BAE_906F_43D5_9FD9_B13563E4B9D7_.wvu.PrintTitles" localSheetId="12" hidden="1">'Sch-6 (After Discount)'!$3:$14</definedName>
    <definedName name="Z_CCA37BAE_906F_43D5_9FD9_B13563E4B9D7_.wvu.PrintTitles" localSheetId="11" hidden="1">'Sch-6 After Discount'!$3:$13</definedName>
    <definedName name="Z_CCA37BAE_906F_43D5_9FD9_B13563E4B9D7_.wvu.Rows" localSheetId="1" hidden="1">Cover!$7:$7</definedName>
    <definedName name="Z_CCA37BAE_906F_43D5_9FD9_B13563E4B9D7_.wvu.Rows" localSheetId="14" hidden="1">Discount!$29:$32</definedName>
    <definedName name="Z_CCA37BAE_906F_43D5_9FD9_B13563E4B9D7_.wvu.Rows" localSheetId="3" hidden="1">'Names of Bidder'!$19:$22</definedName>
    <definedName name="Z_CCA37BAE_906F_43D5_9FD9_B13563E4B9D7_.wvu.Rows" localSheetId="13" hidden="1">'Sch-7'!$62:$180</definedName>
    <definedName name="Z_D5521983_A70D_48A3_9506_C0263CBBC57D_.wvu.Cols" localSheetId="0" hidden="1">Basic!$I:$I</definedName>
    <definedName name="Z_D5521983_A70D_48A3_9506_C0263CBBC57D_.wvu.Cols" localSheetId="18" hidden="1">'Bid Form 2nd Envelope'!$H:$AO</definedName>
    <definedName name="Z_D5521983_A70D_48A3_9506_C0263CBBC57D_.wvu.Cols" localSheetId="14" hidden="1">Discount!$H:$L</definedName>
    <definedName name="Z_D5521983_A70D_48A3_9506_C0263CBBC57D_.wvu.Cols" localSheetId="3" hidden="1">'Names of Bidder'!$H:$H,'Names of Bidder'!$K:$K</definedName>
    <definedName name="Z_D5521983_A70D_48A3_9506_C0263CBBC57D_.wvu.Cols" localSheetId="21" hidden="1">'N-W (Cr.)'!$A:$O,'N-W (Cr.)'!$T:$DL</definedName>
    <definedName name="Z_D5521983_A70D_48A3_9506_C0263CBBC57D_.wvu.Cols" localSheetId="4" hidden="1">'Sch-1'!$O:$V,'Sch-1'!$X:$AK</definedName>
    <definedName name="Z_D5521983_A70D_48A3_9506_C0263CBBC57D_.wvu.Cols" localSheetId="6" hidden="1">'Sch-3'!$Q:$V</definedName>
    <definedName name="Z_D5521983_A70D_48A3_9506_C0263CBBC57D_.wvu.Cols" localSheetId="8" hidden="1">'Sch-5'!$F:$T</definedName>
    <definedName name="Z_D5521983_A70D_48A3_9506_C0263CBBC57D_.wvu.Cols" localSheetId="12" hidden="1">'Sch-6 (After Discount)'!$E:$F</definedName>
    <definedName name="Z_D5521983_A70D_48A3_9506_C0263CBBC57D_.wvu.Cols" localSheetId="13" hidden="1">'Sch-7'!$AA:$AG</definedName>
    <definedName name="Z_D5521983_A70D_48A3_9506_C0263CBBC57D_.wvu.FilterData" localSheetId="4" hidden="1">'Sch-1'!$A$17:$IV$371</definedName>
    <definedName name="Z_D5521983_A70D_48A3_9506_C0263CBBC57D_.wvu.FilterData" localSheetId="5" hidden="1">'Sch-2'!$A$17:$AF$369</definedName>
    <definedName name="Z_D5521983_A70D_48A3_9506_C0263CBBC57D_.wvu.PrintArea" localSheetId="18" hidden="1">'Bid Form 2nd Envelope'!$A$1:$F$67</definedName>
    <definedName name="Z_D5521983_A70D_48A3_9506_C0263CBBC57D_.wvu.PrintArea" localSheetId="14" hidden="1">Discount!$A$2:$G$40</definedName>
    <definedName name="Z_D5521983_A70D_48A3_9506_C0263CBBC57D_.wvu.PrintArea" localSheetId="16" hidden="1">'Entry Tax'!$A$1:$E$16</definedName>
    <definedName name="Z_D5521983_A70D_48A3_9506_C0263CBBC57D_.wvu.PrintArea" localSheetId="2" hidden="1">Instructions!$A$1:$C$65</definedName>
    <definedName name="Z_D5521983_A70D_48A3_9506_C0263CBBC57D_.wvu.PrintArea" localSheetId="3" hidden="1">'Names of Bidder'!$B$1:$H$28</definedName>
    <definedName name="Z_D5521983_A70D_48A3_9506_C0263CBBC57D_.wvu.PrintArea" localSheetId="15" hidden="1">Octroi!$A$1:$E$16</definedName>
    <definedName name="Z_D5521983_A70D_48A3_9506_C0263CBBC57D_.wvu.PrintArea" localSheetId="17" hidden="1">'Other Taxes &amp; Duties'!$A$1:$F$16</definedName>
    <definedName name="Z_D5521983_A70D_48A3_9506_C0263CBBC57D_.wvu.PrintArea" localSheetId="4" hidden="1">'Sch-1'!$A$1:$N$375</definedName>
    <definedName name="Z_D5521983_A70D_48A3_9506_C0263CBBC57D_.wvu.PrintArea" localSheetId="5" hidden="1">'Sch-2'!$A$1:$J$372</definedName>
    <definedName name="Z_D5521983_A70D_48A3_9506_C0263CBBC57D_.wvu.PrintArea" localSheetId="6" hidden="1">'Sch-3'!$A$1:$P$370</definedName>
    <definedName name="Z_D5521983_A70D_48A3_9506_C0263CBBC57D_.wvu.PrintArea" localSheetId="7" hidden="1">'Sch-4'!$A$1:$P$26</definedName>
    <definedName name="Z_D5521983_A70D_48A3_9506_C0263CBBC57D_.wvu.PrintArea" localSheetId="8" hidden="1">'Sch-5'!$A$1:$E$23</definedName>
    <definedName name="Z_D5521983_A70D_48A3_9506_C0263CBBC57D_.wvu.PrintArea" localSheetId="9" hidden="1">'Sch-5 after discount'!$A$1:$E$23</definedName>
    <definedName name="Z_D5521983_A70D_48A3_9506_C0263CBBC57D_.wvu.PrintArea" localSheetId="10" hidden="1">'Sch-6'!$A$1:$D$32</definedName>
    <definedName name="Z_D5521983_A70D_48A3_9506_C0263CBBC57D_.wvu.PrintArea" localSheetId="12" hidden="1">'Sch-6 (After Discount)'!$A$1:$D$32</definedName>
    <definedName name="Z_D5521983_A70D_48A3_9506_C0263CBBC57D_.wvu.PrintArea" localSheetId="11" hidden="1">'Sch-6 After Discount'!$A$1:$D$31</definedName>
    <definedName name="Z_D5521983_A70D_48A3_9506_C0263CBBC57D_.wvu.PrintArea" localSheetId="13" hidden="1">'Sch-7'!$A$1:$M$22</definedName>
    <definedName name="Z_D5521983_A70D_48A3_9506_C0263CBBC57D_.wvu.PrintTitles" localSheetId="4" hidden="1">'Sch-1'!$15:$16</definedName>
    <definedName name="Z_D5521983_A70D_48A3_9506_C0263CBBC57D_.wvu.PrintTitles" localSheetId="5" hidden="1">'Sch-2'!$15:$16</definedName>
    <definedName name="Z_D5521983_A70D_48A3_9506_C0263CBBC57D_.wvu.PrintTitles" localSheetId="6" hidden="1">'Sch-3'!$15:$16</definedName>
    <definedName name="Z_D5521983_A70D_48A3_9506_C0263CBBC57D_.wvu.PrintTitles" localSheetId="8" hidden="1">'Sch-5'!$3:$14</definedName>
    <definedName name="Z_D5521983_A70D_48A3_9506_C0263CBBC57D_.wvu.PrintTitles" localSheetId="9" hidden="1">'Sch-5 after discount'!$3:$14</definedName>
    <definedName name="Z_D5521983_A70D_48A3_9506_C0263CBBC57D_.wvu.PrintTitles" localSheetId="10" hidden="1">'Sch-6'!$3:$14</definedName>
    <definedName name="Z_D5521983_A70D_48A3_9506_C0263CBBC57D_.wvu.PrintTitles" localSheetId="12" hidden="1">'Sch-6 (After Discount)'!$3:$14</definedName>
    <definedName name="Z_D5521983_A70D_48A3_9506_C0263CBBC57D_.wvu.PrintTitles" localSheetId="11" hidden="1">'Sch-6 After Discount'!$3:$13</definedName>
    <definedName name="Z_D5521983_A70D_48A3_9506_C0263CBBC57D_.wvu.Rows" localSheetId="1" hidden="1">Cover!$7:$7</definedName>
    <definedName name="Z_D5521983_A70D_48A3_9506_C0263CBBC57D_.wvu.Rows" localSheetId="14" hidden="1">Discount!$29:$32</definedName>
    <definedName name="Z_D5521983_A70D_48A3_9506_C0263CBBC57D_.wvu.Rows" localSheetId="3" hidden="1">'Names of Bidder'!$19:$22</definedName>
    <definedName name="Z_D5521983_A70D_48A3_9506_C0263CBBC57D_.wvu.Rows" localSheetId="13" hidden="1">'Sch-7'!$62:$180</definedName>
    <definedName name="Z_E9F4E142_7D26_464D_BECA_4F3806DB1FE1_.wvu.Cols" localSheetId="14" hidden="1">Discount!$H:$S</definedName>
    <definedName name="Z_E9F4E142_7D26_464D_BECA_4F3806DB1FE1_.wvu.Cols" localSheetId="8" hidden="1">'Sch-5'!$I:$P</definedName>
    <definedName name="Z_E9F4E142_7D26_464D_BECA_4F3806DB1FE1_.wvu.Cols" localSheetId="9" hidden="1">'Sch-5 after discount'!$I:$P</definedName>
    <definedName name="Z_E9F4E142_7D26_464D_BECA_4F3806DB1FE1_.wvu.PrintArea" localSheetId="18" hidden="1">'Bid Form 2nd Envelope'!$A$1:$F$67</definedName>
    <definedName name="Z_E9F4E142_7D26_464D_BECA_4F3806DB1FE1_.wvu.PrintArea" localSheetId="14" hidden="1">Discount!$A$2:$G$40</definedName>
    <definedName name="Z_E9F4E142_7D26_464D_BECA_4F3806DB1FE1_.wvu.PrintArea" localSheetId="16" hidden="1">'Entry Tax'!$A$1:$E$16</definedName>
    <definedName name="Z_E9F4E142_7D26_464D_BECA_4F3806DB1FE1_.wvu.PrintArea" localSheetId="2" hidden="1">Instructions!$A$1:$C$65</definedName>
    <definedName name="Z_E9F4E142_7D26_464D_BECA_4F3806DB1FE1_.wvu.PrintArea" localSheetId="3" hidden="1">'Names of Bidder'!$B$1:$E$26</definedName>
    <definedName name="Z_E9F4E142_7D26_464D_BECA_4F3806DB1FE1_.wvu.PrintArea" localSheetId="15" hidden="1">Octroi!$A$1:$E$16</definedName>
    <definedName name="Z_E9F4E142_7D26_464D_BECA_4F3806DB1FE1_.wvu.PrintArea" localSheetId="17" hidden="1">'Other Taxes &amp; Duties'!$A$1:$F$16</definedName>
    <definedName name="Z_E9F4E142_7D26_464D_BECA_4F3806DB1FE1_.wvu.PrintArea" localSheetId="8" hidden="1">'Sch-5'!$A$1:$E$23</definedName>
    <definedName name="Z_E9F4E142_7D26_464D_BECA_4F3806DB1FE1_.wvu.PrintArea" localSheetId="9" hidden="1">'Sch-5 after discount'!$A$1:$E$23</definedName>
    <definedName name="Z_E9F4E142_7D26_464D_BECA_4F3806DB1FE1_.wvu.PrintArea" localSheetId="10" hidden="1">'Sch-6'!$A$1:$D$33</definedName>
    <definedName name="Z_E9F4E142_7D26_464D_BECA_4F3806DB1FE1_.wvu.PrintArea" localSheetId="12" hidden="1">'Sch-6 (After Discount)'!$A$1:$D$33</definedName>
    <definedName name="Z_E9F4E142_7D26_464D_BECA_4F3806DB1FE1_.wvu.PrintArea" localSheetId="11" hidden="1">'Sch-6 After Discount'!$A$1:$D$32</definedName>
    <definedName name="Z_E9F4E142_7D26_464D_BECA_4F3806DB1FE1_.wvu.PrintTitles" localSheetId="8" hidden="1">'Sch-5'!$3:$14</definedName>
    <definedName name="Z_E9F4E142_7D26_464D_BECA_4F3806DB1FE1_.wvu.PrintTitles" localSheetId="9" hidden="1">'Sch-5 after discount'!$3:$14</definedName>
    <definedName name="Z_E9F4E142_7D26_464D_BECA_4F3806DB1FE1_.wvu.PrintTitles" localSheetId="10" hidden="1">'Sch-6'!$3:$14</definedName>
    <definedName name="Z_E9F4E142_7D26_464D_BECA_4F3806DB1FE1_.wvu.PrintTitles" localSheetId="12" hidden="1">'Sch-6 (After Discount)'!$3:$14</definedName>
    <definedName name="Z_E9F4E142_7D26_464D_BECA_4F3806DB1FE1_.wvu.PrintTitles" localSheetId="11" hidden="1">'Sch-6 After Discount'!$3:$13</definedName>
    <definedName name="Z_E9F4E142_7D26_464D_BECA_4F3806DB1FE1_.wvu.Rows" localSheetId="1" hidden="1">Cover!$7:$7</definedName>
    <definedName name="Z_E9F4E142_7D26_464D_BECA_4F3806DB1FE1_.wvu.Rows" localSheetId="14" hidden="1">Discount!$30:$32</definedName>
    <definedName name="Z_ECE9294F_C910_4036_88BC_B1F2176FB06B_.wvu.Cols" localSheetId="14" hidden="1">Discount!$H:$S</definedName>
    <definedName name="Z_ECE9294F_C910_4036_88BC_B1F2176FB06B_.wvu.Cols" localSheetId="8" hidden="1">'Sch-5'!$I:$P</definedName>
    <definedName name="Z_ECE9294F_C910_4036_88BC_B1F2176FB06B_.wvu.Cols" localSheetId="9" hidden="1">'Sch-5 after discount'!$I:$P</definedName>
    <definedName name="Z_ECE9294F_C910_4036_88BC_B1F2176FB06B_.wvu.PrintArea" localSheetId="18" hidden="1">'Bid Form 2nd Envelope'!$A$1:$F$67</definedName>
    <definedName name="Z_ECE9294F_C910_4036_88BC_B1F2176FB06B_.wvu.PrintArea" localSheetId="14" hidden="1">Discount!$A$2:$G$40</definedName>
    <definedName name="Z_ECE9294F_C910_4036_88BC_B1F2176FB06B_.wvu.PrintArea" localSheetId="16" hidden="1">'Entry Tax'!$A$1:$E$16</definedName>
    <definedName name="Z_ECE9294F_C910_4036_88BC_B1F2176FB06B_.wvu.PrintArea" localSheetId="2" hidden="1">Instructions!$A$1:$C$65</definedName>
    <definedName name="Z_ECE9294F_C910_4036_88BC_B1F2176FB06B_.wvu.PrintArea" localSheetId="3" hidden="1">'Names of Bidder'!$B$1:$E$26</definedName>
    <definedName name="Z_ECE9294F_C910_4036_88BC_B1F2176FB06B_.wvu.PrintArea" localSheetId="15" hidden="1">Octroi!$A$1:$E$16</definedName>
    <definedName name="Z_ECE9294F_C910_4036_88BC_B1F2176FB06B_.wvu.PrintArea" localSheetId="17" hidden="1">'Other Taxes &amp; Duties'!$A$1:$F$16</definedName>
    <definedName name="Z_ECE9294F_C910_4036_88BC_B1F2176FB06B_.wvu.PrintArea" localSheetId="8" hidden="1">'Sch-5'!$A$1:$E$23</definedName>
    <definedName name="Z_ECE9294F_C910_4036_88BC_B1F2176FB06B_.wvu.PrintArea" localSheetId="9" hidden="1">'Sch-5 after discount'!$A$1:$E$23</definedName>
    <definedName name="Z_ECE9294F_C910_4036_88BC_B1F2176FB06B_.wvu.PrintArea" localSheetId="10" hidden="1">'Sch-6'!$A$1:$D$33</definedName>
    <definedName name="Z_ECE9294F_C910_4036_88BC_B1F2176FB06B_.wvu.PrintArea" localSheetId="12" hidden="1">'Sch-6 (After Discount)'!$A$1:$D$33</definedName>
    <definedName name="Z_ECE9294F_C910_4036_88BC_B1F2176FB06B_.wvu.PrintArea" localSheetId="11" hidden="1">'Sch-6 After Discount'!$A$1:$D$32</definedName>
    <definedName name="Z_ECE9294F_C910_4036_88BC_B1F2176FB06B_.wvu.PrintTitles" localSheetId="8" hidden="1">'Sch-5'!$3:$14</definedName>
    <definedName name="Z_ECE9294F_C910_4036_88BC_B1F2176FB06B_.wvu.PrintTitles" localSheetId="9" hidden="1">'Sch-5 after discount'!$3:$14</definedName>
    <definedName name="Z_ECE9294F_C910_4036_88BC_B1F2176FB06B_.wvu.PrintTitles" localSheetId="10" hidden="1">'Sch-6'!$3:$14</definedName>
    <definedName name="Z_ECE9294F_C910_4036_88BC_B1F2176FB06B_.wvu.PrintTitles" localSheetId="12" hidden="1">'Sch-6 (After Discount)'!$3:$14</definedName>
    <definedName name="Z_ECE9294F_C910_4036_88BC_B1F2176FB06B_.wvu.PrintTitles" localSheetId="11" hidden="1">'Sch-6 After Discount'!$3:$13</definedName>
    <definedName name="Z_ECE9294F_C910_4036_88BC_B1F2176FB06B_.wvu.Rows" localSheetId="1" hidden="1">Cover!$7:$7</definedName>
    <definedName name="Z_ECE9294F_C910_4036_88BC_B1F2176FB06B_.wvu.Rows" localSheetId="14" hidden="1">Discount!$30:$32</definedName>
    <definedName name="Z_F1C18E61_2FF0_4182_BAEC_13559DB173F9_.wvu.Cols" localSheetId="21" hidden="1">'N-W (Cr.)'!$C:$C,'N-W (Cr.)'!$H:$H,'N-W (Cr.)'!$M:$M,'N-W (Cr.)'!$R:$R</definedName>
    <definedName name="Z_F34A69E2_31EE_443F_8E78_A31E3AA3BE2B_.wvu.Cols" localSheetId="21" hidden="1">'N-W (Cr.)'!$C:$C,'N-W (Cr.)'!$H:$H,'N-W (Cr.)'!$M:$M,'N-W (Cr.)'!$R:$R</definedName>
    <definedName name="Z_F9504563_F4B8_4B08_8DF4_BD6D3D1F49DF_.wvu.Cols" localSheetId="21" hidden="1">'N-W (Cr.)'!$C:$C,'N-W (Cr.)'!$H:$H,'N-W (Cr.)'!$M:$M,'N-W (Cr.)'!$R:$R</definedName>
    <definedName name="Z_F9C00FCC_B928_44A4_AE8D_3790B3A7FE91_.wvu.Cols" localSheetId="21" hidden="1">'N-W (Cr.)'!$C:$C,'N-W (Cr.)'!$H:$H,'N-W (Cr.)'!$M:$M,'N-W (Cr.)'!$R:$R</definedName>
  </definedNames>
  <calcPr calcId="191029"/>
  <customWorkbookViews>
    <customWorkbookView name="Chandra Kr. Kamat {चंद्र कुमार कामत} - Personal View" guid="{774408C1-A1A6-43CE-92F4-BC878F6EB0D4}" mergeInterval="0" personalView="1" maximized="1" xWindow="-8" yWindow="-8" windowWidth="1936" windowHeight="1056" tabRatio="670" activeSheetId="19"/>
    <customWorkbookView name="Adil Iqbal Khan {Adil Iqbal Khan} - Personal View" guid="{CA9345C4-09FE-4F27-BFD9-3D9BCD2DED09}" mergeInterval="0" personalView="1" maximized="1" xWindow="-9" yWindow="-9" windowWidth="1938" windowHeight="1048" tabRatio="786" activeSheetId="19"/>
    <customWorkbookView name="Charanya Ambati {चरण्या अंबटि} - Personal View" guid="{7AB1F867-F01E-4EB9-A93D-DDCFDB9AA444}" mergeInterval="0" personalView="1" maximized="1" xWindow="-9" yWindow="-9" windowWidth="1938" windowHeight="1048" tabRatio="786" activeSheetId="19"/>
    <customWorkbookView name="Prabodh Kumar Singh {प्रबोध कुमार सिंह} - Personal View" guid="{B96E710B-6DD7-4DE1-95AB-C9EE060CD030}" mergeInterval="0" personalView="1" maximized="1" windowWidth="1916" windowHeight="854" tabRatio="786" activeSheetId="5"/>
    <customWorkbookView name="60001487 - Personal View" guid="{357C9841-BEC3-434B-AC63-C04FB4321BA3}" mergeInterval="0" personalView="1" maximized="1" xWindow="1" yWindow="1" windowWidth="1362" windowHeight="538" tabRatio="944" activeSheetId="12"/>
    <customWorkbookView name="60003235 - Personal View" guid="{3C00DDA0-7DDE-4169-A739-550DAF5DCF8D}" mergeInterval="0" personalView="1" maximized="1" xWindow="1" yWindow="1" windowWidth="1020" windowHeight="496" tabRatio="944" activeSheetId="19"/>
    <customWorkbookView name="Pankaj Kumar Jangid {पंकज कुमार जांगिड} - Personal View" guid="{99CA2F10-F926-46DC-8609-4EAE5B9F3585}" mergeInterval="0" personalView="1" maximized="1" windowWidth="1916" windowHeight="814" tabRatio="670" activeSheetId="15"/>
    <customWorkbookView name="Neelam Singh {नीलम सिंह} - Personal View" guid="{497EA202-A8B8-45C5-9E6C-C3CD104F3979}" mergeInterval="0" personalView="1" maximized="1" windowWidth="1916" windowHeight="853" tabRatio="786" activeSheetId="7"/>
    <customWorkbookView name="Rahul {Rahul} - Personal View" guid="{63D51328-7CBC-4A1E-B96D-BAE91416501B}" mergeInterval="0" personalView="1" maximized="1" xWindow="-8" yWindow="-8" windowWidth="1936" windowHeight="1056" tabRatio="786" activeSheetId="5"/>
    <customWorkbookView name="Atul Singh - Personal View" guid="{D5521983-A70D-48A3-9506-C0263CBBC57D}" mergeInterval="0" personalView="1" maximized="1" windowWidth="1362" windowHeight="542" tabRatio="786" activeSheetId="19"/>
    <customWorkbookView name="Atul Kumar Singh {अतुल कुमार सिंह} - Personal View" guid="{12A89170-4F84-482D-A3C5-7890082E7B73}" mergeInterval="0" personalView="1" maximized="1" xWindow="-8" yWindow="-8" windowWidth="1936" windowHeight="1056" tabRatio="786" activeSheetId="19"/>
    <customWorkbookView name="Umesh Kumar Yadav {उमेश कुमार यादव} - Personal View" guid="{CCA37BAE-906F-43D5-9FD9-B13563E4B9D7}" mergeInterval="0" personalView="1" maximized="1" xWindow="-8" yWindow="-8" windowWidth="1936" windowHeight="1056" tabRatio="670" activeSheetId="19"/>
  </customWorkbookViews>
</workbook>
</file>

<file path=xl/calcChain.xml><?xml version="1.0" encoding="utf-8"?>
<calcChain xmlns="http://schemas.openxmlformats.org/spreadsheetml/2006/main">
  <c r="P20" i="7" l="1"/>
  <c r="Q20" i="7" s="1"/>
  <c r="R20" i="7"/>
  <c r="P21" i="7"/>
  <c r="P22" i="7"/>
  <c r="Q22" i="7" s="1"/>
  <c r="R22" i="7"/>
  <c r="P23" i="7"/>
  <c r="P24" i="7"/>
  <c r="Q24" i="7" s="1"/>
  <c r="R24" i="7"/>
  <c r="P25" i="7"/>
  <c r="R25" i="7" s="1"/>
  <c r="Q25" i="7"/>
  <c r="P26" i="7"/>
  <c r="Q26" i="7" s="1"/>
  <c r="R26" i="7"/>
  <c r="P27" i="7"/>
  <c r="R27" i="7" s="1"/>
  <c r="Q27" i="7"/>
  <c r="P28" i="7"/>
  <c r="Q28" i="7" s="1"/>
  <c r="R28" i="7"/>
  <c r="P29" i="7"/>
  <c r="P30" i="7"/>
  <c r="Q30" i="7" s="1"/>
  <c r="R30" i="7"/>
  <c r="P31" i="7"/>
  <c r="R31" i="7" s="1"/>
  <c r="Q31" i="7"/>
  <c r="P32" i="7"/>
  <c r="Q32" i="7" s="1"/>
  <c r="R32" i="7"/>
  <c r="P33" i="7"/>
  <c r="R33" i="7" s="1"/>
  <c r="Q33" i="7"/>
  <c r="P34" i="7"/>
  <c r="Q34" i="7" s="1"/>
  <c r="R34" i="7"/>
  <c r="P35" i="7"/>
  <c r="R35" i="7" s="1"/>
  <c r="Q35" i="7"/>
  <c r="P36" i="7"/>
  <c r="Q36" i="7" s="1"/>
  <c r="R36" i="7"/>
  <c r="P37" i="7"/>
  <c r="P38" i="7"/>
  <c r="Q38" i="7" s="1"/>
  <c r="R38" i="7"/>
  <c r="P39" i="7"/>
  <c r="R39" i="7" s="1"/>
  <c r="Q39" i="7"/>
  <c r="P40" i="7"/>
  <c r="Q40" i="7" s="1"/>
  <c r="R40" i="7"/>
  <c r="P41" i="7"/>
  <c r="R41" i="7" s="1"/>
  <c r="Q41" i="7"/>
  <c r="P42" i="7"/>
  <c r="Q42" i="7" s="1"/>
  <c r="R42" i="7"/>
  <c r="P43" i="7"/>
  <c r="R43" i="7" s="1"/>
  <c r="Q43" i="7"/>
  <c r="P44" i="7"/>
  <c r="Q44" i="7" s="1"/>
  <c r="R44" i="7"/>
  <c r="P45" i="7"/>
  <c r="P46" i="7"/>
  <c r="Q46" i="7" s="1"/>
  <c r="R46" i="7"/>
  <c r="P47" i="7"/>
  <c r="R47" i="7" s="1"/>
  <c r="Q47" i="7"/>
  <c r="P48" i="7"/>
  <c r="Q48" i="7" s="1"/>
  <c r="R48" i="7"/>
  <c r="P49" i="7"/>
  <c r="P50" i="7"/>
  <c r="Q50" i="7" s="1"/>
  <c r="R50" i="7"/>
  <c r="P51" i="7"/>
  <c r="R51" i="7" s="1"/>
  <c r="Q51" i="7"/>
  <c r="P52" i="7"/>
  <c r="Q52" i="7" s="1"/>
  <c r="R52" i="7"/>
  <c r="P53" i="7"/>
  <c r="P54" i="7"/>
  <c r="Q54" i="7" s="1"/>
  <c r="R54" i="7"/>
  <c r="P55" i="7"/>
  <c r="P56" i="7"/>
  <c r="Q56" i="7" s="1"/>
  <c r="R56" i="7"/>
  <c r="P57" i="7"/>
  <c r="R57" i="7" s="1"/>
  <c r="Q57" i="7"/>
  <c r="P58" i="7"/>
  <c r="Q58" i="7" s="1"/>
  <c r="R58" i="7"/>
  <c r="P59" i="7"/>
  <c r="Q59" i="7"/>
  <c r="R59" i="7"/>
  <c r="P60" i="7"/>
  <c r="Q60" i="7" s="1"/>
  <c r="R60" i="7"/>
  <c r="P61" i="7"/>
  <c r="P62" i="7"/>
  <c r="P63" i="7"/>
  <c r="Q63" i="7" s="1"/>
  <c r="R63" i="7"/>
  <c r="P64" i="7"/>
  <c r="Q64" i="7" s="1"/>
  <c r="R64" i="7"/>
  <c r="P65" i="7"/>
  <c r="Q65" i="7"/>
  <c r="R65" i="7"/>
  <c r="P66" i="7"/>
  <c r="P67" i="7"/>
  <c r="Q67" i="7"/>
  <c r="R67" i="7"/>
  <c r="P68" i="7"/>
  <c r="Q68" i="7" s="1"/>
  <c r="R68" i="7"/>
  <c r="P69" i="7"/>
  <c r="R69" i="7" s="1"/>
  <c r="Q69" i="7"/>
  <c r="P70" i="7"/>
  <c r="P71" i="7"/>
  <c r="P72" i="7"/>
  <c r="Q72" i="7" s="1"/>
  <c r="R72" i="7"/>
  <c r="P73" i="7"/>
  <c r="Q73" i="7"/>
  <c r="R73" i="7"/>
  <c r="P74" i="7"/>
  <c r="P75" i="7"/>
  <c r="P76" i="7"/>
  <c r="Q76" i="7" s="1"/>
  <c r="R76" i="7"/>
  <c r="P77" i="7"/>
  <c r="Q77" i="7" s="1"/>
  <c r="R77" i="7"/>
  <c r="P78" i="7"/>
  <c r="R78" i="7" s="1"/>
  <c r="Q78" i="7"/>
  <c r="P79" i="7"/>
  <c r="P80" i="7"/>
  <c r="P81" i="7"/>
  <c r="Q81" i="7" s="1"/>
  <c r="R81" i="7"/>
  <c r="P82" i="7"/>
  <c r="Q82" i="7"/>
  <c r="R82" i="7"/>
  <c r="P83" i="7"/>
  <c r="P84" i="7"/>
  <c r="P85" i="7"/>
  <c r="Q85" i="7" s="1"/>
  <c r="P86" i="7"/>
  <c r="R86" i="7" s="1"/>
  <c r="Q86" i="7"/>
  <c r="P87" i="7"/>
  <c r="P88" i="7"/>
  <c r="Q88" i="7" s="1"/>
  <c r="R88" i="7"/>
  <c r="P89" i="7"/>
  <c r="Q89" i="7" s="1"/>
  <c r="R89" i="7"/>
  <c r="P90" i="7"/>
  <c r="Q90" i="7"/>
  <c r="R90" i="7"/>
  <c r="P91" i="7"/>
  <c r="Q91" i="7" s="1"/>
  <c r="R91" i="7"/>
  <c r="P92" i="7"/>
  <c r="P93" i="7"/>
  <c r="P94" i="7"/>
  <c r="P95" i="7"/>
  <c r="P96" i="7"/>
  <c r="Q96" i="7" s="1"/>
  <c r="R96" i="7"/>
  <c r="P97" i="7"/>
  <c r="Q97" i="7" s="1"/>
  <c r="R97" i="7"/>
  <c r="P98" i="7"/>
  <c r="Q98" i="7"/>
  <c r="R98" i="7"/>
  <c r="P99" i="7"/>
  <c r="Q99" i="7" s="1"/>
  <c r="R99" i="7"/>
  <c r="P100" i="7"/>
  <c r="Q100" i="7"/>
  <c r="R100" i="7"/>
  <c r="P101" i="7"/>
  <c r="Q101" i="7" s="1"/>
  <c r="R101" i="7"/>
  <c r="P102" i="7"/>
  <c r="P103" i="7"/>
  <c r="P104" i="7"/>
  <c r="Q104" i="7" s="1"/>
  <c r="P105" i="7"/>
  <c r="Q105" i="7" s="1"/>
  <c r="R105" i="7"/>
  <c r="P106" i="7"/>
  <c r="Q106" i="7"/>
  <c r="R106" i="7"/>
  <c r="P107" i="7"/>
  <c r="Q107" i="7" s="1"/>
  <c r="R107" i="7"/>
  <c r="P108" i="7"/>
  <c r="Q108" i="7"/>
  <c r="R108" i="7"/>
  <c r="P109" i="7"/>
  <c r="R109" i="7" s="1"/>
  <c r="Q109" i="7"/>
  <c r="P110" i="7"/>
  <c r="Q110" i="7"/>
  <c r="R110" i="7"/>
  <c r="P111" i="7"/>
  <c r="P112" i="7"/>
  <c r="Q112" i="7"/>
  <c r="R112" i="7"/>
  <c r="P113" i="7"/>
  <c r="R113" i="7" s="1"/>
  <c r="Q113" i="7"/>
  <c r="P114" i="7"/>
  <c r="Q114" i="7"/>
  <c r="R114" i="7"/>
  <c r="P115" i="7"/>
  <c r="P116" i="7"/>
  <c r="Q116" i="7"/>
  <c r="R116" i="7"/>
  <c r="P117" i="7"/>
  <c r="R117" i="7" s="1"/>
  <c r="Q117" i="7"/>
  <c r="P118" i="7"/>
  <c r="Q118" i="7"/>
  <c r="R118" i="7"/>
  <c r="P119" i="7"/>
  <c r="P120" i="7"/>
  <c r="Q120" i="7"/>
  <c r="R120" i="7"/>
  <c r="P121" i="7"/>
  <c r="R121" i="7" s="1"/>
  <c r="Q121" i="7"/>
  <c r="P122" i="7"/>
  <c r="Q122" i="7"/>
  <c r="R122" i="7"/>
  <c r="P123" i="7"/>
  <c r="P124" i="7"/>
  <c r="Q124" i="7"/>
  <c r="R124" i="7"/>
  <c r="P125" i="7"/>
  <c r="R125" i="7" s="1"/>
  <c r="Q125" i="7"/>
  <c r="P126" i="7"/>
  <c r="Q126" i="7"/>
  <c r="R126" i="7"/>
  <c r="P127" i="7"/>
  <c r="P128" i="7"/>
  <c r="Q128" i="7"/>
  <c r="R128" i="7"/>
  <c r="P129" i="7"/>
  <c r="R129" i="7" s="1"/>
  <c r="Q129" i="7"/>
  <c r="P130" i="7"/>
  <c r="Q130" i="7"/>
  <c r="R130" i="7"/>
  <c r="P131" i="7"/>
  <c r="P132" i="7"/>
  <c r="Q132" i="7"/>
  <c r="R132" i="7"/>
  <c r="P133" i="7"/>
  <c r="R133" i="7" s="1"/>
  <c r="Q133" i="7"/>
  <c r="P134" i="7"/>
  <c r="Q134" i="7"/>
  <c r="R134" i="7"/>
  <c r="P135" i="7"/>
  <c r="P136" i="7"/>
  <c r="Q136" i="7"/>
  <c r="R136" i="7"/>
  <c r="P137" i="7"/>
  <c r="R137" i="7" s="1"/>
  <c r="Q137" i="7"/>
  <c r="P138" i="7"/>
  <c r="Q138" i="7"/>
  <c r="R138" i="7"/>
  <c r="P139" i="7"/>
  <c r="P140" i="7"/>
  <c r="Q140" i="7"/>
  <c r="R140" i="7"/>
  <c r="P141" i="7"/>
  <c r="R141" i="7" s="1"/>
  <c r="Q141" i="7"/>
  <c r="P142" i="7"/>
  <c r="Q142" i="7"/>
  <c r="R142" i="7"/>
  <c r="P143" i="7"/>
  <c r="P144" i="7"/>
  <c r="Q144" i="7"/>
  <c r="R144" i="7"/>
  <c r="P145" i="7"/>
  <c r="R145" i="7" s="1"/>
  <c r="Q145" i="7"/>
  <c r="P146" i="7"/>
  <c r="Q146" i="7"/>
  <c r="R146" i="7"/>
  <c r="P147" i="7"/>
  <c r="P148" i="7"/>
  <c r="Q148" i="7"/>
  <c r="R148" i="7"/>
  <c r="P149" i="7"/>
  <c r="R149" i="7" s="1"/>
  <c r="Q149" i="7"/>
  <c r="P150" i="7"/>
  <c r="Q150" i="7"/>
  <c r="R150" i="7"/>
  <c r="P151" i="7"/>
  <c r="P152" i="7"/>
  <c r="Q152" i="7"/>
  <c r="R152" i="7"/>
  <c r="P153" i="7"/>
  <c r="R153" i="7" s="1"/>
  <c r="Q153" i="7"/>
  <c r="P154" i="7"/>
  <c r="Q154" i="7"/>
  <c r="R154" i="7"/>
  <c r="P155" i="7"/>
  <c r="P156" i="7"/>
  <c r="Q156" i="7"/>
  <c r="R156" i="7"/>
  <c r="P157" i="7"/>
  <c r="R157" i="7" s="1"/>
  <c r="Q157" i="7"/>
  <c r="P158" i="7"/>
  <c r="Q158" i="7"/>
  <c r="R158" i="7"/>
  <c r="P159" i="7"/>
  <c r="P160" i="7"/>
  <c r="Q160" i="7"/>
  <c r="R160" i="7"/>
  <c r="P161" i="7"/>
  <c r="R161" i="7" s="1"/>
  <c r="Q161" i="7"/>
  <c r="P162" i="7"/>
  <c r="Q162" i="7"/>
  <c r="R162" i="7"/>
  <c r="P163" i="7"/>
  <c r="P164" i="7"/>
  <c r="Q164" i="7"/>
  <c r="R164" i="7"/>
  <c r="P165" i="7"/>
  <c r="R165" i="7" s="1"/>
  <c r="Q165" i="7"/>
  <c r="P166" i="7"/>
  <c r="Q166" i="7"/>
  <c r="R166" i="7"/>
  <c r="P167" i="7"/>
  <c r="P168" i="7"/>
  <c r="Q168" i="7"/>
  <c r="R168" i="7"/>
  <c r="P169" i="7"/>
  <c r="R169" i="7" s="1"/>
  <c r="Q169" i="7"/>
  <c r="P170" i="7"/>
  <c r="Q170" i="7"/>
  <c r="R170" i="7"/>
  <c r="P171" i="7"/>
  <c r="P172" i="7"/>
  <c r="Q172" i="7"/>
  <c r="R172" i="7"/>
  <c r="P173" i="7"/>
  <c r="R173" i="7" s="1"/>
  <c r="Q173" i="7"/>
  <c r="P174" i="7"/>
  <c r="Q174" i="7"/>
  <c r="R174" i="7"/>
  <c r="P175" i="7"/>
  <c r="P176" i="7"/>
  <c r="Q176" i="7"/>
  <c r="R176" i="7"/>
  <c r="P177" i="7"/>
  <c r="R177" i="7" s="1"/>
  <c r="Q177" i="7"/>
  <c r="P178" i="7"/>
  <c r="Q178" i="7"/>
  <c r="R178" i="7"/>
  <c r="P179" i="7"/>
  <c r="P180" i="7"/>
  <c r="Q180" i="7"/>
  <c r="R180" i="7"/>
  <c r="P181" i="7"/>
  <c r="R181" i="7" s="1"/>
  <c r="Q181" i="7"/>
  <c r="P182" i="7"/>
  <c r="Q182" i="7"/>
  <c r="R182" i="7"/>
  <c r="P183" i="7"/>
  <c r="P184" i="7"/>
  <c r="Q184" i="7"/>
  <c r="R184" i="7"/>
  <c r="P185" i="7"/>
  <c r="R185" i="7" s="1"/>
  <c r="Q185" i="7"/>
  <c r="P186" i="7"/>
  <c r="Q186" i="7"/>
  <c r="R186" i="7"/>
  <c r="P187" i="7"/>
  <c r="P188" i="7"/>
  <c r="Q188" i="7"/>
  <c r="R188" i="7"/>
  <c r="P189" i="7"/>
  <c r="R189" i="7" s="1"/>
  <c r="Q189" i="7"/>
  <c r="P190" i="7"/>
  <c r="Q190" i="7"/>
  <c r="R190" i="7"/>
  <c r="P191" i="7"/>
  <c r="P192" i="7"/>
  <c r="Q192" i="7"/>
  <c r="R192" i="7"/>
  <c r="P193" i="7"/>
  <c r="R193" i="7" s="1"/>
  <c r="Q193" i="7"/>
  <c r="P194" i="7"/>
  <c r="Q194" i="7"/>
  <c r="R194" i="7"/>
  <c r="P195" i="7"/>
  <c r="P196" i="7"/>
  <c r="Q196" i="7"/>
  <c r="R196" i="7"/>
  <c r="P197" i="7"/>
  <c r="R197" i="7" s="1"/>
  <c r="Q197" i="7"/>
  <c r="P198" i="7"/>
  <c r="Q198" i="7"/>
  <c r="R198" i="7"/>
  <c r="P199" i="7"/>
  <c r="P200" i="7"/>
  <c r="Q200" i="7"/>
  <c r="R200" i="7"/>
  <c r="P201" i="7"/>
  <c r="R201" i="7" s="1"/>
  <c r="Q201" i="7"/>
  <c r="P202" i="7"/>
  <c r="Q202" i="7"/>
  <c r="R202" i="7"/>
  <c r="P203" i="7"/>
  <c r="P204" i="7"/>
  <c r="Q204" i="7"/>
  <c r="R204" i="7"/>
  <c r="P205" i="7"/>
  <c r="R205" i="7" s="1"/>
  <c r="Q205" i="7"/>
  <c r="P206" i="7"/>
  <c r="Q206" i="7"/>
  <c r="R206" i="7"/>
  <c r="P207" i="7"/>
  <c r="P208" i="7"/>
  <c r="Q208" i="7"/>
  <c r="R208" i="7"/>
  <c r="P209" i="7"/>
  <c r="R209" i="7" s="1"/>
  <c r="Q209" i="7"/>
  <c r="P210" i="7"/>
  <c r="Q210" i="7"/>
  <c r="R210" i="7"/>
  <c r="P211" i="7"/>
  <c r="P212" i="7"/>
  <c r="Q212" i="7"/>
  <c r="R212" i="7"/>
  <c r="P213" i="7"/>
  <c r="R213" i="7" s="1"/>
  <c r="Q213" i="7"/>
  <c r="P214" i="7"/>
  <c r="Q214" i="7"/>
  <c r="R214" i="7"/>
  <c r="P215" i="7"/>
  <c r="P216" i="7"/>
  <c r="Q216" i="7"/>
  <c r="R216" i="7"/>
  <c r="P217" i="7"/>
  <c r="R217" i="7" s="1"/>
  <c r="Q217" i="7"/>
  <c r="P218" i="7"/>
  <c r="Q218" i="7"/>
  <c r="R218" i="7"/>
  <c r="P219" i="7"/>
  <c r="P220" i="7"/>
  <c r="Q220" i="7"/>
  <c r="R220" i="7"/>
  <c r="P221" i="7"/>
  <c r="R221" i="7" s="1"/>
  <c r="Q221" i="7"/>
  <c r="P222" i="7"/>
  <c r="Q222" i="7"/>
  <c r="R222" i="7"/>
  <c r="P223" i="7"/>
  <c r="P224" i="7"/>
  <c r="Q224" i="7"/>
  <c r="R224" i="7"/>
  <c r="P225" i="7"/>
  <c r="R225" i="7" s="1"/>
  <c r="Q225" i="7"/>
  <c r="P226" i="7"/>
  <c r="R226" i="7" s="1"/>
  <c r="Q226" i="7"/>
  <c r="P227" i="7"/>
  <c r="Q227" i="7"/>
  <c r="R227" i="7"/>
  <c r="P228" i="7"/>
  <c r="R228" i="7" s="1"/>
  <c r="P229" i="7"/>
  <c r="Q229" i="7"/>
  <c r="R229" i="7"/>
  <c r="P230" i="7"/>
  <c r="R230" i="7" s="1"/>
  <c r="Q230" i="7"/>
  <c r="P231" i="7"/>
  <c r="Q231" i="7"/>
  <c r="R231" i="7"/>
  <c r="P232" i="7"/>
  <c r="R232" i="7" s="1"/>
  <c r="P233" i="7"/>
  <c r="Q233" i="7"/>
  <c r="R233" i="7"/>
  <c r="P234" i="7"/>
  <c r="R234" i="7" s="1"/>
  <c r="Q234" i="7"/>
  <c r="P235" i="7"/>
  <c r="Q235" i="7"/>
  <c r="R235" i="7"/>
  <c r="P236" i="7"/>
  <c r="R236" i="7" s="1"/>
  <c r="P237" i="7"/>
  <c r="Q237" i="7"/>
  <c r="R237" i="7"/>
  <c r="P238" i="7"/>
  <c r="R238" i="7" s="1"/>
  <c r="Q238" i="7"/>
  <c r="P239" i="7"/>
  <c r="Q239" i="7"/>
  <c r="R239" i="7"/>
  <c r="P240" i="7"/>
  <c r="R240" i="7" s="1"/>
  <c r="P241" i="7"/>
  <c r="Q241" i="7"/>
  <c r="R241" i="7"/>
  <c r="P242" i="7"/>
  <c r="R242" i="7" s="1"/>
  <c r="Q242" i="7"/>
  <c r="P243" i="7"/>
  <c r="Q243" i="7"/>
  <c r="R243" i="7"/>
  <c r="P244" i="7"/>
  <c r="R244" i="7" s="1"/>
  <c r="P245" i="7"/>
  <c r="Q245" i="7"/>
  <c r="R245" i="7"/>
  <c r="P246" i="7"/>
  <c r="R246" i="7" s="1"/>
  <c r="Q246" i="7"/>
  <c r="P247" i="7"/>
  <c r="Q247" i="7"/>
  <c r="R247" i="7"/>
  <c r="P248" i="7"/>
  <c r="R248" i="7" s="1"/>
  <c r="P249" i="7"/>
  <c r="Q249" i="7"/>
  <c r="R249" i="7"/>
  <c r="P250" i="7"/>
  <c r="R250" i="7" s="1"/>
  <c r="Q250" i="7"/>
  <c r="P251" i="7"/>
  <c r="Q251" i="7"/>
  <c r="R251" i="7"/>
  <c r="P252" i="7"/>
  <c r="R252" i="7" s="1"/>
  <c r="P253" i="7"/>
  <c r="Q253" i="7"/>
  <c r="R253" i="7"/>
  <c r="P254" i="7"/>
  <c r="R254" i="7" s="1"/>
  <c r="Q254" i="7"/>
  <c r="P255" i="7"/>
  <c r="Q255" i="7"/>
  <c r="R255" i="7"/>
  <c r="P256" i="7"/>
  <c r="R256" i="7" s="1"/>
  <c r="P257" i="7"/>
  <c r="Q257" i="7"/>
  <c r="R257" i="7"/>
  <c r="P258" i="7"/>
  <c r="R258" i="7" s="1"/>
  <c r="Q258" i="7"/>
  <c r="P259" i="7"/>
  <c r="Q259" i="7"/>
  <c r="R259" i="7"/>
  <c r="P260" i="7"/>
  <c r="R260" i="7" s="1"/>
  <c r="P261" i="7"/>
  <c r="Q261" i="7"/>
  <c r="R261" i="7"/>
  <c r="P262" i="7"/>
  <c r="R262" i="7" s="1"/>
  <c r="Q262" i="7"/>
  <c r="P263" i="7"/>
  <c r="Q263" i="7"/>
  <c r="R263" i="7"/>
  <c r="P264" i="7"/>
  <c r="R264" i="7" s="1"/>
  <c r="P265" i="7"/>
  <c r="Q265" i="7"/>
  <c r="R265" i="7"/>
  <c r="P266" i="7"/>
  <c r="R266" i="7" s="1"/>
  <c r="Q266" i="7"/>
  <c r="P267" i="7"/>
  <c r="Q267" i="7"/>
  <c r="R267" i="7"/>
  <c r="P268" i="7"/>
  <c r="R268" i="7" s="1"/>
  <c r="P269" i="7"/>
  <c r="Q269" i="7"/>
  <c r="R269" i="7"/>
  <c r="P270" i="7"/>
  <c r="R270" i="7" s="1"/>
  <c r="Q270" i="7"/>
  <c r="P271" i="7"/>
  <c r="Q271" i="7"/>
  <c r="R271" i="7"/>
  <c r="P272" i="7"/>
  <c r="R272" i="7" s="1"/>
  <c r="P273" i="7"/>
  <c r="Q273" i="7"/>
  <c r="R273" i="7"/>
  <c r="P274" i="7"/>
  <c r="R274" i="7" s="1"/>
  <c r="Q274" i="7"/>
  <c r="P275" i="7"/>
  <c r="Q275" i="7"/>
  <c r="R275" i="7"/>
  <c r="P277" i="7"/>
  <c r="Q277" i="7"/>
  <c r="R277" i="7"/>
  <c r="P278" i="7"/>
  <c r="R278" i="7" s="1"/>
  <c r="Q278" i="7"/>
  <c r="P279" i="7"/>
  <c r="Q279" i="7"/>
  <c r="R279" i="7"/>
  <c r="P280" i="7"/>
  <c r="R280" i="7" s="1"/>
  <c r="P281" i="7"/>
  <c r="Q281" i="7"/>
  <c r="R281" i="7"/>
  <c r="P282" i="7"/>
  <c r="R282" i="7" s="1"/>
  <c r="Q282" i="7"/>
  <c r="P283" i="7"/>
  <c r="Q283" i="7"/>
  <c r="R283" i="7"/>
  <c r="P284" i="7"/>
  <c r="R284" i="7" s="1"/>
  <c r="P285" i="7"/>
  <c r="Q285" i="7"/>
  <c r="R285" i="7"/>
  <c r="P286" i="7"/>
  <c r="R286" i="7" s="1"/>
  <c r="Q286" i="7"/>
  <c r="P287" i="7"/>
  <c r="Q287" i="7"/>
  <c r="R287" i="7"/>
  <c r="P288" i="7"/>
  <c r="R288" i="7" s="1"/>
  <c r="P289" i="7"/>
  <c r="Q289" i="7"/>
  <c r="R289" i="7"/>
  <c r="P290" i="7"/>
  <c r="R290" i="7" s="1"/>
  <c r="Q290" i="7"/>
  <c r="P291" i="7"/>
  <c r="Q291" i="7"/>
  <c r="R291" i="7"/>
  <c r="P292" i="7"/>
  <c r="R292" i="7" s="1"/>
  <c r="P293" i="7"/>
  <c r="Q293" i="7"/>
  <c r="R293" i="7"/>
  <c r="P294" i="7"/>
  <c r="R294" i="7" s="1"/>
  <c r="Q294" i="7"/>
  <c r="P295" i="7"/>
  <c r="Q295" i="7"/>
  <c r="R295" i="7"/>
  <c r="P296" i="7"/>
  <c r="R296" i="7" s="1"/>
  <c r="P297" i="7"/>
  <c r="Q297" i="7"/>
  <c r="R297" i="7"/>
  <c r="P298" i="7"/>
  <c r="R298" i="7" s="1"/>
  <c r="Q298" i="7"/>
  <c r="P299" i="7"/>
  <c r="Q299" i="7"/>
  <c r="R299" i="7"/>
  <c r="P300" i="7"/>
  <c r="R300" i="7" s="1"/>
  <c r="Q300" i="7"/>
  <c r="P301" i="7"/>
  <c r="Q301" i="7"/>
  <c r="R301" i="7"/>
  <c r="P302" i="7"/>
  <c r="R302" i="7" s="1"/>
  <c r="Q302" i="7"/>
  <c r="P303" i="7"/>
  <c r="Q303" i="7"/>
  <c r="R303" i="7"/>
  <c r="P304" i="7"/>
  <c r="R304" i="7" s="1"/>
  <c r="Q304" i="7"/>
  <c r="P305" i="7"/>
  <c r="Q305" i="7"/>
  <c r="R305" i="7"/>
  <c r="P306" i="7"/>
  <c r="R306" i="7" s="1"/>
  <c r="Q306" i="7"/>
  <c r="P307" i="7"/>
  <c r="Q307" i="7"/>
  <c r="R307" i="7"/>
  <c r="P308" i="7"/>
  <c r="R308" i="7" s="1"/>
  <c r="Q308" i="7"/>
  <c r="P309" i="7"/>
  <c r="Q309" i="7"/>
  <c r="R309" i="7"/>
  <c r="P310" i="7"/>
  <c r="R310" i="7" s="1"/>
  <c r="P311" i="7"/>
  <c r="Q311" i="7"/>
  <c r="R311" i="7"/>
  <c r="P312" i="7"/>
  <c r="R312" i="7" s="1"/>
  <c r="P313" i="7"/>
  <c r="Q313" i="7"/>
  <c r="R313" i="7"/>
  <c r="P314" i="7"/>
  <c r="R314" i="7" s="1"/>
  <c r="P315" i="7"/>
  <c r="Q315" i="7"/>
  <c r="R315" i="7"/>
  <c r="P316" i="7"/>
  <c r="R316" i="7" s="1"/>
  <c r="P317" i="7"/>
  <c r="Q317" i="7"/>
  <c r="R317" i="7"/>
  <c r="P318" i="7"/>
  <c r="R318" i="7" s="1"/>
  <c r="P319" i="7"/>
  <c r="Q319" i="7"/>
  <c r="R319" i="7"/>
  <c r="P320" i="7"/>
  <c r="R320" i="7" s="1"/>
  <c r="P321" i="7"/>
  <c r="Q321" i="7"/>
  <c r="R321" i="7"/>
  <c r="P322" i="7"/>
  <c r="R322" i="7" s="1"/>
  <c r="P323" i="7"/>
  <c r="Q323" i="7"/>
  <c r="R323" i="7"/>
  <c r="P324" i="7"/>
  <c r="R324" i="7" s="1"/>
  <c r="P325" i="7"/>
  <c r="Q325" i="7"/>
  <c r="R325" i="7"/>
  <c r="P326" i="7"/>
  <c r="R326" i="7" s="1"/>
  <c r="P327" i="7"/>
  <c r="Q327" i="7"/>
  <c r="R327" i="7"/>
  <c r="P328" i="7"/>
  <c r="R328" i="7" s="1"/>
  <c r="P329" i="7"/>
  <c r="Q329" i="7"/>
  <c r="R329" i="7"/>
  <c r="P330" i="7"/>
  <c r="R330" i="7" s="1"/>
  <c r="P331" i="7"/>
  <c r="Q331" i="7"/>
  <c r="R331" i="7"/>
  <c r="P332" i="7"/>
  <c r="R332" i="7" s="1"/>
  <c r="P333" i="7"/>
  <c r="Q333" i="7"/>
  <c r="R333" i="7"/>
  <c r="P334" i="7"/>
  <c r="R334" i="7" s="1"/>
  <c r="P335" i="7"/>
  <c r="Q335" i="7"/>
  <c r="R335" i="7"/>
  <c r="P336" i="7"/>
  <c r="R336" i="7" s="1"/>
  <c r="P337" i="7"/>
  <c r="Q337" i="7"/>
  <c r="R337" i="7"/>
  <c r="P338" i="7"/>
  <c r="R338" i="7" s="1"/>
  <c r="P339" i="7"/>
  <c r="Q339" i="7"/>
  <c r="R339" i="7"/>
  <c r="P340" i="7"/>
  <c r="R340" i="7" s="1"/>
  <c r="P341" i="7"/>
  <c r="Q341" i="7"/>
  <c r="R341" i="7"/>
  <c r="P342" i="7"/>
  <c r="R342" i="7" s="1"/>
  <c r="P343" i="7"/>
  <c r="Q343" i="7"/>
  <c r="R343" i="7"/>
  <c r="P344" i="7"/>
  <c r="R344" i="7" s="1"/>
  <c r="P345" i="7"/>
  <c r="Q345" i="7"/>
  <c r="R345" i="7"/>
  <c r="P346" i="7"/>
  <c r="R346" i="7" s="1"/>
  <c r="P347" i="7"/>
  <c r="Q347" i="7"/>
  <c r="R347" i="7"/>
  <c r="P348" i="7"/>
  <c r="R348" i="7" s="1"/>
  <c r="P349" i="7"/>
  <c r="Q349" i="7"/>
  <c r="R349" i="7"/>
  <c r="P350" i="7"/>
  <c r="P351" i="7"/>
  <c r="Q351" i="7"/>
  <c r="R351" i="7"/>
  <c r="P352" i="7"/>
  <c r="R352" i="7" s="1"/>
  <c r="P353" i="7"/>
  <c r="Q353" i="7"/>
  <c r="R353" i="7"/>
  <c r="P354" i="7"/>
  <c r="P355" i="7"/>
  <c r="Q355" i="7"/>
  <c r="R355" i="7"/>
  <c r="P356" i="7"/>
  <c r="R356" i="7" s="1"/>
  <c r="P357" i="7"/>
  <c r="Q357" i="7"/>
  <c r="R357" i="7"/>
  <c r="P358" i="7"/>
  <c r="P359" i="7"/>
  <c r="Q359" i="7"/>
  <c r="R359" i="7"/>
  <c r="P360" i="7"/>
  <c r="R360" i="7" s="1"/>
  <c r="P361" i="7"/>
  <c r="Q361" i="7"/>
  <c r="R361" i="7"/>
  <c r="P362" i="7"/>
  <c r="P363" i="7"/>
  <c r="Q363" i="7"/>
  <c r="R363" i="7"/>
  <c r="J20" i="6"/>
  <c r="J21" i="6"/>
  <c r="J22" i="6"/>
  <c r="J23" i="6"/>
  <c r="J24" i="6"/>
  <c r="J25" i="6"/>
  <c r="J26" i="6"/>
  <c r="J27" i="6"/>
  <c r="J28" i="6"/>
  <c r="J29" i="6"/>
  <c r="J30" i="6"/>
  <c r="J31" i="6"/>
  <c r="J32" i="6"/>
  <c r="J33" i="6"/>
  <c r="J34" i="6"/>
  <c r="J35" i="6"/>
  <c r="J36" i="6"/>
  <c r="J37" i="6"/>
  <c r="J38" i="6"/>
  <c r="J39" i="6"/>
  <c r="J40" i="6"/>
  <c r="J41" i="6"/>
  <c r="J42" i="6"/>
  <c r="J43" i="6"/>
  <c r="J44" i="6"/>
  <c r="J45" i="6"/>
  <c r="J46" i="6"/>
  <c r="J47" i="6"/>
  <c r="J48" i="6"/>
  <c r="J49" i="6"/>
  <c r="J50" i="6"/>
  <c r="J51" i="6"/>
  <c r="J52" i="6"/>
  <c r="J53" i="6"/>
  <c r="J54" i="6"/>
  <c r="J55" i="6"/>
  <c r="J56" i="6"/>
  <c r="J57" i="6"/>
  <c r="J58" i="6"/>
  <c r="J59" i="6"/>
  <c r="J60" i="6"/>
  <c r="J61" i="6"/>
  <c r="J62" i="6"/>
  <c r="J63" i="6"/>
  <c r="J64" i="6"/>
  <c r="J65" i="6"/>
  <c r="J66" i="6"/>
  <c r="J67" i="6"/>
  <c r="J68" i="6"/>
  <c r="J69" i="6"/>
  <c r="J70" i="6"/>
  <c r="J71" i="6"/>
  <c r="J72" i="6"/>
  <c r="J73" i="6"/>
  <c r="J74" i="6"/>
  <c r="J75" i="6"/>
  <c r="J76" i="6"/>
  <c r="J77" i="6"/>
  <c r="J78" i="6"/>
  <c r="J79" i="6"/>
  <c r="J80" i="6"/>
  <c r="J81" i="6"/>
  <c r="J82" i="6"/>
  <c r="J83" i="6"/>
  <c r="J84" i="6"/>
  <c r="J85" i="6"/>
  <c r="J86" i="6"/>
  <c r="J87" i="6"/>
  <c r="J88" i="6"/>
  <c r="J89" i="6"/>
  <c r="J90" i="6"/>
  <c r="J91" i="6"/>
  <c r="J92" i="6"/>
  <c r="J93" i="6"/>
  <c r="J94" i="6"/>
  <c r="J95" i="6"/>
  <c r="J96" i="6"/>
  <c r="J97" i="6"/>
  <c r="J98" i="6"/>
  <c r="J99" i="6"/>
  <c r="J100" i="6"/>
  <c r="J101" i="6"/>
  <c r="J102" i="6"/>
  <c r="J103" i="6"/>
  <c r="J104" i="6"/>
  <c r="J105" i="6"/>
  <c r="J106" i="6"/>
  <c r="J107" i="6"/>
  <c r="J109" i="6"/>
  <c r="J110" i="6"/>
  <c r="J111" i="6"/>
  <c r="J112" i="6"/>
  <c r="J113" i="6"/>
  <c r="J114" i="6"/>
  <c r="J115" i="6"/>
  <c r="J116" i="6"/>
  <c r="J117" i="6"/>
  <c r="J118" i="6"/>
  <c r="J119" i="6"/>
  <c r="J120" i="6"/>
  <c r="J121" i="6"/>
  <c r="J122" i="6"/>
  <c r="J123" i="6"/>
  <c r="J124" i="6"/>
  <c r="J125" i="6"/>
  <c r="J126" i="6"/>
  <c r="J127" i="6"/>
  <c r="J128" i="6"/>
  <c r="J129" i="6"/>
  <c r="J130" i="6"/>
  <c r="J131" i="6"/>
  <c r="J132" i="6"/>
  <c r="J133" i="6"/>
  <c r="J134" i="6"/>
  <c r="J135" i="6"/>
  <c r="J136" i="6"/>
  <c r="J137" i="6"/>
  <c r="J138" i="6"/>
  <c r="J139" i="6"/>
  <c r="J140" i="6"/>
  <c r="J141" i="6"/>
  <c r="J142" i="6"/>
  <c r="J143" i="6"/>
  <c r="J145" i="6"/>
  <c r="J146" i="6"/>
  <c r="J147" i="6"/>
  <c r="J148" i="6"/>
  <c r="J149" i="6"/>
  <c r="J150" i="6"/>
  <c r="J151" i="6"/>
  <c r="J152" i="6"/>
  <c r="J153" i="6"/>
  <c r="J154" i="6"/>
  <c r="J155" i="6"/>
  <c r="J156" i="6"/>
  <c r="J157" i="6"/>
  <c r="J158" i="6"/>
  <c r="J159" i="6"/>
  <c r="J160" i="6"/>
  <c r="J161" i="6"/>
  <c r="J162" i="6"/>
  <c r="J163" i="6"/>
  <c r="J164" i="6"/>
  <c r="J165" i="6"/>
  <c r="J166" i="6"/>
  <c r="J167" i="6"/>
  <c r="J168" i="6"/>
  <c r="J169" i="6"/>
  <c r="J170" i="6"/>
  <c r="J171" i="6"/>
  <c r="J172" i="6"/>
  <c r="J173" i="6"/>
  <c r="J174" i="6"/>
  <c r="J175" i="6"/>
  <c r="J176" i="6"/>
  <c r="J177" i="6"/>
  <c r="J178" i="6"/>
  <c r="J179" i="6"/>
  <c r="J180" i="6"/>
  <c r="J181" i="6"/>
  <c r="J182" i="6"/>
  <c r="J183" i="6"/>
  <c r="J184" i="6"/>
  <c r="J185" i="6"/>
  <c r="J186" i="6"/>
  <c r="J187" i="6"/>
  <c r="J188" i="6"/>
  <c r="J189" i="6"/>
  <c r="J190" i="6"/>
  <c r="J191" i="6"/>
  <c r="J192" i="6"/>
  <c r="J193" i="6"/>
  <c r="J194" i="6"/>
  <c r="J195" i="6"/>
  <c r="J196" i="6"/>
  <c r="J197" i="6"/>
  <c r="J198" i="6"/>
  <c r="J199" i="6"/>
  <c r="J200" i="6"/>
  <c r="J201" i="6"/>
  <c r="J202" i="6"/>
  <c r="J203" i="6"/>
  <c r="J204" i="6"/>
  <c r="J205" i="6"/>
  <c r="J206" i="6"/>
  <c r="J207" i="6"/>
  <c r="J208" i="6"/>
  <c r="J209" i="6"/>
  <c r="J210" i="6"/>
  <c r="J211" i="6"/>
  <c r="J212" i="6"/>
  <c r="J213" i="6"/>
  <c r="J214" i="6"/>
  <c r="J215" i="6"/>
  <c r="J216" i="6"/>
  <c r="J217" i="6"/>
  <c r="J218" i="6"/>
  <c r="J219" i="6"/>
  <c r="J220" i="6"/>
  <c r="J221" i="6"/>
  <c r="J222" i="6"/>
  <c r="J223" i="6"/>
  <c r="J224" i="6"/>
  <c r="J225" i="6"/>
  <c r="J226" i="6"/>
  <c r="J227" i="6"/>
  <c r="J228" i="6"/>
  <c r="J229" i="6"/>
  <c r="J230" i="6"/>
  <c r="J231" i="6"/>
  <c r="J232" i="6"/>
  <c r="J233" i="6"/>
  <c r="J234" i="6"/>
  <c r="J235" i="6"/>
  <c r="J236" i="6"/>
  <c r="J237" i="6"/>
  <c r="J238" i="6"/>
  <c r="J239" i="6"/>
  <c r="J240" i="6"/>
  <c r="J241" i="6"/>
  <c r="J242" i="6"/>
  <c r="J243" i="6"/>
  <c r="J244" i="6"/>
  <c r="J245" i="6"/>
  <c r="J246" i="6"/>
  <c r="J247" i="6"/>
  <c r="J248" i="6"/>
  <c r="J249" i="6"/>
  <c r="J250" i="6"/>
  <c r="J251" i="6"/>
  <c r="J252" i="6"/>
  <c r="J254" i="6"/>
  <c r="J255" i="6"/>
  <c r="J256" i="6"/>
  <c r="J257" i="6"/>
  <c r="J258" i="6"/>
  <c r="J259" i="6"/>
  <c r="J260" i="6"/>
  <c r="J261" i="6"/>
  <c r="J262" i="6"/>
  <c r="J263" i="6"/>
  <c r="J264" i="6"/>
  <c r="J265" i="6"/>
  <c r="J266" i="6"/>
  <c r="J267" i="6"/>
  <c r="J268" i="6"/>
  <c r="J269" i="6"/>
  <c r="J270" i="6"/>
  <c r="J271" i="6"/>
  <c r="J272" i="6"/>
  <c r="J273" i="6"/>
  <c r="J274" i="6"/>
  <c r="J275" i="6"/>
  <c r="J276" i="6"/>
  <c r="J277" i="6"/>
  <c r="J278" i="6"/>
  <c r="J279" i="6"/>
  <c r="J280" i="6"/>
  <c r="J281" i="6"/>
  <c r="J282" i="6"/>
  <c r="J283" i="6"/>
  <c r="J284" i="6"/>
  <c r="J285" i="6"/>
  <c r="J286" i="6"/>
  <c r="J287" i="6"/>
  <c r="J288" i="6"/>
  <c r="J289" i="6"/>
  <c r="J290" i="6"/>
  <c r="J291" i="6"/>
  <c r="J292" i="6"/>
  <c r="J293" i="6"/>
  <c r="J294" i="6"/>
  <c r="J295" i="6"/>
  <c r="J296" i="6"/>
  <c r="J297" i="6"/>
  <c r="J298" i="6"/>
  <c r="J299" i="6"/>
  <c r="J300" i="6"/>
  <c r="J301" i="6"/>
  <c r="J302" i="6"/>
  <c r="J303" i="6"/>
  <c r="J304" i="6"/>
  <c r="J305" i="6"/>
  <c r="J306" i="6"/>
  <c r="J307" i="6"/>
  <c r="J308" i="6"/>
  <c r="J309" i="6"/>
  <c r="J310" i="6"/>
  <c r="J311" i="6"/>
  <c r="J312" i="6"/>
  <c r="J313" i="6"/>
  <c r="J314" i="6"/>
  <c r="J315" i="6"/>
  <c r="J316" i="6"/>
  <c r="J317" i="6"/>
  <c r="J318" i="6"/>
  <c r="J319" i="6"/>
  <c r="J320" i="6"/>
  <c r="J321" i="6"/>
  <c r="J322" i="6"/>
  <c r="J323" i="6"/>
  <c r="J324" i="6"/>
  <c r="J325" i="6"/>
  <c r="J326" i="6"/>
  <c r="J327" i="6"/>
  <c r="J328" i="6"/>
  <c r="J329" i="6"/>
  <c r="J330" i="6"/>
  <c r="J331" i="6"/>
  <c r="J332" i="6"/>
  <c r="J333" i="6"/>
  <c r="J334" i="6"/>
  <c r="J335" i="6"/>
  <c r="J336" i="6"/>
  <c r="J337" i="6"/>
  <c r="J338" i="6"/>
  <c r="J339" i="6"/>
  <c r="J340" i="6"/>
  <c r="J341" i="6"/>
  <c r="J342" i="6"/>
  <c r="J343" i="6"/>
  <c r="J344" i="6"/>
  <c r="J345" i="6"/>
  <c r="J346" i="6"/>
  <c r="J347" i="6"/>
  <c r="J348" i="6"/>
  <c r="J349" i="6"/>
  <c r="J350" i="6"/>
  <c r="J351" i="6"/>
  <c r="J352" i="6"/>
  <c r="J353" i="6"/>
  <c r="J354" i="6"/>
  <c r="J355" i="6"/>
  <c r="J356" i="6"/>
  <c r="J357" i="6"/>
  <c r="J358" i="6"/>
  <c r="J359" i="6"/>
  <c r="J360" i="6"/>
  <c r="J361" i="6"/>
  <c r="J362" i="6"/>
  <c r="J363" i="6"/>
  <c r="J364" i="6"/>
  <c r="J365" i="6"/>
  <c r="J366" i="6"/>
  <c r="J367" i="6"/>
  <c r="N19" i="5"/>
  <c r="O19" i="5" s="1"/>
  <c r="N20" i="5"/>
  <c r="O20" i="5"/>
  <c r="P20" i="5"/>
  <c r="N21" i="5"/>
  <c r="O21" i="5" s="1"/>
  <c r="N22" i="5"/>
  <c r="O22" i="5"/>
  <c r="P22" i="5"/>
  <c r="N23" i="5"/>
  <c r="O23" i="5" s="1"/>
  <c r="N24" i="5"/>
  <c r="O24" i="5"/>
  <c r="P24" i="5"/>
  <c r="N25" i="5"/>
  <c r="O25" i="5" s="1"/>
  <c r="N26" i="5"/>
  <c r="O26" i="5"/>
  <c r="P26" i="5"/>
  <c r="N27" i="5"/>
  <c r="O27" i="5" s="1"/>
  <c r="N28" i="5"/>
  <c r="O28" i="5"/>
  <c r="P28" i="5"/>
  <c r="N29" i="5"/>
  <c r="O29" i="5" s="1"/>
  <c r="N30" i="5"/>
  <c r="O30" i="5"/>
  <c r="P30" i="5"/>
  <c r="N31" i="5"/>
  <c r="O31" i="5" s="1"/>
  <c r="N32" i="5"/>
  <c r="O32" i="5"/>
  <c r="P32" i="5"/>
  <c r="N33" i="5"/>
  <c r="O33" i="5" s="1"/>
  <c r="N34" i="5"/>
  <c r="O34" i="5"/>
  <c r="P34" i="5"/>
  <c r="N35" i="5"/>
  <c r="O35" i="5" s="1"/>
  <c r="N36" i="5"/>
  <c r="O36" i="5"/>
  <c r="P36" i="5"/>
  <c r="N37" i="5"/>
  <c r="O37" i="5" s="1"/>
  <c r="N38" i="5"/>
  <c r="O38" i="5"/>
  <c r="P38" i="5"/>
  <c r="N39" i="5"/>
  <c r="O39" i="5" s="1"/>
  <c r="N40" i="5"/>
  <c r="O40" i="5"/>
  <c r="P40" i="5"/>
  <c r="N41" i="5"/>
  <c r="O41" i="5" s="1"/>
  <c r="N42" i="5"/>
  <c r="O42" i="5"/>
  <c r="P42" i="5"/>
  <c r="N43" i="5"/>
  <c r="O43" i="5" s="1"/>
  <c r="N44" i="5"/>
  <c r="O44" i="5"/>
  <c r="P44" i="5"/>
  <c r="N45" i="5"/>
  <c r="O45" i="5" s="1"/>
  <c r="N46" i="5"/>
  <c r="O46" i="5"/>
  <c r="P46" i="5"/>
  <c r="N47" i="5"/>
  <c r="O47" i="5" s="1"/>
  <c r="N48" i="5"/>
  <c r="O48" i="5"/>
  <c r="P48" i="5"/>
  <c r="N49" i="5"/>
  <c r="O49" i="5" s="1"/>
  <c r="N50" i="5"/>
  <c r="O50" i="5"/>
  <c r="P50" i="5"/>
  <c r="N51" i="5"/>
  <c r="O51" i="5" s="1"/>
  <c r="N52" i="5"/>
  <c r="O52" i="5"/>
  <c r="P52" i="5"/>
  <c r="N53" i="5"/>
  <c r="O53" i="5" s="1"/>
  <c r="N54" i="5"/>
  <c r="O54" i="5"/>
  <c r="P54" i="5"/>
  <c r="N55" i="5"/>
  <c r="O55" i="5" s="1"/>
  <c r="N56" i="5"/>
  <c r="O56" i="5"/>
  <c r="P56" i="5"/>
  <c r="N57" i="5"/>
  <c r="N58" i="5"/>
  <c r="O58" i="5"/>
  <c r="P58" i="5"/>
  <c r="N59" i="5"/>
  <c r="N60" i="5"/>
  <c r="O60" i="5"/>
  <c r="P60" i="5"/>
  <c r="N61" i="5"/>
  <c r="N62" i="5"/>
  <c r="O62" i="5"/>
  <c r="P62" i="5"/>
  <c r="N63" i="5"/>
  <c r="N64" i="5"/>
  <c r="O64" i="5"/>
  <c r="P64" i="5"/>
  <c r="N65" i="5"/>
  <c r="N66" i="5"/>
  <c r="O66" i="5"/>
  <c r="P66" i="5"/>
  <c r="N67" i="5"/>
  <c r="N68" i="5"/>
  <c r="O68" i="5"/>
  <c r="P68" i="5"/>
  <c r="N69" i="5"/>
  <c r="N70" i="5"/>
  <c r="O70" i="5"/>
  <c r="P70" i="5"/>
  <c r="N71" i="5"/>
  <c r="N72" i="5"/>
  <c r="N73" i="5"/>
  <c r="O73" i="5" s="1"/>
  <c r="P73" i="5"/>
  <c r="N74" i="5"/>
  <c r="O74" i="5"/>
  <c r="P74" i="5"/>
  <c r="N75" i="5"/>
  <c r="O75" i="5" s="1"/>
  <c r="N76" i="5"/>
  <c r="P76" i="5" s="1"/>
  <c r="O76" i="5"/>
  <c r="N77" i="5"/>
  <c r="O77" i="5"/>
  <c r="P77" i="5"/>
  <c r="N78" i="5"/>
  <c r="P78" i="5" s="1"/>
  <c r="O78" i="5"/>
  <c r="N79" i="5"/>
  <c r="O79" i="5"/>
  <c r="P79" i="5"/>
  <c r="N80" i="5"/>
  <c r="P80" i="5" s="1"/>
  <c r="O80" i="5"/>
  <c r="N81" i="5"/>
  <c r="O81" i="5"/>
  <c r="P81" i="5"/>
  <c r="N82" i="5"/>
  <c r="P82" i="5" s="1"/>
  <c r="O82" i="5"/>
  <c r="N83" i="5"/>
  <c r="O83" i="5"/>
  <c r="P83" i="5"/>
  <c r="N84" i="5"/>
  <c r="P84" i="5" s="1"/>
  <c r="O84" i="5"/>
  <c r="N85" i="5"/>
  <c r="O85" i="5"/>
  <c r="P85" i="5"/>
  <c r="N86" i="5"/>
  <c r="P86" i="5" s="1"/>
  <c r="O86" i="5"/>
  <c r="N87" i="5"/>
  <c r="O87" i="5"/>
  <c r="P87" i="5"/>
  <c r="N88" i="5"/>
  <c r="P88" i="5" s="1"/>
  <c r="O88" i="5"/>
  <c r="N89" i="5"/>
  <c r="O89" i="5"/>
  <c r="P89" i="5"/>
  <c r="N90" i="5"/>
  <c r="P90" i="5" s="1"/>
  <c r="O90" i="5"/>
  <c r="N91" i="5"/>
  <c r="O91" i="5"/>
  <c r="P91" i="5"/>
  <c r="N92" i="5"/>
  <c r="P92" i="5" s="1"/>
  <c r="O92" i="5"/>
  <c r="N93" i="5"/>
  <c r="O93" i="5"/>
  <c r="P93" i="5"/>
  <c r="N94" i="5"/>
  <c r="P94" i="5" s="1"/>
  <c r="O94" i="5"/>
  <c r="N95" i="5"/>
  <c r="O95" i="5"/>
  <c r="P95" i="5"/>
  <c r="N96" i="5"/>
  <c r="P96" i="5" s="1"/>
  <c r="O96" i="5"/>
  <c r="N97" i="5"/>
  <c r="O97" i="5"/>
  <c r="P97" i="5"/>
  <c r="N98" i="5"/>
  <c r="P98" i="5" s="1"/>
  <c r="O98" i="5"/>
  <c r="N99" i="5"/>
  <c r="O99" i="5"/>
  <c r="P99" i="5"/>
  <c r="N100" i="5"/>
  <c r="P100" i="5" s="1"/>
  <c r="O100" i="5"/>
  <c r="N101" i="5"/>
  <c r="O101" i="5"/>
  <c r="P101" i="5"/>
  <c r="N102" i="5"/>
  <c r="P102" i="5" s="1"/>
  <c r="O102" i="5"/>
  <c r="N103" i="5"/>
  <c r="O103" i="5"/>
  <c r="P103" i="5"/>
  <c r="N104" i="5"/>
  <c r="P104" i="5" s="1"/>
  <c r="O104" i="5"/>
  <c r="N105" i="5"/>
  <c r="O105" i="5"/>
  <c r="P105" i="5"/>
  <c r="N106" i="5"/>
  <c r="P106" i="5" s="1"/>
  <c r="O106" i="5"/>
  <c r="N107" i="5"/>
  <c r="O107" i="5"/>
  <c r="P107" i="5"/>
  <c r="P108" i="5"/>
  <c r="O108" i="5"/>
  <c r="N109" i="5"/>
  <c r="O109" i="5"/>
  <c r="P109" i="5"/>
  <c r="N110" i="5"/>
  <c r="P110" i="5" s="1"/>
  <c r="O110" i="5"/>
  <c r="N111" i="5"/>
  <c r="O111" i="5"/>
  <c r="P111" i="5"/>
  <c r="N112" i="5"/>
  <c r="P112" i="5" s="1"/>
  <c r="O112" i="5"/>
  <c r="N113" i="5"/>
  <c r="O113" i="5"/>
  <c r="P113" i="5"/>
  <c r="N114" i="5"/>
  <c r="P114" i="5" s="1"/>
  <c r="O114" i="5"/>
  <c r="N115" i="5"/>
  <c r="O115" i="5"/>
  <c r="P115" i="5"/>
  <c r="N116" i="5"/>
  <c r="P116" i="5" s="1"/>
  <c r="O116" i="5"/>
  <c r="N117" i="5"/>
  <c r="O117" i="5"/>
  <c r="P117" i="5"/>
  <c r="N118" i="5"/>
  <c r="P118" i="5" s="1"/>
  <c r="O118" i="5"/>
  <c r="N119" i="5"/>
  <c r="O119" i="5"/>
  <c r="P119" i="5"/>
  <c r="N120" i="5"/>
  <c r="P120" i="5" s="1"/>
  <c r="O120" i="5"/>
  <c r="N121" i="5"/>
  <c r="O121" i="5"/>
  <c r="P121" i="5"/>
  <c r="N122" i="5"/>
  <c r="P122" i="5" s="1"/>
  <c r="O122" i="5"/>
  <c r="N123" i="5"/>
  <c r="O123" i="5"/>
  <c r="P123" i="5"/>
  <c r="N124" i="5"/>
  <c r="P124" i="5" s="1"/>
  <c r="O124" i="5"/>
  <c r="N125" i="5"/>
  <c r="O125" i="5"/>
  <c r="P125" i="5"/>
  <c r="N126" i="5"/>
  <c r="P126" i="5" s="1"/>
  <c r="O126" i="5"/>
  <c r="N127" i="5"/>
  <c r="O127" i="5"/>
  <c r="P127" i="5"/>
  <c r="N128" i="5"/>
  <c r="P128" i="5" s="1"/>
  <c r="O128" i="5"/>
  <c r="N129" i="5"/>
  <c r="O129" i="5"/>
  <c r="P129" i="5"/>
  <c r="N130" i="5"/>
  <c r="P130" i="5" s="1"/>
  <c r="O130" i="5"/>
  <c r="N131" i="5"/>
  <c r="O131" i="5"/>
  <c r="P131" i="5"/>
  <c r="N132" i="5"/>
  <c r="P132" i="5" s="1"/>
  <c r="O132" i="5"/>
  <c r="N133" i="5"/>
  <c r="O133" i="5"/>
  <c r="P133" i="5"/>
  <c r="N134" i="5"/>
  <c r="P134" i="5" s="1"/>
  <c r="O134" i="5"/>
  <c r="N135" i="5"/>
  <c r="O135" i="5"/>
  <c r="P135" i="5"/>
  <c r="N136" i="5"/>
  <c r="P136" i="5" s="1"/>
  <c r="O136" i="5"/>
  <c r="N137" i="5"/>
  <c r="O137" i="5"/>
  <c r="P137" i="5"/>
  <c r="N138" i="5"/>
  <c r="P138" i="5" s="1"/>
  <c r="O138" i="5"/>
  <c r="N139" i="5"/>
  <c r="O139" i="5"/>
  <c r="P139" i="5"/>
  <c r="N140" i="5"/>
  <c r="P140" i="5" s="1"/>
  <c r="O140" i="5"/>
  <c r="N141" i="5"/>
  <c r="O141" i="5"/>
  <c r="P141" i="5"/>
  <c r="N142" i="5"/>
  <c r="P142" i="5" s="1"/>
  <c r="N143" i="5"/>
  <c r="O143" i="5"/>
  <c r="P143" i="5"/>
  <c r="P144" i="5"/>
  <c r="O144" i="5"/>
  <c r="N145" i="5"/>
  <c r="O145" i="5"/>
  <c r="P145" i="5"/>
  <c r="N146" i="5"/>
  <c r="P146" i="5" s="1"/>
  <c r="O146" i="5"/>
  <c r="N147" i="5"/>
  <c r="O147" i="5"/>
  <c r="P147" i="5"/>
  <c r="N148" i="5"/>
  <c r="P148" i="5" s="1"/>
  <c r="O148" i="5"/>
  <c r="N149" i="5"/>
  <c r="O149" i="5"/>
  <c r="P149" i="5"/>
  <c r="N150" i="5"/>
  <c r="N151" i="5"/>
  <c r="N152" i="5"/>
  <c r="N153" i="5"/>
  <c r="O153" i="5" s="1"/>
  <c r="P153" i="5"/>
  <c r="N154" i="5"/>
  <c r="P154" i="5" s="1"/>
  <c r="O154" i="5"/>
  <c r="N155" i="5"/>
  <c r="O155" i="5" s="1"/>
  <c r="N156" i="5"/>
  <c r="O156" i="5" s="1"/>
  <c r="P156" i="5"/>
  <c r="N157" i="5"/>
  <c r="O157" i="5" s="1"/>
  <c r="P157" i="5"/>
  <c r="N158" i="5"/>
  <c r="O158" i="5"/>
  <c r="P158" i="5"/>
  <c r="N159" i="5"/>
  <c r="N160" i="5"/>
  <c r="N161" i="5"/>
  <c r="O161" i="5" s="1"/>
  <c r="P161" i="5"/>
  <c r="N162" i="5"/>
  <c r="P162" i="5" s="1"/>
  <c r="O162" i="5"/>
  <c r="N163" i="5"/>
  <c r="O163" i="5" s="1"/>
  <c r="N164" i="5"/>
  <c r="O164" i="5" s="1"/>
  <c r="P164" i="5"/>
  <c r="N165" i="5"/>
  <c r="O165" i="5" s="1"/>
  <c r="P165" i="5"/>
  <c r="N166" i="5"/>
  <c r="O166" i="5"/>
  <c r="P166" i="5"/>
  <c r="N167" i="5"/>
  <c r="N168" i="5"/>
  <c r="N169" i="5"/>
  <c r="O169" i="5" s="1"/>
  <c r="P169" i="5"/>
  <c r="N170" i="5"/>
  <c r="P170" i="5" s="1"/>
  <c r="O170" i="5"/>
  <c r="N171" i="5"/>
  <c r="O171" i="5" s="1"/>
  <c r="N172" i="5"/>
  <c r="O172" i="5" s="1"/>
  <c r="P172" i="5"/>
  <c r="N173" i="5"/>
  <c r="O173" i="5" s="1"/>
  <c r="P173" i="5"/>
  <c r="N174" i="5"/>
  <c r="O174" i="5"/>
  <c r="P174" i="5"/>
  <c r="N175" i="5"/>
  <c r="N176" i="5"/>
  <c r="N177" i="5"/>
  <c r="O177" i="5" s="1"/>
  <c r="P177" i="5"/>
  <c r="N178" i="5"/>
  <c r="P178" i="5" s="1"/>
  <c r="O178" i="5"/>
  <c r="N179" i="5"/>
  <c r="O179" i="5" s="1"/>
  <c r="N180" i="5"/>
  <c r="O180" i="5" s="1"/>
  <c r="P180" i="5"/>
  <c r="N181" i="5"/>
  <c r="O181" i="5" s="1"/>
  <c r="P181" i="5"/>
  <c r="N182" i="5"/>
  <c r="O182" i="5"/>
  <c r="P182" i="5"/>
  <c r="N183" i="5"/>
  <c r="N184" i="5"/>
  <c r="N185" i="5"/>
  <c r="O185" i="5" s="1"/>
  <c r="P185" i="5"/>
  <c r="N186" i="5"/>
  <c r="P186" i="5" s="1"/>
  <c r="O186" i="5"/>
  <c r="N187" i="5"/>
  <c r="O187" i="5" s="1"/>
  <c r="N188" i="5"/>
  <c r="O188" i="5" s="1"/>
  <c r="P188" i="5"/>
  <c r="N189" i="5"/>
  <c r="O189" i="5" s="1"/>
  <c r="P189" i="5"/>
  <c r="N190" i="5"/>
  <c r="O190" i="5"/>
  <c r="P190" i="5"/>
  <c r="N191" i="5"/>
  <c r="P191" i="5" s="1"/>
  <c r="O191" i="5"/>
  <c r="N192" i="5"/>
  <c r="O192" i="5"/>
  <c r="P192" i="5"/>
  <c r="N193" i="5"/>
  <c r="P193" i="5" s="1"/>
  <c r="O193" i="5"/>
  <c r="N194" i="5"/>
  <c r="O194" i="5"/>
  <c r="P194" i="5"/>
  <c r="N195" i="5"/>
  <c r="P195" i="5" s="1"/>
  <c r="O195" i="5"/>
  <c r="N196" i="5"/>
  <c r="O196" i="5"/>
  <c r="P196" i="5"/>
  <c r="N197" i="5"/>
  <c r="P197" i="5" s="1"/>
  <c r="O197" i="5"/>
  <c r="N198" i="5"/>
  <c r="O198" i="5"/>
  <c r="P198" i="5"/>
  <c r="N199" i="5"/>
  <c r="P199" i="5" s="1"/>
  <c r="O199" i="5"/>
  <c r="N200" i="5"/>
  <c r="O200" i="5"/>
  <c r="P200" i="5"/>
  <c r="N201" i="5"/>
  <c r="P201" i="5" s="1"/>
  <c r="O201" i="5"/>
  <c r="N202" i="5"/>
  <c r="O202" i="5"/>
  <c r="P202" i="5"/>
  <c r="N203" i="5"/>
  <c r="P203" i="5" s="1"/>
  <c r="O203" i="5"/>
  <c r="N204" i="5"/>
  <c r="O204" i="5"/>
  <c r="P204" i="5"/>
  <c r="N205" i="5"/>
  <c r="P205" i="5" s="1"/>
  <c r="O205" i="5"/>
  <c r="N206" i="5"/>
  <c r="O206" i="5"/>
  <c r="P206" i="5"/>
  <c r="N207" i="5"/>
  <c r="P207" i="5" s="1"/>
  <c r="O207" i="5"/>
  <c r="N208" i="5"/>
  <c r="O208" i="5"/>
  <c r="P208" i="5"/>
  <c r="N209" i="5"/>
  <c r="P209" i="5" s="1"/>
  <c r="O209" i="5"/>
  <c r="N210" i="5"/>
  <c r="O210" i="5"/>
  <c r="P210" i="5"/>
  <c r="N211" i="5"/>
  <c r="P211" i="5" s="1"/>
  <c r="O211" i="5"/>
  <c r="N212" i="5"/>
  <c r="O212" i="5"/>
  <c r="P212" i="5"/>
  <c r="N213" i="5"/>
  <c r="P213" i="5" s="1"/>
  <c r="O213" i="5"/>
  <c r="N214" i="5"/>
  <c r="O214" i="5"/>
  <c r="P214" i="5"/>
  <c r="N215" i="5"/>
  <c r="P215" i="5" s="1"/>
  <c r="O215" i="5"/>
  <c r="N216" i="5"/>
  <c r="O216" i="5"/>
  <c r="P216" i="5"/>
  <c r="N217" i="5"/>
  <c r="N218" i="5"/>
  <c r="O218" i="5"/>
  <c r="P218" i="5"/>
  <c r="N219" i="5"/>
  <c r="N220" i="5"/>
  <c r="O220" i="5"/>
  <c r="P220" i="5"/>
  <c r="N221" i="5"/>
  <c r="N222" i="5"/>
  <c r="O222" i="5"/>
  <c r="P222" i="5"/>
  <c r="N223" i="5"/>
  <c r="N224" i="5"/>
  <c r="O224" i="5"/>
  <c r="P224" i="5"/>
  <c r="N225" i="5"/>
  <c r="N226" i="5"/>
  <c r="O226" i="5"/>
  <c r="P226" i="5"/>
  <c r="N227" i="5"/>
  <c r="N228" i="5"/>
  <c r="O228" i="5"/>
  <c r="P228" i="5"/>
  <c r="N229" i="5"/>
  <c r="P229" i="5" s="1"/>
  <c r="O229" i="5"/>
  <c r="N230" i="5"/>
  <c r="O230" i="5"/>
  <c r="P230" i="5"/>
  <c r="N231" i="5"/>
  <c r="N232" i="5"/>
  <c r="O232" i="5"/>
  <c r="P232" i="5"/>
  <c r="N233" i="5"/>
  <c r="P233" i="5" s="1"/>
  <c r="O233" i="5"/>
  <c r="N234" i="5"/>
  <c r="O234" i="5"/>
  <c r="P234" i="5"/>
  <c r="N235" i="5"/>
  <c r="N236" i="5"/>
  <c r="O236" i="5"/>
  <c r="P236" i="5"/>
  <c r="N237" i="5"/>
  <c r="P237" i="5" s="1"/>
  <c r="O237" i="5"/>
  <c r="N238" i="5"/>
  <c r="O238" i="5"/>
  <c r="P238" i="5"/>
  <c r="N239" i="5"/>
  <c r="N240" i="5"/>
  <c r="O240" i="5"/>
  <c r="P240" i="5"/>
  <c r="N241" i="5"/>
  <c r="P241" i="5" s="1"/>
  <c r="O241" i="5"/>
  <c r="N242" i="5"/>
  <c r="O242" i="5"/>
  <c r="P242" i="5"/>
  <c r="N243" i="5"/>
  <c r="N244" i="5"/>
  <c r="O244" i="5"/>
  <c r="P244" i="5"/>
  <c r="N245" i="5"/>
  <c r="P245" i="5" s="1"/>
  <c r="O245" i="5"/>
  <c r="N246" i="5"/>
  <c r="O246" i="5"/>
  <c r="P246" i="5"/>
  <c r="N247" i="5"/>
  <c r="N248" i="5"/>
  <c r="O248" i="5"/>
  <c r="P248" i="5"/>
  <c r="N249" i="5"/>
  <c r="P249" i="5" s="1"/>
  <c r="O249" i="5"/>
  <c r="N250" i="5"/>
  <c r="O250" i="5"/>
  <c r="P250" i="5"/>
  <c r="N251" i="5"/>
  <c r="N252" i="5"/>
  <c r="O252" i="5"/>
  <c r="P252" i="5"/>
  <c r="P253" i="5"/>
  <c r="O253" i="5"/>
  <c r="N254" i="5"/>
  <c r="O254" i="5"/>
  <c r="P254" i="5"/>
  <c r="N255" i="5"/>
  <c r="N256" i="5"/>
  <c r="O256" i="5"/>
  <c r="P256" i="5"/>
  <c r="N257" i="5"/>
  <c r="P257" i="5" s="1"/>
  <c r="O257" i="5"/>
  <c r="N258" i="5"/>
  <c r="O258" i="5"/>
  <c r="P258" i="5"/>
  <c r="N259" i="5"/>
  <c r="N260" i="5"/>
  <c r="O260" i="5"/>
  <c r="P260" i="5"/>
  <c r="N261" i="5"/>
  <c r="P261" i="5" s="1"/>
  <c r="O261" i="5"/>
  <c r="N262" i="5"/>
  <c r="O262" i="5"/>
  <c r="P262" i="5"/>
  <c r="N263" i="5"/>
  <c r="N264" i="5"/>
  <c r="O264" i="5"/>
  <c r="P264" i="5"/>
  <c r="N265" i="5"/>
  <c r="P265" i="5" s="1"/>
  <c r="O265" i="5"/>
  <c r="N266" i="5"/>
  <c r="O266" i="5"/>
  <c r="P266" i="5"/>
  <c r="N267" i="5"/>
  <c r="N268" i="5"/>
  <c r="O268" i="5"/>
  <c r="P268" i="5"/>
  <c r="N269" i="5"/>
  <c r="P269" i="5" s="1"/>
  <c r="O269" i="5"/>
  <c r="N270" i="5"/>
  <c r="O270" i="5"/>
  <c r="P270" i="5"/>
  <c r="N271" i="5"/>
  <c r="N272" i="5"/>
  <c r="O272" i="5"/>
  <c r="P272" i="5"/>
  <c r="N273" i="5"/>
  <c r="P273" i="5" s="1"/>
  <c r="O273" i="5"/>
  <c r="N274" i="5"/>
  <c r="O274" i="5"/>
  <c r="P274" i="5"/>
  <c r="N275" i="5"/>
  <c r="N276" i="5"/>
  <c r="O276" i="5"/>
  <c r="P276" i="5"/>
  <c r="N277" i="5"/>
  <c r="P277" i="5" s="1"/>
  <c r="O277" i="5"/>
  <c r="N278" i="5"/>
  <c r="O278" i="5"/>
  <c r="P278" i="5"/>
  <c r="N279" i="5"/>
  <c r="N280" i="5"/>
  <c r="O280" i="5"/>
  <c r="P280" i="5"/>
  <c r="N281" i="5"/>
  <c r="P281" i="5" s="1"/>
  <c r="O281" i="5"/>
  <c r="N282" i="5"/>
  <c r="O282" i="5"/>
  <c r="P282" i="5"/>
  <c r="N283" i="5"/>
  <c r="N284" i="5"/>
  <c r="O284" i="5"/>
  <c r="P284" i="5"/>
  <c r="N285" i="5"/>
  <c r="P285" i="5" s="1"/>
  <c r="O285" i="5"/>
  <c r="N286" i="5"/>
  <c r="O286" i="5"/>
  <c r="P286" i="5"/>
  <c r="N287" i="5"/>
  <c r="N288" i="5"/>
  <c r="O288" i="5"/>
  <c r="P288" i="5"/>
  <c r="N289" i="5"/>
  <c r="P289" i="5" s="1"/>
  <c r="O289" i="5"/>
  <c r="N290" i="5"/>
  <c r="O290" i="5"/>
  <c r="P290" i="5"/>
  <c r="N291" i="5"/>
  <c r="N292" i="5"/>
  <c r="O292" i="5"/>
  <c r="P292" i="5"/>
  <c r="N293" i="5"/>
  <c r="P293" i="5" s="1"/>
  <c r="O293" i="5"/>
  <c r="N294" i="5"/>
  <c r="O294" i="5"/>
  <c r="P294" i="5"/>
  <c r="N295" i="5"/>
  <c r="N296" i="5"/>
  <c r="O296" i="5"/>
  <c r="P296" i="5"/>
  <c r="N297" i="5"/>
  <c r="P297" i="5" s="1"/>
  <c r="O297" i="5"/>
  <c r="N298" i="5"/>
  <c r="O298" i="5"/>
  <c r="P298" i="5"/>
  <c r="N299" i="5"/>
  <c r="N300" i="5"/>
  <c r="O300" i="5"/>
  <c r="P300" i="5"/>
  <c r="N301" i="5"/>
  <c r="P301" i="5" s="1"/>
  <c r="O301" i="5"/>
  <c r="N302" i="5"/>
  <c r="O302" i="5"/>
  <c r="P302" i="5"/>
  <c r="N303" i="5"/>
  <c r="N304" i="5"/>
  <c r="O304" i="5"/>
  <c r="P304" i="5"/>
  <c r="N305" i="5"/>
  <c r="O305" i="5"/>
  <c r="P305" i="5"/>
  <c r="N306" i="5"/>
  <c r="N307" i="5"/>
  <c r="O307" i="5"/>
  <c r="P307" i="5"/>
  <c r="N308" i="5"/>
  <c r="N309" i="5"/>
  <c r="O309" i="5"/>
  <c r="P309" i="5"/>
  <c r="N310" i="5"/>
  <c r="N311" i="5"/>
  <c r="O311" i="5"/>
  <c r="P311" i="5"/>
  <c r="N312" i="5"/>
  <c r="N313" i="5"/>
  <c r="O313" i="5"/>
  <c r="P313" i="5"/>
  <c r="N314" i="5"/>
  <c r="N315" i="5"/>
  <c r="O315" i="5"/>
  <c r="P315" i="5"/>
  <c r="N316" i="5"/>
  <c r="N317" i="5"/>
  <c r="O317" i="5"/>
  <c r="P317" i="5"/>
  <c r="N318" i="5"/>
  <c r="N319" i="5"/>
  <c r="O319" i="5"/>
  <c r="P319" i="5"/>
  <c r="N320" i="5"/>
  <c r="N321" i="5"/>
  <c r="O321" i="5"/>
  <c r="P321" i="5"/>
  <c r="N322" i="5"/>
  <c r="P322" i="5" s="1"/>
  <c r="N323" i="5"/>
  <c r="O323" i="5"/>
  <c r="P323" i="5"/>
  <c r="N324" i="5"/>
  <c r="P324" i="5" s="1"/>
  <c r="O324" i="5"/>
  <c r="N325" i="5"/>
  <c r="O325" i="5"/>
  <c r="P325" i="5"/>
  <c r="N326" i="5"/>
  <c r="P326" i="5" s="1"/>
  <c r="N327" i="5"/>
  <c r="O327" i="5"/>
  <c r="P327" i="5"/>
  <c r="N328" i="5"/>
  <c r="P328" i="5" s="1"/>
  <c r="O328" i="5"/>
  <c r="N329" i="5"/>
  <c r="O329" i="5"/>
  <c r="P329" i="5"/>
  <c r="N330" i="5"/>
  <c r="P330" i="5" s="1"/>
  <c r="N331" i="5"/>
  <c r="O331" i="5"/>
  <c r="P331" i="5"/>
  <c r="N332" i="5"/>
  <c r="P332" i="5" s="1"/>
  <c r="O332" i="5"/>
  <c r="N333" i="5"/>
  <c r="O333" i="5"/>
  <c r="P333" i="5"/>
  <c r="N334" i="5"/>
  <c r="P334" i="5" s="1"/>
  <c r="N335" i="5"/>
  <c r="O335" i="5"/>
  <c r="P335" i="5"/>
  <c r="N336" i="5"/>
  <c r="P336" i="5" s="1"/>
  <c r="O336" i="5"/>
  <c r="N337" i="5"/>
  <c r="O337" i="5"/>
  <c r="P337" i="5"/>
  <c r="N338" i="5"/>
  <c r="P338" i="5" s="1"/>
  <c r="N339" i="5"/>
  <c r="O339" i="5"/>
  <c r="P339" i="5"/>
  <c r="N340" i="5"/>
  <c r="P340" i="5" s="1"/>
  <c r="O340" i="5"/>
  <c r="N341" i="5"/>
  <c r="O341" i="5"/>
  <c r="P341" i="5"/>
  <c r="N342" i="5"/>
  <c r="P342" i="5" s="1"/>
  <c r="N343" i="5"/>
  <c r="O343" i="5"/>
  <c r="P343" i="5"/>
  <c r="N344" i="5"/>
  <c r="P344" i="5" s="1"/>
  <c r="O344" i="5"/>
  <c r="N345" i="5"/>
  <c r="O345" i="5"/>
  <c r="P345" i="5"/>
  <c r="N346" i="5"/>
  <c r="P346" i="5" s="1"/>
  <c r="N347" i="5"/>
  <c r="O347" i="5"/>
  <c r="P347" i="5"/>
  <c r="N348" i="5"/>
  <c r="P348" i="5" s="1"/>
  <c r="O348" i="5"/>
  <c r="N349" i="5"/>
  <c r="O349" i="5"/>
  <c r="P349" i="5"/>
  <c r="N350" i="5"/>
  <c r="P350" i="5" s="1"/>
  <c r="N351" i="5"/>
  <c r="O351" i="5"/>
  <c r="P351" i="5"/>
  <c r="N352" i="5"/>
  <c r="P352" i="5" s="1"/>
  <c r="O352" i="5"/>
  <c r="N353" i="5"/>
  <c r="O353" i="5"/>
  <c r="P353" i="5"/>
  <c r="N354" i="5"/>
  <c r="P354" i="5" s="1"/>
  <c r="N355" i="5"/>
  <c r="O355" i="5"/>
  <c r="P355" i="5"/>
  <c r="N356" i="5"/>
  <c r="P356" i="5" s="1"/>
  <c r="O356" i="5"/>
  <c r="N357" i="5"/>
  <c r="O357" i="5"/>
  <c r="P357" i="5"/>
  <c r="N358" i="5"/>
  <c r="P358" i="5" s="1"/>
  <c r="N359" i="5"/>
  <c r="O359" i="5"/>
  <c r="P359" i="5"/>
  <c r="N360" i="5"/>
  <c r="P360" i="5" s="1"/>
  <c r="O360" i="5"/>
  <c r="N361" i="5"/>
  <c r="O361" i="5"/>
  <c r="P361" i="5"/>
  <c r="N362" i="5"/>
  <c r="P362" i="5" s="1"/>
  <c r="N363" i="5"/>
  <c r="O363" i="5"/>
  <c r="P363" i="5"/>
  <c r="N364" i="5"/>
  <c r="P364" i="5" s="1"/>
  <c r="O364" i="5"/>
  <c r="N365" i="5"/>
  <c r="O365" i="5"/>
  <c r="P365" i="5"/>
  <c r="N366" i="5"/>
  <c r="P366" i="5" s="1"/>
  <c r="N367" i="5"/>
  <c r="O367" i="5"/>
  <c r="P367" i="5"/>
  <c r="R350" i="7" l="1"/>
  <c r="Q350" i="7"/>
  <c r="R354" i="7"/>
  <c r="Q354" i="7"/>
  <c r="R358" i="7"/>
  <c r="Q358" i="7"/>
  <c r="R362" i="7"/>
  <c r="Q362" i="7"/>
  <c r="Q360" i="7"/>
  <c r="Q356" i="7"/>
  <c r="Q352" i="7"/>
  <c r="Q348" i="7"/>
  <c r="Q344" i="7"/>
  <c r="Q340" i="7"/>
  <c r="Q336" i="7"/>
  <c r="Q332" i="7"/>
  <c r="Q328" i="7"/>
  <c r="Q324" i="7"/>
  <c r="Q320" i="7"/>
  <c r="Q316" i="7"/>
  <c r="Q312" i="7"/>
  <c r="Q292" i="7"/>
  <c r="Q284" i="7"/>
  <c r="Q276" i="7"/>
  <c r="Q268" i="7"/>
  <c r="Q260" i="7"/>
  <c r="Q252" i="7"/>
  <c r="Q244" i="7"/>
  <c r="Q236" i="7"/>
  <c r="Q228" i="7"/>
  <c r="R211" i="7"/>
  <c r="Q211" i="7"/>
  <c r="R195" i="7"/>
  <c r="Q195" i="7"/>
  <c r="R179" i="7"/>
  <c r="Q179" i="7"/>
  <c r="R163" i="7"/>
  <c r="Q163" i="7"/>
  <c r="R147" i="7"/>
  <c r="Q147" i="7"/>
  <c r="R131" i="7"/>
  <c r="Q131" i="7"/>
  <c r="R115" i="7"/>
  <c r="Q115" i="7"/>
  <c r="R104" i="7"/>
  <c r="R102" i="7"/>
  <c r="Q102" i="7"/>
  <c r="Q95" i="7"/>
  <c r="R95" i="7"/>
  <c r="R84" i="7"/>
  <c r="Q84" i="7"/>
  <c r="R55" i="7"/>
  <c r="Q55" i="7"/>
  <c r="R49" i="7"/>
  <c r="Q49" i="7"/>
  <c r="R94" i="7"/>
  <c r="Q94" i="7"/>
  <c r="Q83" i="7"/>
  <c r="R83" i="7"/>
  <c r="R75" i="7"/>
  <c r="Q75" i="7"/>
  <c r="Q71" i="7"/>
  <c r="R71" i="7"/>
  <c r="R23" i="7"/>
  <c r="Q23" i="7"/>
  <c r="Q346" i="7"/>
  <c r="Q342" i="7"/>
  <c r="Q338" i="7"/>
  <c r="Q334" i="7"/>
  <c r="Q330" i="7"/>
  <c r="Q326" i="7"/>
  <c r="Q322" i="7"/>
  <c r="Q318" i="7"/>
  <c r="Q314" i="7"/>
  <c r="Q310" i="7"/>
  <c r="Q296" i="7"/>
  <c r="Q288" i="7"/>
  <c r="Q280" i="7"/>
  <c r="Q272" i="7"/>
  <c r="Q264" i="7"/>
  <c r="Q256" i="7"/>
  <c r="Q248" i="7"/>
  <c r="Q240" i="7"/>
  <c r="Q232" i="7"/>
  <c r="R219" i="7"/>
  <c r="Q219" i="7"/>
  <c r="R203" i="7"/>
  <c r="Q203" i="7"/>
  <c r="R187" i="7"/>
  <c r="Q187" i="7"/>
  <c r="R171" i="7"/>
  <c r="Q171" i="7"/>
  <c r="R155" i="7"/>
  <c r="Q155" i="7"/>
  <c r="R139" i="7"/>
  <c r="Q139" i="7"/>
  <c r="R123" i="7"/>
  <c r="Q123" i="7"/>
  <c r="Q93" i="7"/>
  <c r="R93" i="7"/>
  <c r="R85" i="7"/>
  <c r="Q80" i="7"/>
  <c r="R80" i="7"/>
  <c r="Q62" i="7"/>
  <c r="R62" i="7"/>
  <c r="R223" i="7"/>
  <c r="Q223" i="7"/>
  <c r="R215" i="7"/>
  <c r="Q215" i="7"/>
  <c r="R207" i="7"/>
  <c r="Q207" i="7"/>
  <c r="R199" i="7"/>
  <c r="Q199" i="7"/>
  <c r="R191" i="7"/>
  <c r="Q191" i="7"/>
  <c r="R183" i="7"/>
  <c r="Q183" i="7"/>
  <c r="R175" i="7"/>
  <c r="Q175" i="7"/>
  <c r="R167" i="7"/>
  <c r="Q167" i="7"/>
  <c r="R159" i="7"/>
  <c r="Q159" i="7"/>
  <c r="R151" i="7"/>
  <c r="Q151" i="7"/>
  <c r="R143" i="7"/>
  <c r="Q143" i="7"/>
  <c r="R135" i="7"/>
  <c r="Q135" i="7"/>
  <c r="R127" i="7"/>
  <c r="Q127" i="7"/>
  <c r="R119" i="7"/>
  <c r="Q119" i="7"/>
  <c r="R111" i="7"/>
  <c r="Q111" i="7"/>
  <c r="Q103" i="7"/>
  <c r="R103" i="7"/>
  <c r="Q92" i="7"/>
  <c r="R92" i="7"/>
  <c r="Q66" i="7"/>
  <c r="R66" i="7"/>
  <c r="R53" i="7"/>
  <c r="Q53" i="7"/>
  <c r="R21" i="7"/>
  <c r="Q21" i="7"/>
  <c r="R45" i="7"/>
  <c r="Q45" i="7"/>
  <c r="Q87" i="7"/>
  <c r="R87" i="7"/>
  <c r="Q74" i="7"/>
  <c r="R74" i="7"/>
  <c r="R37" i="7"/>
  <c r="Q37" i="7"/>
  <c r="Q79" i="7"/>
  <c r="R79" i="7"/>
  <c r="R61" i="7"/>
  <c r="Q61" i="7"/>
  <c r="R29" i="7"/>
  <c r="Q29" i="7"/>
  <c r="Q70" i="7"/>
  <c r="R70" i="7"/>
  <c r="O310" i="5"/>
  <c r="P310" i="5"/>
  <c r="P263" i="5"/>
  <c r="O263" i="5"/>
  <c r="P259" i="5"/>
  <c r="O259" i="5"/>
  <c r="P251" i="5"/>
  <c r="O251" i="5"/>
  <c r="P243" i="5"/>
  <c r="O243" i="5"/>
  <c r="P235" i="5"/>
  <c r="O235" i="5"/>
  <c r="P227" i="5"/>
  <c r="O227" i="5"/>
  <c r="O320" i="5"/>
  <c r="P320" i="5"/>
  <c r="O312" i="5"/>
  <c r="P312" i="5"/>
  <c r="P303" i="5"/>
  <c r="O303" i="5"/>
  <c r="P295" i="5"/>
  <c r="O295" i="5"/>
  <c r="P287" i="5"/>
  <c r="O287" i="5"/>
  <c r="P279" i="5"/>
  <c r="O279" i="5"/>
  <c r="P271" i="5"/>
  <c r="O271" i="5"/>
  <c r="O314" i="5"/>
  <c r="P314" i="5"/>
  <c r="O306" i="5"/>
  <c r="P306" i="5"/>
  <c r="O184" i="5"/>
  <c r="P184" i="5"/>
  <c r="O318" i="5"/>
  <c r="P318" i="5"/>
  <c r="P255" i="5"/>
  <c r="O255" i="5"/>
  <c r="P247" i="5"/>
  <c r="O247" i="5"/>
  <c r="P239" i="5"/>
  <c r="O239" i="5"/>
  <c r="P231" i="5"/>
  <c r="O231" i="5"/>
  <c r="O152" i="5"/>
  <c r="P152" i="5"/>
  <c r="O366" i="5"/>
  <c r="O362" i="5"/>
  <c r="O358" i="5"/>
  <c r="O354" i="5"/>
  <c r="O350" i="5"/>
  <c r="O346" i="5"/>
  <c r="O342" i="5"/>
  <c r="O338" i="5"/>
  <c r="O334" i="5"/>
  <c r="O330" i="5"/>
  <c r="O326" i="5"/>
  <c r="O322" i="5"/>
  <c r="O316" i="5"/>
  <c r="P316" i="5"/>
  <c r="O308" i="5"/>
  <c r="P308" i="5"/>
  <c r="P299" i="5"/>
  <c r="O299" i="5"/>
  <c r="P291" i="5"/>
  <c r="O291" i="5"/>
  <c r="P283" i="5"/>
  <c r="O283" i="5"/>
  <c r="P275" i="5"/>
  <c r="O275" i="5"/>
  <c r="P267" i="5"/>
  <c r="O267" i="5"/>
  <c r="O219" i="5"/>
  <c r="P219" i="5"/>
  <c r="O168" i="5"/>
  <c r="P168" i="5"/>
  <c r="O183" i="5"/>
  <c r="P183" i="5"/>
  <c r="O151" i="5"/>
  <c r="P151" i="5"/>
  <c r="O221" i="5"/>
  <c r="P221" i="5"/>
  <c r="O167" i="5"/>
  <c r="P167" i="5"/>
  <c r="O223" i="5"/>
  <c r="P223" i="5"/>
  <c r="O176" i="5"/>
  <c r="P176" i="5"/>
  <c r="O160" i="5"/>
  <c r="P160" i="5"/>
  <c r="P150" i="5"/>
  <c r="O150" i="5"/>
  <c r="O225" i="5"/>
  <c r="P225" i="5"/>
  <c r="O217" i="5"/>
  <c r="P217" i="5"/>
  <c r="O175" i="5"/>
  <c r="P175" i="5"/>
  <c r="O159" i="5"/>
  <c r="P159" i="5"/>
  <c r="P187" i="5"/>
  <c r="P179" i="5"/>
  <c r="P171" i="5"/>
  <c r="P163" i="5"/>
  <c r="P155" i="5"/>
  <c r="O142" i="5"/>
  <c r="O65" i="5"/>
  <c r="P65" i="5"/>
  <c r="O72" i="5"/>
  <c r="P72" i="5"/>
  <c r="O57" i="5"/>
  <c r="P57" i="5"/>
  <c r="P75" i="5"/>
  <c r="O67" i="5"/>
  <c r="P67" i="5"/>
  <c r="O59" i="5"/>
  <c r="P59" i="5"/>
  <c r="O69" i="5"/>
  <c r="P69" i="5"/>
  <c r="O61" i="5"/>
  <c r="P61" i="5"/>
  <c r="O71" i="5"/>
  <c r="P71" i="5"/>
  <c r="O63" i="5"/>
  <c r="P63" i="5"/>
  <c r="P55" i="5"/>
  <c r="P53" i="5"/>
  <c r="P51" i="5"/>
  <c r="P49" i="5"/>
  <c r="P47" i="5"/>
  <c r="P45" i="5"/>
  <c r="P43" i="5"/>
  <c r="P41" i="5"/>
  <c r="P39" i="5"/>
  <c r="P37" i="5"/>
  <c r="P35" i="5"/>
  <c r="P33" i="5"/>
  <c r="P31" i="5"/>
  <c r="P29" i="5"/>
  <c r="P27" i="5"/>
  <c r="P25" i="5"/>
  <c r="P23" i="5"/>
  <c r="P21" i="5"/>
  <c r="P19" i="5"/>
  <c r="V110" i="7"/>
  <c r="V109" i="7"/>
  <c r="V108" i="7"/>
  <c r="V107" i="7"/>
  <c r="V106" i="7"/>
  <c r="V105" i="7"/>
  <c r="V104" i="7"/>
  <c r="V103" i="7"/>
  <c r="V102" i="7"/>
  <c r="V119" i="7"/>
  <c r="V118" i="7"/>
  <c r="V117" i="7"/>
  <c r="V116" i="7"/>
  <c r="V115" i="7"/>
  <c r="V114" i="7"/>
  <c r="V113" i="7"/>
  <c r="V112" i="7"/>
  <c r="V111" i="7"/>
  <c r="V128" i="7"/>
  <c r="V127" i="7"/>
  <c r="V126" i="7"/>
  <c r="V125" i="7"/>
  <c r="V124" i="7"/>
  <c r="V123" i="7"/>
  <c r="V122" i="7"/>
  <c r="V121" i="7"/>
  <c r="V120" i="7"/>
  <c r="V137" i="7"/>
  <c r="V136" i="7"/>
  <c r="V135" i="7"/>
  <c r="V134" i="7"/>
  <c r="V133" i="7"/>
  <c r="V132" i="7"/>
  <c r="V131" i="7"/>
  <c r="V130" i="7"/>
  <c r="V129" i="7"/>
  <c r="V141" i="7"/>
  <c r="V140" i="7"/>
  <c r="V139" i="7"/>
  <c r="V138" i="7"/>
  <c r="V59" i="7"/>
  <c r="V58" i="7"/>
  <c r="V57" i="7"/>
  <c r="V56" i="7"/>
  <c r="V55" i="7"/>
  <c r="V54" i="7"/>
  <c r="V53" i="7"/>
  <c r="V52" i="7"/>
  <c r="V51" i="7"/>
  <c r="V50" i="7"/>
  <c r="V49" i="7"/>
  <c r="V48" i="7"/>
  <c r="V47" i="7"/>
  <c r="V46" i="7"/>
  <c r="V45" i="7"/>
  <c r="V44" i="7"/>
  <c r="V43" i="7"/>
  <c r="V42" i="7"/>
  <c r="V41" i="7"/>
  <c r="V40" i="7"/>
  <c r="V39" i="7"/>
  <c r="V38" i="7"/>
  <c r="V37" i="7"/>
  <c r="V36" i="7"/>
  <c r="V35" i="7"/>
  <c r="V34" i="7"/>
  <c r="V33" i="7"/>
  <c r="V32" i="7"/>
  <c r="V31" i="7"/>
  <c r="V30" i="7"/>
  <c r="V29" i="7"/>
  <c r="V28" i="7"/>
  <c r="V27" i="7"/>
  <c r="V26" i="7"/>
  <c r="V25" i="7"/>
  <c r="V24" i="7"/>
  <c r="V23" i="7"/>
  <c r="V22" i="7"/>
  <c r="V21" i="7"/>
  <c r="V20" i="7"/>
  <c r="V70" i="7"/>
  <c r="V69" i="7"/>
  <c r="V68" i="7"/>
  <c r="V67" i="7"/>
  <c r="V66" i="7"/>
  <c r="V65" i="7"/>
  <c r="V64" i="7"/>
  <c r="V63" i="7"/>
  <c r="V62" i="7"/>
  <c r="V61" i="7"/>
  <c r="V60" i="7"/>
  <c r="V81" i="7"/>
  <c r="V80" i="7"/>
  <c r="V79" i="7"/>
  <c r="V78" i="7"/>
  <c r="V77" i="7"/>
  <c r="V76" i="7"/>
  <c r="V75" i="7"/>
  <c r="V74" i="7"/>
  <c r="V73" i="7"/>
  <c r="V72" i="7"/>
  <c r="V71" i="7"/>
  <c r="V92" i="7"/>
  <c r="V91" i="7"/>
  <c r="V90" i="7"/>
  <c r="V89" i="7"/>
  <c r="V88" i="7"/>
  <c r="V87" i="7"/>
  <c r="V86" i="7"/>
  <c r="V85" i="7"/>
  <c r="V84" i="7"/>
  <c r="V83" i="7"/>
  <c r="V82" i="7"/>
  <c r="A17" i="7"/>
  <c r="A17" i="6"/>
  <c r="T105" i="5"/>
  <c r="T104" i="5"/>
  <c r="T103" i="5"/>
  <c r="T102" i="5"/>
  <c r="T101" i="5"/>
  <c r="T100" i="5"/>
  <c r="T99" i="5"/>
  <c r="T98" i="5"/>
  <c r="T97" i="5"/>
  <c r="T96" i="5"/>
  <c r="T95" i="5"/>
  <c r="T94" i="5"/>
  <c r="T93" i="5"/>
  <c r="T92" i="5"/>
  <c r="T91" i="5"/>
  <c r="T90" i="5"/>
  <c r="T89" i="5"/>
  <c r="T88" i="5"/>
  <c r="T87" i="5"/>
  <c r="T86" i="5"/>
  <c r="T85" i="5"/>
  <c r="T84" i="5"/>
  <c r="T83" i="5"/>
  <c r="T82" i="5"/>
  <c r="T81" i="5"/>
  <c r="T80" i="5"/>
  <c r="T79" i="5"/>
  <c r="T78" i="5"/>
  <c r="T77" i="5"/>
  <c r="T76" i="5"/>
  <c r="T75" i="5"/>
  <c r="T74" i="5"/>
  <c r="T73" i="5"/>
  <c r="T72" i="5"/>
  <c r="T71" i="5"/>
  <c r="T70" i="5"/>
  <c r="T69" i="5"/>
  <c r="T68" i="5"/>
  <c r="T67" i="5"/>
  <c r="T66" i="5"/>
  <c r="T65" i="5"/>
  <c r="T64" i="5"/>
  <c r="T63" i="5"/>
  <c r="T62" i="5"/>
  <c r="T61" i="5"/>
  <c r="T60" i="5"/>
  <c r="T59" i="5"/>
  <c r="T58" i="5"/>
  <c r="T57" i="5"/>
  <c r="T56" i="5"/>
  <c r="T55" i="5"/>
  <c r="T54" i="5"/>
  <c r="T53" i="5"/>
  <c r="T52" i="5"/>
  <c r="T51" i="5"/>
  <c r="T50" i="5"/>
  <c r="T49" i="5"/>
  <c r="T48" i="5"/>
  <c r="T47" i="5"/>
  <c r="T46" i="5"/>
  <c r="T45" i="5"/>
  <c r="T44" i="5"/>
  <c r="T43" i="5"/>
  <c r="T42" i="5"/>
  <c r="T41" i="5"/>
  <c r="T40" i="5"/>
  <c r="T39" i="5"/>
  <c r="T38" i="5"/>
  <c r="T37" i="5"/>
  <c r="T36" i="5"/>
  <c r="T35" i="5"/>
  <c r="T34" i="5"/>
  <c r="T33" i="5"/>
  <c r="T32" i="5"/>
  <c r="T31" i="5"/>
  <c r="T30" i="5"/>
  <c r="T29" i="5"/>
  <c r="T28" i="5"/>
  <c r="T27" i="5"/>
  <c r="T26" i="5"/>
  <c r="T25" i="5"/>
  <c r="T24" i="5"/>
  <c r="T23" i="5"/>
  <c r="T22" i="5"/>
  <c r="T21" i="5"/>
  <c r="T20" i="5"/>
  <c r="T143" i="5"/>
  <c r="T142" i="5"/>
  <c r="T141" i="5"/>
  <c r="T140" i="5"/>
  <c r="T139" i="5"/>
  <c r="T138" i="5"/>
  <c r="T137" i="5"/>
  <c r="T136" i="5"/>
  <c r="T135" i="5"/>
  <c r="T134" i="5"/>
  <c r="T133" i="5"/>
  <c r="T132" i="5"/>
  <c r="T131" i="5"/>
  <c r="T130" i="5"/>
  <c r="T129" i="5"/>
  <c r="T128" i="5"/>
  <c r="T127" i="5"/>
  <c r="T126" i="5"/>
  <c r="T125" i="5"/>
  <c r="T124" i="5"/>
  <c r="T123" i="5"/>
  <c r="T122" i="5"/>
  <c r="T121" i="5"/>
  <c r="T120" i="5"/>
  <c r="T119" i="5"/>
  <c r="T118" i="5"/>
  <c r="T117" i="5"/>
  <c r="T116" i="5"/>
  <c r="T115" i="5"/>
  <c r="T114" i="5"/>
  <c r="T113" i="5"/>
  <c r="T112" i="5"/>
  <c r="T111" i="5"/>
  <c r="T110" i="5"/>
  <c r="T109" i="5"/>
  <c r="T108" i="5"/>
  <c r="T107" i="5"/>
  <c r="T106" i="5"/>
  <c r="V101" i="7" l="1"/>
  <c r="V100" i="7"/>
  <c r="V99" i="7"/>
  <c r="V98" i="7"/>
  <c r="V97" i="7"/>
  <c r="V96" i="7"/>
  <c r="V95" i="7"/>
  <c r="V94" i="7"/>
  <c r="V93" i="7"/>
  <c r="V19" i="7"/>
  <c r="P19" i="7"/>
  <c r="R19" i="7" l="1"/>
  <c r="Q19" i="7"/>
  <c r="T19" i="5" l="1"/>
  <c r="V18" i="7" l="1"/>
  <c r="T18" i="5"/>
  <c r="A4" i="22"/>
  <c r="F4" i="22"/>
  <c r="K4" i="22"/>
  <c r="A6" i="22"/>
  <c r="B6" i="22" s="1"/>
  <c r="F6" i="22"/>
  <c r="G6" i="22" s="1"/>
  <c r="K6" i="22"/>
  <c r="L6" i="22" s="1"/>
  <c r="A7" i="22"/>
  <c r="B7" i="22" s="1"/>
  <c r="D7" i="22" s="1"/>
  <c r="F7" i="22"/>
  <c r="G7" i="22" s="1"/>
  <c r="I7" i="22" s="1"/>
  <c r="K7" i="22"/>
  <c r="L7" i="22" s="1"/>
  <c r="N7" i="22" s="1"/>
  <c r="A8" i="22"/>
  <c r="B8" i="22" s="1"/>
  <c r="D8" i="22" s="1"/>
  <c r="F8" i="22"/>
  <c r="G8" i="22" s="1"/>
  <c r="I8" i="22" s="1"/>
  <c r="K8" i="22"/>
  <c r="L8" i="22"/>
  <c r="N8" i="22" s="1"/>
  <c r="A9" i="22"/>
  <c r="B9" i="22" s="1"/>
  <c r="D9" i="22" s="1"/>
  <c r="F9" i="22"/>
  <c r="G9" i="22" s="1"/>
  <c r="I9" i="22" s="1"/>
  <c r="K9" i="22"/>
  <c r="L9" i="22" s="1"/>
  <c r="N9" i="22" s="1"/>
  <c r="A10" i="22"/>
  <c r="B10" i="22" s="1"/>
  <c r="D10" i="22" s="1"/>
  <c r="F10" i="22"/>
  <c r="G10" i="22" s="1"/>
  <c r="I10" i="22" s="1"/>
  <c r="K10" i="22"/>
  <c r="L10" i="22" s="1"/>
  <c r="N10" i="22" s="1"/>
  <c r="A11" i="22"/>
  <c r="B11" i="22" s="1"/>
  <c r="D11" i="22" s="1"/>
  <c r="F11" i="22"/>
  <c r="G11" i="22" s="1"/>
  <c r="I11" i="22" s="1"/>
  <c r="K11" i="22"/>
  <c r="L11" i="22" s="1"/>
  <c r="N11" i="22" s="1"/>
  <c r="A125" i="22"/>
  <c r="A127" i="22"/>
  <c r="B127" i="22" s="1"/>
  <c r="A128" i="22"/>
  <c r="B128" i="22" s="1"/>
  <c r="D128" i="22" s="1"/>
  <c r="A129" i="22"/>
  <c r="B129" i="22" s="1"/>
  <c r="D129" i="22" s="1"/>
  <c r="A130" i="22"/>
  <c r="B130" i="22" s="1"/>
  <c r="D130" i="22" s="1"/>
  <c r="A131" i="22"/>
  <c r="B131" i="22" s="1"/>
  <c r="D131" i="22" s="1"/>
  <c r="A132" i="22"/>
  <c r="B132" i="22" s="1"/>
  <c r="D132" i="22" s="1"/>
  <c r="H3" i="20"/>
  <c r="H4" i="20"/>
  <c r="H6" i="20"/>
  <c r="B14" i="20"/>
  <c r="B15" i="20"/>
  <c r="E15" i="20"/>
  <c r="G15" i="20"/>
  <c r="E16" i="20"/>
  <c r="K29" i="20"/>
  <c r="Z1" i="19"/>
  <c r="E51" i="19" s="1"/>
  <c r="Z2" i="19"/>
  <c r="C49" i="19" s="1"/>
  <c r="B6" i="19"/>
  <c r="AG6" i="19" s="1"/>
  <c r="A9" i="19"/>
  <c r="A10" i="19"/>
  <c r="A11" i="19"/>
  <c r="A12" i="19"/>
  <c r="A13" i="19"/>
  <c r="H25" i="19"/>
  <c r="A48" i="19" s="1"/>
  <c r="F43" i="19"/>
  <c r="A64" i="19"/>
  <c r="F6" i="18"/>
  <c r="F7" i="18"/>
  <c r="F8" i="18"/>
  <c r="F9" i="18"/>
  <c r="F10" i="18"/>
  <c r="F11" i="18"/>
  <c r="F12" i="18"/>
  <c r="F13" i="18"/>
  <c r="F14" i="18"/>
  <c r="F15" i="18"/>
  <c r="E6" i="17"/>
  <c r="E7" i="17"/>
  <c r="E8" i="17"/>
  <c r="E9" i="17"/>
  <c r="E10" i="17"/>
  <c r="E11" i="17"/>
  <c r="E12" i="17"/>
  <c r="E13" i="17"/>
  <c r="E14" i="17"/>
  <c r="E15" i="17"/>
  <c r="E6" i="16"/>
  <c r="E7" i="16"/>
  <c r="E8" i="16"/>
  <c r="E9" i="16"/>
  <c r="E10" i="16"/>
  <c r="E11" i="16"/>
  <c r="E12" i="16"/>
  <c r="E13" i="16"/>
  <c r="E14" i="16"/>
  <c r="E15" i="16"/>
  <c r="H18" i="15"/>
  <c r="I19" i="15"/>
  <c r="J20" i="15"/>
  <c r="K31" i="15"/>
  <c r="K32" i="15" s="1"/>
  <c r="L31" i="15"/>
  <c r="L32" i="15" s="1"/>
  <c r="G37" i="15"/>
  <c r="F39" i="15"/>
  <c r="F45" i="19" s="1"/>
  <c r="F40" i="15"/>
  <c r="F46" i="19" s="1"/>
  <c r="AC3" i="14"/>
  <c r="AC4" i="14"/>
  <c r="I64" i="14"/>
  <c r="J64" i="14"/>
  <c r="A65" i="14"/>
  <c r="I65" i="14"/>
  <c r="J65" i="14"/>
  <c r="A67" i="14"/>
  <c r="A68" i="14"/>
  <c r="I68" i="14"/>
  <c r="J68" i="14"/>
  <c r="A69" i="14"/>
  <c r="I69" i="14"/>
  <c r="J69" i="14"/>
  <c r="A70" i="14"/>
  <c r="I70" i="14"/>
  <c r="J70" i="14"/>
  <c r="I71" i="14"/>
  <c r="J71" i="14"/>
  <c r="I72" i="14"/>
  <c r="J72" i="14"/>
  <c r="A74" i="14"/>
  <c r="I74" i="14"/>
  <c r="J74" i="14"/>
  <c r="A75" i="14"/>
  <c r="I75" i="14"/>
  <c r="J75" i="14"/>
  <c r="A76" i="14"/>
  <c r="I76" i="14"/>
  <c r="A77" i="14"/>
  <c r="I77" i="14"/>
  <c r="J77" i="14"/>
  <c r="A78" i="14"/>
  <c r="I78" i="14"/>
  <c r="J78" i="14"/>
  <c r="I79" i="14"/>
  <c r="J79" i="14"/>
  <c r="A80" i="14"/>
  <c r="I80" i="14"/>
  <c r="A81" i="14"/>
  <c r="I81" i="14"/>
  <c r="A82" i="14"/>
  <c r="I82" i="14"/>
  <c r="A83" i="14"/>
  <c r="I83" i="14"/>
  <c r="J83" i="14"/>
  <c r="A84" i="14"/>
  <c r="I84" i="14"/>
  <c r="J84" i="14"/>
  <c r="A85" i="14"/>
  <c r="I85" i="14"/>
  <c r="J85" i="14"/>
  <c r="A86" i="14"/>
  <c r="I86" i="14"/>
  <c r="J86" i="14"/>
  <c r="I87" i="14"/>
  <c r="J87" i="14"/>
  <c r="A88" i="14"/>
  <c r="I88" i="14"/>
  <c r="A89" i="14"/>
  <c r="I89" i="14"/>
  <c r="J89" i="14"/>
  <c r="A90" i="14"/>
  <c r="I90" i="14"/>
  <c r="J90" i="14"/>
  <c r="A91" i="14"/>
  <c r="I91" i="14"/>
  <c r="J91" i="14"/>
  <c r="A92" i="14"/>
  <c r="I92" i="14"/>
  <c r="J92" i="14"/>
  <c r="I93" i="14"/>
  <c r="J93" i="14"/>
  <c r="A94" i="14"/>
  <c r="I94" i="14"/>
  <c r="A95" i="14"/>
  <c r="I95" i="14"/>
  <c r="J95" i="14"/>
  <c r="A96" i="14"/>
  <c r="I96" i="14"/>
  <c r="J96" i="14"/>
  <c r="A97" i="14"/>
  <c r="I97" i="14"/>
  <c r="J97" i="14"/>
  <c r="I98" i="14"/>
  <c r="J98" i="14"/>
  <c r="A99" i="14"/>
  <c r="I99" i="14"/>
  <c r="A100" i="14"/>
  <c r="I100" i="14"/>
  <c r="J100" i="14"/>
  <c r="A101" i="14"/>
  <c r="I101" i="14"/>
  <c r="J101" i="14"/>
  <c r="A102" i="14"/>
  <c r="I102" i="14"/>
  <c r="J102" i="14"/>
  <c r="I103" i="14"/>
  <c r="J103" i="14"/>
  <c r="A104" i="14"/>
  <c r="I104" i="14"/>
  <c r="A105" i="14"/>
  <c r="I105" i="14"/>
  <c r="J105" i="14"/>
  <c r="A106" i="14"/>
  <c r="I106" i="14"/>
  <c r="J106" i="14"/>
  <c r="A107" i="14"/>
  <c r="I107" i="14"/>
  <c r="J107" i="14"/>
  <c r="A108" i="14"/>
  <c r="I108" i="14"/>
  <c r="J108" i="14"/>
  <c r="I109" i="14"/>
  <c r="J109" i="14"/>
  <c r="I110" i="14"/>
  <c r="J110" i="14"/>
  <c r="A112" i="14"/>
  <c r="I112" i="14"/>
  <c r="A113" i="14"/>
  <c r="I113" i="14"/>
  <c r="A114" i="14"/>
  <c r="I114" i="14"/>
  <c r="J114" i="14"/>
  <c r="A115" i="14"/>
  <c r="I115" i="14"/>
  <c r="J115" i="14"/>
  <c r="A116" i="14"/>
  <c r="I116" i="14"/>
  <c r="J116" i="14"/>
  <c r="I117" i="14"/>
  <c r="J117" i="14"/>
  <c r="I118" i="14"/>
  <c r="J118" i="14"/>
  <c r="A119" i="14"/>
  <c r="I119" i="14"/>
  <c r="A120" i="14"/>
  <c r="I120" i="14"/>
  <c r="A121" i="14"/>
  <c r="I121" i="14"/>
  <c r="J121" i="14"/>
  <c r="A122" i="14"/>
  <c r="I122" i="14"/>
  <c r="J122" i="14"/>
  <c r="A123" i="14"/>
  <c r="I123" i="14"/>
  <c r="J123" i="14"/>
  <c r="A124" i="14"/>
  <c r="I124" i="14"/>
  <c r="J124" i="14"/>
  <c r="A125" i="14"/>
  <c r="I125" i="14"/>
  <c r="J125" i="14"/>
  <c r="I126" i="14"/>
  <c r="J126" i="14"/>
  <c r="A127" i="14"/>
  <c r="I127" i="14"/>
  <c r="A128" i="14"/>
  <c r="I128" i="14"/>
  <c r="J128" i="14"/>
  <c r="A129" i="14"/>
  <c r="I129" i="14"/>
  <c r="J129" i="14"/>
  <c r="A130" i="14"/>
  <c r="I130" i="14"/>
  <c r="J130" i="14"/>
  <c r="A131" i="14"/>
  <c r="I131" i="14"/>
  <c r="J131" i="14"/>
  <c r="A132" i="14"/>
  <c r="I132" i="14"/>
  <c r="J132" i="14"/>
  <c r="A133" i="14"/>
  <c r="I133" i="14"/>
  <c r="J133" i="14"/>
  <c r="I134" i="14"/>
  <c r="J134" i="14"/>
  <c r="A135" i="14"/>
  <c r="I135" i="14"/>
  <c r="A136" i="14"/>
  <c r="I136" i="14"/>
  <c r="J136" i="14"/>
  <c r="A137" i="14"/>
  <c r="I137" i="14"/>
  <c r="J137" i="14"/>
  <c r="A138" i="14"/>
  <c r="I138" i="14"/>
  <c r="J138" i="14"/>
  <c r="A139" i="14"/>
  <c r="I139" i="14"/>
  <c r="J139" i="14"/>
  <c r="A140" i="14"/>
  <c r="I140" i="14"/>
  <c r="J140" i="14"/>
  <c r="A141" i="14"/>
  <c r="I141" i="14"/>
  <c r="J141" i="14"/>
  <c r="A142" i="14"/>
  <c r="I142" i="14"/>
  <c r="J142" i="14"/>
  <c r="A143" i="14"/>
  <c r="I143" i="14"/>
  <c r="J143" i="14"/>
  <c r="A144" i="14"/>
  <c r="I144" i="14"/>
  <c r="J144" i="14"/>
  <c r="I145" i="14"/>
  <c r="J145" i="14"/>
  <c r="A146" i="14"/>
  <c r="I146" i="14"/>
  <c r="A147" i="14"/>
  <c r="I147" i="14"/>
  <c r="J147" i="14"/>
  <c r="A148" i="14"/>
  <c r="I148" i="14"/>
  <c r="J148" i="14"/>
  <c r="A149" i="14"/>
  <c r="I149" i="14"/>
  <c r="J149" i="14"/>
  <c r="I150" i="14"/>
  <c r="J150" i="14"/>
  <c r="A151" i="14"/>
  <c r="I151" i="14"/>
  <c r="A152" i="14"/>
  <c r="I152" i="14"/>
  <c r="J152" i="14"/>
  <c r="A153" i="14"/>
  <c r="I153" i="14"/>
  <c r="J153" i="14"/>
  <c r="A154" i="14"/>
  <c r="I154" i="14"/>
  <c r="J154" i="14"/>
  <c r="I155" i="14"/>
  <c r="J155" i="14"/>
  <c r="A156" i="14"/>
  <c r="I156" i="14"/>
  <c r="A157" i="14"/>
  <c r="I157" i="14"/>
  <c r="J157" i="14"/>
  <c r="A158" i="14"/>
  <c r="I158" i="14"/>
  <c r="J158" i="14"/>
  <c r="I159" i="14"/>
  <c r="J159" i="14"/>
  <c r="A160" i="14"/>
  <c r="I160" i="14"/>
  <c r="A161" i="14"/>
  <c r="I161" i="14"/>
  <c r="J161" i="14"/>
  <c r="A162" i="14"/>
  <c r="I162" i="14"/>
  <c r="J162" i="14"/>
  <c r="A163" i="14"/>
  <c r="I163" i="14"/>
  <c r="J163" i="14"/>
  <c r="A164" i="14"/>
  <c r="I164" i="14"/>
  <c r="J164" i="14"/>
  <c r="A165" i="14"/>
  <c r="I165" i="14"/>
  <c r="J165" i="14"/>
  <c r="A166" i="14"/>
  <c r="I166" i="14"/>
  <c r="J166" i="14"/>
  <c r="I167" i="14"/>
  <c r="J167" i="14"/>
  <c r="A168" i="14"/>
  <c r="I168" i="14"/>
  <c r="A169" i="14"/>
  <c r="I169" i="14"/>
  <c r="J169" i="14"/>
  <c r="A170" i="14"/>
  <c r="I170" i="14"/>
  <c r="J170" i="14"/>
  <c r="A171" i="14"/>
  <c r="I171" i="14"/>
  <c r="J171" i="14"/>
  <c r="A172" i="14"/>
  <c r="I172" i="14"/>
  <c r="J172" i="14"/>
  <c r="A173" i="14"/>
  <c r="I173" i="14"/>
  <c r="A174" i="14"/>
  <c r="I174" i="14"/>
  <c r="J174" i="14"/>
  <c r="A175" i="14"/>
  <c r="I175" i="14"/>
  <c r="J175" i="14"/>
  <c r="A176" i="14"/>
  <c r="I176" i="14"/>
  <c r="J176" i="14"/>
  <c r="A177" i="14"/>
  <c r="I177" i="14"/>
  <c r="J177" i="14"/>
  <c r="I178" i="14"/>
  <c r="J178" i="14"/>
  <c r="I179" i="14"/>
  <c r="J179" i="14"/>
  <c r="I180" i="14"/>
  <c r="J180" i="14"/>
  <c r="D8" i="13"/>
  <c r="B9" i="13"/>
  <c r="D9" i="13"/>
  <c r="B10" i="13"/>
  <c r="D10" i="13"/>
  <c r="B11" i="13"/>
  <c r="D11" i="13"/>
  <c r="B12" i="13"/>
  <c r="D12" i="13"/>
  <c r="A6" i="12"/>
  <c r="D7" i="12"/>
  <c r="D8" i="12"/>
  <c r="D9" i="12"/>
  <c r="D10" i="12"/>
  <c r="D11" i="12"/>
  <c r="D8" i="11"/>
  <c r="B9" i="11"/>
  <c r="D9" i="11"/>
  <c r="B10" i="11"/>
  <c r="D10" i="11"/>
  <c r="B11" i="11"/>
  <c r="D11" i="11"/>
  <c r="B12" i="11"/>
  <c r="D12" i="11"/>
  <c r="D8" i="10"/>
  <c r="B9" i="10"/>
  <c r="D9" i="10"/>
  <c r="B10" i="10"/>
  <c r="D10" i="10"/>
  <c r="B11" i="10"/>
  <c r="D11" i="10"/>
  <c r="B12" i="10"/>
  <c r="D12" i="10"/>
  <c r="B9" i="9"/>
  <c r="B10" i="9"/>
  <c r="B11" i="9"/>
  <c r="B12" i="9"/>
  <c r="K15" i="9"/>
  <c r="O15" i="9"/>
  <c r="K17" i="9"/>
  <c r="O17" i="9"/>
  <c r="I18" i="9"/>
  <c r="M18" i="9" s="1"/>
  <c r="K18" i="9"/>
  <c r="O18" i="9"/>
  <c r="B21" i="9"/>
  <c r="B21" i="10" s="1"/>
  <c r="B31" i="11" s="1"/>
  <c r="B31" i="13" s="1"/>
  <c r="C21" i="14" s="1"/>
  <c r="C39" i="15" s="1"/>
  <c r="B45" i="19" s="1"/>
  <c r="D21" i="9"/>
  <c r="D21" i="10" s="1"/>
  <c r="D31" i="11" s="1"/>
  <c r="D31" i="13" s="1"/>
  <c r="J21" i="14" s="1"/>
  <c r="B22" i="9"/>
  <c r="B22" i="10" s="1"/>
  <c r="B32" i="11" s="1"/>
  <c r="D22" i="9"/>
  <c r="D22" i="10" s="1"/>
  <c r="D32" i="11" s="1"/>
  <c r="D32" i="13" s="1"/>
  <c r="J22" i="14" s="1"/>
  <c r="N8" i="8"/>
  <c r="C9" i="8"/>
  <c r="N9" i="8"/>
  <c r="C10" i="8"/>
  <c r="N10" i="8"/>
  <c r="C11" i="8"/>
  <c r="N11" i="8"/>
  <c r="C12" i="8"/>
  <c r="N12" i="8"/>
  <c r="M8" i="7"/>
  <c r="C9" i="7"/>
  <c r="M9" i="7"/>
  <c r="C10" i="7"/>
  <c r="M10" i="7"/>
  <c r="C11" i="7"/>
  <c r="M11" i="7"/>
  <c r="C12" i="7"/>
  <c r="M12" i="7"/>
  <c r="P18" i="7"/>
  <c r="Q18" i="7" s="1"/>
  <c r="A1" i="6"/>
  <c r="C9" i="6"/>
  <c r="C10" i="6"/>
  <c r="C11" i="6"/>
  <c r="C12" i="6"/>
  <c r="J18" i="6"/>
  <c r="J19" i="6"/>
  <c r="A1" i="5"/>
  <c r="Z8" i="5"/>
  <c r="C9" i="5"/>
  <c r="B8" i="12" s="1"/>
  <c r="Z9" i="5"/>
  <c r="C10" i="5"/>
  <c r="C10" i="14" s="1"/>
  <c r="C11" i="5"/>
  <c r="B10" i="12" s="1"/>
  <c r="C12" i="5"/>
  <c r="C12" i="14" s="1"/>
  <c r="IV16" i="5"/>
  <c r="N18" i="5"/>
  <c r="O18" i="5" s="1"/>
  <c r="N369" i="5"/>
  <c r="C373" i="5"/>
  <c r="C371" i="6" s="1"/>
  <c r="K373" i="5"/>
  <c r="O369" i="7" s="1"/>
  <c r="N24" i="8" s="1"/>
  <c r="C374" i="5"/>
  <c r="C370" i="7" s="1"/>
  <c r="C24" i="8" s="1"/>
  <c r="K374" i="5"/>
  <c r="O370" i="7" s="1"/>
  <c r="N25" i="8" s="1"/>
  <c r="K6" i="4"/>
  <c r="Z7" i="5" s="1"/>
  <c r="AA6" i="4"/>
  <c r="B7" i="4"/>
  <c r="B9" i="4"/>
  <c r="A8" i="6" s="1"/>
  <c r="B10" i="4"/>
  <c r="B14" i="4"/>
  <c r="B15" i="4"/>
  <c r="H27" i="4"/>
  <c r="G27" i="4" s="1"/>
  <c r="B2" i="2"/>
  <c r="A3" i="13" s="1"/>
  <c r="F2" i="2"/>
  <c r="B3" i="2"/>
  <c r="A1" i="7" s="1"/>
  <c r="B50" i="19" l="1"/>
  <c r="B51" i="19"/>
  <c r="B53" i="19"/>
  <c r="E52" i="19"/>
  <c r="F49" i="19"/>
  <c r="A8" i="10"/>
  <c r="R18" i="7"/>
  <c r="B52" i="19"/>
  <c r="H5" i="20"/>
  <c r="H7" i="20" s="1"/>
  <c r="B11" i="12"/>
  <c r="Z10" i="5"/>
  <c r="I372" i="6"/>
  <c r="C11" i="14"/>
  <c r="A7" i="5"/>
  <c r="A7" i="13" s="1"/>
  <c r="B9" i="12"/>
  <c r="A3" i="8"/>
  <c r="A3" i="6"/>
  <c r="A3" i="7"/>
  <c r="A3" i="10"/>
  <c r="A8" i="8"/>
  <c r="A3" i="12"/>
  <c r="C12" i="15"/>
  <c r="E16" i="17"/>
  <c r="F16" i="18"/>
  <c r="E16" i="16"/>
  <c r="A8" i="11"/>
  <c r="A8" i="13"/>
  <c r="A3" i="9"/>
  <c r="A3" i="11"/>
  <c r="A3" i="5"/>
  <c r="A1" i="13"/>
  <c r="C15" i="19"/>
  <c r="B1" i="4"/>
  <c r="A3" i="14"/>
  <c r="A64" i="14" s="1"/>
  <c r="A1" i="11"/>
  <c r="A2" i="15"/>
  <c r="C22" i="14"/>
  <c r="C40" i="15" s="1"/>
  <c r="B46" i="19" s="1"/>
  <c r="B32" i="13"/>
  <c r="C9" i="14"/>
  <c r="B2" i="4"/>
  <c r="A1" i="10"/>
  <c r="A1" i="14"/>
  <c r="A62" i="14" s="1"/>
  <c r="A8" i="7"/>
  <c r="I371" i="6"/>
  <c r="A8" i="9"/>
  <c r="A1" i="9"/>
  <c r="A1" i="12"/>
  <c r="AG7" i="19"/>
  <c r="AG8" i="19" s="1"/>
  <c r="C369" i="7"/>
  <c r="C23" i="8" s="1"/>
  <c r="A1" i="19"/>
  <c r="C372" i="6"/>
  <c r="P18" i="5"/>
  <c r="A1" i="8"/>
  <c r="A8" i="5"/>
  <c r="AG9" i="19"/>
  <c r="V364" i="7"/>
  <c r="J368" i="6"/>
  <c r="J7" i="15" s="1"/>
  <c r="I25" i="15" s="1"/>
  <c r="P364" i="7"/>
  <c r="J8" i="15" s="1"/>
  <c r="J26" i="15" s="1"/>
  <c r="T368" i="5"/>
  <c r="N368" i="5"/>
  <c r="B40" i="19" l="1"/>
  <c r="A7" i="7"/>
  <c r="A7" i="6"/>
  <c r="A7" i="9"/>
  <c r="A7" i="10"/>
  <c r="A7" i="8"/>
  <c r="B7" i="14"/>
  <c r="A7" i="11"/>
  <c r="B8" i="14"/>
  <c r="A7" i="12"/>
  <c r="I16" i="15"/>
  <c r="D17" i="11"/>
  <c r="E17" i="13" s="1"/>
  <c r="R364" i="7"/>
  <c r="D17" i="9" s="1"/>
  <c r="D19" i="11"/>
  <c r="E19" i="13" s="1"/>
  <c r="J16" i="15"/>
  <c r="P374" i="7"/>
  <c r="P368" i="5"/>
  <c r="D15" i="9" s="1"/>
  <c r="N370" i="5"/>
  <c r="J6" i="15"/>
  <c r="D15" i="11"/>
  <c r="E15" i="13" s="1"/>
  <c r="D19" i="9" l="1"/>
  <c r="H16" i="15"/>
  <c r="J9" i="15"/>
  <c r="J15" i="15" s="1"/>
  <c r="H24" i="15"/>
  <c r="D23" i="11" l="1"/>
  <c r="D28" i="11" s="1"/>
  <c r="J31" i="15"/>
  <c r="J32" i="15" s="1"/>
  <c r="J35" i="15"/>
  <c r="J36" i="15" s="1"/>
  <c r="H15" i="15"/>
  <c r="H31" i="15" s="1"/>
  <c r="H32" i="15" s="1"/>
  <c r="I15" i="15"/>
  <c r="S21" i="7" l="1"/>
  <c r="T21" i="7" s="1"/>
  <c r="U21" i="7" s="1"/>
  <c r="S23" i="7"/>
  <c r="T23" i="7" s="1"/>
  <c r="U23" i="7" s="1"/>
  <c r="S25" i="7"/>
  <c r="T25" i="7" s="1"/>
  <c r="U25" i="7" s="1"/>
  <c r="S27" i="7"/>
  <c r="T27" i="7" s="1"/>
  <c r="U27" i="7" s="1"/>
  <c r="S29" i="7"/>
  <c r="T29" i="7" s="1"/>
  <c r="U29" i="7" s="1"/>
  <c r="S31" i="7"/>
  <c r="T31" i="7" s="1"/>
  <c r="U31" i="7" s="1"/>
  <c r="S33" i="7"/>
  <c r="T33" i="7" s="1"/>
  <c r="U33" i="7" s="1"/>
  <c r="S35" i="7"/>
  <c r="T35" i="7" s="1"/>
  <c r="U35" i="7" s="1"/>
  <c r="S37" i="7"/>
  <c r="T37" i="7" s="1"/>
  <c r="U37" i="7" s="1"/>
  <c r="S39" i="7"/>
  <c r="T39" i="7" s="1"/>
  <c r="U39" i="7" s="1"/>
  <c r="S41" i="7"/>
  <c r="T41" i="7" s="1"/>
  <c r="U41" i="7" s="1"/>
  <c r="S43" i="7"/>
  <c r="T43" i="7" s="1"/>
  <c r="U43" i="7" s="1"/>
  <c r="S45" i="7"/>
  <c r="T45" i="7" s="1"/>
  <c r="U45" i="7" s="1"/>
  <c r="S47" i="7"/>
  <c r="T47" i="7" s="1"/>
  <c r="U47" i="7" s="1"/>
  <c r="S49" i="7"/>
  <c r="T49" i="7" s="1"/>
  <c r="U49" i="7" s="1"/>
  <c r="S51" i="7"/>
  <c r="T51" i="7" s="1"/>
  <c r="U51" i="7" s="1"/>
  <c r="S53" i="7"/>
  <c r="T53" i="7" s="1"/>
  <c r="U53" i="7" s="1"/>
  <c r="S55" i="7"/>
  <c r="T55" i="7" s="1"/>
  <c r="U55" i="7" s="1"/>
  <c r="S57" i="7"/>
  <c r="T57" i="7" s="1"/>
  <c r="U57" i="7" s="1"/>
  <c r="S59" i="7"/>
  <c r="T59" i="7" s="1"/>
  <c r="U59" i="7" s="1"/>
  <c r="S61" i="7"/>
  <c r="T61" i="7" s="1"/>
  <c r="U61" i="7" s="1"/>
  <c r="S63" i="7"/>
  <c r="T63" i="7" s="1"/>
  <c r="U63" i="7" s="1"/>
  <c r="S65" i="7"/>
  <c r="T65" i="7" s="1"/>
  <c r="U65" i="7" s="1"/>
  <c r="S67" i="7"/>
  <c r="T67" i="7" s="1"/>
  <c r="U67" i="7" s="1"/>
  <c r="S69" i="7"/>
  <c r="T69" i="7" s="1"/>
  <c r="U69" i="7" s="1"/>
  <c r="S71" i="7"/>
  <c r="T71" i="7" s="1"/>
  <c r="U71" i="7" s="1"/>
  <c r="S73" i="7"/>
  <c r="T73" i="7" s="1"/>
  <c r="U73" i="7" s="1"/>
  <c r="S75" i="7"/>
  <c r="T75" i="7" s="1"/>
  <c r="U75" i="7" s="1"/>
  <c r="S24" i="7"/>
  <c r="T24" i="7" s="1"/>
  <c r="U24" i="7" s="1"/>
  <c r="S32" i="7"/>
  <c r="T32" i="7" s="1"/>
  <c r="U32" i="7" s="1"/>
  <c r="S40" i="7"/>
  <c r="T40" i="7" s="1"/>
  <c r="U40" i="7" s="1"/>
  <c r="S48" i="7"/>
  <c r="T48" i="7" s="1"/>
  <c r="U48" i="7" s="1"/>
  <c r="S56" i="7"/>
  <c r="T56" i="7" s="1"/>
  <c r="U56" i="7" s="1"/>
  <c r="S60" i="7"/>
  <c r="T60" i="7" s="1"/>
  <c r="U60" i="7" s="1"/>
  <c r="S68" i="7"/>
  <c r="T68" i="7" s="1"/>
  <c r="U68" i="7" s="1"/>
  <c r="S76" i="7"/>
  <c r="T76" i="7" s="1"/>
  <c r="U76" i="7" s="1"/>
  <c r="S78" i="7"/>
  <c r="T78" i="7" s="1"/>
  <c r="U78" i="7" s="1"/>
  <c r="S80" i="7"/>
  <c r="T80" i="7" s="1"/>
  <c r="U80" i="7" s="1"/>
  <c r="S82" i="7"/>
  <c r="T82" i="7" s="1"/>
  <c r="U82" i="7" s="1"/>
  <c r="S84" i="7"/>
  <c r="T84" i="7" s="1"/>
  <c r="U84" i="7" s="1"/>
  <c r="S86" i="7"/>
  <c r="T86" i="7" s="1"/>
  <c r="U86" i="7" s="1"/>
  <c r="S88" i="7"/>
  <c r="T88" i="7" s="1"/>
  <c r="U88" i="7" s="1"/>
  <c r="S90" i="7"/>
  <c r="T90" i="7" s="1"/>
  <c r="U90" i="7" s="1"/>
  <c r="S92" i="7"/>
  <c r="T92" i="7" s="1"/>
  <c r="U92" i="7" s="1"/>
  <c r="S94" i="7"/>
  <c r="T94" i="7" s="1"/>
  <c r="U94" i="7" s="1"/>
  <c r="S96" i="7"/>
  <c r="T96" i="7" s="1"/>
  <c r="U96" i="7" s="1"/>
  <c r="S98" i="7"/>
  <c r="T98" i="7" s="1"/>
  <c r="U98" i="7" s="1"/>
  <c r="S100" i="7"/>
  <c r="T100" i="7" s="1"/>
  <c r="U100" i="7" s="1"/>
  <c r="S102" i="7"/>
  <c r="T102" i="7" s="1"/>
  <c r="U102" i="7" s="1"/>
  <c r="S104" i="7"/>
  <c r="T104" i="7" s="1"/>
  <c r="U104" i="7" s="1"/>
  <c r="S106" i="7"/>
  <c r="T106" i="7" s="1"/>
  <c r="U106" i="7" s="1"/>
  <c r="S108" i="7"/>
  <c r="T108" i="7" s="1"/>
  <c r="U108" i="7" s="1"/>
  <c r="S22" i="7"/>
  <c r="T22" i="7" s="1"/>
  <c r="U22" i="7" s="1"/>
  <c r="S30" i="7"/>
  <c r="T30" i="7" s="1"/>
  <c r="U30" i="7" s="1"/>
  <c r="S38" i="7"/>
  <c r="T38" i="7" s="1"/>
  <c r="U38" i="7" s="1"/>
  <c r="S46" i="7"/>
  <c r="T46" i="7" s="1"/>
  <c r="U46" i="7" s="1"/>
  <c r="S54" i="7"/>
  <c r="T54" i="7" s="1"/>
  <c r="U54" i="7" s="1"/>
  <c r="S62" i="7"/>
  <c r="T62" i="7" s="1"/>
  <c r="U62" i="7" s="1"/>
  <c r="S64" i="7"/>
  <c r="T64" i="7" s="1"/>
  <c r="U64" i="7" s="1"/>
  <c r="S66" i="7"/>
  <c r="T66" i="7" s="1"/>
  <c r="U66" i="7" s="1"/>
  <c r="S77" i="7"/>
  <c r="T77" i="7" s="1"/>
  <c r="U77" i="7" s="1"/>
  <c r="S85" i="7"/>
  <c r="T85" i="7" s="1"/>
  <c r="U85" i="7" s="1"/>
  <c r="S93" i="7"/>
  <c r="T93" i="7" s="1"/>
  <c r="U93" i="7" s="1"/>
  <c r="S101" i="7"/>
  <c r="T101" i="7" s="1"/>
  <c r="U101" i="7" s="1"/>
  <c r="S26" i="7"/>
  <c r="T26" i="7" s="1"/>
  <c r="U26" i="7" s="1"/>
  <c r="S36" i="7"/>
  <c r="T36" i="7" s="1"/>
  <c r="U36" i="7" s="1"/>
  <c r="S58" i="7"/>
  <c r="T58" i="7" s="1"/>
  <c r="U58" i="7" s="1"/>
  <c r="S70" i="7"/>
  <c r="T70" i="7" s="1"/>
  <c r="U70" i="7" s="1"/>
  <c r="S103" i="7"/>
  <c r="T103" i="7" s="1"/>
  <c r="U103" i="7" s="1"/>
  <c r="S105" i="7"/>
  <c r="T105" i="7" s="1"/>
  <c r="U105" i="7" s="1"/>
  <c r="S107" i="7"/>
  <c r="T107" i="7" s="1"/>
  <c r="U107" i="7" s="1"/>
  <c r="S130" i="7"/>
  <c r="T130" i="7" s="1"/>
  <c r="U130" i="7" s="1"/>
  <c r="S178" i="7"/>
  <c r="T178" i="7" s="1"/>
  <c r="U178" i="7" s="1"/>
  <c r="S179" i="7"/>
  <c r="T179" i="7" s="1"/>
  <c r="U179" i="7" s="1"/>
  <c r="S182" i="7"/>
  <c r="T182" i="7" s="1"/>
  <c r="U182" i="7" s="1"/>
  <c r="S186" i="7"/>
  <c r="T186" i="7" s="1"/>
  <c r="U186" i="7" s="1"/>
  <c r="S187" i="7"/>
  <c r="T187" i="7" s="1"/>
  <c r="U187" i="7" s="1"/>
  <c r="S190" i="7"/>
  <c r="T190" i="7" s="1"/>
  <c r="U190" i="7" s="1"/>
  <c r="S191" i="7"/>
  <c r="T191" i="7" s="1"/>
  <c r="U191" i="7" s="1"/>
  <c r="S195" i="7"/>
  <c r="T195" i="7" s="1"/>
  <c r="U195" i="7" s="1"/>
  <c r="S198" i="7"/>
  <c r="T198" i="7" s="1"/>
  <c r="U198" i="7" s="1"/>
  <c r="S199" i="7"/>
  <c r="T199" i="7" s="1"/>
  <c r="U199" i="7" s="1"/>
  <c r="S202" i="7"/>
  <c r="T202" i="7" s="1"/>
  <c r="U202" i="7" s="1"/>
  <c r="S203" i="7"/>
  <c r="T203" i="7" s="1"/>
  <c r="U203" i="7" s="1"/>
  <c r="S211" i="7"/>
  <c r="T211" i="7" s="1"/>
  <c r="U211" i="7" s="1"/>
  <c r="S215" i="7"/>
  <c r="T215" i="7" s="1"/>
  <c r="U215" i="7" s="1"/>
  <c r="S222" i="7"/>
  <c r="T222" i="7" s="1"/>
  <c r="U222" i="7" s="1"/>
  <c r="S223" i="7"/>
  <c r="T223" i="7" s="1"/>
  <c r="U223" i="7" s="1"/>
  <c r="S226" i="7"/>
  <c r="T226" i="7" s="1"/>
  <c r="U226" i="7" s="1"/>
  <c r="S228" i="7"/>
  <c r="T228" i="7" s="1"/>
  <c r="U228" i="7" s="1"/>
  <c r="S230" i="7"/>
  <c r="T230" i="7" s="1"/>
  <c r="U230" i="7" s="1"/>
  <c r="S234" i="7"/>
  <c r="T234" i="7" s="1"/>
  <c r="U234" i="7" s="1"/>
  <c r="S236" i="7"/>
  <c r="T236" i="7" s="1"/>
  <c r="U236" i="7" s="1"/>
  <c r="S240" i="7"/>
  <c r="T240" i="7" s="1"/>
  <c r="U240" i="7" s="1"/>
  <c r="S242" i="7"/>
  <c r="T242" i="7" s="1"/>
  <c r="U242" i="7" s="1"/>
  <c r="S244" i="7"/>
  <c r="T244" i="7" s="1"/>
  <c r="U244" i="7" s="1"/>
  <c r="S246" i="7"/>
  <c r="T246" i="7" s="1"/>
  <c r="U246" i="7" s="1"/>
  <c r="S248" i="7"/>
  <c r="T248" i="7" s="1"/>
  <c r="U248" i="7" s="1"/>
  <c r="S252" i="7"/>
  <c r="T252" i="7" s="1"/>
  <c r="U252" i="7" s="1"/>
  <c r="S256" i="7"/>
  <c r="T256" i="7" s="1"/>
  <c r="U256" i="7" s="1"/>
  <c r="S258" i="7"/>
  <c r="T258" i="7" s="1"/>
  <c r="U258" i="7" s="1"/>
  <c r="S260" i="7"/>
  <c r="T260" i="7" s="1"/>
  <c r="U260" i="7" s="1"/>
  <c r="S264" i="7"/>
  <c r="T264" i="7" s="1"/>
  <c r="U264" i="7" s="1"/>
  <c r="S270" i="7"/>
  <c r="T270" i="7" s="1"/>
  <c r="U270" i="7" s="1"/>
  <c r="S274" i="7"/>
  <c r="T274" i="7" s="1"/>
  <c r="U274" i="7" s="1"/>
  <c r="S280" i="7"/>
  <c r="T280" i="7" s="1"/>
  <c r="U280" i="7" s="1"/>
  <c r="S284" i="7"/>
  <c r="T284" i="7" s="1"/>
  <c r="U284" i="7" s="1"/>
  <c r="S290" i="7"/>
  <c r="T290" i="7" s="1"/>
  <c r="U290" i="7" s="1"/>
  <c r="S292" i="7"/>
  <c r="T292" i="7" s="1"/>
  <c r="U292" i="7" s="1"/>
  <c r="S294" i="7"/>
  <c r="T294" i="7" s="1"/>
  <c r="U294" i="7" s="1"/>
  <c r="S296" i="7"/>
  <c r="T296" i="7" s="1"/>
  <c r="U296" i="7" s="1"/>
  <c r="S298" i="7"/>
  <c r="T298" i="7" s="1"/>
  <c r="U298" i="7" s="1"/>
  <c r="S300" i="7"/>
  <c r="T300" i="7" s="1"/>
  <c r="U300" i="7" s="1"/>
  <c r="S302" i="7"/>
  <c r="T302" i="7" s="1"/>
  <c r="U302" i="7" s="1"/>
  <c r="S304" i="7"/>
  <c r="T304" i="7" s="1"/>
  <c r="U304" i="7" s="1"/>
  <c r="S306" i="7"/>
  <c r="T306" i="7" s="1"/>
  <c r="U306" i="7" s="1"/>
  <c r="S308" i="7"/>
  <c r="T308" i="7" s="1"/>
  <c r="U308" i="7" s="1"/>
  <c r="S34" i="7"/>
  <c r="T34" i="7" s="1"/>
  <c r="U34" i="7" s="1"/>
  <c r="S44" i="7"/>
  <c r="T44" i="7" s="1"/>
  <c r="U44" i="7" s="1"/>
  <c r="S79" i="7"/>
  <c r="T79" i="7" s="1"/>
  <c r="U79" i="7" s="1"/>
  <c r="S81" i="7"/>
  <c r="T81" i="7" s="1"/>
  <c r="U81" i="7" s="1"/>
  <c r="S83" i="7"/>
  <c r="T83" i="7" s="1"/>
  <c r="U83" i="7" s="1"/>
  <c r="S110" i="7"/>
  <c r="T110" i="7" s="1"/>
  <c r="U110" i="7" s="1"/>
  <c r="S111" i="7"/>
  <c r="T111" i="7" s="1"/>
  <c r="U111" i="7" s="1"/>
  <c r="S114" i="7"/>
  <c r="T114" i="7" s="1"/>
  <c r="U114" i="7" s="1"/>
  <c r="S115" i="7"/>
  <c r="T115" i="7" s="1"/>
  <c r="U115" i="7" s="1"/>
  <c r="S118" i="7"/>
  <c r="T118" i="7" s="1"/>
  <c r="U118" i="7" s="1"/>
  <c r="S119" i="7"/>
  <c r="T119" i="7" s="1"/>
  <c r="U119" i="7" s="1"/>
  <c r="S122" i="7"/>
  <c r="T122" i="7" s="1"/>
  <c r="U122" i="7" s="1"/>
  <c r="S123" i="7"/>
  <c r="T123" i="7" s="1"/>
  <c r="U123" i="7" s="1"/>
  <c r="S126" i="7"/>
  <c r="T126" i="7" s="1"/>
  <c r="U126" i="7" s="1"/>
  <c r="S127" i="7"/>
  <c r="T127" i="7" s="1"/>
  <c r="U127" i="7" s="1"/>
  <c r="S131" i="7"/>
  <c r="T131" i="7" s="1"/>
  <c r="U131" i="7" s="1"/>
  <c r="S134" i="7"/>
  <c r="T134" i="7" s="1"/>
  <c r="U134" i="7" s="1"/>
  <c r="S135" i="7"/>
  <c r="T135" i="7" s="1"/>
  <c r="U135" i="7" s="1"/>
  <c r="S138" i="7"/>
  <c r="T138" i="7" s="1"/>
  <c r="U138" i="7" s="1"/>
  <c r="S139" i="7"/>
  <c r="T139" i="7" s="1"/>
  <c r="U139" i="7" s="1"/>
  <c r="S142" i="7"/>
  <c r="T142" i="7" s="1"/>
  <c r="U142" i="7" s="1"/>
  <c r="S143" i="7"/>
  <c r="T143" i="7" s="1"/>
  <c r="U143" i="7" s="1"/>
  <c r="S146" i="7"/>
  <c r="T146" i="7" s="1"/>
  <c r="U146" i="7" s="1"/>
  <c r="S147" i="7"/>
  <c r="T147" i="7" s="1"/>
  <c r="U147" i="7" s="1"/>
  <c r="S150" i="7"/>
  <c r="T150" i="7" s="1"/>
  <c r="U150" i="7" s="1"/>
  <c r="S151" i="7"/>
  <c r="T151" i="7" s="1"/>
  <c r="U151" i="7" s="1"/>
  <c r="S154" i="7"/>
  <c r="T154" i="7" s="1"/>
  <c r="U154" i="7" s="1"/>
  <c r="S155" i="7"/>
  <c r="T155" i="7" s="1"/>
  <c r="U155" i="7" s="1"/>
  <c r="S158" i="7"/>
  <c r="T158" i="7" s="1"/>
  <c r="U158" i="7" s="1"/>
  <c r="S159" i="7"/>
  <c r="T159" i="7" s="1"/>
  <c r="U159" i="7" s="1"/>
  <c r="S162" i="7"/>
  <c r="T162" i="7" s="1"/>
  <c r="U162" i="7" s="1"/>
  <c r="S163" i="7"/>
  <c r="T163" i="7" s="1"/>
  <c r="U163" i="7" s="1"/>
  <c r="S166" i="7"/>
  <c r="T166" i="7" s="1"/>
  <c r="U166" i="7" s="1"/>
  <c r="S167" i="7"/>
  <c r="T167" i="7" s="1"/>
  <c r="U167" i="7" s="1"/>
  <c r="S170" i="7"/>
  <c r="T170" i="7" s="1"/>
  <c r="U170" i="7" s="1"/>
  <c r="S171" i="7"/>
  <c r="T171" i="7" s="1"/>
  <c r="U171" i="7" s="1"/>
  <c r="S174" i="7"/>
  <c r="T174" i="7" s="1"/>
  <c r="U174" i="7" s="1"/>
  <c r="S175" i="7"/>
  <c r="T175" i="7" s="1"/>
  <c r="U175" i="7" s="1"/>
  <c r="S183" i="7"/>
  <c r="T183" i="7" s="1"/>
  <c r="U183" i="7" s="1"/>
  <c r="S194" i="7"/>
  <c r="T194" i="7" s="1"/>
  <c r="U194" i="7" s="1"/>
  <c r="S206" i="7"/>
  <c r="T206" i="7" s="1"/>
  <c r="U206" i="7" s="1"/>
  <c r="S207" i="7"/>
  <c r="T207" i="7" s="1"/>
  <c r="U207" i="7" s="1"/>
  <c r="S210" i="7"/>
  <c r="T210" i="7" s="1"/>
  <c r="U210" i="7" s="1"/>
  <c r="S214" i="7"/>
  <c r="T214" i="7" s="1"/>
  <c r="U214" i="7" s="1"/>
  <c r="S218" i="7"/>
  <c r="T218" i="7" s="1"/>
  <c r="U218" i="7" s="1"/>
  <c r="S219" i="7"/>
  <c r="T219" i="7" s="1"/>
  <c r="U219" i="7" s="1"/>
  <c r="S232" i="7"/>
  <c r="T232" i="7" s="1"/>
  <c r="U232" i="7" s="1"/>
  <c r="S238" i="7"/>
  <c r="T238" i="7" s="1"/>
  <c r="U238" i="7" s="1"/>
  <c r="S250" i="7"/>
  <c r="T250" i="7" s="1"/>
  <c r="U250" i="7" s="1"/>
  <c r="S254" i="7"/>
  <c r="T254" i="7" s="1"/>
  <c r="U254" i="7" s="1"/>
  <c r="S262" i="7"/>
  <c r="T262" i="7" s="1"/>
  <c r="U262" i="7" s="1"/>
  <c r="S266" i="7"/>
  <c r="T266" i="7" s="1"/>
  <c r="U266" i="7" s="1"/>
  <c r="S268" i="7"/>
  <c r="T268" i="7" s="1"/>
  <c r="U268" i="7" s="1"/>
  <c r="S272" i="7"/>
  <c r="T272" i="7" s="1"/>
  <c r="U272" i="7" s="1"/>
  <c r="S278" i="7"/>
  <c r="T278" i="7" s="1"/>
  <c r="U278" i="7" s="1"/>
  <c r="S282" i="7"/>
  <c r="T282" i="7" s="1"/>
  <c r="U282" i="7" s="1"/>
  <c r="S286" i="7"/>
  <c r="T286" i="7" s="1"/>
  <c r="U286" i="7" s="1"/>
  <c r="S288" i="7"/>
  <c r="T288" i="7" s="1"/>
  <c r="U288" i="7" s="1"/>
  <c r="S20" i="7"/>
  <c r="T20" i="7" s="1"/>
  <c r="U20" i="7" s="1"/>
  <c r="S42" i="7"/>
  <c r="T42" i="7" s="1"/>
  <c r="U42" i="7" s="1"/>
  <c r="S52" i="7"/>
  <c r="T52" i="7" s="1"/>
  <c r="U52" i="7" s="1"/>
  <c r="S74" i="7"/>
  <c r="T74" i="7" s="1"/>
  <c r="U74" i="7" s="1"/>
  <c r="S97" i="7"/>
  <c r="T97" i="7" s="1"/>
  <c r="U97" i="7" s="1"/>
  <c r="S116" i="7"/>
  <c r="T116" i="7" s="1"/>
  <c r="U116" i="7" s="1"/>
  <c r="S124" i="7"/>
  <c r="T124" i="7" s="1"/>
  <c r="U124" i="7" s="1"/>
  <c r="S132" i="7"/>
  <c r="T132" i="7" s="1"/>
  <c r="U132" i="7" s="1"/>
  <c r="S140" i="7"/>
  <c r="T140" i="7" s="1"/>
  <c r="U140" i="7" s="1"/>
  <c r="S148" i="7"/>
  <c r="T148" i="7" s="1"/>
  <c r="U148" i="7" s="1"/>
  <c r="S156" i="7"/>
  <c r="T156" i="7" s="1"/>
  <c r="U156" i="7" s="1"/>
  <c r="S164" i="7"/>
  <c r="T164" i="7" s="1"/>
  <c r="U164" i="7" s="1"/>
  <c r="S172" i="7"/>
  <c r="T172" i="7" s="1"/>
  <c r="U172" i="7" s="1"/>
  <c r="S180" i="7"/>
  <c r="T180" i="7" s="1"/>
  <c r="U180" i="7" s="1"/>
  <c r="S188" i="7"/>
  <c r="T188" i="7" s="1"/>
  <c r="U188" i="7" s="1"/>
  <c r="S196" i="7"/>
  <c r="T196" i="7" s="1"/>
  <c r="U196" i="7" s="1"/>
  <c r="S204" i="7"/>
  <c r="T204" i="7" s="1"/>
  <c r="U204" i="7" s="1"/>
  <c r="S212" i="7"/>
  <c r="T212" i="7" s="1"/>
  <c r="U212" i="7" s="1"/>
  <c r="S220" i="7"/>
  <c r="T220" i="7" s="1"/>
  <c r="U220" i="7" s="1"/>
  <c r="S28" i="7"/>
  <c r="T28" i="7" s="1"/>
  <c r="U28" i="7" s="1"/>
  <c r="S72" i="7"/>
  <c r="T72" i="7" s="1"/>
  <c r="U72" i="7" s="1"/>
  <c r="S120" i="7"/>
  <c r="T120" i="7" s="1"/>
  <c r="U120" i="7" s="1"/>
  <c r="S136" i="7"/>
  <c r="T136" i="7" s="1"/>
  <c r="U136" i="7" s="1"/>
  <c r="S152" i="7"/>
  <c r="T152" i="7" s="1"/>
  <c r="U152" i="7" s="1"/>
  <c r="S168" i="7"/>
  <c r="T168" i="7" s="1"/>
  <c r="U168" i="7" s="1"/>
  <c r="S184" i="7"/>
  <c r="T184" i="7" s="1"/>
  <c r="U184" i="7" s="1"/>
  <c r="S200" i="7"/>
  <c r="T200" i="7" s="1"/>
  <c r="U200" i="7" s="1"/>
  <c r="S216" i="7"/>
  <c r="T216" i="7" s="1"/>
  <c r="U216" i="7" s="1"/>
  <c r="S227" i="7"/>
  <c r="T227" i="7" s="1"/>
  <c r="U227" i="7" s="1"/>
  <c r="S235" i="7"/>
  <c r="T235" i="7" s="1"/>
  <c r="U235" i="7" s="1"/>
  <c r="S243" i="7"/>
  <c r="T243" i="7" s="1"/>
  <c r="U243" i="7" s="1"/>
  <c r="S251" i="7"/>
  <c r="T251" i="7" s="1"/>
  <c r="U251" i="7" s="1"/>
  <c r="S259" i="7"/>
  <c r="T259" i="7" s="1"/>
  <c r="U259" i="7" s="1"/>
  <c r="S267" i="7"/>
  <c r="T267" i="7" s="1"/>
  <c r="U267" i="7" s="1"/>
  <c r="S275" i="7"/>
  <c r="T275" i="7" s="1"/>
  <c r="U275" i="7" s="1"/>
  <c r="S283" i="7"/>
  <c r="T283" i="7" s="1"/>
  <c r="U283" i="7" s="1"/>
  <c r="S291" i="7"/>
  <c r="T291" i="7" s="1"/>
  <c r="U291" i="7" s="1"/>
  <c r="S321" i="7"/>
  <c r="T321" i="7" s="1"/>
  <c r="U321" i="7" s="1"/>
  <c r="S345" i="7"/>
  <c r="T345" i="7" s="1"/>
  <c r="U345" i="7" s="1"/>
  <c r="S349" i="7"/>
  <c r="T349" i="7" s="1"/>
  <c r="U349" i="7" s="1"/>
  <c r="S350" i="7"/>
  <c r="T350" i="7" s="1"/>
  <c r="U350" i="7" s="1"/>
  <c r="S353" i="7"/>
  <c r="T353" i="7" s="1"/>
  <c r="U353" i="7" s="1"/>
  <c r="S354" i="7"/>
  <c r="T354" i="7" s="1"/>
  <c r="U354" i="7" s="1"/>
  <c r="S357" i="7"/>
  <c r="T357" i="7" s="1"/>
  <c r="U357" i="7" s="1"/>
  <c r="S358" i="7"/>
  <c r="T358" i="7" s="1"/>
  <c r="U358" i="7" s="1"/>
  <c r="S361" i="7"/>
  <c r="T361" i="7" s="1"/>
  <c r="U361" i="7" s="1"/>
  <c r="S362" i="7"/>
  <c r="T362" i="7" s="1"/>
  <c r="U362" i="7" s="1"/>
  <c r="S311" i="7"/>
  <c r="T311" i="7" s="1"/>
  <c r="U311" i="7" s="1"/>
  <c r="S312" i="7"/>
  <c r="T312" i="7" s="1"/>
  <c r="U312" i="7" s="1"/>
  <c r="S315" i="7"/>
  <c r="T315" i="7" s="1"/>
  <c r="U315" i="7" s="1"/>
  <c r="S319" i="7"/>
  <c r="T319" i="7" s="1"/>
  <c r="U319" i="7" s="1"/>
  <c r="S323" i="7"/>
  <c r="T323" i="7" s="1"/>
  <c r="U323" i="7" s="1"/>
  <c r="S324" i="7"/>
  <c r="T324" i="7" s="1"/>
  <c r="U324" i="7" s="1"/>
  <c r="S335" i="7"/>
  <c r="T335" i="7" s="1"/>
  <c r="U335" i="7" s="1"/>
  <c r="S336" i="7"/>
  <c r="T336" i="7" s="1"/>
  <c r="U336" i="7" s="1"/>
  <c r="S344" i="7"/>
  <c r="T344" i="7" s="1"/>
  <c r="U344" i="7" s="1"/>
  <c r="S50" i="7"/>
  <c r="T50" i="7" s="1"/>
  <c r="U50" i="7" s="1"/>
  <c r="S87" i="7"/>
  <c r="T87" i="7" s="1"/>
  <c r="U87" i="7" s="1"/>
  <c r="S91" i="7"/>
  <c r="T91" i="7" s="1"/>
  <c r="U91" i="7" s="1"/>
  <c r="S113" i="7"/>
  <c r="T113" i="7" s="1"/>
  <c r="U113" i="7" s="1"/>
  <c r="S117" i="7"/>
  <c r="T117" i="7" s="1"/>
  <c r="U117" i="7" s="1"/>
  <c r="S129" i="7"/>
  <c r="T129" i="7" s="1"/>
  <c r="U129" i="7" s="1"/>
  <c r="S133" i="7"/>
  <c r="T133" i="7" s="1"/>
  <c r="U133" i="7" s="1"/>
  <c r="S145" i="7"/>
  <c r="T145" i="7" s="1"/>
  <c r="U145" i="7" s="1"/>
  <c r="S149" i="7"/>
  <c r="T149" i="7" s="1"/>
  <c r="U149" i="7" s="1"/>
  <c r="S161" i="7"/>
  <c r="T161" i="7" s="1"/>
  <c r="U161" i="7" s="1"/>
  <c r="S165" i="7"/>
  <c r="T165" i="7" s="1"/>
  <c r="U165" i="7" s="1"/>
  <c r="S177" i="7"/>
  <c r="T177" i="7" s="1"/>
  <c r="U177" i="7" s="1"/>
  <c r="S181" i="7"/>
  <c r="T181" i="7" s="1"/>
  <c r="U181" i="7" s="1"/>
  <c r="S193" i="7"/>
  <c r="T193" i="7" s="1"/>
  <c r="U193" i="7" s="1"/>
  <c r="S197" i="7"/>
  <c r="T197" i="7" s="1"/>
  <c r="U197" i="7" s="1"/>
  <c r="S209" i="7"/>
  <c r="T209" i="7" s="1"/>
  <c r="U209" i="7" s="1"/>
  <c r="S213" i="7"/>
  <c r="T213" i="7" s="1"/>
  <c r="U213" i="7" s="1"/>
  <c r="S225" i="7"/>
  <c r="T225" i="7" s="1"/>
  <c r="U225" i="7" s="1"/>
  <c r="S233" i="7"/>
  <c r="T233" i="7" s="1"/>
  <c r="U233" i="7" s="1"/>
  <c r="S241" i="7"/>
  <c r="T241" i="7" s="1"/>
  <c r="U241" i="7" s="1"/>
  <c r="S249" i="7"/>
  <c r="T249" i="7" s="1"/>
  <c r="U249" i="7" s="1"/>
  <c r="S257" i="7"/>
  <c r="T257" i="7" s="1"/>
  <c r="U257" i="7" s="1"/>
  <c r="S265" i="7"/>
  <c r="T265" i="7" s="1"/>
  <c r="U265" i="7" s="1"/>
  <c r="S273" i="7"/>
  <c r="T273" i="7" s="1"/>
  <c r="U273" i="7" s="1"/>
  <c r="S281" i="7"/>
  <c r="T281" i="7" s="1"/>
  <c r="U281" i="7" s="1"/>
  <c r="S289" i="7"/>
  <c r="T289" i="7" s="1"/>
  <c r="U289" i="7" s="1"/>
  <c r="S297" i="7"/>
  <c r="T297" i="7" s="1"/>
  <c r="U297" i="7" s="1"/>
  <c r="S299" i="7"/>
  <c r="T299" i="7" s="1"/>
  <c r="U299" i="7" s="1"/>
  <c r="S301" i="7"/>
  <c r="T301" i="7" s="1"/>
  <c r="U301" i="7" s="1"/>
  <c r="S303" i="7"/>
  <c r="T303" i="7" s="1"/>
  <c r="U303" i="7" s="1"/>
  <c r="S305" i="7"/>
  <c r="T305" i="7" s="1"/>
  <c r="U305" i="7" s="1"/>
  <c r="S307" i="7"/>
  <c r="T307" i="7" s="1"/>
  <c r="U307" i="7" s="1"/>
  <c r="S309" i="7"/>
  <c r="T309" i="7" s="1"/>
  <c r="U309" i="7" s="1"/>
  <c r="S310" i="7"/>
  <c r="T310" i="7" s="1"/>
  <c r="U310" i="7" s="1"/>
  <c r="S313" i="7"/>
  <c r="T313" i="7" s="1"/>
  <c r="U313" i="7" s="1"/>
  <c r="S314" i="7"/>
  <c r="T314" i="7" s="1"/>
  <c r="U314" i="7" s="1"/>
  <c r="S317" i="7"/>
  <c r="T317" i="7" s="1"/>
  <c r="U317" i="7" s="1"/>
  <c r="S318" i="7"/>
  <c r="T318" i="7" s="1"/>
  <c r="U318" i="7" s="1"/>
  <c r="S322" i="7"/>
  <c r="T322" i="7" s="1"/>
  <c r="U322" i="7" s="1"/>
  <c r="S325" i="7"/>
  <c r="T325" i="7" s="1"/>
  <c r="U325" i="7" s="1"/>
  <c r="S326" i="7"/>
  <c r="T326" i="7" s="1"/>
  <c r="U326" i="7" s="1"/>
  <c r="S329" i="7"/>
  <c r="T329" i="7" s="1"/>
  <c r="U329" i="7" s="1"/>
  <c r="S330" i="7"/>
  <c r="T330" i="7" s="1"/>
  <c r="U330" i="7" s="1"/>
  <c r="S333" i="7"/>
  <c r="T333" i="7" s="1"/>
  <c r="U333" i="7" s="1"/>
  <c r="S334" i="7"/>
  <c r="T334" i="7" s="1"/>
  <c r="U334" i="7" s="1"/>
  <c r="S337" i="7"/>
  <c r="T337" i="7" s="1"/>
  <c r="U337" i="7" s="1"/>
  <c r="S338" i="7"/>
  <c r="T338" i="7" s="1"/>
  <c r="U338" i="7" s="1"/>
  <c r="S341" i="7"/>
  <c r="T341" i="7" s="1"/>
  <c r="U341" i="7" s="1"/>
  <c r="S342" i="7"/>
  <c r="T342" i="7" s="1"/>
  <c r="U342" i="7" s="1"/>
  <c r="S346" i="7"/>
  <c r="T346" i="7" s="1"/>
  <c r="U346" i="7" s="1"/>
  <c r="S316" i="7"/>
  <c r="T316" i="7" s="1"/>
  <c r="U316" i="7" s="1"/>
  <c r="S320" i="7"/>
  <c r="T320" i="7" s="1"/>
  <c r="U320" i="7" s="1"/>
  <c r="S328" i="7"/>
  <c r="T328" i="7" s="1"/>
  <c r="U328" i="7" s="1"/>
  <c r="S339" i="7"/>
  <c r="T339" i="7" s="1"/>
  <c r="U339" i="7" s="1"/>
  <c r="S343" i="7"/>
  <c r="T343" i="7" s="1"/>
  <c r="U343" i="7" s="1"/>
  <c r="S348" i="7"/>
  <c r="T348" i="7" s="1"/>
  <c r="U348" i="7" s="1"/>
  <c r="S99" i="7"/>
  <c r="T99" i="7" s="1"/>
  <c r="U99" i="7" s="1"/>
  <c r="S112" i="7"/>
  <c r="T112" i="7" s="1"/>
  <c r="U112" i="7" s="1"/>
  <c r="S128" i="7"/>
  <c r="T128" i="7" s="1"/>
  <c r="U128" i="7" s="1"/>
  <c r="S144" i="7"/>
  <c r="T144" i="7" s="1"/>
  <c r="U144" i="7" s="1"/>
  <c r="S160" i="7"/>
  <c r="T160" i="7" s="1"/>
  <c r="U160" i="7" s="1"/>
  <c r="S176" i="7"/>
  <c r="T176" i="7" s="1"/>
  <c r="U176" i="7" s="1"/>
  <c r="S192" i="7"/>
  <c r="T192" i="7" s="1"/>
  <c r="U192" i="7" s="1"/>
  <c r="S208" i="7"/>
  <c r="T208" i="7" s="1"/>
  <c r="U208" i="7" s="1"/>
  <c r="S224" i="7"/>
  <c r="T224" i="7" s="1"/>
  <c r="U224" i="7" s="1"/>
  <c r="S231" i="7"/>
  <c r="T231" i="7" s="1"/>
  <c r="U231" i="7" s="1"/>
  <c r="S239" i="7"/>
  <c r="T239" i="7" s="1"/>
  <c r="U239" i="7" s="1"/>
  <c r="S247" i="7"/>
  <c r="T247" i="7" s="1"/>
  <c r="U247" i="7" s="1"/>
  <c r="S255" i="7"/>
  <c r="T255" i="7" s="1"/>
  <c r="U255" i="7" s="1"/>
  <c r="S263" i="7"/>
  <c r="T263" i="7" s="1"/>
  <c r="U263" i="7" s="1"/>
  <c r="S271" i="7"/>
  <c r="T271" i="7" s="1"/>
  <c r="U271" i="7" s="1"/>
  <c r="S279" i="7"/>
  <c r="T279" i="7" s="1"/>
  <c r="U279" i="7" s="1"/>
  <c r="S287" i="7"/>
  <c r="T287" i="7" s="1"/>
  <c r="U287" i="7" s="1"/>
  <c r="S295" i="7"/>
  <c r="T295" i="7" s="1"/>
  <c r="U295" i="7" s="1"/>
  <c r="S89" i="7"/>
  <c r="T89" i="7" s="1"/>
  <c r="U89" i="7" s="1"/>
  <c r="S95" i="7"/>
  <c r="T95" i="7" s="1"/>
  <c r="U95" i="7" s="1"/>
  <c r="S109" i="7"/>
  <c r="T109" i="7" s="1"/>
  <c r="U109" i="7" s="1"/>
  <c r="S121" i="7"/>
  <c r="T121" i="7" s="1"/>
  <c r="U121" i="7" s="1"/>
  <c r="S125" i="7"/>
  <c r="T125" i="7" s="1"/>
  <c r="U125" i="7" s="1"/>
  <c r="S137" i="7"/>
  <c r="T137" i="7" s="1"/>
  <c r="U137" i="7" s="1"/>
  <c r="S141" i="7"/>
  <c r="T141" i="7" s="1"/>
  <c r="U141" i="7" s="1"/>
  <c r="S153" i="7"/>
  <c r="T153" i="7" s="1"/>
  <c r="U153" i="7" s="1"/>
  <c r="S157" i="7"/>
  <c r="T157" i="7" s="1"/>
  <c r="U157" i="7" s="1"/>
  <c r="S169" i="7"/>
  <c r="T169" i="7" s="1"/>
  <c r="U169" i="7" s="1"/>
  <c r="S173" i="7"/>
  <c r="T173" i="7" s="1"/>
  <c r="U173" i="7" s="1"/>
  <c r="S185" i="7"/>
  <c r="T185" i="7" s="1"/>
  <c r="U185" i="7" s="1"/>
  <c r="S189" i="7"/>
  <c r="T189" i="7" s="1"/>
  <c r="U189" i="7" s="1"/>
  <c r="S201" i="7"/>
  <c r="T201" i="7" s="1"/>
  <c r="U201" i="7" s="1"/>
  <c r="S205" i="7"/>
  <c r="T205" i="7" s="1"/>
  <c r="U205" i="7" s="1"/>
  <c r="S217" i="7"/>
  <c r="T217" i="7" s="1"/>
  <c r="U217" i="7" s="1"/>
  <c r="S221" i="7"/>
  <c r="T221" i="7" s="1"/>
  <c r="U221" i="7" s="1"/>
  <c r="S229" i="7"/>
  <c r="T229" i="7" s="1"/>
  <c r="U229" i="7" s="1"/>
  <c r="S237" i="7"/>
  <c r="T237" i="7" s="1"/>
  <c r="U237" i="7" s="1"/>
  <c r="S245" i="7"/>
  <c r="T245" i="7" s="1"/>
  <c r="U245" i="7" s="1"/>
  <c r="S253" i="7"/>
  <c r="T253" i="7" s="1"/>
  <c r="U253" i="7" s="1"/>
  <c r="S261" i="7"/>
  <c r="T261" i="7" s="1"/>
  <c r="U261" i="7" s="1"/>
  <c r="S269" i="7"/>
  <c r="T269" i="7" s="1"/>
  <c r="U269" i="7" s="1"/>
  <c r="S277" i="7"/>
  <c r="T277" i="7" s="1"/>
  <c r="U277" i="7" s="1"/>
  <c r="S285" i="7"/>
  <c r="T285" i="7" s="1"/>
  <c r="U285" i="7" s="1"/>
  <c r="S293" i="7"/>
  <c r="T293" i="7" s="1"/>
  <c r="U293" i="7" s="1"/>
  <c r="S327" i="7"/>
  <c r="T327" i="7" s="1"/>
  <c r="U327" i="7" s="1"/>
  <c r="S331" i="7"/>
  <c r="T331" i="7" s="1"/>
  <c r="U331" i="7" s="1"/>
  <c r="S332" i="7"/>
  <c r="T332" i="7" s="1"/>
  <c r="U332" i="7" s="1"/>
  <c r="S340" i="7"/>
  <c r="T340" i="7" s="1"/>
  <c r="U340" i="7" s="1"/>
  <c r="S347" i="7"/>
  <c r="T347" i="7" s="1"/>
  <c r="U347" i="7" s="1"/>
  <c r="S351" i="7"/>
  <c r="T351" i="7" s="1"/>
  <c r="U351" i="7" s="1"/>
  <c r="S360" i="7"/>
  <c r="T360" i="7" s="1"/>
  <c r="U360" i="7" s="1"/>
  <c r="S356" i="7"/>
  <c r="T356" i="7" s="1"/>
  <c r="U356" i="7" s="1"/>
  <c r="S363" i="7"/>
  <c r="T363" i="7" s="1"/>
  <c r="U363" i="7" s="1"/>
  <c r="S352" i="7"/>
  <c r="T352" i="7" s="1"/>
  <c r="U352" i="7" s="1"/>
  <c r="S359" i="7"/>
  <c r="T359" i="7" s="1"/>
  <c r="U359" i="7" s="1"/>
  <c r="S355" i="7"/>
  <c r="T355" i="7" s="1"/>
  <c r="U355" i="7" s="1"/>
  <c r="S19" i="7"/>
  <c r="T19" i="7" s="1"/>
  <c r="U19" i="7" s="1"/>
  <c r="F19" i="13"/>
  <c r="D19" i="13" s="1"/>
  <c r="S18" i="7"/>
  <c r="T18" i="7" s="1"/>
  <c r="U18" i="7" s="1"/>
  <c r="I35" i="15"/>
  <c r="I36" i="15" s="1"/>
  <c r="F17" i="13" s="1"/>
  <c r="D17" i="13" s="1"/>
  <c r="I31" i="15"/>
  <c r="I32" i="15" s="1"/>
  <c r="H35" i="15"/>
  <c r="H36" i="15" s="1"/>
  <c r="Q20" i="5" l="1"/>
  <c r="R20" i="5" s="1"/>
  <c r="S20" i="5" s="1"/>
  <c r="Q22" i="5"/>
  <c r="R22" i="5" s="1"/>
  <c r="S22" i="5" s="1"/>
  <c r="Q24" i="5"/>
  <c r="R24" i="5" s="1"/>
  <c r="S24" i="5" s="1"/>
  <c r="Q26" i="5"/>
  <c r="R26" i="5" s="1"/>
  <c r="S26" i="5" s="1"/>
  <c r="Q28" i="5"/>
  <c r="R28" i="5" s="1"/>
  <c r="S28" i="5" s="1"/>
  <c r="Q30" i="5"/>
  <c r="R30" i="5" s="1"/>
  <c r="S30" i="5" s="1"/>
  <c r="Q32" i="5"/>
  <c r="R32" i="5" s="1"/>
  <c r="S32" i="5" s="1"/>
  <c r="Q34" i="5"/>
  <c r="R34" i="5" s="1"/>
  <c r="S34" i="5" s="1"/>
  <c r="Q36" i="5"/>
  <c r="R36" i="5" s="1"/>
  <c r="S36" i="5" s="1"/>
  <c r="Q38" i="5"/>
  <c r="R38" i="5" s="1"/>
  <c r="S38" i="5" s="1"/>
  <c r="Q40" i="5"/>
  <c r="R40" i="5" s="1"/>
  <c r="S40" i="5" s="1"/>
  <c r="Q42" i="5"/>
  <c r="R42" i="5" s="1"/>
  <c r="S42" i="5" s="1"/>
  <c r="Q44" i="5"/>
  <c r="R44" i="5" s="1"/>
  <c r="S44" i="5" s="1"/>
  <c r="Q46" i="5"/>
  <c r="R46" i="5" s="1"/>
  <c r="S46" i="5" s="1"/>
  <c r="Q48" i="5"/>
  <c r="R48" i="5" s="1"/>
  <c r="S48" i="5" s="1"/>
  <c r="Q50" i="5"/>
  <c r="R50" i="5" s="1"/>
  <c r="S50" i="5" s="1"/>
  <c r="Q52" i="5"/>
  <c r="R52" i="5" s="1"/>
  <c r="S52" i="5" s="1"/>
  <c r="Q54" i="5"/>
  <c r="R54" i="5" s="1"/>
  <c r="S54" i="5" s="1"/>
  <c r="Q56" i="5"/>
  <c r="R56" i="5" s="1"/>
  <c r="S56" i="5" s="1"/>
  <c r="Q58" i="5"/>
  <c r="R58" i="5" s="1"/>
  <c r="S58" i="5" s="1"/>
  <c r="Q60" i="5"/>
  <c r="R60" i="5" s="1"/>
  <c r="S60" i="5" s="1"/>
  <c r="Q62" i="5"/>
  <c r="R62" i="5" s="1"/>
  <c r="S62" i="5" s="1"/>
  <c r="Q64" i="5"/>
  <c r="R64" i="5" s="1"/>
  <c r="S64" i="5" s="1"/>
  <c r="Q66" i="5"/>
  <c r="R66" i="5" s="1"/>
  <c r="S66" i="5" s="1"/>
  <c r="Q68" i="5"/>
  <c r="R68" i="5" s="1"/>
  <c r="S68" i="5" s="1"/>
  <c r="Q70" i="5"/>
  <c r="R70" i="5" s="1"/>
  <c r="S70" i="5" s="1"/>
  <c r="Q72" i="5"/>
  <c r="R72" i="5" s="1"/>
  <c r="S72" i="5" s="1"/>
  <c r="Q74" i="5"/>
  <c r="R74" i="5" s="1"/>
  <c r="S74" i="5" s="1"/>
  <c r="Q57" i="5"/>
  <c r="R57" i="5" s="1"/>
  <c r="S57" i="5" s="1"/>
  <c r="Q65" i="5"/>
  <c r="R65" i="5" s="1"/>
  <c r="S65" i="5" s="1"/>
  <c r="Q19" i="5"/>
  <c r="R19" i="5" s="1"/>
  <c r="S19" i="5" s="1"/>
  <c r="Q23" i="5"/>
  <c r="R23" i="5" s="1"/>
  <c r="S23" i="5" s="1"/>
  <c r="Q27" i="5"/>
  <c r="R27" i="5" s="1"/>
  <c r="S27" i="5" s="1"/>
  <c r="Q31" i="5"/>
  <c r="R31" i="5" s="1"/>
  <c r="S31" i="5" s="1"/>
  <c r="Q35" i="5"/>
  <c r="R35" i="5" s="1"/>
  <c r="S35" i="5" s="1"/>
  <c r="Q39" i="5"/>
  <c r="R39" i="5" s="1"/>
  <c r="S39" i="5" s="1"/>
  <c r="Q43" i="5"/>
  <c r="R43" i="5" s="1"/>
  <c r="S43" i="5" s="1"/>
  <c r="Q47" i="5"/>
  <c r="R47" i="5" s="1"/>
  <c r="S47" i="5" s="1"/>
  <c r="Q51" i="5"/>
  <c r="R51" i="5" s="1"/>
  <c r="S51" i="5" s="1"/>
  <c r="Q55" i="5"/>
  <c r="R55" i="5" s="1"/>
  <c r="S55" i="5" s="1"/>
  <c r="Q63" i="5"/>
  <c r="R63" i="5" s="1"/>
  <c r="S63" i="5" s="1"/>
  <c r="Q71" i="5"/>
  <c r="R71" i="5" s="1"/>
  <c r="S71" i="5" s="1"/>
  <c r="Q76" i="5"/>
  <c r="R76" i="5" s="1"/>
  <c r="S76" i="5" s="1"/>
  <c r="Q78" i="5"/>
  <c r="R78" i="5" s="1"/>
  <c r="S78" i="5" s="1"/>
  <c r="Q80" i="5"/>
  <c r="R80" i="5" s="1"/>
  <c r="S80" i="5" s="1"/>
  <c r="Q82" i="5"/>
  <c r="R82" i="5" s="1"/>
  <c r="S82" i="5" s="1"/>
  <c r="Q84" i="5"/>
  <c r="R84" i="5" s="1"/>
  <c r="S84" i="5" s="1"/>
  <c r="Q86" i="5"/>
  <c r="R86" i="5" s="1"/>
  <c r="S86" i="5" s="1"/>
  <c r="Q88" i="5"/>
  <c r="R88" i="5" s="1"/>
  <c r="S88" i="5" s="1"/>
  <c r="Q90" i="5"/>
  <c r="R90" i="5" s="1"/>
  <c r="S90" i="5" s="1"/>
  <c r="Q92" i="5"/>
  <c r="R92" i="5" s="1"/>
  <c r="S92" i="5" s="1"/>
  <c r="Q94" i="5"/>
  <c r="R94" i="5" s="1"/>
  <c r="S94" i="5" s="1"/>
  <c r="Q96" i="5"/>
  <c r="R96" i="5" s="1"/>
  <c r="S96" i="5" s="1"/>
  <c r="Q98" i="5"/>
  <c r="R98" i="5" s="1"/>
  <c r="S98" i="5" s="1"/>
  <c r="Q100" i="5"/>
  <c r="R100" i="5" s="1"/>
  <c r="S100" i="5" s="1"/>
  <c r="Q102" i="5"/>
  <c r="R102" i="5" s="1"/>
  <c r="S102" i="5" s="1"/>
  <c r="Q104" i="5"/>
  <c r="R104" i="5" s="1"/>
  <c r="S104" i="5" s="1"/>
  <c r="Q106" i="5"/>
  <c r="R106" i="5" s="1"/>
  <c r="S106" i="5" s="1"/>
  <c r="Q108" i="5"/>
  <c r="R108" i="5" s="1"/>
  <c r="S108" i="5" s="1"/>
  <c r="Q110" i="5"/>
  <c r="R110" i="5" s="1"/>
  <c r="S110" i="5" s="1"/>
  <c r="Q112" i="5"/>
  <c r="R112" i="5" s="1"/>
  <c r="S112" i="5" s="1"/>
  <c r="Q114" i="5"/>
  <c r="R114" i="5" s="1"/>
  <c r="S114" i="5" s="1"/>
  <c r="Q116" i="5"/>
  <c r="R116" i="5" s="1"/>
  <c r="S116" i="5" s="1"/>
  <c r="Q118" i="5"/>
  <c r="R118" i="5" s="1"/>
  <c r="S118" i="5" s="1"/>
  <c r="Q120" i="5"/>
  <c r="R120" i="5" s="1"/>
  <c r="S120" i="5" s="1"/>
  <c r="Q122" i="5"/>
  <c r="R122" i="5" s="1"/>
  <c r="S122" i="5" s="1"/>
  <c r="Q124" i="5"/>
  <c r="R124" i="5" s="1"/>
  <c r="S124" i="5" s="1"/>
  <c r="Q126" i="5"/>
  <c r="R126" i="5" s="1"/>
  <c r="S126" i="5" s="1"/>
  <c r="Q128" i="5"/>
  <c r="R128" i="5" s="1"/>
  <c r="S128" i="5" s="1"/>
  <c r="Q130" i="5"/>
  <c r="R130" i="5" s="1"/>
  <c r="S130" i="5" s="1"/>
  <c r="Q132" i="5"/>
  <c r="R132" i="5" s="1"/>
  <c r="S132" i="5" s="1"/>
  <c r="Q134" i="5"/>
  <c r="R134" i="5" s="1"/>
  <c r="S134" i="5" s="1"/>
  <c r="Q61" i="5"/>
  <c r="R61" i="5" s="1"/>
  <c r="S61" i="5" s="1"/>
  <c r="Q69" i="5"/>
  <c r="R69" i="5" s="1"/>
  <c r="S69" i="5" s="1"/>
  <c r="Q73" i="5"/>
  <c r="R73" i="5" s="1"/>
  <c r="S73" i="5" s="1"/>
  <c r="Q67" i="5"/>
  <c r="R67" i="5" s="1"/>
  <c r="S67" i="5" s="1"/>
  <c r="Q77" i="5"/>
  <c r="R77" i="5" s="1"/>
  <c r="S77" i="5" s="1"/>
  <c r="Q85" i="5"/>
  <c r="R85" i="5" s="1"/>
  <c r="S85" i="5" s="1"/>
  <c r="Q93" i="5"/>
  <c r="R93" i="5" s="1"/>
  <c r="S93" i="5" s="1"/>
  <c r="Q101" i="5"/>
  <c r="R101" i="5" s="1"/>
  <c r="S101" i="5" s="1"/>
  <c r="Q109" i="5"/>
  <c r="R109" i="5" s="1"/>
  <c r="S109" i="5" s="1"/>
  <c r="Q117" i="5"/>
  <c r="R117" i="5" s="1"/>
  <c r="S117" i="5" s="1"/>
  <c r="Q137" i="5"/>
  <c r="R137" i="5" s="1"/>
  <c r="S137" i="5" s="1"/>
  <c r="Q138" i="5"/>
  <c r="R138" i="5" s="1"/>
  <c r="S138" i="5" s="1"/>
  <c r="Q141" i="5"/>
  <c r="R141" i="5" s="1"/>
  <c r="S141" i="5" s="1"/>
  <c r="Q142" i="5"/>
  <c r="R142" i="5" s="1"/>
  <c r="S142" i="5" s="1"/>
  <c r="Q145" i="5"/>
  <c r="R145" i="5" s="1"/>
  <c r="S145" i="5" s="1"/>
  <c r="Q146" i="5"/>
  <c r="R146" i="5" s="1"/>
  <c r="S146" i="5" s="1"/>
  <c r="Q149" i="5"/>
  <c r="R149" i="5" s="1"/>
  <c r="S149" i="5" s="1"/>
  <c r="Q150" i="5"/>
  <c r="R150" i="5" s="1"/>
  <c r="S150" i="5" s="1"/>
  <c r="Q152" i="5"/>
  <c r="R152" i="5" s="1"/>
  <c r="S152" i="5" s="1"/>
  <c r="Q154" i="5"/>
  <c r="R154" i="5" s="1"/>
  <c r="S154" i="5" s="1"/>
  <c r="Q156" i="5"/>
  <c r="R156" i="5" s="1"/>
  <c r="S156" i="5" s="1"/>
  <c r="Q158" i="5"/>
  <c r="R158" i="5" s="1"/>
  <c r="S158" i="5" s="1"/>
  <c r="Q160" i="5"/>
  <c r="R160" i="5" s="1"/>
  <c r="S160" i="5" s="1"/>
  <c r="Q162" i="5"/>
  <c r="R162" i="5" s="1"/>
  <c r="S162" i="5" s="1"/>
  <c r="Q164" i="5"/>
  <c r="R164" i="5" s="1"/>
  <c r="S164" i="5" s="1"/>
  <c r="Q166" i="5"/>
  <c r="R166" i="5" s="1"/>
  <c r="S166" i="5" s="1"/>
  <c r="Q168" i="5"/>
  <c r="R168" i="5" s="1"/>
  <c r="S168" i="5" s="1"/>
  <c r="Q170" i="5"/>
  <c r="R170" i="5" s="1"/>
  <c r="S170" i="5" s="1"/>
  <c r="Q172" i="5"/>
  <c r="R172" i="5" s="1"/>
  <c r="S172" i="5" s="1"/>
  <c r="Q174" i="5"/>
  <c r="R174" i="5" s="1"/>
  <c r="S174" i="5" s="1"/>
  <c r="Q176" i="5"/>
  <c r="R176" i="5" s="1"/>
  <c r="S176" i="5" s="1"/>
  <c r="Q178" i="5"/>
  <c r="R178" i="5" s="1"/>
  <c r="S178" i="5" s="1"/>
  <c r="Q180" i="5"/>
  <c r="R180" i="5" s="1"/>
  <c r="S180" i="5" s="1"/>
  <c r="Q182" i="5"/>
  <c r="R182" i="5" s="1"/>
  <c r="S182" i="5" s="1"/>
  <c r="Q184" i="5"/>
  <c r="R184" i="5" s="1"/>
  <c r="S184" i="5" s="1"/>
  <c r="Q186" i="5"/>
  <c r="R186" i="5" s="1"/>
  <c r="S186" i="5" s="1"/>
  <c r="Q188" i="5"/>
  <c r="R188" i="5" s="1"/>
  <c r="S188" i="5" s="1"/>
  <c r="Q81" i="5"/>
  <c r="R81" i="5" s="1"/>
  <c r="S81" i="5" s="1"/>
  <c r="Q97" i="5"/>
  <c r="R97" i="5" s="1"/>
  <c r="S97" i="5" s="1"/>
  <c r="Q113" i="5"/>
  <c r="R113" i="5" s="1"/>
  <c r="S113" i="5" s="1"/>
  <c r="Q143" i="5"/>
  <c r="R143" i="5" s="1"/>
  <c r="S143" i="5" s="1"/>
  <c r="Q144" i="5"/>
  <c r="R144" i="5" s="1"/>
  <c r="S144" i="5" s="1"/>
  <c r="Q157" i="5"/>
  <c r="R157" i="5" s="1"/>
  <c r="S157" i="5" s="1"/>
  <c r="Q165" i="5"/>
  <c r="R165" i="5" s="1"/>
  <c r="S165" i="5" s="1"/>
  <c r="Q173" i="5"/>
  <c r="R173" i="5" s="1"/>
  <c r="S173" i="5" s="1"/>
  <c r="Q181" i="5"/>
  <c r="R181" i="5" s="1"/>
  <c r="S181" i="5" s="1"/>
  <c r="Q189" i="5"/>
  <c r="R189" i="5" s="1"/>
  <c r="S189" i="5" s="1"/>
  <c r="Q21" i="5"/>
  <c r="R21" i="5" s="1"/>
  <c r="S21" i="5" s="1"/>
  <c r="Q29" i="5"/>
  <c r="R29" i="5" s="1"/>
  <c r="S29" i="5" s="1"/>
  <c r="Q37" i="5"/>
  <c r="R37" i="5" s="1"/>
  <c r="S37" i="5" s="1"/>
  <c r="Q45" i="5"/>
  <c r="R45" i="5" s="1"/>
  <c r="S45" i="5" s="1"/>
  <c r="Q53" i="5"/>
  <c r="R53" i="5" s="1"/>
  <c r="S53" i="5" s="1"/>
  <c r="Q75" i="5"/>
  <c r="R75" i="5" s="1"/>
  <c r="S75" i="5" s="1"/>
  <c r="Q79" i="5"/>
  <c r="R79" i="5" s="1"/>
  <c r="S79" i="5" s="1"/>
  <c r="Q91" i="5"/>
  <c r="R91" i="5" s="1"/>
  <c r="S91" i="5" s="1"/>
  <c r="Q95" i="5"/>
  <c r="R95" i="5" s="1"/>
  <c r="S95" i="5" s="1"/>
  <c r="Q107" i="5"/>
  <c r="R107" i="5" s="1"/>
  <c r="S107" i="5" s="1"/>
  <c r="Q111" i="5"/>
  <c r="R111" i="5" s="1"/>
  <c r="S111" i="5" s="1"/>
  <c r="Q147" i="5"/>
  <c r="R147" i="5" s="1"/>
  <c r="S147" i="5" s="1"/>
  <c r="Q148" i="5"/>
  <c r="R148" i="5" s="1"/>
  <c r="S148" i="5" s="1"/>
  <c r="Q151" i="5"/>
  <c r="R151" i="5" s="1"/>
  <c r="S151" i="5" s="1"/>
  <c r="Q159" i="5"/>
  <c r="R159" i="5" s="1"/>
  <c r="S159" i="5" s="1"/>
  <c r="Q167" i="5"/>
  <c r="R167" i="5" s="1"/>
  <c r="S167" i="5" s="1"/>
  <c r="Q175" i="5"/>
  <c r="R175" i="5" s="1"/>
  <c r="S175" i="5" s="1"/>
  <c r="Q183" i="5"/>
  <c r="R183" i="5" s="1"/>
  <c r="S183" i="5" s="1"/>
  <c r="Q190" i="5"/>
  <c r="R190" i="5" s="1"/>
  <c r="S190" i="5" s="1"/>
  <c r="Q192" i="5"/>
  <c r="R192" i="5" s="1"/>
  <c r="S192" i="5" s="1"/>
  <c r="Q194" i="5"/>
  <c r="R194" i="5" s="1"/>
  <c r="S194" i="5" s="1"/>
  <c r="Q196" i="5"/>
  <c r="R196" i="5" s="1"/>
  <c r="S196" i="5" s="1"/>
  <c r="Q198" i="5"/>
  <c r="R198" i="5" s="1"/>
  <c r="S198" i="5" s="1"/>
  <c r="Q200" i="5"/>
  <c r="R200" i="5" s="1"/>
  <c r="S200" i="5" s="1"/>
  <c r="Q202" i="5"/>
  <c r="R202" i="5" s="1"/>
  <c r="S202" i="5" s="1"/>
  <c r="Q204" i="5"/>
  <c r="R204" i="5" s="1"/>
  <c r="S204" i="5" s="1"/>
  <c r="Q206" i="5"/>
  <c r="R206" i="5" s="1"/>
  <c r="S206" i="5" s="1"/>
  <c r="Q208" i="5"/>
  <c r="R208" i="5" s="1"/>
  <c r="S208" i="5" s="1"/>
  <c r="Q210" i="5"/>
  <c r="R210" i="5" s="1"/>
  <c r="S210" i="5" s="1"/>
  <c r="Q212" i="5"/>
  <c r="R212" i="5" s="1"/>
  <c r="S212" i="5" s="1"/>
  <c r="Q214" i="5"/>
  <c r="R214" i="5" s="1"/>
  <c r="S214" i="5" s="1"/>
  <c r="Q216" i="5"/>
  <c r="R216" i="5" s="1"/>
  <c r="S216" i="5" s="1"/>
  <c r="Q218" i="5"/>
  <c r="R218" i="5" s="1"/>
  <c r="S218" i="5" s="1"/>
  <c r="Q220" i="5"/>
  <c r="R220" i="5" s="1"/>
  <c r="S220" i="5" s="1"/>
  <c r="Q222" i="5"/>
  <c r="R222" i="5" s="1"/>
  <c r="S222" i="5" s="1"/>
  <c r="Q224" i="5"/>
  <c r="R224" i="5" s="1"/>
  <c r="S224" i="5" s="1"/>
  <c r="Q226" i="5"/>
  <c r="R226" i="5" s="1"/>
  <c r="S226" i="5" s="1"/>
  <c r="Q89" i="5"/>
  <c r="R89" i="5" s="1"/>
  <c r="S89" i="5" s="1"/>
  <c r="Q105" i="5"/>
  <c r="R105" i="5" s="1"/>
  <c r="S105" i="5" s="1"/>
  <c r="Q136" i="5"/>
  <c r="R136" i="5" s="1"/>
  <c r="S136" i="5" s="1"/>
  <c r="Q153" i="5"/>
  <c r="R153" i="5" s="1"/>
  <c r="S153" i="5" s="1"/>
  <c r="Q161" i="5"/>
  <c r="R161" i="5" s="1"/>
  <c r="S161" i="5" s="1"/>
  <c r="Q169" i="5"/>
  <c r="R169" i="5" s="1"/>
  <c r="S169" i="5" s="1"/>
  <c r="Q177" i="5"/>
  <c r="R177" i="5" s="1"/>
  <c r="S177" i="5" s="1"/>
  <c r="Q185" i="5"/>
  <c r="R185" i="5" s="1"/>
  <c r="S185" i="5" s="1"/>
  <c r="Q83" i="5"/>
  <c r="R83" i="5" s="1"/>
  <c r="S83" i="5" s="1"/>
  <c r="Q87" i="5"/>
  <c r="R87" i="5" s="1"/>
  <c r="S87" i="5" s="1"/>
  <c r="Q99" i="5"/>
  <c r="R99" i="5" s="1"/>
  <c r="S99" i="5" s="1"/>
  <c r="Q103" i="5"/>
  <c r="R103" i="5" s="1"/>
  <c r="S103" i="5" s="1"/>
  <c r="Q115" i="5"/>
  <c r="R115" i="5" s="1"/>
  <c r="S115" i="5" s="1"/>
  <c r="Q119" i="5"/>
  <c r="R119" i="5" s="1"/>
  <c r="S119" i="5" s="1"/>
  <c r="Q127" i="5"/>
  <c r="R127" i="5" s="1"/>
  <c r="S127" i="5" s="1"/>
  <c r="Q135" i="5"/>
  <c r="R135" i="5" s="1"/>
  <c r="S135" i="5" s="1"/>
  <c r="Q155" i="5"/>
  <c r="R155" i="5" s="1"/>
  <c r="S155" i="5" s="1"/>
  <c r="Q171" i="5"/>
  <c r="R171" i="5" s="1"/>
  <c r="S171" i="5" s="1"/>
  <c r="Q187" i="5"/>
  <c r="R187" i="5" s="1"/>
  <c r="S187" i="5" s="1"/>
  <c r="Q197" i="5"/>
  <c r="R197" i="5" s="1"/>
  <c r="S197" i="5" s="1"/>
  <c r="Q205" i="5"/>
  <c r="R205" i="5" s="1"/>
  <c r="S205" i="5" s="1"/>
  <c r="Q213" i="5"/>
  <c r="R213" i="5" s="1"/>
  <c r="S213" i="5" s="1"/>
  <c r="Q219" i="5"/>
  <c r="R219" i="5" s="1"/>
  <c r="S219" i="5" s="1"/>
  <c r="Q305" i="5"/>
  <c r="R305" i="5" s="1"/>
  <c r="S305" i="5" s="1"/>
  <c r="Q307" i="5"/>
  <c r="R307" i="5" s="1"/>
  <c r="S307" i="5" s="1"/>
  <c r="Q309" i="5"/>
  <c r="R309" i="5" s="1"/>
  <c r="S309" i="5" s="1"/>
  <c r="Q311" i="5"/>
  <c r="R311" i="5" s="1"/>
  <c r="S311" i="5" s="1"/>
  <c r="Q313" i="5"/>
  <c r="R313" i="5" s="1"/>
  <c r="S313" i="5" s="1"/>
  <c r="Q315" i="5"/>
  <c r="R315" i="5" s="1"/>
  <c r="S315" i="5" s="1"/>
  <c r="Q317" i="5"/>
  <c r="R317" i="5" s="1"/>
  <c r="S317" i="5" s="1"/>
  <c r="Q319" i="5"/>
  <c r="R319" i="5" s="1"/>
  <c r="S319" i="5" s="1"/>
  <c r="Q25" i="5"/>
  <c r="R25" i="5" s="1"/>
  <c r="S25" i="5" s="1"/>
  <c r="Q41" i="5"/>
  <c r="R41" i="5" s="1"/>
  <c r="S41" i="5" s="1"/>
  <c r="Q59" i="5"/>
  <c r="R59" i="5" s="1"/>
  <c r="S59" i="5" s="1"/>
  <c r="Q125" i="5"/>
  <c r="R125" i="5" s="1"/>
  <c r="S125" i="5" s="1"/>
  <c r="Q133" i="5"/>
  <c r="R133" i="5" s="1"/>
  <c r="S133" i="5" s="1"/>
  <c r="Q140" i="5"/>
  <c r="R140" i="5" s="1"/>
  <c r="S140" i="5" s="1"/>
  <c r="Q195" i="5"/>
  <c r="R195" i="5" s="1"/>
  <c r="S195" i="5" s="1"/>
  <c r="Q203" i="5"/>
  <c r="R203" i="5" s="1"/>
  <c r="S203" i="5" s="1"/>
  <c r="Q211" i="5"/>
  <c r="R211" i="5" s="1"/>
  <c r="S211" i="5" s="1"/>
  <c r="Q217" i="5"/>
  <c r="R217" i="5" s="1"/>
  <c r="S217" i="5" s="1"/>
  <c r="Q225" i="5"/>
  <c r="R225" i="5" s="1"/>
  <c r="S225" i="5" s="1"/>
  <c r="Q227" i="5"/>
  <c r="R227" i="5" s="1"/>
  <c r="S227" i="5" s="1"/>
  <c r="Q230" i="5"/>
  <c r="R230" i="5" s="1"/>
  <c r="S230" i="5" s="1"/>
  <c r="Q231" i="5"/>
  <c r="R231" i="5" s="1"/>
  <c r="S231" i="5" s="1"/>
  <c r="Q234" i="5"/>
  <c r="R234" i="5" s="1"/>
  <c r="S234" i="5" s="1"/>
  <c r="Q235" i="5"/>
  <c r="R235" i="5" s="1"/>
  <c r="S235" i="5" s="1"/>
  <c r="Q238" i="5"/>
  <c r="R238" i="5" s="1"/>
  <c r="S238" i="5" s="1"/>
  <c r="Q239" i="5"/>
  <c r="R239" i="5" s="1"/>
  <c r="S239" i="5" s="1"/>
  <c r="Q242" i="5"/>
  <c r="R242" i="5" s="1"/>
  <c r="S242" i="5" s="1"/>
  <c r="Q243" i="5"/>
  <c r="R243" i="5" s="1"/>
  <c r="S243" i="5" s="1"/>
  <c r="Q246" i="5"/>
  <c r="R246" i="5" s="1"/>
  <c r="S246" i="5" s="1"/>
  <c r="Q247" i="5"/>
  <c r="R247" i="5" s="1"/>
  <c r="S247" i="5" s="1"/>
  <c r="Q250" i="5"/>
  <c r="R250" i="5" s="1"/>
  <c r="S250" i="5" s="1"/>
  <c r="Q251" i="5"/>
  <c r="R251" i="5" s="1"/>
  <c r="S251" i="5" s="1"/>
  <c r="Q254" i="5"/>
  <c r="R254" i="5" s="1"/>
  <c r="S254" i="5" s="1"/>
  <c r="Q255" i="5"/>
  <c r="R255" i="5" s="1"/>
  <c r="S255" i="5" s="1"/>
  <c r="Q258" i="5"/>
  <c r="R258" i="5" s="1"/>
  <c r="S258" i="5" s="1"/>
  <c r="Q259" i="5"/>
  <c r="R259" i="5" s="1"/>
  <c r="S259" i="5" s="1"/>
  <c r="Q262" i="5"/>
  <c r="R262" i="5" s="1"/>
  <c r="S262" i="5" s="1"/>
  <c r="Q263" i="5"/>
  <c r="R263" i="5" s="1"/>
  <c r="S263" i="5" s="1"/>
  <c r="Q266" i="5"/>
  <c r="R266" i="5" s="1"/>
  <c r="S266" i="5" s="1"/>
  <c r="Q267" i="5"/>
  <c r="R267" i="5" s="1"/>
  <c r="S267" i="5" s="1"/>
  <c r="Q270" i="5"/>
  <c r="R270" i="5" s="1"/>
  <c r="S270" i="5" s="1"/>
  <c r="Q271" i="5"/>
  <c r="R271" i="5" s="1"/>
  <c r="S271" i="5" s="1"/>
  <c r="Q274" i="5"/>
  <c r="R274" i="5" s="1"/>
  <c r="S274" i="5" s="1"/>
  <c r="Q275" i="5"/>
  <c r="R275" i="5" s="1"/>
  <c r="S275" i="5" s="1"/>
  <c r="Q278" i="5"/>
  <c r="R278" i="5" s="1"/>
  <c r="S278" i="5" s="1"/>
  <c r="Q279" i="5"/>
  <c r="R279" i="5" s="1"/>
  <c r="S279" i="5" s="1"/>
  <c r="Q282" i="5"/>
  <c r="R282" i="5" s="1"/>
  <c r="S282" i="5" s="1"/>
  <c r="Q283" i="5"/>
  <c r="R283" i="5" s="1"/>
  <c r="S283" i="5" s="1"/>
  <c r="Q286" i="5"/>
  <c r="R286" i="5" s="1"/>
  <c r="S286" i="5" s="1"/>
  <c r="Q287" i="5"/>
  <c r="R287" i="5" s="1"/>
  <c r="S287" i="5" s="1"/>
  <c r="Q290" i="5"/>
  <c r="R290" i="5" s="1"/>
  <c r="S290" i="5" s="1"/>
  <c r="Q291" i="5"/>
  <c r="R291" i="5" s="1"/>
  <c r="S291" i="5" s="1"/>
  <c r="Q294" i="5"/>
  <c r="R294" i="5" s="1"/>
  <c r="S294" i="5" s="1"/>
  <c r="Q295" i="5"/>
  <c r="R295" i="5" s="1"/>
  <c r="S295" i="5" s="1"/>
  <c r="Q298" i="5"/>
  <c r="R298" i="5" s="1"/>
  <c r="S298" i="5" s="1"/>
  <c r="Q299" i="5"/>
  <c r="R299" i="5" s="1"/>
  <c r="S299" i="5" s="1"/>
  <c r="Q302" i="5"/>
  <c r="R302" i="5" s="1"/>
  <c r="S302" i="5" s="1"/>
  <c r="Q303" i="5"/>
  <c r="R303" i="5" s="1"/>
  <c r="S303" i="5" s="1"/>
  <c r="Q163" i="5"/>
  <c r="R163" i="5" s="1"/>
  <c r="S163" i="5" s="1"/>
  <c r="Q179" i="5"/>
  <c r="R179" i="5" s="1"/>
  <c r="S179" i="5" s="1"/>
  <c r="Q193" i="5"/>
  <c r="R193" i="5" s="1"/>
  <c r="S193" i="5" s="1"/>
  <c r="Q223" i="5"/>
  <c r="R223" i="5" s="1"/>
  <c r="S223" i="5" s="1"/>
  <c r="Q123" i="5"/>
  <c r="R123" i="5" s="1"/>
  <c r="S123" i="5" s="1"/>
  <c r="Q131" i="5"/>
  <c r="R131" i="5" s="1"/>
  <c r="S131" i="5" s="1"/>
  <c r="Q139" i="5"/>
  <c r="R139" i="5" s="1"/>
  <c r="S139" i="5" s="1"/>
  <c r="Q201" i="5"/>
  <c r="R201" i="5" s="1"/>
  <c r="S201" i="5" s="1"/>
  <c r="Q209" i="5"/>
  <c r="R209" i="5" s="1"/>
  <c r="S209" i="5" s="1"/>
  <c r="Q33" i="5"/>
  <c r="R33" i="5" s="1"/>
  <c r="S33" i="5" s="1"/>
  <c r="Q228" i="5"/>
  <c r="R228" i="5" s="1"/>
  <c r="S228" i="5" s="1"/>
  <c r="Q232" i="5"/>
  <c r="R232" i="5" s="1"/>
  <c r="S232" i="5" s="1"/>
  <c r="Q236" i="5"/>
  <c r="R236" i="5" s="1"/>
  <c r="S236" i="5" s="1"/>
  <c r="Q240" i="5"/>
  <c r="R240" i="5" s="1"/>
  <c r="S240" i="5" s="1"/>
  <c r="Q244" i="5"/>
  <c r="R244" i="5" s="1"/>
  <c r="S244" i="5" s="1"/>
  <c r="Q248" i="5"/>
  <c r="R248" i="5" s="1"/>
  <c r="S248" i="5" s="1"/>
  <c r="Q252" i="5"/>
  <c r="R252" i="5" s="1"/>
  <c r="S252" i="5" s="1"/>
  <c r="Q256" i="5"/>
  <c r="R256" i="5" s="1"/>
  <c r="S256" i="5" s="1"/>
  <c r="Q260" i="5"/>
  <c r="R260" i="5" s="1"/>
  <c r="S260" i="5" s="1"/>
  <c r="Q264" i="5"/>
  <c r="R264" i="5" s="1"/>
  <c r="S264" i="5" s="1"/>
  <c r="Q272" i="5"/>
  <c r="R272" i="5" s="1"/>
  <c r="S272" i="5" s="1"/>
  <c r="Q280" i="5"/>
  <c r="R280" i="5" s="1"/>
  <c r="S280" i="5" s="1"/>
  <c r="Q288" i="5"/>
  <c r="R288" i="5" s="1"/>
  <c r="S288" i="5" s="1"/>
  <c r="Q296" i="5"/>
  <c r="R296" i="5" s="1"/>
  <c r="S296" i="5" s="1"/>
  <c r="Q304" i="5"/>
  <c r="R304" i="5" s="1"/>
  <c r="S304" i="5" s="1"/>
  <c r="Q310" i="5"/>
  <c r="R310" i="5" s="1"/>
  <c r="S310" i="5" s="1"/>
  <c r="Q318" i="5"/>
  <c r="R318" i="5" s="1"/>
  <c r="S318" i="5" s="1"/>
  <c r="Q121" i="5"/>
  <c r="R121" i="5" s="1"/>
  <c r="S121" i="5" s="1"/>
  <c r="Q199" i="5"/>
  <c r="R199" i="5" s="1"/>
  <c r="S199" i="5" s="1"/>
  <c r="Q229" i="5"/>
  <c r="R229" i="5" s="1"/>
  <c r="S229" i="5" s="1"/>
  <c r="Q237" i="5"/>
  <c r="R237" i="5" s="1"/>
  <c r="S237" i="5" s="1"/>
  <c r="Q245" i="5"/>
  <c r="R245" i="5" s="1"/>
  <c r="S245" i="5" s="1"/>
  <c r="Q253" i="5"/>
  <c r="R253" i="5" s="1"/>
  <c r="S253" i="5" s="1"/>
  <c r="Q261" i="5"/>
  <c r="R261" i="5" s="1"/>
  <c r="S261" i="5" s="1"/>
  <c r="Q265" i="5"/>
  <c r="R265" i="5" s="1"/>
  <c r="S265" i="5" s="1"/>
  <c r="Q273" i="5"/>
  <c r="R273" i="5" s="1"/>
  <c r="S273" i="5" s="1"/>
  <c r="Q281" i="5"/>
  <c r="R281" i="5" s="1"/>
  <c r="S281" i="5" s="1"/>
  <c r="Q289" i="5"/>
  <c r="R289" i="5" s="1"/>
  <c r="S289" i="5" s="1"/>
  <c r="Q297" i="5"/>
  <c r="R297" i="5" s="1"/>
  <c r="S297" i="5" s="1"/>
  <c r="Q320" i="5"/>
  <c r="R320" i="5" s="1"/>
  <c r="S320" i="5" s="1"/>
  <c r="Q327" i="5"/>
  <c r="R327" i="5" s="1"/>
  <c r="S327" i="5" s="1"/>
  <c r="Q331" i="5"/>
  <c r="R331" i="5" s="1"/>
  <c r="S331" i="5" s="1"/>
  <c r="Q332" i="5"/>
  <c r="R332" i="5" s="1"/>
  <c r="S332" i="5" s="1"/>
  <c r="Q335" i="5"/>
  <c r="R335" i="5" s="1"/>
  <c r="S335" i="5" s="1"/>
  <c r="Q336" i="5"/>
  <c r="R336" i="5" s="1"/>
  <c r="S336" i="5" s="1"/>
  <c r="Q339" i="5"/>
  <c r="R339" i="5" s="1"/>
  <c r="S339" i="5" s="1"/>
  <c r="Q340" i="5"/>
  <c r="R340" i="5" s="1"/>
  <c r="S340" i="5" s="1"/>
  <c r="Q343" i="5"/>
  <c r="R343" i="5" s="1"/>
  <c r="S343" i="5" s="1"/>
  <c r="Q344" i="5"/>
  <c r="R344" i="5" s="1"/>
  <c r="S344" i="5" s="1"/>
  <c r="Q347" i="5"/>
  <c r="R347" i="5" s="1"/>
  <c r="S347" i="5" s="1"/>
  <c r="Q348" i="5"/>
  <c r="R348" i="5" s="1"/>
  <c r="S348" i="5" s="1"/>
  <c r="Q351" i="5"/>
  <c r="R351" i="5" s="1"/>
  <c r="S351" i="5" s="1"/>
  <c r="Q352" i="5"/>
  <c r="R352" i="5" s="1"/>
  <c r="S352" i="5" s="1"/>
  <c r="Q359" i="5"/>
  <c r="R359" i="5" s="1"/>
  <c r="S359" i="5" s="1"/>
  <c r="Q360" i="5"/>
  <c r="R360" i="5" s="1"/>
  <c r="S360" i="5" s="1"/>
  <c r="Q129" i="5"/>
  <c r="R129" i="5" s="1"/>
  <c r="S129" i="5" s="1"/>
  <c r="Q191" i="5"/>
  <c r="R191" i="5" s="1"/>
  <c r="S191" i="5" s="1"/>
  <c r="Q207" i="5"/>
  <c r="R207" i="5" s="1"/>
  <c r="S207" i="5" s="1"/>
  <c r="Q221" i="5"/>
  <c r="R221" i="5" s="1"/>
  <c r="S221" i="5" s="1"/>
  <c r="Q269" i="5"/>
  <c r="R269" i="5" s="1"/>
  <c r="S269" i="5" s="1"/>
  <c r="Q277" i="5"/>
  <c r="R277" i="5" s="1"/>
  <c r="S277" i="5" s="1"/>
  <c r="Q285" i="5"/>
  <c r="R285" i="5" s="1"/>
  <c r="S285" i="5" s="1"/>
  <c r="Q293" i="5"/>
  <c r="R293" i="5" s="1"/>
  <c r="S293" i="5" s="1"/>
  <c r="Q301" i="5"/>
  <c r="R301" i="5" s="1"/>
  <c r="S301" i="5" s="1"/>
  <c r="Q308" i="5"/>
  <c r="R308" i="5" s="1"/>
  <c r="S308" i="5" s="1"/>
  <c r="Q316" i="5"/>
  <c r="R316" i="5" s="1"/>
  <c r="S316" i="5" s="1"/>
  <c r="Q321" i="5"/>
  <c r="R321" i="5" s="1"/>
  <c r="S321" i="5" s="1"/>
  <c r="Q322" i="5"/>
  <c r="R322" i="5" s="1"/>
  <c r="S322" i="5" s="1"/>
  <c r="Q325" i="5"/>
  <c r="R325" i="5" s="1"/>
  <c r="S325" i="5" s="1"/>
  <c r="Q326" i="5"/>
  <c r="R326" i="5" s="1"/>
  <c r="S326" i="5" s="1"/>
  <c r="Q329" i="5"/>
  <c r="R329" i="5" s="1"/>
  <c r="S329" i="5" s="1"/>
  <c r="Q330" i="5"/>
  <c r="R330" i="5" s="1"/>
  <c r="S330" i="5" s="1"/>
  <c r="Q333" i="5"/>
  <c r="R333" i="5" s="1"/>
  <c r="S333" i="5" s="1"/>
  <c r="Q334" i="5"/>
  <c r="R334" i="5" s="1"/>
  <c r="S334" i="5" s="1"/>
  <c r="Q337" i="5"/>
  <c r="R337" i="5" s="1"/>
  <c r="S337" i="5" s="1"/>
  <c r="Q338" i="5"/>
  <c r="R338" i="5" s="1"/>
  <c r="S338" i="5" s="1"/>
  <c r="Q341" i="5"/>
  <c r="R341" i="5" s="1"/>
  <c r="S341" i="5" s="1"/>
  <c r="Q342" i="5"/>
  <c r="R342" i="5" s="1"/>
  <c r="S342" i="5" s="1"/>
  <c r="Q345" i="5"/>
  <c r="R345" i="5" s="1"/>
  <c r="S345" i="5" s="1"/>
  <c r="Q346" i="5"/>
  <c r="R346" i="5" s="1"/>
  <c r="S346" i="5" s="1"/>
  <c r="Q349" i="5"/>
  <c r="R349" i="5" s="1"/>
  <c r="S349" i="5" s="1"/>
  <c r="Q350" i="5"/>
  <c r="R350" i="5" s="1"/>
  <c r="S350" i="5" s="1"/>
  <c r="Q353" i="5"/>
  <c r="R353" i="5" s="1"/>
  <c r="S353" i="5" s="1"/>
  <c r="Q354" i="5"/>
  <c r="R354" i="5" s="1"/>
  <c r="S354" i="5" s="1"/>
  <c r="Q357" i="5"/>
  <c r="R357" i="5" s="1"/>
  <c r="S357" i="5" s="1"/>
  <c r="Q358" i="5"/>
  <c r="R358" i="5" s="1"/>
  <c r="S358" i="5" s="1"/>
  <c r="Q361" i="5"/>
  <c r="R361" i="5" s="1"/>
  <c r="S361" i="5" s="1"/>
  <c r="Q362" i="5"/>
  <c r="R362" i="5" s="1"/>
  <c r="S362" i="5" s="1"/>
  <c r="Q365" i="5"/>
  <c r="R365" i="5" s="1"/>
  <c r="S365" i="5" s="1"/>
  <c r="Q366" i="5"/>
  <c r="R366" i="5" s="1"/>
  <c r="S366" i="5" s="1"/>
  <c r="Q49" i="5"/>
  <c r="R49" i="5" s="1"/>
  <c r="S49" i="5" s="1"/>
  <c r="Q268" i="5"/>
  <c r="R268" i="5" s="1"/>
  <c r="S268" i="5" s="1"/>
  <c r="Q276" i="5"/>
  <c r="R276" i="5" s="1"/>
  <c r="S276" i="5" s="1"/>
  <c r="Q284" i="5"/>
  <c r="R284" i="5" s="1"/>
  <c r="S284" i="5" s="1"/>
  <c r="Q292" i="5"/>
  <c r="R292" i="5" s="1"/>
  <c r="S292" i="5" s="1"/>
  <c r="Q300" i="5"/>
  <c r="R300" i="5" s="1"/>
  <c r="S300" i="5" s="1"/>
  <c r="Q306" i="5"/>
  <c r="R306" i="5" s="1"/>
  <c r="S306" i="5" s="1"/>
  <c r="Q314" i="5"/>
  <c r="R314" i="5" s="1"/>
  <c r="S314" i="5" s="1"/>
  <c r="Q215" i="5"/>
  <c r="R215" i="5" s="1"/>
  <c r="S215" i="5" s="1"/>
  <c r="Q233" i="5"/>
  <c r="R233" i="5" s="1"/>
  <c r="S233" i="5" s="1"/>
  <c r="Q241" i="5"/>
  <c r="R241" i="5" s="1"/>
  <c r="S241" i="5" s="1"/>
  <c r="Q249" i="5"/>
  <c r="R249" i="5" s="1"/>
  <c r="S249" i="5" s="1"/>
  <c r="Q257" i="5"/>
  <c r="R257" i="5" s="1"/>
  <c r="S257" i="5" s="1"/>
  <c r="Q312" i="5"/>
  <c r="R312" i="5" s="1"/>
  <c r="S312" i="5" s="1"/>
  <c r="Q323" i="5"/>
  <c r="R323" i="5" s="1"/>
  <c r="S323" i="5" s="1"/>
  <c r="Q324" i="5"/>
  <c r="R324" i="5" s="1"/>
  <c r="S324" i="5" s="1"/>
  <c r="Q328" i="5"/>
  <c r="R328" i="5" s="1"/>
  <c r="S328" i="5" s="1"/>
  <c r="Q355" i="5"/>
  <c r="R355" i="5" s="1"/>
  <c r="S355" i="5" s="1"/>
  <c r="Q356" i="5"/>
  <c r="R356" i="5" s="1"/>
  <c r="S356" i="5" s="1"/>
  <c r="Q363" i="5"/>
  <c r="R363" i="5" s="1"/>
  <c r="S363" i="5" s="1"/>
  <c r="Q364" i="5"/>
  <c r="R364" i="5" s="1"/>
  <c r="S364" i="5" s="1"/>
  <c r="Q367" i="5"/>
  <c r="R367" i="5" s="1"/>
  <c r="S367" i="5" s="1"/>
  <c r="F15" i="13"/>
  <c r="D15" i="13" s="1"/>
  <c r="Q18" i="5"/>
  <c r="R18" i="5" s="1"/>
  <c r="S18" i="5" s="1"/>
  <c r="U364" i="7"/>
  <c r="D17" i="10" s="1"/>
  <c r="S368" i="5" l="1"/>
  <c r="D15" i="10" s="1"/>
  <c r="D19" i="10" s="1"/>
  <c r="D23" i="13" s="1"/>
  <c r="D28" i="13" s="1"/>
  <c r="H18" i="19" s="1"/>
  <c r="R368" i="5"/>
  <c r="P1" i="22" l="1"/>
  <c r="Y23" i="22" s="1"/>
  <c r="T23" i="22" s="1"/>
  <c r="Y40" i="22" l="1"/>
  <c r="T40" i="22" s="1"/>
  <c r="Y43" i="22"/>
  <c r="T43" i="22" s="1"/>
  <c r="Y20" i="22"/>
  <c r="T20" i="22" s="1"/>
  <c r="P9" i="22"/>
  <c r="Q9" i="22" s="1"/>
  <c r="S9" i="22" s="1"/>
  <c r="Y42" i="22"/>
  <c r="T42" i="22" s="1"/>
  <c r="Y32" i="22"/>
  <c r="T32" i="22" s="1"/>
  <c r="P7" i="22"/>
  <c r="Q7" i="22" s="1"/>
  <c r="S7" i="22" s="1"/>
  <c r="Y37" i="22"/>
  <c r="T37" i="22" s="1"/>
  <c r="P6" i="22"/>
  <c r="Q6" i="22" s="1"/>
  <c r="Y12" i="22"/>
  <c r="T12" i="22" s="1"/>
  <c r="Y21" i="22"/>
  <c r="T21" i="22" s="1"/>
  <c r="Y10" i="22"/>
  <c r="T10" i="22" s="1"/>
  <c r="Y11" i="22"/>
  <c r="T11" i="22" s="1"/>
  <c r="P8" i="22"/>
  <c r="Q8" i="22" s="1"/>
  <c r="S8" i="22" s="1"/>
  <c r="Y36" i="22"/>
  <c r="T36" i="22" s="1"/>
  <c r="Y29" i="22"/>
  <c r="T29" i="22" s="1"/>
  <c r="Y41" i="22"/>
  <c r="T41" i="22" s="1"/>
  <c r="Y34" i="22"/>
  <c r="T34" i="22" s="1"/>
  <c r="Y38" i="22"/>
  <c r="T38" i="22" s="1"/>
  <c r="Y19" i="22"/>
  <c r="T19" i="22" s="1"/>
  <c r="Y28" i="22"/>
  <c r="T28" i="22" s="1"/>
  <c r="P10" i="22"/>
  <c r="Q10" i="22" s="1"/>
  <c r="S10" i="22" s="1"/>
  <c r="Y17" i="22"/>
  <c r="T17" i="22" s="1"/>
  <c r="Y14" i="22"/>
  <c r="T14" i="22" s="1"/>
  <c r="Y18" i="22"/>
  <c r="T18" i="22" s="1"/>
  <c r="Y8" i="22"/>
  <c r="T8" i="22" s="1"/>
  <c r="Y9" i="22"/>
  <c r="T9" i="22" s="1"/>
  <c r="Y30" i="22"/>
  <c r="T30" i="22" s="1"/>
  <c r="Y31" i="22"/>
  <c r="T31" i="22" s="1"/>
  <c r="Y16" i="22"/>
  <c r="T16" i="22" s="1"/>
  <c r="Y39" i="22"/>
  <c r="T39" i="22" s="1"/>
  <c r="P11" i="22"/>
  <c r="Q11" i="22" s="1"/>
  <c r="S11" i="22" s="1"/>
  <c r="Y15" i="22"/>
  <c r="T15" i="22" s="1"/>
  <c r="Y33" i="22"/>
  <c r="T33" i="22" s="1"/>
  <c r="Y22" i="22"/>
  <c r="T22" i="22" s="1"/>
  <c r="Y13" i="22"/>
  <c r="T13" i="22" s="1"/>
  <c r="Y35" i="22"/>
  <c r="T35" i="22" s="1"/>
  <c r="P4" i="22" l="1"/>
  <c r="H19" i="19" s="1"/>
  <c r="B17" i="19" s="1"/>
  <c r="U5" i="22"/>
  <c r="U4" i="22"/>
</calcChain>
</file>

<file path=xl/sharedStrings.xml><?xml version="1.0" encoding="utf-8"?>
<sst xmlns="http://schemas.openxmlformats.org/spreadsheetml/2006/main" count="4340" uniqueCount="935">
  <si>
    <t>(SCHEDULE OF RATES AND PRICES)</t>
  </si>
  <si>
    <t>To:</t>
  </si>
  <si>
    <t>Contract Services</t>
  </si>
  <si>
    <t>Power Grid Corporation of India Ltd.,</t>
  </si>
  <si>
    <t>"Saudamini", Plot No.-2</t>
  </si>
  <si>
    <t xml:space="preserve">Sector-29, </t>
  </si>
  <si>
    <t>Gurgaon (Haryana) - 122001</t>
  </si>
  <si>
    <t>SI. No.</t>
  </si>
  <si>
    <t>Item  Description</t>
  </si>
  <si>
    <t>Unit</t>
  </si>
  <si>
    <t>Qty.</t>
  </si>
  <si>
    <t>Address   :</t>
  </si>
  <si>
    <t>Name       :</t>
  </si>
  <si>
    <t>Material Code</t>
  </si>
  <si>
    <t>Schedule - 2</t>
  </si>
  <si>
    <t>Description</t>
  </si>
  <si>
    <t>Quantity</t>
  </si>
  <si>
    <t>Schedule - 3</t>
  </si>
  <si>
    <t>As per Lum-sum</t>
  </si>
  <si>
    <t>(SCHEDULE OF RATES AND PRICES )</t>
  </si>
  <si>
    <t>AS per Percent</t>
  </si>
  <si>
    <t>Installation Charges :</t>
  </si>
  <si>
    <t>Dis Alert</t>
  </si>
  <si>
    <t>Unit Erection Charges</t>
  </si>
  <si>
    <t>Total Erection Charges</t>
  </si>
  <si>
    <t>Service Code</t>
  </si>
  <si>
    <t>Schedule - 4</t>
  </si>
  <si>
    <t>Training Charges :</t>
  </si>
  <si>
    <t>Unit Charges</t>
  </si>
  <si>
    <t>Total Charges</t>
  </si>
  <si>
    <t>Schedule 7</t>
  </si>
  <si>
    <t>Name     :</t>
  </si>
  <si>
    <t>Address :</t>
  </si>
  <si>
    <t>Type tests on Earthwire, Hardwar Fittings &amp; accessories of conductor &amp; earthwire:</t>
  </si>
  <si>
    <t>SL. NO.</t>
  </si>
  <si>
    <t>Description of Test</t>
  </si>
  <si>
    <t>Unit Test Charge</t>
  </si>
  <si>
    <t>Total Test Charges (Rs.)</t>
  </si>
  <si>
    <t>Total Test Charges After Discount (Rs.)</t>
  </si>
  <si>
    <t>Total Test Charges After MPD (Rs.)</t>
  </si>
  <si>
    <t>Code</t>
  </si>
  <si>
    <t>Package Name</t>
  </si>
  <si>
    <t>Package Code</t>
  </si>
  <si>
    <t>Specification No.</t>
  </si>
  <si>
    <t>Price Schedules</t>
  </si>
  <si>
    <t>Fill up only green shaded cells in Sch-1, Sch-2, Sch-3, Sch-5, Sch-7 and Bid Form 2nd Envelope.</t>
  </si>
  <si>
    <t/>
  </si>
  <si>
    <t>All the cells in Sch-4 &amp; Sch-6 are auto filled, therefore no cell is required to be filled up there.</t>
  </si>
  <si>
    <t>Instructions / error messages, if any, will be displayed automatically  after selecting the cell.</t>
  </si>
  <si>
    <t>After filling up all the schedues, save the file, take print out of all the schedules and Bid form and sign &amp; stamp and submit them as hard copy of the 2nd envelope (Price part) of the bid. Also ensure to submit the soft copy of the the same file on CD/ DVD.</t>
  </si>
  <si>
    <t>पावर ग्रिड कारपोरेशन ऑफ इण्डिया लिमिटेड</t>
  </si>
  <si>
    <t>(भारत सरकार का उद्यम)</t>
  </si>
  <si>
    <t>Power Grid Corporation of India Limited</t>
  </si>
  <si>
    <t>(A Government of India Enterprises)</t>
  </si>
  <si>
    <t>I</t>
  </si>
  <si>
    <t>While filling up the worksheets following may please be observed :</t>
  </si>
  <si>
    <t>(i)</t>
  </si>
  <si>
    <t>Fill up only green shaded cells.</t>
  </si>
  <si>
    <t>(ii)</t>
  </si>
  <si>
    <t>Certain data type entries have been restricted, such as Numeric values or limits of numeric values.</t>
  </si>
  <si>
    <t>(iii)</t>
  </si>
  <si>
    <t>Select only the options provided in pull down menus.</t>
  </si>
  <si>
    <t>(iv)</t>
  </si>
  <si>
    <t>Do not link any cell of this work book with any other work book.</t>
  </si>
  <si>
    <t>(v)</t>
  </si>
  <si>
    <t>Do not use copy &amp; paste or cut &amp; paste options for filling up the data.</t>
  </si>
  <si>
    <t>(vi)</t>
  </si>
  <si>
    <t>Do not reformat any of the cell of the work book.</t>
  </si>
  <si>
    <t>II</t>
  </si>
  <si>
    <t>This Workbook consists of following worksheets :</t>
  </si>
  <si>
    <t xml:space="preserve">Cover : </t>
  </si>
  <si>
    <t>Opening page of the workbook.</t>
  </si>
  <si>
    <t>Names of Bidder :</t>
  </si>
  <si>
    <t>●</t>
  </si>
  <si>
    <t>Select Sole Bidder or JV (Joint Venture) from the pull down menu. Do not leave this cell blank.</t>
  </si>
  <si>
    <t>Select nos. of the JV Partners other than the Lead Partner from drop down menu.</t>
  </si>
  <si>
    <r>
      <t>In case of JV partners more than 2, enter details of 3</t>
    </r>
    <r>
      <rPr>
        <vertAlign val="superscript"/>
        <sz val="12"/>
        <rFont val="Book Antiqua"/>
        <family val="1"/>
      </rPr>
      <t>rd</t>
    </r>
    <r>
      <rPr>
        <sz val="12"/>
        <rFont val="Book Antiqua"/>
        <family val="1"/>
      </rPr>
      <t xml:space="preserve"> &amp; more partners along with details of 2</t>
    </r>
    <r>
      <rPr>
        <vertAlign val="superscript"/>
        <sz val="12"/>
        <rFont val="Book Antiqua"/>
        <family val="1"/>
      </rPr>
      <t>nd</t>
    </r>
    <r>
      <rPr>
        <sz val="12"/>
        <rFont val="Book Antiqua"/>
        <family val="1"/>
      </rPr>
      <t xml:space="preserve"> partner.</t>
    </r>
  </si>
  <si>
    <t>Fill up names and address of the Sole Bidder and /or Joint Venture.</t>
  </si>
  <si>
    <t>Fill up date in dd-mm-yyyy format from drop down menu.</t>
  </si>
  <si>
    <t>Click for Sch-1 given at the right top of the worksheet to go to Sch-1.</t>
  </si>
  <si>
    <t>Sch-1 (Ex-works Prices) :</t>
  </si>
  <si>
    <t>Fill up unit rates for all the items in numeric values greater than 0 (zero). If unit rate is left blank, the corresponding item shall be deemed to be included in the total price.</t>
  </si>
  <si>
    <t>Corresponding cell for mode of transaction shall be come enable only after filling up the unit rate, therefore first fill up the unit rate and then mode of transaction for the corresponding item.</t>
  </si>
  <si>
    <t>Select either Direct or Bought-out from the drop down menu. Do not leave the cell blank the same shall be deemed to be Bought-out if the cell is left blank.</t>
  </si>
  <si>
    <t>Total amount shall get calculated automatically.</t>
  </si>
  <si>
    <t>Type Test charges shall appear automatically after filling up Sch-7 appropriately.</t>
  </si>
  <si>
    <t>Sch-2 (Freight &amp; Insurance Charges) :</t>
  </si>
  <si>
    <t>Sch-3 (Erection  Charges) :</t>
  </si>
  <si>
    <t>Sch-4 (Training  Charges) :</t>
  </si>
  <si>
    <t>Not applicable, hence no cell is required to be filled up.</t>
  </si>
  <si>
    <t>Sch-5 (Summary of Taxes and Duties applicable on the Goods) :</t>
  </si>
  <si>
    <t xml:space="preserve">Fill up applicable rate of Excise Duty. The amount of Excise Duty on the items mentioned as Direct in the mode of transaction in Schedule-1 shall be calculated automatically at the rate mentioned by the bidder here. </t>
  </si>
  <si>
    <t xml:space="preserve">Segregate and fill up the amount on which Sales Tax shall be applicable out of Ex-works supply items mentioned as direct in the mode of transaction in Schedule-1. Applicable Excise Duty on this amount will be calculated automatically at the rate mentioned by the bidder. Further, fill up the rate of applicable Sales Tax. Amount of Sales Tax shall be automatically calculated on the amount mentioned by the bidder as subjected to Sales Tax plus applicable Excise Duty at the rate mentioned by the Bidder.   </t>
  </si>
  <si>
    <t>Difference of total amount quoted by the bidder as Direct Transaction and the amount mentioned by him subjected to Sales Tax shall be considered as the amount on which VAT shall become applicable and the same shall be calculated &amp; displayed automatically. Applicable Excise Duty on this amount at the rate mentioned by the bidder shall also be calculated &amp; displayed automatically. Fill up the rate of applicable VAT. The amount of VAT shall be calculated automatically on the amount considered to be subjected to VAT plus applicable Excise Duty at the rate mentioned by the bidder here.</t>
  </si>
  <si>
    <t xml:space="preserve">Amount as per details filled up by the bidder in the work sheets Entry Tax, Octroi and other Taxes &amp; Duties shall be displayed in this work sheet Sch-5 but will not be added to the grand total and shall be  considered as applicable. </t>
  </si>
  <si>
    <t>Click at the links to go to the work sheets Entry Tax, Octroi and other Taxes &amp; Duties one by one.</t>
  </si>
  <si>
    <t>Entry Tax :</t>
  </si>
  <si>
    <t>Fill the description, amount and rate of applicable Entry Tax. Total of this worksheet shall be displayed in Sch -5 (Taxes &amp; Duties)</t>
  </si>
  <si>
    <t>Click at the link to go back to Sch-5.</t>
  </si>
  <si>
    <t>OCTROI :</t>
  </si>
  <si>
    <t>Fill the description, amount and rate of applicable Octroi. Total of this worksheet shall be displayed in Sch -5 (Taxes &amp; Duties)</t>
  </si>
  <si>
    <t>Other Taxes &amp; Duties :</t>
  </si>
  <si>
    <t xml:space="preserve">       </t>
  </si>
  <si>
    <t>Fill the description, amount and rate of applicable Other Taxes &amp; Duties. Total of this worksheet shall be displayed in Sch -5 (Taxes &amp; Duties)</t>
  </si>
  <si>
    <t>Sch -6 :</t>
  </si>
  <si>
    <t xml:space="preserve">Summary of all the Schedules without considering discount (mentioned in the work sheet discount) shall be displayed automatically. </t>
  </si>
  <si>
    <t>No cell is required to be filled in by the bidder in this worksheet.</t>
  </si>
  <si>
    <t>Sch-7 (Type Test Charges) :</t>
  </si>
  <si>
    <t>Fill up the rates &amp; location where type tests are proposed.</t>
  </si>
  <si>
    <t>Total of this Sch-7 shall automatically appear in Sch-1.</t>
  </si>
  <si>
    <r>
      <t>Bid form 2</t>
    </r>
    <r>
      <rPr>
        <b/>
        <vertAlign val="superscript"/>
        <sz val="12"/>
        <color indexed="12"/>
        <rFont val="Book Antiqua"/>
        <family val="1"/>
      </rPr>
      <t>nd</t>
    </r>
    <r>
      <rPr>
        <b/>
        <sz val="12"/>
        <color indexed="12"/>
        <rFont val="Book Antiqua"/>
        <family val="1"/>
      </rPr>
      <t xml:space="preserve"> Envelope :</t>
    </r>
  </si>
  <si>
    <t>Fill up ref. no. as bidder's ref no. of this letter.</t>
  </si>
  <si>
    <t xml:space="preserve">This letter shall consider the net price as per Sch-6 (After Discount). </t>
  </si>
  <si>
    <t xml:space="preserve">Fill up names &amp; Designation of the representatives of other JV partner(s) if the bidder is JV (Joint Venture) . </t>
  </si>
  <si>
    <t>Fill up additional information as required.</t>
  </si>
  <si>
    <t>* * *</t>
  </si>
  <si>
    <t>Happy Bidding !</t>
  </si>
  <si>
    <t>Sole Bidder</t>
  </si>
  <si>
    <t>JV (Joint Venture)</t>
  </si>
  <si>
    <t>Other Partner</t>
  </si>
  <si>
    <t>Enter following details of the bidder</t>
  </si>
  <si>
    <t xml:space="preserve">…….. …….. …….. …….. …….. …….. </t>
  </si>
  <si>
    <t>Name of other Partner - 2 (more, if any)</t>
  </si>
  <si>
    <t>Address of other Partner - 2 (more, if any)</t>
  </si>
  <si>
    <t xml:space="preserve">Printed Name </t>
  </si>
  <si>
    <t>Designation</t>
  </si>
  <si>
    <t xml:space="preserve">Date     </t>
  </si>
  <si>
    <t xml:space="preserve">Place     </t>
  </si>
  <si>
    <t>Schedule - 5</t>
  </si>
  <si>
    <t>(SUMMARY OF TAXES &amp; DUTIES APPLICABLE ON PLANT &amp; EQUIPMENT)</t>
  </si>
  <si>
    <t>Sl. No.</t>
  </si>
  <si>
    <t>Item Nos.</t>
  </si>
  <si>
    <t>Total Price (INR)</t>
  </si>
  <si>
    <t>After Discount</t>
  </si>
  <si>
    <t>After MPDiscount</t>
  </si>
  <si>
    <t>1</t>
  </si>
  <si>
    <t>Excise Duty</t>
  </si>
  <si>
    <t>2</t>
  </si>
  <si>
    <t>Sales Tax</t>
  </si>
  <si>
    <t>3</t>
  </si>
  <si>
    <t>4</t>
  </si>
  <si>
    <t>Amount on which Octroi is applicable</t>
  </si>
  <si>
    <t>6</t>
  </si>
  <si>
    <t xml:space="preserve">Date         : </t>
  </si>
  <si>
    <t>Printed Name   :</t>
  </si>
  <si>
    <t>Place        :</t>
  </si>
  <si>
    <t>Designation   :</t>
  </si>
  <si>
    <t>Schedule - 6</t>
  </si>
  <si>
    <t>(GRAND SUMMARY)</t>
  </si>
  <si>
    <t>TOTAL SCHEDULE NO. 1</t>
  </si>
  <si>
    <t xml:space="preserve">Ex-works price of Plant and Equipment including Type Test Charges </t>
  </si>
  <si>
    <t>TOTAL SCHEDULE NO. 2</t>
  </si>
  <si>
    <t xml:space="preserve">Local Transportation, Insurance and other Incidental Services </t>
  </si>
  <si>
    <t>TOTAL SCHEDULE NO. 3</t>
  </si>
  <si>
    <t>Installation Charges</t>
  </si>
  <si>
    <t>TOTAL SCHEDULE NO. 4</t>
  </si>
  <si>
    <t xml:space="preserve">Training Charges </t>
  </si>
  <si>
    <t>TOTAL SCHEDULE NO. 5</t>
  </si>
  <si>
    <t>Taxes and Duties</t>
  </si>
  <si>
    <t>TOTAL SCHEDULE NO. 7</t>
  </si>
  <si>
    <r>
      <t xml:space="preserve">Type Test Charges 
</t>
    </r>
    <r>
      <rPr>
        <sz val="10"/>
        <rFont val="Book Antiqua"/>
        <family val="1"/>
      </rPr>
      <t>[Total of this Schedule is included in Schedule - 1 above.]</t>
    </r>
  </si>
  <si>
    <t>GRAND TOTAL [1+2+3+4+5]</t>
  </si>
  <si>
    <t xml:space="preserve">Date          : </t>
  </si>
  <si>
    <t>Place         :</t>
  </si>
  <si>
    <t>Schedule - 6 After Discount</t>
  </si>
  <si>
    <t xml:space="preserve">This letter of discount is optional. Bidder may / may not offer any discount. </t>
  </si>
  <si>
    <t>Letter of Discount</t>
  </si>
  <si>
    <t>LETTER OF DISCOUNT</t>
  </si>
  <si>
    <t>Sector-29, (near IFFCO Chowk)</t>
  </si>
  <si>
    <t>Subject  :</t>
  </si>
  <si>
    <t>Dear Sir</t>
  </si>
  <si>
    <t>With reference to the subject tender, we hereby offer unconditional discount on the prices quoted by us as per details given here below :</t>
  </si>
  <si>
    <r>
      <t xml:space="preserve">Discount on lum-sum basis on the Schedules as given below : </t>
    </r>
    <r>
      <rPr>
        <sz val="11"/>
        <rFont val="Book Antiqua"/>
        <family val="1"/>
      </rPr>
      <t xml:space="preserve">[The discount shall be proportionately applicable on all the relevent items of the respective Schdules.] </t>
    </r>
    <r>
      <rPr>
        <b/>
        <sz val="11"/>
        <rFont val="Book Antiqua"/>
        <family val="1"/>
      </rPr>
      <t>In Rs.</t>
    </r>
  </si>
  <si>
    <t>In Rs.</t>
  </si>
  <si>
    <t>Schedule-7 : Type Test Charges</t>
  </si>
  <si>
    <r>
      <t>Discount on percent basis on the Schedules as given below :</t>
    </r>
    <r>
      <rPr>
        <sz val="11"/>
        <rFont val="Book Antiqua"/>
        <family val="1"/>
      </rPr>
      <t xml:space="preserve"> [The discount shall be proportionately applicable on all the relevent items of the respective Schdules.] </t>
    </r>
    <r>
      <rPr>
        <b/>
        <sz val="11"/>
        <rFont val="Book Antiqua"/>
        <family val="1"/>
      </rPr>
      <t>In Percent (%)</t>
    </r>
  </si>
  <si>
    <t>In Percent (%)</t>
  </si>
  <si>
    <t xml:space="preserve">Discount(s) offered at sl. No. 1 to 4 will get displayed and accounted for automatically in the respective items of the Schedules. </t>
  </si>
  <si>
    <t>We hereby offer Multi-package discount as given below:</t>
  </si>
  <si>
    <t>Multi-Package Discount(s) offered at sl. No. 5 will not get automatically accounted for in the respective items of the Schedules. The same shall be worked out saparately for evaluation.</t>
  </si>
  <si>
    <t>Please consider this letter of discount as the integral part of our price bid.</t>
  </si>
  <si>
    <t>Thanking you, we remain,</t>
  </si>
  <si>
    <t>Yours faithfully,</t>
  </si>
  <si>
    <t>Date :</t>
  </si>
  <si>
    <t>Printed Name :</t>
  </si>
  <si>
    <t>Place :</t>
  </si>
  <si>
    <t>Designation :</t>
  </si>
  <si>
    <t>Details of Octroi</t>
  </si>
  <si>
    <t>Sl No.</t>
  </si>
  <si>
    <t>Description of Items</t>
  </si>
  <si>
    <t>Rate of Octroi</t>
  </si>
  <si>
    <t>Octroi</t>
  </si>
  <si>
    <t>(1)</t>
  </si>
  <si>
    <t>(2)</t>
  </si>
  <si>
    <t>(3)</t>
  </si>
  <si>
    <t>(4)</t>
  </si>
  <si>
    <t>(5) =(3) x (4)</t>
  </si>
  <si>
    <t>Total</t>
  </si>
  <si>
    <t>Details of Entry Tax</t>
  </si>
  <si>
    <t>Amount on which Entry Tax is applicable</t>
  </si>
  <si>
    <t>Rate of Entry Tax</t>
  </si>
  <si>
    <t>Entry Tax</t>
  </si>
  <si>
    <t>Details of Other Taxes &amp; Duties</t>
  </si>
  <si>
    <t>Amount on which Other Taxes &amp; Duties are applicable</t>
  </si>
  <si>
    <t>Description of Taxes &amp; Duties</t>
  </si>
  <si>
    <t>Rate of Taxes &amp; Duties</t>
  </si>
  <si>
    <t>Amount of Taxes &amp; Duties</t>
  </si>
  <si>
    <t>(5)</t>
  </si>
  <si>
    <t>(6) =(3) x (4)</t>
  </si>
  <si>
    <r>
      <t>Bid Form 2</t>
    </r>
    <r>
      <rPr>
        <b/>
        <vertAlign val="superscript"/>
        <sz val="11"/>
        <rFont val="Book Antiqua"/>
        <family val="1"/>
      </rPr>
      <t>nd</t>
    </r>
    <r>
      <rPr>
        <b/>
        <sz val="11"/>
        <rFont val="Book Antiqua"/>
        <family val="1"/>
      </rPr>
      <t xml:space="preserve"> Envelope</t>
    </r>
  </si>
  <si>
    <t>st</t>
  </si>
  <si>
    <t>January</t>
  </si>
  <si>
    <t>nd</t>
  </si>
  <si>
    <t>February</t>
  </si>
  <si>
    <t>BID FORM (Second Envelope)</t>
  </si>
  <si>
    <t>rd</t>
  </si>
  <si>
    <t>March</t>
  </si>
  <si>
    <t>th</t>
  </si>
  <si>
    <t>April</t>
  </si>
  <si>
    <t>Bid Proposal Ref. No.</t>
  </si>
  <si>
    <t>May</t>
  </si>
  <si>
    <t>Date      :</t>
  </si>
  <si>
    <t>June</t>
  </si>
  <si>
    <t>July</t>
  </si>
  <si>
    <t>August</t>
  </si>
  <si>
    <t>September</t>
  </si>
  <si>
    <t>October</t>
  </si>
  <si>
    <t>November</t>
  </si>
  <si>
    <t>December</t>
  </si>
  <si>
    <t>Name of Contract  :</t>
  </si>
  <si>
    <t>Dear Ladies and/or Gentlemen,</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</si>
  <si>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</si>
  <si>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</si>
  <si>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</si>
  <si>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Schedule 1</t>
  </si>
  <si>
    <t>Plant and Equipment (Including Mandatory Spare Parts) to be supplied, including Type Test Charges.</t>
  </si>
  <si>
    <t>Schedule 2</t>
  </si>
  <si>
    <t>Schedule 3</t>
  </si>
  <si>
    <t>Installation Charges.</t>
  </si>
  <si>
    <t>Schedule 4</t>
  </si>
  <si>
    <t>Training charges for training to be imparted.</t>
  </si>
  <si>
    <t>Schedule 5</t>
  </si>
  <si>
    <t>Taxes and Duties not included in Schedule 1</t>
  </si>
  <si>
    <t>Schedule 6</t>
  </si>
  <si>
    <t>Grand Summary [Schedule 1to 5]</t>
  </si>
  <si>
    <t>Break-up of Type Test Charges for Type Tests to be conducted</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</si>
  <si>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</si>
  <si>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declare that as specified in Clause 11.5, Section –II:ITB, Vol.-I of the Bidding Documents, prices quoted by us in the Price Schedules shall be subject to Price Adjustment during the execution of Contract in accordance with Appendix-2 (Price Adjustment) to the Contract Agreement.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</si>
  <si>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</si>
  <si>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</si>
  <si>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Facilities, in and outside of India.</t>
  </si>
  <si>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</si>
  <si>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</si>
  <si>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Signature :</t>
  </si>
  <si>
    <t>Common Seal :</t>
  </si>
  <si>
    <t>Please provide additional information of the Bidder</t>
  </si>
  <si>
    <t>Business Address                       :</t>
  </si>
  <si>
    <t>Country of Incorporation         :</t>
  </si>
  <si>
    <t>State/Province to be indicated :</t>
  </si>
  <si>
    <t>Name of Principal Officer         :</t>
  </si>
  <si>
    <t>Address of  Principal Officer    :</t>
  </si>
  <si>
    <t>(=IF('Sch-1'!B43=0,"", 'Sch-1'!B43))</t>
  </si>
  <si>
    <t>(=IF('Sch-1'!B44=0,"", 'Sch-1'!B44))</t>
  </si>
  <si>
    <t>(='Sch-1'!B43)</t>
  </si>
  <si>
    <t>(='Sch-1'!B44)</t>
  </si>
  <si>
    <t>Direct</t>
  </si>
  <si>
    <t>Bought-out</t>
  </si>
  <si>
    <t>PR No</t>
  </si>
  <si>
    <t>Line Item No</t>
  </si>
  <si>
    <t xml:space="preserve"> Total Ex-Works Price Direct</t>
  </si>
  <si>
    <t xml:space="preserve"> Total Ex-Works Price  Bought Out</t>
  </si>
  <si>
    <t xml:space="preserve"> Total Ex-Works Price </t>
  </si>
  <si>
    <t>Total Type Test charges as per Schedule-7</t>
  </si>
  <si>
    <t>Total Ex-works Price including Type Test charges</t>
  </si>
  <si>
    <t>Note          :</t>
  </si>
  <si>
    <t>Specify amount of Excise Duty, Sales Tax/'VAT and other taxes payable on the transaction between the Contractor and the Employer and octroi/entry tax as applicable for destination site/state on all items of supply including bought-out finished items (to be identified in the Contract), which shall be dispatched directly from the sub-vendor’s works to the Employer’s site (sale-in-transit), separately in Schedule-5. Excise Duty, Sales tax and other levies for all the bought-out items are to be included in the EXW Price (Col. No. 5) only and not to be indicated in Schedule-5.</t>
  </si>
  <si>
    <t>^</t>
  </si>
  <si>
    <t>If the item(s) quoted/considered as "Bought-out" in the bid are manufactured at Bidder's works and confirmed to be supplied under “Direct transaction” by the bidder, then the taxes and duties  on such items shall be paid/reimbursed by POWERGRID in line with the provisions of Bidding Documents. For this purpose, at the time of award,  the Ex-works price (exclusive of taxes &amp; duties) shall be arrived at from the quoted Ex-works price (inclusive of taxes ad duties) by excluding taxes and duties applicable on such items, as on date of Bid opening, in case of supplies from manufacturer proposed in the bid. During contract execution, the taxes and duties on such items shall be paid/reimbursed at actuals, limited to the rates prevailing on date of Bid opening.</t>
  </si>
  <si>
    <t>Activity Header</t>
  </si>
  <si>
    <t>PR Line Item No</t>
  </si>
  <si>
    <t>PR Activity No</t>
  </si>
  <si>
    <t>Activity Description</t>
  </si>
  <si>
    <t>Exworks</t>
  </si>
  <si>
    <t>FandI</t>
  </si>
  <si>
    <t xml:space="preserve">Total F&amp;I Price </t>
  </si>
  <si>
    <t>(='Sch-1'!E44)</t>
  </si>
  <si>
    <t>(='Sch-1'!E45)</t>
  </si>
  <si>
    <t>service</t>
  </si>
  <si>
    <t>Total Installaiton Charges</t>
  </si>
  <si>
    <t>(="Printed Name : " &amp; IF('Sch-1'!E44=0,"",'Sch-1'!E44))</t>
  </si>
  <si>
    <t>(="Designation   : " &amp; IF('Sch-1'!E45=0,"",'Sch-1'!E45))</t>
  </si>
  <si>
    <t>Training</t>
  </si>
  <si>
    <t>Type test</t>
  </si>
  <si>
    <t>TOTAL TYPE TEST CHARGES</t>
  </si>
  <si>
    <t>(="Printed Name   : " &amp; 'Sch-1'!E44)</t>
  </si>
  <si>
    <t>(="Designation      : " &amp; 'Sch-1'!E45)</t>
  </si>
  <si>
    <t>Note         :</t>
  </si>
  <si>
    <t>Bidder should indicate the name of test laboratories where type tests are proposed to be conducted</t>
  </si>
  <si>
    <t>(=SUM(I16:I27))</t>
  </si>
  <si>
    <t>(=SUM(I17:I18))</t>
  </si>
  <si>
    <t xml:space="preserve">MT </t>
  </si>
  <si>
    <t xml:space="preserve">EA </t>
  </si>
  <si>
    <t>SET</t>
  </si>
  <si>
    <t xml:space="preserve">KM </t>
  </si>
  <si>
    <t xml:space="preserve">M3 </t>
  </si>
  <si>
    <t>or such other sums as may be determined in accordance with the terms and conditions of the Bidding Documents</t>
  </si>
  <si>
    <t>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t>
  </si>
  <si>
    <t xml:space="preserve">Local Transportation, In-transit Insurance, loading and unloading </t>
  </si>
  <si>
    <t>100% of applicable Taxes and Duties i.e GST which are payable by the Employer under the Contract, shall be reimbursed by the Employer  on production of satisfactory documentary evidence by the Contractor in accordance with the provisions of the Bidding Documents</t>
  </si>
  <si>
    <t>We further understand that notwithstanding 3.0 above, in case of award on us, you shall also bear and pay/reimburse to us, GST applicable on supplies  by us to you, imposed on the Plant &amp; Equipment including Mandatory Spare Parts to be incorporated into the Facilities including  Type Test charges for Type test to be conducted in India specified in Schedule No. 1,  Installation Services specified in Schedule No. 3 and  Charges for Training to be imparted in India specified in Schedule No. 4 of the Price Schedule in this Second Envelope, by the Indian Laws.</t>
  </si>
  <si>
    <t>We confirm that we have also registered/we shall also get registered in the GST Network with a GSTIN in all the states where the project is located and the states from which we shall make our supply of goods.</t>
  </si>
  <si>
    <t>Plant and Equipment (including Mandatory Spares Parts) to be supplied, including Type Test Charges for Tests to be conducted.</t>
  </si>
  <si>
    <t xml:space="preserve">HSN Code </t>
  </si>
  <si>
    <t>Rate of GST applicable ( in %)</t>
  </si>
  <si>
    <t xml:space="preserve"># In case the bidder leaves the cell for confirmation of the HSN code and/or  GST rate  “blank”,  the HSN code and corresponding GST rate indicated by the Employer shall be deemed to be the one confirmed by the Bidder. </t>
  </si>
  <si>
    <t>Local Transportation, In-transit Insurance, loading and unloading</t>
  </si>
  <si>
    <t>Rate of GST applicable
( in %)</t>
  </si>
  <si>
    <t>TOTAL</t>
  </si>
  <si>
    <t>Date</t>
  </si>
  <si>
    <t>Place</t>
  </si>
  <si>
    <t>Printed Name</t>
  </si>
  <si>
    <t>Whether  rate of GST in column ‘---’ is confirmed. If not  indicate applicable rate of GST #</t>
  </si>
  <si>
    <t xml:space="preserve">SAC
(Service Accounting Codes)
</t>
  </si>
  <si>
    <t>16=14*15</t>
  </si>
  <si>
    <t>Whether SAC in column ‘…’ is confirmed. If not  indicate applicable the SAC #</t>
  </si>
  <si>
    <t>SAC
(Service Accounting Codes)</t>
  </si>
  <si>
    <t>NOTE: To and fro charges and accommodation for the Instructor (Trainer) and Training material for the Trainees shall be included in the prices quoted by the bidder.</t>
  </si>
  <si>
    <t># In case the bidder leaves the cell for confirmation of the SAC and/or  GST rate “blank” “blank”,  the SAC and corresponding GST rate indicated by the Employer shall be deemed to be the one confirmed by the Bidder</t>
  </si>
  <si>
    <t>TOTAL GST on Goods</t>
  </si>
  <si>
    <t>Total GST for Supply of Goods (inter-alia including Type Test Charges) between the Contractor and the Employer (identified in Schedule 1') which are not included in the Ex-works price as per the provision of the Bidding Documents, as applicable.</t>
  </si>
  <si>
    <t>TOTAL GST on Services</t>
  </si>
  <si>
    <t>Total GST on Installation Services  (indentified in Schedule-3) and Training to be imparted in India (identified  in Schedule-4) which are not included in the Installation and Training charges as per the provision of the Bidding Documents, as applicable</t>
  </si>
  <si>
    <t xml:space="preserve">HSN of the Equipment /item for which type test is to be conducted </t>
  </si>
  <si>
    <t>Whether HSN in column ‘---’ is confirmed. If not  indicate applicable the HSN code #</t>
  </si>
  <si>
    <t xml:space="preserve">GRAND TOTAL [1+2] </t>
  </si>
  <si>
    <r>
      <t>Discount on lum-sum basis on total price quoted by us without GST.</t>
    </r>
    <r>
      <rPr>
        <sz val="11"/>
        <rFont val="Book Antiqua"/>
        <family val="1"/>
      </rPr>
      <t xml:space="preserve"> 
[The discount shall be proportionately applicable on all the items of all the Schdules i.e. Sch-1 (without type test charges), Sch-2, Sch-3, Sch-4 &amp; Sch-7] </t>
    </r>
    <r>
      <rPr>
        <b/>
        <sz val="11"/>
        <rFont val="Book Antiqua"/>
        <family val="1"/>
      </rPr>
      <t>In Rs.</t>
    </r>
  </si>
  <si>
    <r>
      <t>Discount on percent basis on total price quoted by us without GST.</t>
    </r>
    <r>
      <rPr>
        <sz val="11"/>
        <rFont val="Book Antiqua"/>
        <family val="1"/>
      </rPr>
      <t xml:space="preserve"> [The discount shall be proportionately applicable on all the items of all the Schdules i.e. Sch-1 (without type test charges), Sch-2 , Sch-3, Sch-4 &amp; Sch-7] </t>
    </r>
    <r>
      <rPr>
        <b/>
        <sz val="11"/>
        <rFont val="Book Antiqua"/>
        <family val="1"/>
      </rPr>
      <t>In Percent (%)</t>
    </r>
  </si>
  <si>
    <t>Schedule-1 : Ex works prices</t>
  </si>
  <si>
    <t>Schedule-3 : Installation Charges</t>
  </si>
  <si>
    <t>Schedule-4 : Training Charges</t>
  </si>
  <si>
    <t>[Discount will not be calculated authometrically. However, the same shall be considered during evaluation.]</t>
  </si>
  <si>
    <t>NOT APPLICABLE</t>
  </si>
  <si>
    <t>Not Applicable</t>
  </si>
  <si>
    <t>Sch-1</t>
  </si>
  <si>
    <t>Sch-2</t>
  </si>
  <si>
    <t>Sch-3</t>
  </si>
  <si>
    <t>Total Price after discount</t>
  </si>
  <si>
    <t>GST After Discount</t>
  </si>
  <si>
    <t>GST Before Discount</t>
  </si>
  <si>
    <t>Discount</t>
  </si>
  <si>
    <t>GRAND TOTAL [1+2+3+5]</t>
  </si>
  <si>
    <t>General Instruction to the Bidders for filling up this workbook of Price Schedules for Package TW13</t>
  </si>
  <si>
    <t>Note: Bidders to note that the item description under various schedules are through unique material ID for respective items under SAP ERP System and therefore, identical item description appears in schedule-1(Ex-works) &amp; schedule-2(F&amp;I). However, the prices to be quoted in Price Schedule-2(F&amp;I) shall be towards  Local Transportation, In-transit Insurance, loading and unloading only in line with clause ITB 11.4(b).</t>
  </si>
  <si>
    <t>BIDDER:</t>
  </si>
  <si>
    <r>
      <t xml:space="preserve">Specify type of Bidder
</t>
    </r>
    <r>
      <rPr>
        <i/>
        <sz val="12"/>
        <rFont val="Book Antiqua"/>
        <family val="1"/>
      </rPr>
      <t>[Select from drop down menu]</t>
    </r>
  </si>
  <si>
    <t>14 = 12 X 13</t>
  </si>
  <si>
    <t xml:space="preserve">Total Ex-Works Price
(excluding GST)
</t>
  </si>
  <si>
    <t xml:space="preserve">Unit Ex-Works Price
(excluding GST)
</t>
  </si>
  <si>
    <t>(All Prices are in Indian Rupees)</t>
  </si>
  <si>
    <t>10 = 8 X 9</t>
  </si>
  <si>
    <t xml:space="preserve"># </t>
  </si>
  <si>
    <t>In case the bidder leaves the cell for confirmation of the SAC and/or  GST rate “blank”,  the SAC and corresponding GST rate indicated by the Employer shall be deemed to be the one confirmed by the Bidder.</t>
  </si>
  <si>
    <t>Schedule-2 : Local Transportation, In-transit Insurance, loading and unloading</t>
  </si>
  <si>
    <t>Discount Factors</t>
  </si>
  <si>
    <t>From Sch-6</t>
  </si>
  <si>
    <t xml:space="preserve">Total Freight, 
In-transit Insurance, loading &amp; Unloading Charges 
</t>
  </si>
  <si>
    <t xml:space="preserve">Unit Freight, In-transit Insurance, loading &amp; Unloading Charges </t>
  </si>
  <si>
    <t>Local Transportation, In-transit Insurance, Loading and Unloading</t>
  </si>
  <si>
    <t>One</t>
  </si>
  <si>
    <t>Two</t>
  </si>
  <si>
    <t>Three</t>
  </si>
  <si>
    <t>Four</t>
  </si>
  <si>
    <t>Five</t>
  </si>
  <si>
    <t>Six</t>
  </si>
  <si>
    <t>Seven</t>
  </si>
  <si>
    <t>Eight</t>
  </si>
  <si>
    <t>Nine</t>
  </si>
  <si>
    <t>Ten</t>
  </si>
  <si>
    <t>Eleven</t>
  </si>
  <si>
    <t>Twelve</t>
  </si>
  <si>
    <t>Thirteen</t>
  </si>
  <si>
    <t>Fourteen</t>
  </si>
  <si>
    <t>Fifteen</t>
  </si>
  <si>
    <t>Sixteen</t>
  </si>
  <si>
    <t>Seventeen</t>
  </si>
  <si>
    <t>Eighteen</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</si>
  <si>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</si>
  <si>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</si>
  <si>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</si>
  <si>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</si>
  <si>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</si>
  <si>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</si>
  <si>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</si>
  <si>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</si>
  <si>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</si>
  <si>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</si>
  <si>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</si>
  <si>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</si>
  <si>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</si>
  <si>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</si>
  <si>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</si>
  <si>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</si>
  <si>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</si>
  <si>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</si>
  <si>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</si>
  <si>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</si>
  <si>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</si>
  <si>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</si>
  <si>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</si>
  <si>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</si>
  <si>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</si>
  <si>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</si>
  <si>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</si>
  <si>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</si>
  <si>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</si>
  <si>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</si>
  <si>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</si>
  <si>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</si>
  <si>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</si>
  <si>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</si>
  <si>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</si>
  <si>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</si>
  <si>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</si>
  <si>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</si>
  <si>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</si>
  <si>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</si>
  <si>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</si>
  <si>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</si>
  <si>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</si>
  <si>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</si>
  <si>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</si>
  <si>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</si>
  <si>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</si>
  <si>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</si>
  <si>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</si>
  <si>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</si>
  <si>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</si>
  <si>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</si>
  <si>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</si>
  <si>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</si>
  <si>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</si>
  <si>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</si>
  <si>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</si>
  <si>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</si>
  <si>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</si>
  <si>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</si>
  <si>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</si>
  <si>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</si>
  <si>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</si>
  <si>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</si>
  <si>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</si>
  <si>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</si>
  <si>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</si>
  <si>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</si>
  <si>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</si>
  <si>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</si>
  <si>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</si>
  <si>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</si>
  <si>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</si>
  <si>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</si>
  <si>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</si>
  <si>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</si>
  <si>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</si>
  <si>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</si>
  <si>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</si>
  <si>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</si>
  <si>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</si>
  <si>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</si>
  <si>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 xml:space="preserve">INR </t>
  </si>
  <si>
    <t xml:space="preserve"> plus </t>
  </si>
  <si>
    <t xml:space="preserve"> + </t>
  </si>
  <si>
    <t xml:space="preserve">/- + </t>
  </si>
  <si>
    <t>/-</t>
  </si>
  <si>
    <t>BG VALUE:</t>
  </si>
  <si>
    <t>)</t>
  </si>
  <si>
    <t>/- (</t>
  </si>
  <si>
    <t>Total Ex-Works Price including Type Test charges</t>
  </si>
  <si>
    <t>Schedule-1</t>
  </si>
  <si>
    <t xml:space="preserve">M  </t>
  </si>
  <si>
    <t xml:space="preserve">M2 </t>
  </si>
  <si>
    <t>Sub Lighting panel (outdoor) type SLP (Switchyard and Street Lighting)</t>
  </si>
  <si>
    <t xml:space="preserve">LS </t>
  </si>
  <si>
    <t>1.1kV grade Power Cables (PVCinsulated)along withlugs,glands,straight joints &amp;accessories,etc.</t>
  </si>
  <si>
    <t>1.1kV grade Control Cables (PVCinsulated) along withlugs,glands,straight joints &amp;accessories,etc.</t>
  </si>
  <si>
    <t>216kV Surge Arrester (1-phase)</t>
  </si>
  <si>
    <t>245 kV, 1 phase Bus Post Insulator (except for Line Traps)</t>
  </si>
  <si>
    <t>220kV Circuit Breaker Relay Panel without Auto Reclose (withAutomation)</t>
  </si>
  <si>
    <t>Spare-216kV Surge Arrester</t>
  </si>
  <si>
    <t>Spares-Substation Automation System</t>
  </si>
  <si>
    <t>Fabrication, galvanising and supply of fasteners ( nuts, bolts andwashers ) including step bolts for lattice and pipe structures to bedesigned during detailed engineering</t>
  </si>
  <si>
    <t>Fabrication, galvanising and supply of foundation bolts including nuts,checknut and washers for lattice and pipe structures to be designedduring detailed engineering</t>
  </si>
  <si>
    <t>40 mm MS rod for Main Earthmat</t>
  </si>
  <si>
    <t>Excavation in all kind of soil including  rock  for all leads and lifts, backfilling, disposal of surplus earth within a lead up to2Km as per technical specification. The surplus earth shall be roughly graded .</t>
  </si>
  <si>
    <t>Providing and laying of Plain Cement Concrete (PCC) (1:4:8)</t>
  </si>
  <si>
    <t>Providing and laying of Plain Cement Concrete (PCC) (1:2:4)</t>
  </si>
  <si>
    <t>Providing and laying of Reinforced Cement Concrete M25 mix including pre cast, shuttering, Grouting of pockets &amp; underpinning butexcluding steel reinforcement</t>
  </si>
  <si>
    <t>Steel Reinforcement</t>
  </si>
  <si>
    <t>Stone filling (40 mm size) for transformer/Reactor foundation</t>
  </si>
  <si>
    <t>Misc. Structural steel including rails, embedments, edge protection angles, gratings etc. but excluding the reinforcement steel andsteel for lattice and pipe structures.</t>
  </si>
  <si>
    <t>Stone spreading in switchyard excluding PCC</t>
  </si>
  <si>
    <t>Antiweed treatment</t>
  </si>
  <si>
    <t>RCC culverts and cable trench crossings including supplying and laying hume pipe 250mm dia of grade (NP-3) excluding concrete as perspecification.</t>
  </si>
  <si>
    <t>RCC culverts and cable trench crossings including supplying and laying hume pipe 450mm dia of grade (NP-3) excluding concrete as perspecification.</t>
  </si>
  <si>
    <t>245 kV,1 phase Bus Post Insulator (except for Line Traps)</t>
  </si>
  <si>
    <t>Erection of fasteners ( nuts, bolts and washers ) including step bolts for lattice and pipe structures to be designed duringdetailed engineering</t>
  </si>
  <si>
    <t>Erection of foundation bolts including nuts, checknut and washers for lattice and pipe structures to be designed during detailedengineering</t>
  </si>
  <si>
    <t>Whether HSN in column ‘6’ is confirmed. If not,  indicate applicable the HSN code #</t>
  </si>
  <si>
    <t>Whether  rate of GST in column ‘8’ is confirmed. If not,  indicate applicable rate of GST #</t>
  </si>
  <si>
    <t>Whether SAC in column ‘8’ is confirmed. If not,  indicate applicable the SAC #</t>
  </si>
  <si>
    <t>Whether  rate of GST in column ‘10’ is confirmed. If not  indicate applicable rate of GST #</t>
  </si>
  <si>
    <t>Providing and laying Plain Cement Concrete 1:5:10 (1 cement : 5 sand : 10 brick aggregate)</t>
  </si>
  <si>
    <t>External finishing / painting of fire wall (water proofing cement paint) (DSR 13.44.1)</t>
  </si>
  <si>
    <t>Schedule - 6 (after discount)</t>
  </si>
  <si>
    <t>Schedule - 5 (after discount)</t>
  </si>
  <si>
    <t>ORIGINAL</t>
  </si>
  <si>
    <t>Total Ex-Works Price</t>
  </si>
  <si>
    <t>4.5 kg CO2 type Portable Fire extinguisher</t>
  </si>
  <si>
    <t>LIGHTING FIXTURE LED LUMINAIRES TYPE FL2 AS PER TECH. SPECIFICATIONS</t>
  </si>
  <si>
    <t>High wall type split AC unit of 2 TR capacity</t>
  </si>
  <si>
    <t>Relay &amp; protection Panels (with automation)</t>
  </si>
  <si>
    <t>Relay Test kit</t>
  </si>
  <si>
    <t>Outdoor Power Receptacle for oilfiltration unit (250A)</t>
  </si>
  <si>
    <t>LOT</t>
  </si>
  <si>
    <t>LED FLOOD LIGHT LUMINARIESTYPE FL-1 (150W) AS PER TECHNICALSPECIFICATION</t>
  </si>
  <si>
    <t>FIRE WALL MOUNTED LED LUMINARIE TYPE FL-2 (250W)</t>
  </si>
  <si>
    <t>40 MM MS ROD FOR MAIN EARTHMAT</t>
  </si>
  <si>
    <t>Fabrication, galvanising and supply of  Lattice Structures (MS Steel),to be designed during detailed engineering, for towers, beams andequipment support structure  including pack plates / packwashers andgusset plates excluding fasteners and foundation bolts</t>
  </si>
  <si>
    <t xml:space="preserve">Civil Works                             </t>
  </si>
  <si>
    <t>Lighting Fixture LED Luminaires type FL2 as per tech. specifications</t>
  </si>
  <si>
    <t>1.1kV grade Power Cables (XLPEinsulated) along withlugs,glands,straight joints &amp;accessories,etc.</t>
  </si>
  <si>
    <t>Fire Wall Mounted LED Luminarie Type FL-2 (250W)</t>
  </si>
  <si>
    <t>Erection of  Lattice Structures (MS Steel), to be designed during detailed engineering, for towers, beams and equipment supportstructure  including pack plates / packwashers and gusset plates excluding fasteners and foundation bolts</t>
  </si>
  <si>
    <t xml:space="preserve">220kV GIS Substation Package SS-75: for (i) Extension of 220kV Drass (GIS) Substation &amp; Extension of 220kV Alusteng (AIS) Substation under Transmission System Strengthening of Srinagar Leh Transmission System and (ii) Extension of 220 kV Drass (GIS) Substation and 66/11kV New Zoji la East (GIS) S/S under consultancy services to NHIDCL.
</t>
  </si>
  <si>
    <t>SS75</t>
  </si>
  <si>
    <t>5002002162/GIS-EXCLUDING/DOM/A04-CC CS -5</t>
  </si>
  <si>
    <t>NITBOQ: SS75 220kV Drass GIS Bus Reactor</t>
  </si>
  <si>
    <t xml:space="preserve">GIS Equipemnts                          </t>
  </si>
  <si>
    <t xml:space="preserve">Reactor                                 </t>
  </si>
  <si>
    <t xml:space="preserve">AIS Equipment                           </t>
  </si>
  <si>
    <t xml:space="preserve">Testing &amp; Maintenance Equipment         </t>
  </si>
  <si>
    <t xml:space="preserve">Control &amp; Relay Panels                  </t>
  </si>
  <si>
    <t xml:space="preserve">Substation Automation                   </t>
  </si>
  <si>
    <t xml:space="preserve">Illumination                            </t>
  </si>
  <si>
    <t xml:space="preserve">Earthmat                                </t>
  </si>
  <si>
    <t xml:space="preserve">Erection Hardware                       </t>
  </si>
  <si>
    <t xml:space="preserve">Fire Protection                         </t>
  </si>
  <si>
    <t xml:space="preserve">Air conditioning &amp; Ventilation System   </t>
  </si>
  <si>
    <t xml:space="preserve">Power &amp; Control Cables                  </t>
  </si>
  <si>
    <t xml:space="preserve">Non-standard structures                 </t>
  </si>
  <si>
    <t xml:space="preserve">NITBOQ: SS75 220kV Alusteng Bus Reactor </t>
  </si>
  <si>
    <t xml:space="preserve">Lattice &amp; Pipe Structure                </t>
  </si>
  <si>
    <t xml:space="preserve">MANDATORY SPARES                        </t>
  </si>
  <si>
    <t xml:space="preserve">mandatory spares Breakup GIS General    </t>
  </si>
  <si>
    <t xml:space="preserve">Mandatory spares Breakup: CB            </t>
  </si>
  <si>
    <t xml:space="preserve">Mandatory spares GIS Breakup Isolator   </t>
  </si>
  <si>
    <t xml:space="preserve">Mandatory spares GIS Breakup CT         </t>
  </si>
  <si>
    <t xml:space="preserve">40 mm MS rod                            </t>
  </si>
  <si>
    <t>245kV, 1600 A, 40 kA, SF6 GIS BusReactor feeder bay module as perSection-Project, Technicalspecification</t>
  </si>
  <si>
    <t>245 KV, 2500 A, 40 KA, SF6 GIS BUS BAR MODULE EXTENSION AS PERSECTION-PROJECT, TECHNICAL SPECIFICATION</t>
  </si>
  <si>
    <t>8.33MVAR, 220KV, 1-PHASE BUS REACTOR EXCLUDING INSULATING OIL</t>
  </si>
  <si>
    <t>INSULATING OIL FOR 8.33MVAR, 220KV , 3-PHASE BUS REACTOR</t>
  </si>
  <si>
    <t>NITROGEN INJECTION FIRE PROT-220KV REACT</t>
  </si>
  <si>
    <t>EOT Crane Extension for GIS Building for 220kV GIS Station</t>
  </si>
  <si>
    <t>220kV Reactor Protection Panel (with Automation)</t>
  </si>
  <si>
    <t>Augmentation of existing 220kV bus bar protection scheme</t>
  </si>
  <si>
    <t>Complete Substation automation System for 220kV bay as per TechnicalSpecification</t>
  </si>
  <si>
    <t>LIGHTING FIXTURE LED LUMINAIRES TYPE IHB</t>
  </si>
  <si>
    <t>5/15 A, 240V: Indoor Receptacle 3-pin type modular (type RI) as pertechnical specifications</t>
  </si>
  <si>
    <t>63A, 415V : Interlocked switch socket outdoor Receptacle (type RP) asper technical specifications</t>
  </si>
  <si>
    <t>LIGHTING FIXTURE TYPE RSQ-1</t>
  </si>
  <si>
    <t>LIGHTING FIXTURE TYPE SL-1 AS PER TECHNICAL SPECIFICATION</t>
  </si>
  <si>
    <t>TYPE L1 STREET LIGHTING POLE OF 6 METER AS PER TECHNICALSPECIFICATION.</t>
  </si>
  <si>
    <t>LED STREET LIGHT LUMINAIRE TYPE SL-L1 (= 45W)AS PER TECHNICALSPECIFICATION</t>
  </si>
  <si>
    <t>Erection Hardware for 220kV DM type layout for GIS terminationarrangement-Bus Reactor bay as per technical specification</t>
  </si>
  <si>
    <t>BUS POST INSULATORS, SPACERS, EQUIPMENT SUPPORT STRUCTURESINCLUDINGFOUNDATION BOLTS,CONDUCTOR(S), AL TUBE, CLAMP, CONNECTORSINCLUDING  NEUTRAL BUSHINGS TERMINAL CONNECTORS ETC FOR NEUTRALFORMATION FOR ONE(1)245 KV REACTOR BANK (EACH BANK COMPRISE OF THREESINGLE PHASEUNITS OF REACTORS)</t>
  </si>
  <si>
    <t>Fire Extinguisher Dry Chemical Powder Type(5 Kg) for control room.</t>
  </si>
  <si>
    <t>SMOKE DETECTION SYSTEM FOR GIS BUILDING (EXTENSION AREA)</t>
  </si>
  <si>
    <t>50 litre foam type Trolley/Wheel mounted Fire extinguisher</t>
  </si>
  <si>
    <t>Ventillation and Heating system for 220KV GIS Hall Extn.</t>
  </si>
  <si>
    <t>4PAIR, 0.5 SQ.MM SCREENED CABLE</t>
  </si>
  <si>
    <t>SPARE FOR 245KV REACTOR</t>
  </si>
  <si>
    <t>COMMON SPARES FOR BUS BAR PROTECTION</t>
  </si>
  <si>
    <t>Fabrication, galvanising and supply of  Equipment Support (Pipe)Structures to be designed during detailed engineering</t>
  </si>
  <si>
    <t>220KV GIS-SF6 GAS PRESSURE RELIEF DEVICE ASSEMBLY OF EACH TYPE</t>
  </si>
  <si>
    <t>SF6  PRESSURE  GAUGE  CUM  SWITCH  /DENSITY MONITORS  AND  PRESSURESWITCH AS APPLICABLE, OF EACH TYPE-220KV GIS</t>
  </si>
  <si>
    <t>COUPLING  DEVICE  FOR  PRESSURE  GAUGE  CUM  SWITCH  FOR  CONNECTINGGAS HANDLING PLANT OF EACH TYPE-220KV GIS</t>
  </si>
  <si>
    <t>RUBBER  GASKETS,  Ã‚â‚¬Å’OÃ‚â‚¬Â  RINGS  AND  SEALS  FOR  SF6  GAS  FOR  GISENCLOSURE OF EACH TYPE-220KV GIS</t>
  </si>
  <si>
    <t>220KV GIS-MOLECULAR FILTER FOR SF6 GAS WITH FILTER BAGS (5 % OF TOTALWEIGHT)</t>
  </si>
  <si>
    <t>CONTROL VALVES FOR SF6 GAS OF EACH TYPE-220KV GIS</t>
  </si>
  <si>
    <t>220KV GIS-SF6 GAS (5 % OF TOTAL GAS QUANTITY)</t>
  </si>
  <si>
    <t>LOCKING   DEVICE   TO   KEEP   THE   DIS-CONNECTORS   (ISOLATORS)AND EARTHING/FAST EARTHING SWITCHES (AS APPLICABLE) IN CLOSE OR OPENPOSITION IN CASE OF REMOVAL OF THE DRIVING MECHANISM-220KV GIS</t>
  </si>
  <si>
    <t>UHF PD SENSORS OF EACH TYPE ALONG WITH BNC CONNECTOR FOR 245KV GIS</t>
  </si>
  <si>
    <t>220KV GIS-SUPPORT INSULATORS (GAS THROUGH) OF EACH TYPE (COMPLETE WITHMETAL RING ETC.) ALONG WITH ASSOCIATED CONTACTS AND SHIELDS</t>
  </si>
  <si>
    <t>220KV GIS-GAS BARRIERS OF EACH TYPE (COMPLETE WITH METAL RING ETC.)ALONG WITH ASSOCIATED CONTACTS AND SHIELDS</t>
  </si>
  <si>
    <t>220KV GIS- 1600A SF6 TO AIR BUSHING COMPLETE IN ALL RESPECT</t>
  </si>
  <si>
    <t>LCC SPARES  - AUX. RELAYS, CONTACTORS,PUSH BUTTONS, SWITCHES, LAMPS,ANNUNCIATION WINDOWS, MCB, FUSES,TIMERS, TERMINAL BLOCKS ETC. OF EACHTYPE &amp; RATING-220kV GIS</t>
  </si>
  <si>
    <t>220KV GIS-ONE POLE OF 1600A CIRCUIT BREAKER WITH INTERRUPTER, MAINCIRCUIT, ENCLOSURE AND OPERATING MECHANISM COMPLETE IN ALL RESPECT</t>
  </si>
  <si>
    <t>Trip coil assembly with resistor for245kV GIS Circuit Breaker (asapplicable)</t>
  </si>
  <si>
    <t>Closing coil assembly with resistor for245kV GIS Circuit Breaker (asapplicable)</t>
  </si>
  <si>
    <t>RELAYS, POWER CONTACTORS, PUSH BUTTONS, TIMERS &amp; MCBS ETC. (ASAPPLICABLE) OF EACH TYPE FOR 220KV GIS CIRCUIT BREAKER</t>
  </si>
  <si>
    <t>Auxiliary switch assembly of each type for 245kV GIS Circuit Breaker</t>
  </si>
  <si>
    <t>220KV GIS CIRCUIT BREAKER-OPERATION COUNTER</t>
  </si>
  <si>
    <t>220KV GIS CIRCUIT BREAKER-HYDRAULIC OPERATING MECHANISM WITH DRIVEMOTOR (FOR HYDRAULIC OPERATED MECHANISM, IF APPLICABLE)</t>
  </si>
  <si>
    <t>HYDRAULIC FILTER OF EACH TYPE (FOR HYDRAULIC OPERATED MECHANISM, IFPPLICABLE)-220KV GIS CIRCUIT BREKAER</t>
  </si>
  <si>
    <t>220KV GIS CIRCUIT BREAKER- HOSE PIPE OF EACH TYPE (AS APPLICABLE) (FORHYDRAULIC OPERATED MECHANISM, IF APPLICABLE)</t>
  </si>
  <si>
    <t>220KV GIS CIRCUIT BREAKER - N2 ACCUMULATOR (FOR HYDRAULIC OPERATEDMECHANISM, IF APPLICABLE)</t>
  </si>
  <si>
    <t>VALVES OF EACH TYPE (FOR HYDRAULIC OPERATED MECHANISM, IFAPPLICABLE)-220KV GIS CIRCUIT BREKAER</t>
  </si>
  <si>
    <t>PIPE LENGTH (COPPER &amp; STEEL) OF EACH SIZE &amp; TYPE (FOR HYDRAULICOPERATED MECHANISM, IF APPLICABLE)-220KV GIS CIRCUIT BREKAER</t>
  </si>
  <si>
    <t>PRESSURE SWITCHES OF EACH TYPE (FOR HYDRAULIC OPERATED MECHANISM, IFAPPLICABLE)-220KV GIS CIRCUIT BREKAER</t>
  </si>
  <si>
    <t>PRESSURE GAUGE WITH COUPLING DEVICE OF EACH TYPE (FOR HYDRAULICOPERATED MECHANISM, IF APPLICABLE)-220KV GIS CIRCUIT BREKAER</t>
  </si>
  <si>
    <t>220KV GIS CIRCUIT BREAKER-HYDRAULIC OIL (5% OF TOTAL OIL QUANTITY)(FOR HYDRAULIC OPERATED MECHANISM, IF APPLICABLE)</t>
  </si>
  <si>
    <t>PRESSURE RELIEF DEVICE OF EACH TYPE (FOR HYDRAULIC OPERATED MECHANISM,IF APPLICABLE)-220KV GIS CIRCUIT BREKAER</t>
  </si>
  <si>
    <t>220KV GIS CIRCUIT BREAKER-COMPLETE SPRING OPERATING MECHANISMINCLUDING CHARGING MECHANISM ETC. (FOR SPRING OPERATED MECHANISM, IFAPPLICABLE)</t>
  </si>
  <si>
    <t>220KV GIS CIRCUIT BREAKER- COMPLETE HYDRAULIC-SPRING OPERATINGMECHANISM INCLUDING CHARGING MECHANISM ETC. (FOR HYDRAULIC-SPRINGOPERATED MECHANISM, IF APPLICABLE)</t>
  </si>
  <si>
    <t>PRESSURE SWITCHES OF EACH TYPE (FOR HYDRAULIC-SPRING OPERATEDMECHANISM, IF APPLICABLE)-220KV GIS CIRCUIT BREAKER</t>
  </si>
  <si>
    <t>PRESSURE GAUGE WITH COUPLING DEVICE OF EACH TYPE (FOR HYDRAULIC-SPRINGOPERATED MECHANISM, IF APPLICABLE)-220KV GIS CIRCUIT BREKAER</t>
  </si>
  <si>
    <t>220kV GIS- Three phase of 1600Adisconnector switch including maincircuit, enclosure, driving mechanismand support insulator etc., complete inall respect (Note 1- The contractorshall supply spare for disconnectorswitch to ensure one to one replacementof all disconnector switch supplied asmain equipment without any requirementof modification in fittings at site tocover all different types ofdisconnector switch supplied. In case,quantity of supplied dis-connectorswitch types (for one to onereplacement) are more than the quantitymentioned in BPS for spare, thecontractor shall supply theseadditional types of disconnector switchwithout any additional priceimplication to POWERGRID and quantitiesof these additional type ofdisconnector switch are deem to beincluded in the quantities mentioned inBPS for spare disconnector. Note 2 - Incase, Dis-connector Switch (DS) &amp; EarthSwitch (ES) is provided in a sameenclosure with common operatingmechanism, then the module comprisingof Dis-connector &amp; Earth switch insingle enclosure with common operatingmechanism is to be provided under thehead of spare Dis-connector only. Note3- In case, Dis-connector Switch (DS)&amp;Earth Switch (ES) is provided in asame enclosure with separate operatingmechanism, then the module comprisingof Dis-connector &amp; Earth switch insingle enclosure with separateoperating mechanism is to be providedunder the head of spare Dis-connectoronly.)</t>
  </si>
  <si>
    <t>220KV GIS- THREE PHASE MAINTENANCE EARTHING SWITCH INCLUDING MAINCIRCUIT, ENCLOSURE, DRIVING MECHANISM AND SUPPORT INSULATOR ETC.,COMPLETE IN ALL RESPECT (NOTE 1 - IN CASE, DIS-CONNECTOR SWITCH (DS) &amp;EARTH SWITCH (ES) IS PROVIDED IN A SAME ENCLOSURE WITH COMMONOPERATING MECHANISM, THEN THE MODULE COMPRISING OF DIS-CONNECTOR &amp;EARTH SWITCH IN SINGLE ENCLOSURE WITH COMMON OPERATING MECHANISM IS TOBE PROVIDED UNDER THE HEAD OF SPARE DIS-CONNECTOR ONLY. NOTE 2 - INCASE, DIS-CONNECTOR SWITCH (DS) &amp; EARTH SWITCH (ES) IS PROVIDED IN ASAME ENCLOSURE WITH SEPARATE OPERATING MECHANISM, THEN THE MODULECOMPRISING OF DIS-CONNECTOR &amp; EARTH SWITCH IN SINGLE ENCLOSURE WITHSEPARATE OPERATING MECHANISM IS TO BE PROVIDED UNDER THE HEAD OF SPAREDIS-CONNECTOR ONLY.)</t>
  </si>
  <si>
    <t>OPEN/CLOSE CONTACTOR ASSEMBLY, TIMERS, KEY INTERLOCK, INTERLOCKINGCOILS, RELAYS, PUSH BUTTONS, INDICATING LAMPS, POWER CONTACTORS,RESISTORS, FUSES, MCBS &amp; DRIVE CONTROL CARDS ETC. (AS APPLICABLE) ONEOF EACH TYPE FOR ONE COMPLETE MOM BOX FOR 220KV GIS DISCONNECTORSWITCH</t>
  </si>
  <si>
    <t>OPEN/CLOSE CONTACTOR ASSEMBLY, TIMERS, KEY INTERLOCK, INTERLOCKINGCOILS, RELAYS, PUSH BUTTONS, INDICATING LAMPS, POWER CONTACTORS,RESISTORS, FUSES, MCBS &amp; DRIVE CONTROL CARDS ETC. (AS APPLICABLE) ONEOF EACH TYPE FOR ONE COMPLETE MOM BOX FOR 220KV GIS MAINTENANCE EARTHSWITCH</t>
  </si>
  <si>
    <t>LIMIT SWITCHES AND AUX. SWITCHES FOR ONE COMPLETE MOM BOX FORDISCONNECTOR-220KV GIS</t>
  </si>
  <si>
    <t>LIMIT SWITCHES AND AUX. SWITCHES FOR ONE COMPLETE MOM BOX FORMAINTENANCE EARTHING SWITCH-220KV GIS</t>
  </si>
  <si>
    <t>DRIVE MECHANISM FOR 220KV GIS DISCONNECTOR SWITCH</t>
  </si>
  <si>
    <t>DRIVE MECHANISM FOR 220KV GIS MAINTENANCE EARTH SWITCH</t>
  </si>
  <si>
    <t>MOTOR FOR DRIVE MECHANISM FOR 220KV GIS DISCONNECTOR SWITCH</t>
  </si>
  <si>
    <t>MOTOR FOR DRIVE MECHANISM FOR 220KVGIS MAINTENANCE EARTH SWITCH</t>
  </si>
  <si>
    <t>220 KV GIS-SINGLE PHASE OF CURRENT TRANSFORMER(2 CORES, TYPE-CTB) WITHASSOCIATED ENCLOSURE AND PRIMARY CONDUCTOR COMPLETE IN ALL RESPECT</t>
  </si>
  <si>
    <t>220 KV GIS-SINGLE PHASE OF CURRENT TRANSFORMER(3 CORES, TYPE-CTA) WITHASSOCIATED ENCLOSURE AND PRIMARY CONDUCTOR COMPLETE IN ALL RESPECT</t>
  </si>
  <si>
    <t>245 kV, 1600A, 40 KA, 3-phase HCBIsolator with one E/S</t>
  </si>
  <si>
    <t>245kV, 1600A, 40KA Circuit Breaker(3-Phase) with support structure</t>
  </si>
  <si>
    <t>25MVAR, 245kV , 3-phase Bus Reactor excluding Insulating Oil</t>
  </si>
  <si>
    <t>Insulating Oil for 25MVAR, 245kV , 3-phase Bus Reactor</t>
  </si>
  <si>
    <t>Nitrogen injection type fire protection for 220kV transformer</t>
  </si>
  <si>
    <t>220kV Circuit Breaker Relay Panel without Auto Reclose</t>
  </si>
  <si>
    <t>220kV Simplex Reactor Protection Panel</t>
  </si>
  <si>
    <t>Simplex Control Panel for 220kV (Bus Scheme as per SLD)  one halfbreaker scheme</t>
  </si>
  <si>
    <t>PORTABLE FLOOD LIGHT PANEL WITH LED LUMINARIESTYPE FL-2 (250W)</t>
  </si>
  <si>
    <t>ERECTION H/W-220KV DMT B/R BAY</t>
  </si>
  <si>
    <t>Spare-245kV Circuit Breaker</t>
  </si>
  <si>
    <t>Spare-245kV Isolator</t>
  </si>
  <si>
    <t>245kV, 1600 A, 40 kA, SF6 GIS  Reactor feeder bay module</t>
  </si>
  <si>
    <t>245 kV, 2500 A, 40 kA, SF6 GIS Bus bar module Extension as per Section-Project, Technical specification</t>
  </si>
  <si>
    <t>8.33MVAR, 220kV, 1-phase Bus Reactor excluding Insulating Oil</t>
  </si>
  <si>
    <t>Insulating Oil for 8.33MVAR, 220kV , 3-phase Bus Reactor</t>
  </si>
  <si>
    <t>AUGMENTATION OF SAS FOR 220KV BAYS .</t>
  </si>
  <si>
    <t>LIGHTING FIXTURE LUMINAIRE TYPE IHB .</t>
  </si>
  <si>
    <t>5/15 A, 240V: Indoor Receptacle 3-pin type modular (type RI) as per technical specifications</t>
  </si>
  <si>
    <t>63A, 415V : Interlocked switch socket outdoor Receptacle (type RP) as per technical specifications</t>
  </si>
  <si>
    <t>Lighting fixture type RSQ-1</t>
  </si>
  <si>
    <t>Lighting Fixture type SL-1 as per technical specification</t>
  </si>
  <si>
    <t>STREET LIGHTING STEEL TUBULAR POLE(410SP)</t>
  </si>
  <si>
    <t>LED Street Light Luminaire TYPE SL-L1 (= 45W)as per technical specification</t>
  </si>
  <si>
    <t>Erection Hardware for 220kV DM-type layout for GIS termination arrangement-Bus Reactor bay  as per specification</t>
  </si>
  <si>
    <t>Erection Hardware for delta,tertiarry  Neutral formation arrangement for 3-phase Transformer bank</t>
  </si>
  <si>
    <t>5Kg dry chemical powered type Portable Fire extinguisher</t>
  </si>
  <si>
    <t>Smoke detection system for GIS building (extension area)</t>
  </si>
  <si>
    <t>Earthwork in excavation &amp; filling in all types of soil and soft/disintegrated rock in open areas/nallas/channels, to the requiredslopes, shapes, levels, elevations and profile, including trimming of bottom and slopes of excavation, bailing out rain(dewatering), pumping, removal of slush, preparing embankments/marginal banks, loosening, dressing, spreading material in layers notexceeding 200mm, as per direction of Engineer-in-Charge, water flooding, compacting to achieve 95% consolidation at optimum moisturecontent, finishing etc. all complete, for all leads and lifts within leveling boundary, including disposal of surplus earth andstacking of unsuitable material within a lead of 2.0 Km beyond substation boundary, with all labour, material, tools, tackles andequipment, safeguards and incidentals, Royalty,taxes etc. as necessary, as per drawings, specification and directions of theEngineer-in-Charge. Clearing of jungle is included in this item. (Only excavation/cutting will be measured for payment purpose.)</t>
  </si>
  <si>
    <t>Removing,cleaning and washing of existing stones and respreading of stones in switchyard excluding PCC</t>
  </si>
  <si>
    <t>3.75m wide Cement Concrete road with PCC shoulder including 100 mm dia RCC Hume Pipe @ 100 metre interval as per drawing and TS.However, reinforcement steel and all type concrete shall be paid separately under relevant items</t>
  </si>
  <si>
    <t xml:space="preserve"> Construction of rail cum road as per drawing including all item such as excavation,compactions, rolling watering, WBM etc. butexcluding concrete reinforcement and structural steel-Section having two rails for Reactor.</t>
  </si>
  <si>
    <t>Dismantling &amp; Re-erection of Existing fence</t>
  </si>
  <si>
    <t>RCC culverts and cable trench crossings including supplying and laying hume pipe 300mm dia of grade (NP-3) excluding concrete as perspecification.</t>
  </si>
  <si>
    <t>Supplying and erecting dewatering pumps- 2 HP</t>
  </si>
  <si>
    <t>Drain including culverts but excluding concrete &amp; reinforcement steel-Section A-A</t>
  </si>
  <si>
    <t>Drain including culverts but excluding concrete &amp; reinforcement steel-Section B-B</t>
  </si>
  <si>
    <t>Drain including culverts but excluding concrete &amp; reinforcement steel-Section C-C</t>
  </si>
  <si>
    <t>Drain including culverts but excluding concrete &amp; reinforcement steel-Section D-D</t>
  </si>
  <si>
    <t>PEB - Ext of 200 kV GIS - Civil Works. All civil works as per drawing and specifications complete, including - brickwork, finishing(external and internal), windows etc. However, excavation, PCC, RCC and reinforcement shall be paid separately as per BPS.</t>
  </si>
  <si>
    <t>220 kV PEB AHU Room for GIS Hall - Civil Works 
All civil works  complete as per TS, including - brickwork, finishing (external andinternal), windows etc. However, excavation, concrete (all types) and reinforcement steel shall be measured and paid separately asper respective item of BPS.</t>
  </si>
  <si>
    <t>220 kV PEB Panel Room for GIS Hall - Civil Works
All civil works  complete as per TS, including - brickwork, finishing (externaland internal), windows etc. However, excavation, concrete (all types) and reinforcement steel shall be measured and paid separatelyas per respective item of BPS.</t>
  </si>
  <si>
    <t>Dismantling of RCC in foundation including disposal of debris and reinforcement bars of dismantled RCC works within substationboundaries as per direction of enginner incahrge</t>
  </si>
  <si>
    <t>Supply of earth (excluding rock &amp; boulders) at site including royalty, carriage and filling in specified areas in layers notexceeding 200mm in depth, compacting under optimum moisture condition to achieve 95% of Proctor density, finishing etc. allcomplete, for all leads &amp; lifts, with all labour, material, tools, tackles, equipments, safeguards &amp; incidentals as necessary as perdrawings, specification and direction of the Engineer- in- Charge.</t>
  </si>
  <si>
    <t xml:space="preserve">Erection of  Equipment Support (Pipe) Structures to be designed during detailed engineering.
</t>
  </si>
  <si>
    <t>Simplex Control Panel for 220kV (Bus Scheme as per SLD) Two bays</t>
  </si>
  <si>
    <t>LED Flood Light Luminaries Type-FL-1 as per technical specification</t>
  </si>
  <si>
    <t>Dismantling &amp; re-erection of 220kV LM</t>
  </si>
  <si>
    <t>Erection Hardware for 220kV layout (Double Main and Transfer Scheme as per SLD)-Any feeder extension on existing half dia as perspecification</t>
  </si>
  <si>
    <t>Dismantling, transportation &amp; re-erection of 220kV LM</t>
  </si>
  <si>
    <t>Soil Investigation: As per technical specification including all laboratory and field tests, report and recommendations.</t>
  </si>
  <si>
    <t xml:space="preserve">NIT BOQ for Zojila East                 </t>
  </si>
  <si>
    <t xml:space="preserve">Non Standard Structure                  </t>
  </si>
  <si>
    <t xml:space="preserve">TELE EQPT                               </t>
  </si>
  <si>
    <t xml:space="preserve">Spares-Tele Eqpt                        </t>
  </si>
  <si>
    <t xml:space="preserve">Power Transformer                       </t>
  </si>
  <si>
    <t xml:space="preserve">72.5Kv GIS                              </t>
  </si>
  <si>
    <t xml:space="preserve">Testing and Maintainance Equipment      </t>
  </si>
  <si>
    <t xml:space="preserve">72.5kV AIS Equipment                    </t>
  </si>
  <si>
    <t xml:space="preserve">11kV Indoor GIS                         </t>
  </si>
  <si>
    <t xml:space="preserve">11kV Outdoor                            </t>
  </si>
  <si>
    <t xml:space="preserve">LT Transformer                          </t>
  </si>
  <si>
    <t xml:space="preserve">LT switchgear                           </t>
  </si>
  <si>
    <t xml:space="preserve">DG Set                                  </t>
  </si>
  <si>
    <t xml:space="preserve">Battery and Battery Charger             </t>
  </si>
  <si>
    <t xml:space="preserve">Relay and protection                    </t>
  </si>
  <si>
    <t xml:space="preserve">Fire protection System                  </t>
  </si>
  <si>
    <t xml:space="preserve">Power &amp; Control Cable                   </t>
  </si>
  <si>
    <t xml:space="preserve">Main Earthmat                           </t>
  </si>
  <si>
    <t xml:space="preserve">11kV XLPE Cable -1 &amp; accessories        </t>
  </si>
  <si>
    <t xml:space="preserve">Mandatory Spares: LS                    </t>
  </si>
  <si>
    <t xml:space="preserve">SAS Automation                          </t>
  </si>
  <si>
    <t xml:space="preserve">AC, ventillation and heating system     </t>
  </si>
  <si>
    <t xml:space="preserve">11kV XLPE Cable -2&amp; accessories         </t>
  </si>
  <si>
    <t xml:space="preserve">NIT BOQ Drass Extn_ICT                  </t>
  </si>
  <si>
    <t xml:space="preserve">220 KV GIS Equipments                   </t>
  </si>
  <si>
    <t xml:space="preserve">245kV Outdoor Equipment                 </t>
  </si>
  <si>
    <t xml:space="preserve">72.5kV GIS Equipment                    </t>
  </si>
  <si>
    <t xml:space="preserve">72.5kV Outdoor Equipment                </t>
  </si>
  <si>
    <t xml:space="preserve">Testing and Maintainance Equipt GIS     </t>
  </si>
  <si>
    <t xml:space="preserve">Relay panel                             </t>
  </si>
  <si>
    <t xml:space="preserve">Illumination system                     </t>
  </si>
  <si>
    <t xml:space="preserve">Fire protection system                  </t>
  </si>
  <si>
    <t xml:space="preserve">Air conditioning and Heating system     </t>
  </si>
  <si>
    <t xml:space="preserve">Mandatory spares: LS                    </t>
  </si>
  <si>
    <t xml:space="preserve">Mandatory Spares 220 kV GIS-General     </t>
  </si>
  <si>
    <t xml:space="preserve">Mandatory spares 220 kV GIS- CB         </t>
  </si>
  <si>
    <t xml:space="preserve">Mandatory spares 220 kV GIS-Isolator    </t>
  </si>
  <si>
    <t xml:space="preserve">Mandatory spares 220 kV GIS-CT          </t>
  </si>
  <si>
    <t>Base Equipment STM-4 MADM upto 5 MSP</t>
  </si>
  <si>
    <t>SFP L4.1</t>
  </si>
  <si>
    <t>TRIBUTARY INTERFACE- E1 INTERFACE (MINIMUM 16 NOS.)</t>
  </si>
  <si>
    <t>ETHERNET INTERFACE 10/100 BASE T WITH LAYER-2 SWITCHING (MIN 8INTERFACES PER CARD)</t>
  </si>
  <si>
    <t>Equipment Cabinets For SDH</t>
  </si>
  <si>
    <t>NMS- CRAFT TERMINAL-HARDWARE</t>
  </si>
  <si>
    <t>Software for Craft Terminal</t>
  </si>
  <si>
    <t>VOIP TELEPHONE INSTRUMENT WITH ONE COMMON SWITCH (MIN. 8 PORT)</t>
  </si>
  <si>
    <t>SDH EQUIPMENT (STM-4 MADM UPTO 5 MSP PROTECTED DIRECTIONS)-COMMONCARDS, CROSS-CONNECT/CONTROL CARDS, OPTICAL BASE CARD, POWER SUPPLYCARDS, POWER CABLING, OTHER HARDWARE &amp; ACCESSORIES (EACH).</t>
  </si>
  <si>
    <t>OPTICAL  INTERFACE  SFP L4.2</t>
  </si>
  <si>
    <t>PRE CONNECTORIZED OPTICAL FIBER PATCH CORDS(10 MTRS) â€“ PACK OF SIXPATCH CORDS</t>
  </si>
  <si>
    <t>25MVA,66/11 KV, 3-PHASE POWER TRANSFORMER EXCLUDING INSULATING OIL</t>
  </si>
  <si>
    <t>On line insulating oil drying system (Cartridge type) (As per technicalspecification)</t>
  </si>
  <si>
    <t>Nitrogen injection type fire protection for 66kV transformer</t>
  </si>
  <si>
    <t>INSULATING OIL FOR 25 MVA,66/11 KV, 3-PHASE AUTOTRANSFORMER</t>
  </si>
  <si>
    <t>72.5KV, 1250 A, 31.5 KA, SF6 GIS ICT FEEDER BAY MODULE AS PERSECTION-PROJECT, TECHNICAL SPECIFICATION</t>
  </si>
  <si>
    <t>72.5KV, 1250 A, 31.5 KA, SF6 GIS LINE FEEDER BAY MODULE AS PERSECTION-PROJECT, TECHNICAL SPECIFICATION</t>
  </si>
  <si>
    <t>72.5KV, 2000 A, 31.5KA  FOR 1 SEC SF6 GIS BUS BAR MODULE AS PERSECTION-PROJECT, TECHNICAL SPECIFICATION</t>
  </si>
  <si>
    <t>72.5KV,2000A, 31.5KA ,SF6 GIS BUS SECTIONISER  BAY MODULE AS PERSECTION-PROJECT, TECHNICAL SPECIFICATION</t>
  </si>
  <si>
    <t>SF6 Moisture Content (Dew Point) Meter</t>
  </si>
  <si>
    <t>SF6 Gas Leakage Detector</t>
  </si>
  <si>
    <t>Circuit Breaker Operation Analyzer- withDynamic Contact Resistance Measurement&amp;Circuit measurement test kit,Industrial Grade Laptop and licensedsoftware as per Technicalspecification.</t>
  </si>
  <si>
    <t>EOT CRANE FOR GIS BUILDING FOR 66KV GIS STATION</t>
  </si>
  <si>
    <t>SF6 GAS FILLING AND EVACUATION PLANT FOR 66KV GIS STATION</t>
  </si>
  <si>
    <t>Portable Partial Discharge measurement test kitwith all necessary accessories,Industrial Grade Laptop and licensedsoftware as per Technicalspecification.</t>
  </si>
  <si>
    <t>72.5kV ,1 phase Bus Post Insulators</t>
  </si>
  <si>
    <t>60kV Surge Arrester (1-Phase)</t>
  </si>
  <si>
    <t>11KV, 25KA INDOOR SWITCH GEAR PANEL (GIS TYPE) FOR BUS SECTIONALISERMODULE</t>
  </si>
  <si>
    <t>11 KV,25 KA, 3-PHASE INDOOR SWITCH GEAR PANEL (GIS TYPE)-LINE MODULE</t>
  </si>
  <si>
    <t>11KV,25 KA, 3-PHASE INDOOR SWITCH GEAR PANEL (GIS TYPE)-LT TRANSFORMERMODULE</t>
  </si>
  <si>
    <t>11KV,25 KA, 3-PHASE INDOOR SWITCH GEAR PANEL (GIS TYPE)-TRANSFORMERMODULE</t>
  </si>
  <si>
    <t>11kV Bus Post Insulator (1 phase)</t>
  </si>
  <si>
    <t>9kV Surge Arrester (1-Phase)</t>
  </si>
  <si>
    <t>100KVA, 11/0.433KV, 3PH TRANSFORMER</t>
  </si>
  <si>
    <t>415V Main Switchboard</t>
  </si>
  <si>
    <t>415V AC Distribution Board (ACDB) as per Technical Specification</t>
  </si>
  <si>
    <t>48V DCDB</t>
  </si>
  <si>
    <t>415V Main Lighting DB(along with 2 nos.25 kVA 415V/415V Lighting transformer)</t>
  </si>
  <si>
    <t>415V Emergency Lighting DB(along with 1no. 25kVA 415V/415V lightingtransformer)</t>
  </si>
  <si>
    <t>110 V DC Distribution Board(DCDB)</t>
  </si>
  <si>
    <t>250 kVA Diesel Generator along with control Panel</t>
  </si>
  <si>
    <t>Oil Storage Tank (10kL)</t>
  </si>
  <si>
    <t>48V, 400 Ah Battery</t>
  </si>
  <si>
    <t>48V, 40A/40A Float Cum Boost BatteryCharger</t>
  </si>
  <si>
    <t>110V, 400 Ah Battery</t>
  </si>
  <si>
    <t>110V, 40A/40A Float Cum Boost BatteryCharger</t>
  </si>
  <si>
    <t>Lighting Panel type ACP-2 as per technical specification</t>
  </si>
  <si>
    <t>Lighting Panel type ACP-3 as per technical specification</t>
  </si>
  <si>
    <t>LIGHTING FIXTURE LED LUMINAIRES TYPE FL-1 AS PER TECH. SPECIFICATIONS</t>
  </si>
  <si>
    <t>POLE MOUNTED LED POST TOP LUMINAIRE TYPE SL-D1 (= 30W)AS PER TECHNICALSPECIFICATION</t>
  </si>
  <si>
    <t>15A, 240V: Outdoor Receptacle 2 pole, 3-pin modular (type RO)  as pertechnical specifications</t>
  </si>
  <si>
    <t>125A, 415V : Interlocked switch socket outdoor Receptacle  as pertechnical specifications</t>
  </si>
  <si>
    <t>CONTROL ROOM CUM ADMINISTRATIVE BUILDING (66KV) ILLUMINATIONINCLUDINGCONDUIT</t>
  </si>
  <si>
    <t>Cartwheel Mounted Aluminium Ladder as Per Technical Specification</t>
  </si>
  <si>
    <t>Self Supported Aluminium Ladder as Per Technical Specification</t>
  </si>
  <si>
    <t>INDOOR LIGHTNING FOR GIS BUILDING (AS PER TECHNICAL SPECIFICATION) including AHU &amp; Relay Rooms as applicable</t>
  </si>
  <si>
    <t xml:space="preserve"> Security Room Illumination including conduit</t>
  </si>
  <si>
    <t>11KV INDOOR SWITCHGEAR BUILDING ILLUMINATION INCLUDING CONDUIT</t>
  </si>
  <si>
    <t>66 kV Circuit Breaker Relay Panel With out Auto Reclose (withAutomation)</t>
  </si>
  <si>
    <t>66 kV Line Protection Panel (with Automation)</t>
  </si>
  <si>
    <t>66 kV Transformer Protection Panel (For both HV &amp; MV side)-(withAutomation)</t>
  </si>
  <si>
    <t>66 KV PROTECTION PANEL FOR BUS SECTIONALIZER (WITH AUTOMATION)</t>
  </si>
  <si>
    <t>5kg CO2 type Portable Fire Extinguisher</t>
  </si>
  <si>
    <t>PORTABLE FIRE EXTINGUISHER-DCP TYPE 4.5/5 KG</t>
  </si>
  <si>
    <t>FIRE DETECTION AND ALARM SYSTEM FOR CONTROL ROOM BUILDING  (66KV)</t>
  </si>
  <si>
    <t>FIRE DETECTION AND ALARM SYSTEM FOR 66KV GIS HALL</t>
  </si>
  <si>
    <t>FIRE DETECTION AND ALARM SYSTEM FOR 11KV GIS HALL (INDOOR)</t>
  </si>
  <si>
    <t>Erection Hardware for 66kV layout (Bus Scheme as per SLD)-Line Bay asper technical specification</t>
  </si>
  <si>
    <t>Erection Hardware for 66kV layout (Bus Scheme as per SLD)- TransformerBay as per technical specification</t>
  </si>
  <si>
    <t>ERECTION HARDWARE FOR 11KV LINE BAY AS PER TECHNICAL SPECIFICATION</t>
  </si>
  <si>
    <t>ERECTION HARDWARE FOR 11KV TRANSFORMER  BAY AS PER TECHNICALSPECIFICATION</t>
  </si>
  <si>
    <t>11KV 3CX300SQMM XLPE AL ARMOURED CABLE</t>
  </si>
  <si>
    <t>11KV XLPE CABLE TERMINATION EQUIPMENT ALONG WITH STRUCTURE ACCESSORIESFOR OUT DOOR TERMINATION (ONE SET CONSISTS OF COMPLETE &amp; REQUIREMENTFOR ONE BAY)</t>
  </si>
  <si>
    <t>SPARE-66 KV GIS</t>
  </si>
  <si>
    <t>SPARE-11KV INDOOR SWITCHGEAR PANEL</t>
  </si>
  <si>
    <t>SPARE FOR 60 KV SURGE ARRESTOR</t>
  </si>
  <si>
    <t>Spare-Battery Charger</t>
  </si>
  <si>
    <t>SPARES FOR 25MVA, 66/11KV  POWER TRANSFORMER</t>
  </si>
  <si>
    <t>Spares for DG set</t>
  </si>
  <si>
    <t>Complete Substation automation System for 66kV  bay as per TechnicalSpecification</t>
  </si>
  <si>
    <t>COMPLETE SUBSTATION AUTOMATION SYSTEM FOR 66KV BUS SECTIONALIZER  BAYAS PER TECHNICAL SPECIFICATION</t>
  </si>
  <si>
    <t>COMPLETE SUBSTATION AUTOMATION SYSTEM FOR11KV  BAY AS PER TECHNICALSPECIFICATION</t>
  </si>
  <si>
    <t>COMPLETE SUBSTATION AUTOMATION SYSTEM FOR 11KV BUS SECTIONALIZER  BAYAS PER TECHNICAL SPECIFICATION</t>
  </si>
  <si>
    <t>VENTILLATION AND HEATING SYSTEM FOR 72.5KV GIS HALL  AREA</t>
  </si>
  <si>
    <t>HEATING SYSTEM FOR 11KV GIS (INDOOR)</t>
  </si>
  <si>
    <t>Heat Convector</t>
  </si>
  <si>
    <t>11KV, 1CX1000 SQMM XLPE AL ARMOURED CABLE ALONGWITH ACCESSORIES AS PERTECH. SPECIFICATION</t>
  </si>
  <si>
    <t>16.67 MVA, 220/66/11 KV, 1-PHASE POWER TRANSFORMER EXCLUDINGINSULATING OIL</t>
  </si>
  <si>
    <t>INSULATING OIL FOR 16.67 MVA, 220/66/11 KV, 1-PHASE POWER TRANSFORMER</t>
  </si>
  <si>
    <t>Current transformer (33kV) for transformer Netural along with supportstructure &amp; terminal connector</t>
  </si>
  <si>
    <t>245kV, 1600 A, 40 kA, SF6 GIS ICT feederbay module as per Section-Project,Technical specification</t>
  </si>
  <si>
    <t>72.5KV, 2000 A, 31.5KA  FOR 1 SEC SF6 GIS BUS BAR MODULE EXT</t>
  </si>
  <si>
    <t>EOT CRANE EXTENSION FOR GIS BUILDING-72.5KV GIS</t>
  </si>
  <si>
    <t>220kV Transformer Protection Panel (For both HV &amp; MV side)-(withAutomation)</t>
  </si>
  <si>
    <t>66 kV Circuit Breaker Relay Panel With Auto Reclose (with Automation)</t>
  </si>
  <si>
    <t>415V ACDB (Extn.)</t>
  </si>
  <si>
    <t>220V DCDB (Extn.)</t>
  </si>
  <si>
    <t>VENTILLATION AND HEATING SYSTEM FOR 72.5KV GIS HALL EXTN AREA</t>
  </si>
  <si>
    <t>ERECTION HARDWARE FOR 72.5KV FOR GIS TERMINATIONARRANGEMENT-LINE BAY AS PER TECHNICAL SPECIFICATION</t>
  </si>
  <si>
    <t>ERECTION HARDWARE FOR 72.5KV FOR GIS TERMINATIONARRANGEMENT-TRANSFORMER BAY AS PER TECHNICAL SPECIFICATION</t>
  </si>
  <si>
    <t>Erection Hardware for 220kV DM-type layout for GIS terminationarrangement-Transformer bay as per technical specification</t>
  </si>
  <si>
    <t>Neutral/Delta formation of 3 no.s 1-phase220KV transformer bank andassociated materials as per technical specification</t>
  </si>
  <si>
    <t>SPARE-220KV POWER TRANSFORMER</t>
  </si>
  <si>
    <t>220KV GIS - THREE PHASE FAST EARTHING SWITCH INCLUDING MAIN CIRCUIT,ENCLOSURE, DRIVING MECHANISM AND SUPPORT INSULATOR ETC., COMPLETE INALL RESPECT (NOTE 1 - IN CASE, DIS-CONNECTOR SWITCH (DS) &amp; EARTHSWITCH (ES) IS PROVIDED IN A SAME ENCLOSURE WITH COMMON OPERATINGMECHANISM, THEN THE MODULE COMPRISING OF DIS-CONNECTOR &amp; EARTH SWITCHIN SINGLE ENCLOSURE WITH COMMON OPERATING MECHANISM IS TO BE PROVIDEDUNDER THE HEAD OF SPARE DIS-CONNECTOR ONLY. NOTE 2 - IN CASE,DIS-CONNECTOR SWITCH (DS) &amp; EARTH SWITCH (ES) IS PROVIDED IN A SAMEENCLOSURE WITH SEPARATE OPERATING MECHANISM, THEN THE MODULECOMPRISING OF DIS-CONNECTOR &amp; EARTH SWITCH IN SINGLE ENCLOSURE WITHSEPARATE OPERATING MECHANISM IS TO BE PROVIDED UNDER THE HEAD OF SPAREDIS-CONNECTOR ONLY.)</t>
  </si>
  <si>
    <t xml:space="preserve">CIVIL WORKS                             </t>
  </si>
  <si>
    <t xml:space="preserve">Non standard structure                  </t>
  </si>
  <si>
    <t xml:space="preserve">Ser- Tele Eqpt                          </t>
  </si>
  <si>
    <t xml:space="preserve">L T Transformer                         </t>
  </si>
  <si>
    <t xml:space="preserve">Testing and Maitenace equipment         </t>
  </si>
  <si>
    <t xml:space="preserve">11kV XLPE Cable -1 accessories          </t>
  </si>
  <si>
    <t xml:space="preserve">11kV XLPE Cable -2 accessories          </t>
  </si>
  <si>
    <t xml:space="preserve">Installation: Power Transformer         </t>
  </si>
  <si>
    <t xml:space="preserve">Installtion:245kV GIS                   </t>
  </si>
  <si>
    <t xml:space="preserve">Installation-245kV AIS                  </t>
  </si>
  <si>
    <t xml:space="preserve">Installation: 72.5kV GIS                </t>
  </si>
  <si>
    <t xml:space="preserve">Installation: 72.5 AIS                  </t>
  </si>
  <si>
    <t xml:space="preserve">Installation : Relay panels             </t>
  </si>
  <si>
    <t xml:space="preserve">Installation: LT switchgear             </t>
  </si>
  <si>
    <t xml:space="preserve">Installation: Fire protection           </t>
  </si>
  <si>
    <t xml:space="preserve">Installation: Illumination              </t>
  </si>
  <si>
    <t xml:space="preserve">Installation: Erection hardware         </t>
  </si>
  <si>
    <t xml:space="preserve">INSTALLATION: SAS                       </t>
  </si>
  <si>
    <t xml:space="preserve">INSTALLATION: VENTILLATION AND HEATING  </t>
  </si>
  <si>
    <t xml:space="preserve">INSTALLATION: POWER AND CONTROL CABLE   </t>
  </si>
  <si>
    <t>Excavation in hard rock which require blasting (including chemical blasting and rock excavated using specialized tools) for allfoundation works including stacking, measuring, disposal etc.for all leads and lifts as per technical specification.</t>
  </si>
  <si>
    <t>5.5m wide Cement Concrete road with PCC shoulder including 100 mm dia RCC Hume Pipe @ 100 metre interval as per drawing and TS.However, reinforcement steel and and all type concrete shall be paid separately under relevant items</t>
  </si>
  <si>
    <t>Construction of rail cum road as per drawing including all item such as excavation,compactions, rolling watering, WBM etc. butexcluding concrete reinforcement and structural steel-Section having two rails for auto transformer</t>
  </si>
  <si>
    <t>New chain Link Fencing excluding concrete</t>
  </si>
  <si>
    <t>Switchyard Gate excluding Concrete</t>
  </si>
  <si>
    <t>Car Parking (8 cars) - Civil Works. All civil works as per drawing and specifications complete, including - brickwork, finishing(external and internal), windows etc.However,excavation, PCC, RCC and reinforcement shall be paid separately as per BPS.</t>
  </si>
  <si>
    <t>Security Hut - Civil WorksAll civilworks as per drawing and specificationscomplete, including - brickwork,finishing (external and internal),windows etc.However, excavation, PCC,RCC and reinforcement shall be paidseparately as per BPS.</t>
  </si>
  <si>
    <t>Supplying and laying GI pipe for external water supply system - 80 mm dia pipe</t>
  </si>
  <si>
    <t>Supplying and laying GI pipe for external water supply system - 50 mm dia pipe</t>
  </si>
  <si>
    <t>Supplying and laying GI pipe for external water supply system - 40 mm dia pipe</t>
  </si>
  <si>
    <t>Supplying and laying GI pipe for external water supply system - 25 mm dia pipe</t>
  </si>
  <si>
    <t>Septic tank and soakpit for CRB</t>
  </si>
  <si>
    <t>Septic tank and soakpit for Security Room</t>
  </si>
  <si>
    <t>Providing &amp; Laying of SW pipes for external sewerage system as per technical specification 100mm dia pipe</t>
  </si>
  <si>
    <t>Providing &amp; Laying of SW pipes for external sewerage system as per technical specification 150mm dia pipe</t>
  </si>
  <si>
    <t>Providing &amp; Laying of SW pipes for external sewerage system as per technical specification 200mm dia pipe</t>
  </si>
  <si>
    <t>Providing &amp; Laying of SW pipes for external sewerage system as per technical specification 250mm dia pipe</t>
  </si>
  <si>
    <t>Providing &amp; Laying of SW pipes for external sewerage system as per technical specification 300mm dia pipe</t>
  </si>
  <si>
    <t>Control Room Building - Civil Works All civil works as per drawing and specifications complete, including - brickwork, finishing(external and internal), windows etc. However, excavation, PCC, RCC and reinforcement shall be paid separately as per BPS.</t>
  </si>
  <si>
    <t>Providing and fixing Pre cast RCC Boundary wall as per drawings and specifications, including centring, shuttering, moulding,RCC, reinforcement, casting, curing, hoisting, carriage of precast cols/panels to site,Excavation, PCC, backfilling,MS angles andConcertina coil etc. complete.</t>
  </si>
  <si>
    <t>Main Gate</t>
  </si>
  <si>
    <t>Earthwork in excavation in Hard rocks in open areas/nallas/ channels, to the required slopes, shapes, levels, elevations andprofile, including trimming of bottom and slopes of excavation and stacking and disposal of rock for a lead up to 2.0 KM beyondleveling boundary and all lifts , with all labour, material, tools, tackles and equipment, safeguards and incidentals,Royalty,taxesetc.  as per directions of the Engineer-in-Charge. Serviceable material if available shall be stacked at site as identified byEngineer-in-Charge.(50% void deduction from stack measurement)</t>
  </si>
  <si>
    <t>PEB - 66 kV GIS - Civil Works. All civil works  complete as per TS, including - brickwork, finishing (external and internal),windows etc. However, excavation, concrete (all types) and reinforcement steel shall be measured and paid separately as perrespective item of BPS.</t>
  </si>
  <si>
    <t>66 kV PEB Panel Room for GIS Hall - Civil Works -All civil works  complete as per TS, including - brickwork, finishing (external andinternal), windows etc. However, excavation, concrete (all types) and reinforcement steel shall be measured and paid separately asper respective item of BPS.</t>
  </si>
  <si>
    <t>66 kV PEB AHU Room for GIS Hall - Civil Works  All civil works  complete as per TS, including - brickwork, finishing (external andinternal), windows etc. However, excavation, concrete (all types) and reinforcement steel shall be measured and paid separately asper respective item of BPS.</t>
  </si>
  <si>
    <t>PEB - 11 kV GIS - Civil Works. All civil works  complete as per TS, including - brickwork, finishing (external and internal),windows etc. However, excavation, concrete (all types) and reinforcement steel shall be measured and paid separately as perrespective item of BPS.</t>
  </si>
  <si>
    <t>Pre-Engineered D-G Building (Plinth area 40 sqr meter)  excluding excavation, PCC, RCC and reinforcement but including finishing (internal + external ) &amp; all civil works etc complete in all respect.</t>
  </si>
  <si>
    <t>SDH Equipment (STM-4 MADM upto 5 MSP protected directions)-Common cards, Cross-connect/control cards, Optical base card, Powersupply cards, power cabling, other hardware &amp; accessories (each).</t>
  </si>
  <si>
    <t>Optical Interface Cards/SFP# -L4.1 for SDH Equipment-STM-4</t>
  </si>
  <si>
    <t>Tributary interface- E1 interface (Minimum 16 nos.)</t>
  </si>
  <si>
    <t>Ethernet Interface 10/100 Base T with Layer-2 switching (Min 8 Interfaces per card)</t>
  </si>
  <si>
    <t>Equipment Cabinets-For SDH Equipments</t>
  </si>
  <si>
    <t>NMS-Craft Terminal-Hardware</t>
  </si>
  <si>
    <t>NMS-Craft Terminal-Software</t>
  </si>
  <si>
    <t>VOIP telephone instrument with one common switch (min. 8 port)</t>
  </si>
  <si>
    <t>Insulating Oil for 25 MVA,66/11 kV, 3-phase Autotransformer</t>
  </si>
  <si>
    <t>25MVA,66/11 kV, 3-phase Power transformer excluding Insulating Oil</t>
  </si>
  <si>
    <t>On line insulating oil drying system (Cartridge type) (As per technical specification)</t>
  </si>
  <si>
    <t>72.5kV, 1250 A, 31.5 kA, SF6 GIS ICT feeder bay module as per Section-Project, Technical specification</t>
  </si>
  <si>
    <t>72.5kV, 1250 A, 31.5 kA, SF6 GIS Line feeder bay module as per Section-Project, Technical specification</t>
  </si>
  <si>
    <t>72.5kV, 2000 A, 31.5kA  for 1 sec SF6 GIS Bus Bar Module as per Section-Project, Technical specification</t>
  </si>
  <si>
    <t>72.5kV,2000A, 31.5kA ,SF6 GIS Bus sectioniser  bay module as per Section-Project, Technical specification</t>
  </si>
  <si>
    <t>60 kV Surge Arrestors (1-Phase)</t>
  </si>
  <si>
    <t>72.5kV, Bus Post Insulator, 1-Phase</t>
  </si>
  <si>
    <t>11kV, 25kA Indoor Switch gear Panel (GIS Type) for Bus Sectionaliser Module</t>
  </si>
  <si>
    <t>11 kV,25 KA, 3-phase Indoor Switch gear Panel (GIS Type)-Line Module</t>
  </si>
  <si>
    <t>11kV,25 KA, 3-phase Indoor Switch gear Panel (GIS Type)-LT Transformer Module</t>
  </si>
  <si>
    <t>11kV,25 KA, 3-phase Indoor Switch gear Panel (GIS Type)-Transformer Module</t>
  </si>
  <si>
    <t>100kVA, 11/0.433kV Transformer</t>
  </si>
  <si>
    <t xml:space="preserve"> AC Distribution Board (ACDB)</t>
  </si>
  <si>
    <t>LED Flood Light Luminaries Type FL-2 (250W) as per technical specification</t>
  </si>
  <si>
    <t>Pole Mounted LED Post Top Luminaire TYPE SL-D1 (= 30W)as per technical specification</t>
  </si>
  <si>
    <t>15A, 240V: Outdoor Receptacle 2 pole, 3-pin modular (type RO)  as per technical specifications</t>
  </si>
  <si>
    <t>125A, 415V : Interlocked switch socket outdoor Receptacle  as per technical specifications</t>
  </si>
  <si>
    <t>Control room cum administrative building (66kV) illuminationincluding Conduit</t>
  </si>
  <si>
    <t>Indoor Lightning for GIS Building (As per Technical specification) including AHU &amp; Relay Rooms as applicable</t>
  </si>
  <si>
    <t>66 kV Circuit Breaker Relay Panel With out Auto Reclose (with Automation)</t>
  </si>
  <si>
    <t>66 kV Transformer Protection Panel (For both HV &amp; MV side)-(with Automation)</t>
  </si>
  <si>
    <t>66 kV Protection Panel for Bus Sectionalizer (with Automation)</t>
  </si>
  <si>
    <t>Fire Detection and Alarm System for Control Room Building  (66kV)</t>
  </si>
  <si>
    <t>Fire Detection and Alarm System for 220kV GIS Hall</t>
  </si>
  <si>
    <t>Fire Detection and Alarm System for 11kV GIS Hall (indoor)</t>
  </si>
  <si>
    <t>Erection Hardware for 66kV (Bus Scheme as per SLD)-Line Bay as per specification</t>
  </si>
  <si>
    <t>Erection Hardware for 66kV (Bus Scheme as per SLD)-Transformer Bay as per specification</t>
  </si>
  <si>
    <t>Erection Hardware for 11kV line bay as per technical specification</t>
  </si>
  <si>
    <t>Erection Hardware for 11kV Transformer  bay as per technical specification</t>
  </si>
  <si>
    <t>Neutral formation of 3 no.s 1-phase 220KV transformer bank andassociated materials as per technical specification</t>
  </si>
  <si>
    <t>Ventillation and Heating system for 72.5kV GIS hall  area</t>
  </si>
  <si>
    <t>Heating system for 11kV GIS (indoor)</t>
  </si>
  <si>
    <t>Oil flow type heat convectors of 2000 Watts, 220 V AC of ISI mark</t>
  </si>
  <si>
    <t>EOT Crane for GIS Building for 66kV GIS Station</t>
  </si>
  <si>
    <t>11kV 3Cx300sqmm XLPE Al Armoured Cable</t>
  </si>
  <si>
    <t>11kV XLPE cable Termination Equipment along with structure accessories for out door termination (one set consists of complete &amp;requirement for one bay)</t>
  </si>
  <si>
    <t>Complete Substation automation System for 66kV  bay as per Technical Specification</t>
  </si>
  <si>
    <t>Complete Substation automation System for 66kV bus sectionalizer  bay as per Technical Specification</t>
  </si>
  <si>
    <t>Complete Substation automation System for11kV  bay as per Technical Specification</t>
  </si>
  <si>
    <t>Complete Substation automation System for 11kV bus sectionalizer  bay as per Technical Specification</t>
  </si>
  <si>
    <t>11KV, 1CX1000 SQMM XLPE AL ARMOURED CABLE ALONGWITH ACCESSORIES AS PER TECH. SPECIFICATION</t>
  </si>
  <si>
    <t>PEB - Ext of 66 kV GIS - Civil Works.All civil works  complete as per TS, including - brickwork, finishing (external and internal),windows etc. However, excavation, concrete (all types) and reinforcement steel shall be measured and paid separately as perrespective item of BPS.</t>
  </si>
  <si>
    <t>16.67 MVA, 220/66 KV, 1-phase Power Transformer excluding Insulating Oil</t>
  </si>
  <si>
    <t>Insulating oil for 16.67 MVA, 220/66 KV, 1-phase Power Transformer</t>
  </si>
  <si>
    <t>Current transformer (33kV) for transformer Netural along with support structure &amp; terminal connector</t>
  </si>
  <si>
    <t>245kV, 1600 A, 40 kA, SF6 GIS  ICT feeder bay module</t>
  </si>
  <si>
    <t>72.5kV, 2000 A, 31.5kA  for 1 sec SF6 GIS Bus Bar Module Ext</t>
  </si>
  <si>
    <t>220kV Transformer Protection Panel (For both HV &amp; MV side)-(with Automation)</t>
  </si>
  <si>
    <t>Relay test kit in Control &amp; Relay Panels</t>
  </si>
  <si>
    <t>Erection Hardware for 220kV DM-type layout for GIS termination arrangement-Transformer bay as per specification</t>
  </si>
  <si>
    <t>Erection Hardware for 72.5kV SM type layout for GIS termination arrangement-Transformer bay as per technical specification</t>
  </si>
  <si>
    <t>Erection Hardware for 72.5kV SM type layout for GIS termination arrangement-Line bay as per technical specification</t>
  </si>
  <si>
    <t>Complete Substation automation System for 220kV bay as per Technical Specification</t>
  </si>
  <si>
    <t>Ventillation and Heating system for 72.5kV GIS hall Extn area</t>
  </si>
  <si>
    <t>IV</t>
  </si>
  <si>
    <t>III</t>
  </si>
  <si>
    <t>……………………………………………………………………………..0..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</si>
</sst>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_(* \(#,##0.00\);_(* &quot;-&quot;??_);_(@_)"/>
    <numFmt numFmtId="164" formatCode="_ * #,##0.00_ ;_ * \-#,##0.00_ ;_ * &quot;-&quot;??_ ;_ @_ "/>
    <numFmt numFmtId="165" formatCode="0.0"/>
    <numFmt numFmtId="166" formatCode="_(* #,##0_);_(* \(#,##0\);_(* \-??_);_(@_)"/>
    <numFmt numFmtId="167" formatCode="_(* #,##0.0_);_(* \(#,##0.0\);_(* \-??_);_(@_)"/>
    <numFmt numFmtId="168" formatCode="_-&quot;£&quot;* #,##0.00_-;\-&quot;£&quot;* #,##0.00_-;_-&quot;£&quot;* &quot;-&quot;??_-;_-@_-"/>
    <numFmt numFmtId="169" formatCode="0.0_)"/>
    <numFmt numFmtId="170" formatCode="#,##0.000_);\(#,##0.000\)"/>
    <numFmt numFmtId="171" formatCode=";;"/>
    <numFmt numFmtId="172" formatCode="&quot;\&quot;#,##0.00;[Red]\-&quot;\&quot;#,##0.00"/>
    <numFmt numFmtId="173" formatCode="#,##0.0"/>
    <numFmt numFmtId="174" formatCode="0.000"/>
    <numFmt numFmtId="175" formatCode="[$-409]dd\-mmm\-yy;@"/>
    <numFmt numFmtId="176" formatCode="&quot; &quot;@"/>
    <numFmt numFmtId="177" formatCode="0.0000000000%"/>
    <numFmt numFmtId="178" formatCode="#,##0.0000000000_);\(#,##0.0000000000\)"/>
    <numFmt numFmtId="179" formatCode="0.00000000"/>
  </numFmts>
  <fonts count="84">
    <font>
      <sz val="11"/>
      <color theme="1"/>
      <name val="Calibri"/>
      <family val="2"/>
      <scheme val="minor"/>
    </font>
    <font>
      <b/>
      <sz val="12"/>
      <name val="Book Antiqua"/>
      <family val="1"/>
    </font>
    <font>
      <sz val="12"/>
      <name val="Book Antiqua"/>
      <family val="1"/>
    </font>
    <font>
      <b/>
      <sz val="12"/>
      <color indexed="9"/>
      <name val="Book Antiqua"/>
      <family val="1"/>
    </font>
    <font>
      <sz val="11"/>
      <name val="Book Antiqua"/>
      <family val="1"/>
    </font>
    <font>
      <sz val="12"/>
      <color indexed="9"/>
      <name val="Book Antiqua"/>
      <family val="1"/>
    </font>
    <font>
      <sz val="10"/>
      <name val="Arial"/>
      <family val="2"/>
    </font>
    <font>
      <b/>
      <sz val="11"/>
      <name val="Book Antiqua"/>
      <family val="1"/>
    </font>
    <font>
      <b/>
      <sz val="11"/>
      <color indexed="9"/>
      <name val="Book Antiqua"/>
      <family val="1"/>
    </font>
    <font>
      <sz val="10"/>
      <name val="Book Antiqua"/>
      <family val="1"/>
    </font>
    <font>
      <sz val="11"/>
      <color indexed="9"/>
      <name val="Book Antiqua"/>
      <family val="1"/>
    </font>
    <font>
      <sz val="14"/>
      <name val="AngsanaUPC"/>
      <family val="1"/>
    </font>
    <font>
      <sz val="12"/>
      <name val="¹ÙÅÁÃ¼"/>
      <charset val="129"/>
    </font>
    <font>
      <sz val="10"/>
      <color indexed="10"/>
      <name val="Arial"/>
      <family val="2"/>
    </font>
    <font>
      <b/>
      <sz val="12"/>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2"/>
      <name val="Arial"/>
      <family val="2"/>
    </font>
    <font>
      <sz val="18"/>
      <color indexed="10"/>
      <name val="Book Antiqua"/>
      <family val="1"/>
    </font>
    <font>
      <b/>
      <sz val="12"/>
      <color indexed="16"/>
      <name val="Book Antiqua"/>
      <family val="1"/>
    </font>
    <font>
      <b/>
      <u/>
      <sz val="12"/>
      <name val="Book Antiqua"/>
      <family val="1"/>
    </font>
    <font>
      <b/>
      <sz val="12"/>
      <color indexed="12"/>
      <name val="Book Antiqua"/>
      <family val="1"/>
    </font>
    <font>
      <b/>
      <sz val="16"/>
      <color indexed="12"/>
      <name val="Book Antiqua"/>
      <family val="1"/>
    </font>
    <font>
      <b/>
      <sz val="10"/>
      <name val="Book Antiqua"/>
      <family val="1"/>
    </font>
    <font>
      <sz val="11"/>
      <color indexed="12"/>
      <name val="Book Antiqua"/>
      <family val="1"/>
    </font>
    <font>
      <b/>
      <sz val="16"/>
      <color indexed="12"/>
      <name val="Arial"/>
      <family val="2"/>
    </font>
    <font>
      <b/>
      <sz val="14"/>
      <color indexed="9"/>
      <name val="Book Antiqua"/>
      <family val="1"/>
    </font>
    <font>
      <b/>
      <sz val="14"/>
      <color indexed="12"/>
      <name val="Book Antiqua"/>
      <family val="1"/>
    </font>
    <font>
      <vertAlign val="superscript"/>
      <sz val="12"/>
      <name val="Book Antiqua"/>
      <family val="1"/>
    </font>
    <font>
      <b/>
      <vertAlign val="superscript"/>
      <sz val="12"/>
      <color indexed="12"/>
      <name val="Book Antiqua"/>
      <family val="1"/>
    </font>
    <font>
      <b/>
      <sz val="14"/>
      <name val="Book Antiqua"/>
      <family val="1"/>
    </font>
    <font>
      <b/>
      <sz val="11"/>
      <color indexed="10"/>
      <name val="Book Antiqua"/>
      <family val="1"/>
    </font>
    <font>
      <sz val="12"/>
      <color indexed="56"/>
      <name val="Book Antiqua"/>
      <family val="1"/>
    </font>
    <font>
      <sz val="12"/>
      <color indexed="10"/>
      <name val="Book Antiqua"/>
      <family val="1"/>
    </font>
    <font>
      <b/>
      <sz val="11"/>
      <color indexed="8"/>
      <name val="Cambria"/>
      <family val="1"/>
    </font>
    <font>
      <b/>
      <sz val="12"/>
      <color indexed="8"/>
      <name val="Cambria"/>
      <family val="1"/>
    </font>
    <font>
      <b/>
      <sz val="12"/>
      <color indexed="9"/>
      <name val="Cambria"/>
      <family val="1"/>
    </font>
    <font>
      <b/>
      <sz val="12"/>
      <color indexed="9"/>
      <name val="Arial"/>
      <family val="2"/>
    </font>
    <font>
      <b/>
      <sz val="10"/>
      <color indexed="8"/>
      <name val="Cambria"/>
      <family val="1"/>
    </font>
    <font>
      <sz val="10"/>
      <color indexed="8"/>
      <name val="Cambria"/>
      <family val="1"/>
    </font>
    <font>
      <sz val="10"/>
      <color indexed="9"/>
      <name val="Cambria"/>
      <family val="1"/>
    </font>
    <font>
      <sz val="10"/>
      <color indexed="9"/>
      <name val="Arial"/>
      <family val="2"/>
    </font>
    <font>
      <sz val="11"/>
      <name val="Arial"/>
      <family val="2"/>
    </font>
    <font>
      <sz val="11"/>
      <color indexed="8"/>
      <name val="Cambria"/>
      <family val="1"/>
    </font>
    <font>
      <sz val="11"/>
      <color indexed="9"/>
      <name val="Cambria"/>
      <family val="1"/>
    </font>
    <font>
      <sz val="11"/>
      <color indexed="9"/>
      <name val="Arial"/>
      <family val="2"/>
    </font>
    <font>
      <b/>
      <sz val="11"/>
      <color indexed="8"/>
      <name val="Book Antiqua"/>
      <family val="1"/>
    </font>
    <font>
      <b/>
      <vertAlign val="superscript"/>
      <sz val="11"/>
      <name val="Book Antiqua"/>
      <family val="1"/>
    </font>
    <font>
      <sz val="12"/>
      <color indexed="8"/>
      <name val="Book Antiqua"/>
      <family val="1"/>
    </font>
    <font>
      <b/>
      <sz val="12"/>
      <color indexed="10"/>
      <name val="Book Antiqua"/>
      <family val="1"/>
    </font>
    <font>
      <sz val="12"/>
      <name val="Times New Roman"/>
      <family val="1"/>
    </font>
    <font>
      <b/>
      <i/>
      <sz val="11"/>
      <name val="Book Antiqua"/>
      <family val="1"/>
    </font>
    <font>
      <sz val="10"/>
      <name val="Cambria"/>
      <family val="1"/>
    </font>
    <font>
      <b/>
      <sz val="12"/>
      <name val="Bookman Old Style"/>
      <family val="1"/>
    </font>
    <font>
      <sz val="12"/>
      <name val="Bookman Old Style"/>
      <family val="1"/>
    </font>
    <font>
      <b/>
      <i/>
      <sz val="12"/>
      <name val="Book Antiqua"/>
      <family val="1"/>
    </font>
    <font>
      <b/>
      <sz val="13"/>
      <name val="Book Antiqua"/>
      <family val="1"/>
    </font>
    <font>
      <b/>
      <u/>
      <sz val="13"/>
      <name val="Book Antiqua"/>
      <family val="1"/>
    </font>
    <font>
      <i/>
      <sz val="12"/>
      <name val="Book Antiqua"/>
      <family val="1"/>
    </font>
    <font>
      <i/>
      <sz val="12"/>
      <color indexed="9"/>
      <name val="Book Antiqua"/>
      <family val="1"/>
    </font>
    <font>
      <i/>
      <sz val="11"/>
      <name val="Book Antiqua"/>
      <family val="1"/>
    </font>
    <font>
      <b/>
      <i/>
      <sz val="13"/>
      <color indexed="8"/>
      <name val="Cambria"/>
      <family val="1"/>
    </font>
    <font>
      <b/>
      <sz val="12"/>
      <color indexed="8"/>
      <name val="Book Antiqua"/>
      <family val="1"/>
    </font>
    <font>
      <sz val="13"/>
      <name val="Book Antiqua"/>
      <family val="1"/>
    </font>
    <font>
      <b/>
      <sz val="10"/>
      <name val="Arial"/>
      <family val="2"/>
    </font>
    <font>
      <b/>
      <sz val="11"/>
      <name val="Arial"/>
      <family val="2"/>
    </font>
    <font>
      <b/>
      <u/>
      <sz val="10"/>
      <name val="Arial"/>
      <family val="2"/>
    </font>
    <font>
      <sz val="14"/>
      <color indexed="9"/>
      <name val="Book Antiqua"/>
      <family val="1"/>
    </font>
    <font>
      <sz val="14"/>
      <name val="Book Antiqua"/>
      <family val="1"/>
    </font>
    <font>
      <sz val="11"/>
      <color theme="1"/>
      <name val="Calibri"/>
      <family val="2"/>
      <scheme val="minor"/>
    </font>
    <font>
      <sz val="12"/>
      <color theme="0"/>
      <name val="Book Antiqua"/>
      <family val="1"/>
    </font>
    <font>
      <b/>
      <sz val="12"/>
      <color theme="0"/>
      <name val="Book Antiqua"/>
      <family val="1"/>
    </font>
    <font>
      <sz val="12"/>
      <color theme="1"/>
      <name val="Book Antiqua"/>
      <family val="1"/>
    </font>
    <font>
      <sz val="11"/>
      <color theme="1"/>
      <name val="Book Antiqua"/>
      <family val="1"/>
    </font>
    <font>
      <b/>
      <sz val="11"/>
      <color theme="1"/>
      <name val="Book Antiqua"/>
      <family val="1"/>
    </font>
    <font>
      <b/>
      <sz val="12"/>
      <color theme="1"/>
      <name val="Book Antiqua"/>
      <family val="1"/>
    </font>
    <font>
      <b/>
      <sz val="20"/>
      <color theme="1"/>
      <name val="Book Antiqua"/>
      <family val="1"/>
    </font>
    <font>
      <i/>
      <sz val="12"/>
      <color theme="1"/>
      <name val="Book Antiqua"/>
      <family val="1"/>
    </font>
    <font>
      <b/>
      <i/>
      <sz val="11"/>
      <color theme="1"/>
      <name val="Book Antiqua"/>
      <family val="1"/>
    </font>
    <font>
      <b/>
      <sz val="14"/>
      <color rgb="FF000000"/>
      <name val="Calibri"/>
      <family val="2"/>
    </font>
    <font>
      <b/>
      <sz val="14"/>
      <color theme="1"/>
      <name val="Book Antiqua"/>
      <family val="1"/>
    </font>
  </fonts>
  <fills count="14">
    <fill>
      <patternFill patternType="none"/>
    </fill>
    <fill>
      <patternFill patternType="gray125"/>
    </fill>
    <fill>
      <patternFill patternType="solid">
        <fgColor indexed="26"/>
      </patternFill>
    </fill>
    <fill>
      <patternFill patternType="solid">
        <fgColor indexed="42"/>
        <bgColor indexed="64"/>
      </patternFill>
    </fill>
    <fill>
      <patternFill patternType="solid">
        <fgColor indexed="22"/>
        <bgColor indexed="64"/>
      </patternFill>
    </fill>
    <fill>
      <patternFill patternType="solid">
        <fgColor indexed="44"/>
        <bgColor indexed="64"/>
      </patternFill>
    </fill>
    <fill>
      <patternFill patternType="solid">
        <fgColor indexed="12"/>
        <bgColor indexed="64"/>
      </patternFill>
    </fill>
    <fill>
      <patternFill patternType="solid">
        <fgColor indexed="45"/>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9" tint="0.39997558519241921"/>
        <bgColor indexed="64"/>
      </patternFill>
    </fill>
  </fills>
  <borders count="71">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hair">
        <color indexed="64"/>
      </bottom>
      <diagonal/>
    </border>
    <border>
      <left style="thin">
        <color indexed="64"/>
      </left>
      <right/>
      <top style="thin">
        <color indexed="64"/>
      </top>
      <bottom/>
      <diagonal/>
    </border>
    <border>
      <left/>
      <right/>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medium">
        <color indexed="64"/>
      </top>
      <bottom style="thin">
        <color indexed="64"/>
      </bottom>
      <diagonal/>
    </border>
    <border>
      <left/>
      <right/>
      <top style="hair">
        <color indexed="64"/>
      </top>
      <bottom style="thin">
        <color indexed="64"/>
      </bottom>
      <diagonal/>
    </border>
    <border>
      <left/>
      <right/>
      <top style="hair">
        <color indexed="64"/>
      </top>
      <bottom/>
      <diagonal/>
    </border>
    <border>
      <left style="medium">
        <color indexed="64"/>
      </left>
      <right/>
      <top style="medium">
        <color indexed="64"/>
      </top>
      <bottom/>
      <diagonal/>
    </border>
  </borders>
  <cellStyleXfs count="126">
    <xf numFmtId="0" fontId="0" fillId="0" borderId="0"/>
    <xf numFmtId="9" fontId="11" fillId="0" borderId="0"/>
    <xf numFmtId="9" fontId="11" fillId="0" borderId="0"/>
    <xf numFmtId="168" fontId="6" fillId="0" borderId="0" applyFont="0" applyFill="0" applyBorder="0" applyAlignment="0" applyProtection="0"/>
    <xf numFmtId="169" fontId="6" fillId="0" borderId="0" applyFont="0" applyFill="0" applyBorder="0" applyAlignment="0" applyProtection="0"/>
    <xf numFmtId="170" fontId="6" fillId="0" borderId="0" applyFont="0" applyFill="0" applyBorder="0" applyAlignment="0" applyProtection="0"/>
    <xf numFmtId="171" fontId="6" fillId="0" borderId="0" applyFont="0" applyFill="0" applyBorder="0" applyAlignment="0" applyProtection="0"/>
    <xf numFmtId="0" fontId="12" fillId="0" borderId="0"/>
    <xf numFmtId="164" fontId="72" fillId="0" borderId="0" applyFont="0" applyFill="0" applyBorder="0" applyAlignment="0" applyProtection="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3" fontId="13" fillId="0" borderId="1">
      <alignment horizontal="right"/>
    </xf>
    <xf numFmtId="173" fontId="13" fillId="0" borderId="1">
      <alignment horizontal="right"/>
    </xf>
    <xf numFmtId="0" fontId="14" fillId="0" borderId="2" applyNumberFormat="0" applyAlignment="0" applyProtection="0">
      <alignment horizontal="left" vertical="center"/>
    </xf>
    <xf numFmtId="0" fontId="14" fillId="0" borderId="3">
      <alignment horizontal="left" vertical="center"/>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37" fontId="16" fillId="0" borderId="0"/>
    <xf numFmtId="37" fontId="16" fillId="0" borderId="0"/>
    <xf numFmtId="174" fontId="6" fillId="0" borderId="0"/>
    <xf numFmtId="174"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9"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9" fillId="0" borderId="0"/>
    <xf numFmtId="0" fontId="9" fillId="0" borderId="0"/>
    <xf numFmtId="0" fontId="4" fillId="0" borderId="0"/>
    <xf numFmtId="0" fontId="9" fillId="0" borderId="0"/>
    <xf numFmtId="0" fontId="6" fillId="0" borderId="0"/>
    <xf numFmtId="0" fontId="4" fillId="0" borderId="0" applyNumberFormat="0" applyFill="0" applyBorder="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xf numFmtId="0" fontId="4" fillId="0" borderId="0"/>
    <xf numFmtId="0" fontId="4" fillId="0" borderId="0"/>
    <xf numFmtId="0" fontId="6" fillId="0" borderId="0"/>
    <xf numFmtId="0" fontId="6" fillId="0" borderId="0" applyNumberFormat="0" applyFont="0" applyFill="0" applyBorder="0" applyAlignment="0" applyProtection="0">
      <alignment vertical="top"/>
    </xf>
    <xf numFmtId="0" fontId="6" fillId="0" borderId="0"/>
    <xf numFmtId="0" fontId="6" fillId="2" borderId="4" applyNumberFormat="0" applyFont="0" applyAlignment="0" applyProtection="0"/>
    <xf numFmtId="0" fontId="6" fillId="2" borderId="4" applyNumberFormat="0" applyFont="0" applyAlignment="0" applyProtection="0"/>
    <xf numFmtId="0" fontId="17" fillId="0" borderId="0" applyFont="0"/>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0" borderId="0"/>
  </cellStyleXfs>
  <cellXfs count="1003">
    <xf numFmtId="0" fontId="0" fillId="0" borderId="0" xfId="0"/>
    <xf numFmtId="0" fontId="1" fillId="0" borderId="5" xfId="0" applyNumberFormat="1" applyFont="1" applyFill="1" applyBorder="1" applyAlignment="1" applyProtection="1">
      <alignment vertical="center"/>
    </xf>
    <xf numFmtId="0" fontId="1" fillId="0" borderId="5" xfId="0" applyNumberFormat="1" applyFont="1" applyFill="1" applyBorder="1" applyAlignment="1" applyProtection="1">
      <alignment horizontal="right" vertical="center"/>
    </xf>
    <xf numFmtId="0" fontId="2" fillId="0" borderId="0" xfId="0" applyNumberFormat="1" applyFont="1" applyFill="1" applyBorder="1" applyAlignment="1" applyProtection="1">
      <alignment vertical="center"/>
    </xf>
    <xf numFmtId="0" fontId="2" fillId="0" borderId="0" xfId="0" applyNumberFormat="1" applyFont="1" applyFill="1" applyBorder="1" applyAlignment="1" applyProtection="1">
      <alignment horizontal="center" vertical="center"/>
    </xf>
    <xf numFmtId="0" fontId="2" fillId="0" borderId="0" xfId="115" applyFont="1" applyAlignment="1" applyProtection="1">
      <alignment vertical="center"/>
      <protection hidden="1"/>
    </xf>
    <xf numFmtId="0" fontId="1" fillId="0" borderId="5" xfId="0" applyNumberFormat="1" applyFont="1" applyFill="1" applyBorder="1" applyAlignment="1" applyProtection="1">
      <alignment horizontal="center" vertical="center"/>
    </xf>
    <xf numFmtId="0" fontId="5" fillId="0" borderId="0" xfId="0" applyFont="1" applyAlignment="1" applyProtection="1">
      <alignment vertical="center"/>
    </xf>
    <xf numFmtId="0" fontId="2" fillId="0" borderId="0" xfId="0" applyFont="1" applyAlignment="1" applyProtection="1">
      <alignment vertical="center"/>
    </xf>
    <xf numFmtId="0" fontId="2" fillId="0" borderId="0" xfId="111" applyNumberFormat="1" applyFont="1" applyFill="1" applyBorder="1" applyAlignment="1" applyProtection="1">
      <alignment vertical="center" wrapText="1"/>
    </xf>
    <xf numFmtId="0" fontId="2" fillId="0" borderId="0" xfId="111" applyNumberFormat="1" applyFont="1" applyFill="1" applyBorder="1" applyAlignment="1" applyProtection="1">
      <alignment vertical="center"/>
    </xf>
    <xf numFmtId="0" fontId="2" fillId="0" borderId="0" xfId="0" applyNumberFormat="1" applyFont="1" applyFill="1" applyBorder="1" applyAlignment="1" applyProtection="1">
      <alignment horizontal="left" vertical="center"/>
      <protection hidden="1"/>
    </xf>
    <xf numFmtId="0" fontId="2" fillId="0" borderId="0" xfId="115" applyFont="1" applyBorder="1" applyAlignment="1" applyProtection="1">
      <alignment horizontal="left" vertical="center"/>
      <protection hidden="1"/>
    </xf>
    <xf numFmtId="0" fontId="1" fillId="0" borderId="6" xfId="111" applyNumberFormat="1" applyFont="1" applyFill="1" applyBorder="1" applyAlignment="1" applyProtection="1">
      <alignment vertical="center" wrapText="1"/>
    </xf>
    <xf numFmtId="0" fontId="1" fillId="0" borderId="7" xfId="111" applyNumberFormat="1" applyFont="1" applyFill="1" applyBorder="1" applyAlignment="1" applyProtection="1">
      <alignment horizontal="center" vertical="center" wrapText="1"/>
    </xf>
    <xf numFmtId="0" fontId="1" fillId="0" borderId="8" xfId="111" applyNumberFormat="1" applyFont="1" applyFill="1" applyBorder="1" applyAlignment="1" applyProtection="1">
      <alignment horizontal="center" vertical="center" wrapText="1"/>
    </xf>
    <xf numFmtId="0" fontId="1" fillId="0" borderId="9" xfId="0" applyNumberFormat="1" applyFont="1" applyFill="1" applyBorder="1" applyAlignment="1" applyProtection="1">
      <alignment horizontal="center" vertical="center"/>
    </xf>
    <xf numFmtId="0" fontId="1" fillId="0" borderId="10" xfId="111" applyNumberFormat="1" applyFont="1" applyFill="1" applyBorder="1" applyAlignment="1" applyProtection="1">
      <alignment vertical="center" wrapText="1"/>
    </xf>
    <xf numFmtId="165" fontId="1" fillId="0" borderId="5" xfId="0" applyNumberFormat="1" applyFont="1" applyFill="1" applyBorder="1" applyAlignment="1" applyProtection="1">
      <alignment horizontal="left" vertical="center"/>
    </xf>
    <xf numFmtId="165" fontId="2" fillId="0" borderId="0" xfId="0" applyNumberFormat="1" applyFont="1" applyFill="1" applyBorder="1" applyAlignment="1" applyProtection="1">
      <alignment horizontal="left" vertical="center"/>
    </xf>
    <xf numFmtId="165" fontId="2" fillId="0" borderId="0" xfId="111" applyNumberFormat="1" applyFont="1" applyFill="1" applyBorder="1" applyAlignment="1" applyProtection="1">
      <alignment vertical="center"/>
    </xf>
    <xf numFmtId="165" fontId="2" fillId="0" borderId="0" xfId="115" applyNumberFormat="1" applyFont="1" applyFill="1" applyAlignment="1" applyProtection="1">
      <alignment vertical="center"/>
      <protection hidden="1"/>
    </xf>
    <xf numFmtId="0" fontId="4" fillId="0" borderId="0" xfId="0" applyNumberFormat="1" applyFont="1" applyFill="1" applyBorder="1" applyAlignment="1" applyProtection="1">
      <alignment horizontal="justify" vertical="center"/>
      <protection hidden="1"/>
    </xf>
    <xf numFmtId="0" fontId="4" fillId="0" borderId="0" xfId="0" applyNumberFormat="1" applyFont="1" applyFill="1" applyBorder="1" applyAlignment="1" applyProtection="1">
      <alignment horizontal="center" vertical="center"/>
      <protection hidden="1"/>
    </xf>
    <xf numFmtId="0" fontId="4" fillId="0" borderId="0" xfId="0" applyNumberFormat="1" applyFont="1" applyFill="1" applyBorder="1" applyAlignment="1" applyProtection="1">
      <alignment vertical="center"/>
      <protection hidden="1"/>
    </xf>
    <xf numFmtId="0" fontId="7" fillId="0" borderId="0" xfId="115" applyFont="1" applyAlignment="1" applyProtection="1">
      <alignment vertical="center"/>
      <protection hidden="1"/>
    </xf>
    <xf numFmtId="0" fontId="4" fillId="0" borderId="0" xfId="115" applyFont="1" applyAlignment="1" applyProtection="1">
      <alignment vertical="center"/>
      <protection hidden="1"/>
    </xf>
    <xf numFmtId="0" fontId="4" fillId="0" borderId="0" xfId="115" applyFont="1" applyBorder="1" applyAlignment="1" applyProtection="1">
      <alignment horizontal="left" vertical="center" indent="1"/>
      <protection hidden="1"/>
    </xf>
    <xf numFmtId="0" fontId="4" fillId="0" borderId="0" xfId="114" applyFont="1" applyAlignment="1" applyProtection="1">
      <alignment vertical="center"/>
      <protection hidden="1"/>
    </xf>
    <xf numFmtId="0" fontId="7" fillId="0" borderId="0" xfId="117" applyFont="1" applyFill="1" applyAlignment="1" applyProtection="1">
      <alignment vertical="top"/>
      <protection hidden="1"/>
    </xf>
    <xf numFmtId="0" fontId="4" fillId="0" borderId="0" xfId="114" applyFont="1" applyFill="1" applyAlignment="1" applyProtection="1">
      <alignment vertical="top"/>
      <protection hidden="1"/>
    </xf>
    <xf numFmtId="0" fontId="4" fillId="0" borderId="0" xfId="73" applyAlignment="1">
      <alignment vertical="top"/>
    </xf>
    <xf numFmtId="0" fontId="2" fillId="0" borderId="0" xfId="73" applyFont="1" applyAlignment="1" applyProtection="1">
      <alignment horizontal="left" vertical="top" wrapText="1"/>
      <protection hidden="1"/>
    </xf>
    <xf numFmtId="0" fontId="2" fillId="0" borderId="0" xfId="73" applyFont="1" applyAlignment="1" applyProtection="1">
      <alignment vertical="center"/>
      <protection hidden="1"/>
    </xf>
    <xf numFmtId="0" fontId="4" fillId="0" borderId="0" xfId="73"/>
    <xf numFmtId="0" fontId="4" fillId="0" borderId="0" xfId="73" applyAlignment="1">
      <alignment wrapText="1"/>
    </xf>
    <xf numFmtId="0" fontId="9" fillId="0" borderId="9" xfId="114" quotePrefix="1" applyFont="1" applyBorder="1" applyAlignment="1" applyProtection="1">
      <alignment horizontal="left" vertical="center"/>
      <protection hidden="1"/>
    </xf>
    <xf numFmtId="0" fontId="14" fillId="0" borderId="9" xfId="114" applyFont="1" applyBorder="1" applyAlignment="1" applyProtection="1">
      <alignment vertical="center"/>
      <protection hidden="1"/>
    </xf>
    <xf numFmtId="0" fontId="20" fillId="0" borderId="0" xfId="114" applyFont="1" applyBorder="1" applyAlignment="1" applyProtection="1">
      <alignment vertical="center"/>
      <protection hidden="1"/>
    </xf>
    <xf numFmtId="0" fontId="20" fillId="0" borderId="0" xfId="114" applyFont="1" applyAlignment="1" applyProtection="1">
      <alignment vertical="center"/>
      <protection hidden="1"/>
    </xf>
    <xf numFmtId="0" fontId="20" fillId="0" borderId="0" xfId="114" applyFont="1" applyProtection="1">
      <protection hidden="1"/>
    </xf>
    <xf numFmtId="0" fontId="6" fillId="0" borderId="0" xfId="114" applyProtection="1">
      <protection hidden="1"/>
    </xf>
    <xf numFmtId="0" fontId="24" fillId="0" borderId="11" xfId="114" applyFont="1" applyBorder="1" applyAlignment="1" applyProtection="1">
      <alignment horizontal="center" vertical="center"/>
      <protection hidden="1"/>
    </xf>
    <xf numFmtId="0" fontId="6" fillId="0" borderId="0" xfId="114"/>
    <xf numFmtId="0" fontId="6" fillId="0" borderId="0" xfId="114" quotePrefix="1" applyAlignment="1">
      <alignment horizontal="left"/>
    </xf>
    <xf numFmtId="0" fontId="6" fillId="0" borderId="0" xfId="114" applyAlignment="1" applyProtection="1">
      <alignment vertical="center"/>
      <protection hidden="1"/>
    </xf>
    <xf numFmtId="0" fontId="2" fillId="0" borderId="12" xfId="114" applyFont="1" applyBorder="1" applyAlignment="1" applyProtection="1">
      <alignment vertical="center"/>
      <protection hidden="1"/>
    </xf>
    <xf numFmtId="0" fontId="2" fillId="0" borderId="0" xfId="114" applyFont="1" applyBorder="1" applyAlignment="1" applyProtection="1">
      <alignment vertical="center"/>
      <protection hidden="1"/>
    </xf>
    <xf numFmtId="0" fontId="2" fillId="0" borderId="13" xfId="114" applyFont="1" applyBorder="1" applyAlignment="1" applyProtection="1">
      <alignment vertical="center"/>
      <protection hidden="1"/>
    </xf>
    <xf numFmtId="0" fontId="2" fillId="0" borderId="14" xfId="114" applyFont="1" applyBorder="1" applyAlignment="1" applyProtection="1">
      <alignment vertical="center"/>
      <protection hidden="1"/>
    </xf>
    <xf numFmtId="0" fontId="2" fillId="0" borderId="5" xfId="114" applyFont="1" applyBorder="1" applyAlignment="1" applyProtection="1">
      <alignment vertical="center"/>
      <protection hidden="1"/>
    </xf>
    <xf numFmtId="0" fontId="2" fillId="0" borderId="15" xfId="114" applyFont="1" applyBorder="1" applyAlignment="1" applyProtection="1">
      <alignment vertical="center"/>
      <protection hidden="1"/>
    </xf>
    <xf numFmtId="0" fontId="26" fillId="0" borderId="13" xfId="114" applyFont="1" applyBorder="1" applyAlignment="1" applyProtection="1">
      <alignment vertical="center"/>
      <protection hidden="1"/>
    </xf>
    <xf numFmtId="0" fontId="9" fillId="0" borderId="13" xfId="114" applyFont="1" applyBorder="1" applyAlignment="1" applyProtection="1">
      <alignment vertical="center"/>
      <protection hidden="1"/>
    </xf>
    <xf numFmtId="0" fontId="28" fillId="0" borderId="0" xfId="114" applyFont="1" applyBorder="1" applyAlignment="1" applyProtection="1">
      <alignment vertical="center"/>
      <protection hidden="1"/>
    </xf>
    <xf numFmtId="0" fontId="9" fillId="0" borderId="15" xfId="114" applyFont="1" applyBorder="1" applyAlignment="1" applyProtection="1">
      <alignment vertical="center"/>
      <protection hidden="1"/>
    </xf>
    <xf numFmtId="0" fontId="2" fillId="0" borderId="0" xfId="114" applyFont="1" applyAlignment="1" applyProtection="1">
      <alignment vertical="center"/>
      <protection hidden="1"/>
    </xf>
    <xf numFmtId="0" fontId="2" fillId="0" borderId="16" xfId="114" applyFont="1" applyBorder="1" applyAlignment="1" applyProtection="1">
      <alignment vertical="center"/>
      <protection hidden="1"/>
    </xf>
    <xf numFmtId="0" fontId="9" fillId="0" borderId="0" xfId="114" applyFont="1" applyAlignment="1" applyProtection="1">
      <alignment vertical="center"/>
      <protection hidden="1"/>
    </xf>
    <xf numFmtId="0" fontId="30" fillId="0" borderId="0" xfId="73" applyFont="1" applyAlignment="1" applyProtection="1">
      <alignment horizontal="center" vertical="center" wrapText="1"/>
      <protection hidden="1"/>
    </xf>
    <xf numFmtId="0" fontId="14" fillId="0" borderId="0" xfId="73" applyFont="1" applyBorder="1" applyAlignment="1" applyProtection="1">
      <protection hidden="1"/>
    </xf>
    <xf numFmtId="0" fontId="4" fillId="0" borderId="0" xfId="73" applyBorder="1" applyProtection="1">
      <protection hidden="1"/>
    </xf>
    <xf numFmtId="0" fontId="4" fillId="0" borderId="0" xfId="73" applyBorder="1" applyAlignment="1" applyProtection="1">
      <alignment vertical="top"/>
      <protection hidden="1"/>
    </xf>
    <xf numFmtId="0" fontId="2" fillId="0" borderId="0" xfId="73" applyFont="1" applyBorder="1" applyAlignment="1" applyProtection="1">
      <alignment vertical="top"/>
      <protection hidden="1"/>
    </xf>
    <xf numFmtId="0" fontId="2" fillId="0" borderId="0" xfId="73" applyFont="1" applyAlignment="1" applyProtection="1">
      <alignment vertical="top"/>
      <protection hidden="1"/>
    </xf>
    <xf numFmtId="0" fontId="20" fillId="0" borderId="0" xfId="73" applyFont="1" applyBorder="1" applyProtection="1">
      <protection hidden="1"/>
    </xf>
    <xf numFmtId="0" fontId="7" fillId="0" borderId="0" xfId="73" applyFont="1" applyBorder="1" applyAlignment="1" applyProtection="1">
      <alignment horizontal="center" vertical="top"/>
      <protection hidden="1"/>
    </xf>
    <xf numFmtId="0" fontId="2" fillId="0" borderId="0" xfId="73" applyFont="1" applyAlignment="1" applyProtection="1">
      <alignment horizontal="justify" vertical="center"/>
      <protection hidden="1"/>
    </xf>
    <xf numFmtId="0" fontId="20" fillId="0" borderId="0" xfId="73" applyFont="1" applyBorder="1" applyAlignment="1" applyProtection="1">
      <alignment vertical="top" wrapText="1"/>
      <protection hidden="1"/>
    </xf>
    <xf numFmtId="165" fontId="1" fillId="0" borderId="0" xfId="73" quotePrefix="1" applyNumberFormat="1" applyFont="1" applyBorder="1" applyAlignment="1" applyProtection="1">
      <alignment horizontal="left" vertical="top" wrapText="1" indent="1"/>
      <protection hidden="1"/>
    </xf>
    <xf numFmtId="0" fontId="2" fillId="0" borderId="0" xfId="73" applyFont="1" applyAlignment="1" applyProtection="1">
      <alignment horizontal="justify" vertical="top"/>
      <protection hidden="1"/>
    </xf>
    <xf numFmtId="0" fontId="24" fillId="0" borderId="0" xfId="73" applyFont="1" applyAlignment="1" applyProtection="1">
      <alignment horizontal="justify" vertical="center"/>
      <protection hidden="1"/>
    </xf>
    <xf numFmtId="0" fontId="2" fillId="0" borderId="0" xfId="73" applyFont="1" applyBorder="1" applyAlignment="1" applyProtection="1">
      <alignment horizontal="right" vertical="top" wrapText="1"/>
      <protection hidden="1"/>
    </xf>
    <xf numFmtId="0" fontId="2" fillId="0" borderId="0" xfId="73" applyFont="1" applyBorder="1" applyAlignment="1" applyProtection="1">
      <alignment horizontal="center" vertical="top" wrapText="1"/>
      <protection hidden="1"/>
    </xf>
    <xf numFmtId="0" fontId="2" fillId="8" borderId="0" xfId="73" applyFont="1" applyFill="1" applyAlignment="1" applyProtection="1">
      <alignment horizontal="justify" vertical="top"/>
      <protection hidden="1"/>
    </xf>
    <xf numFmtId="0" fontId="4" fillId="0" borderId="0" xfId="73" applyFont="1" applyBorder="1" applyAlignment="1" applyProtection="1">
      <alignment vertical="top"/>
      <protection hidden="1"/>
    </xf>
    <xf numFmtId="0" fontId="2" fillId="0" borderId="0" xfId="73" applyFont="1" applyAlignment="1" applyProtection="1">
      <alignment horizontal="left"/>
      <protection hidden="1"/>
    </xf>
    <xf numFmtId="0" fontId="2" fillId="0" borderId="0" xfId="73" applyFont="1" applyAlignment="1" applyProtection="1">
      <alignment horizontal="justify"/>
      <protection hidden="1"/>
    </xf>
    <xf numFmtId="0" fontId="2" fillId="0" borderId="0" xfId="73" applyFont="1" applyBorder="1" applyProtection="1">
      <protection hidden="1"/>
    </xf>
    <xf numFmtId="165" fontId="1" fillId="0" borderId="0" xfId="73" quotePrefix="1" applyNumberFormat="1" applyFont="1" applyBorder="1" applyAlignment="1" applyProtection="1">
      <alignment horizontal="left" vertical="top" wrapText="1"/>
      <protection hidden="1"/>
    </xf>
    <xf numFmtId="0" fontId="24" fillId="0" borderId="0" xfId="73" applyFont="1" applyBorder="1" applyAlignment="1" applyProtection="1">
      <alignment horizontal="center" vertical="top"/>
      <protection hidden="1"/>
    </xf>
    <xf numFmtId="0" fontId="7" fillId="0" borderId="5" xfId="73" applyNumberFormat="1" applyFont="1" applyFill="1" applyBorder="1" applyAlignment="1" applyProtection="1">
      <alignment horizontal="left" vertical="center"/>
    </xf>
    <xf numFmtId="0" fontId="7" fillId="0" borderId="5" xfId="73" applyNumberFormat="1" applyFont="1" applyFill="1" applyBorder="1" applyAlignment="1" applyProtection="1">
      <alignment horizontal="justify" vertical="center"/>
    </xf>
    <xf numFmtId="0" fontId="7" fillId="0" borderId="5" xfId="73" applyNumberFormat="1" applyFont="1" applyFill="1" applyBorder="1" applyAlignment="1" applyProtection="1">
      <alignment horizontal="center" vertical="center"/>
    </xf>
    <xf numFmtId="0" fontId="7" fillId="0" borderId="5" xfId="73" applyNumberFormat="1" applyFont="1" applyFill="1" applyBorder="1" applyAlignment="1" applyProtection="1">
      <alignment horizontal="right" vertical="center"/>
    </xf>
    <xf numFmtId="0" fontId="5" fillId="0" borderId="0" xfId="114" applyFont="1" applyAlignment="1" applyProtection="1">
      <alignment vertical="top"/>
      <protection hidden="1"/>
    </xf>
    <xf numFmtId="0" fontId="5" fillId="0" borderId="0" xfId="114" applyFont="1" applyBorder="1" applyAlignment="1" applyProtection="1">
      <alignment vertical="top"/>
      <protection hidden="1"/>
    </xf>
    <xf numFmtId="0" fontId="4" fillId="0" borderId="0" xfId="73" applyNumberFormat="1" applyFont="1" applyFill="1" applyBorder="1" applyAlignment="1" applyProtection="1">
      <alignment horizontal="left" vertical="center"/>
    </xf>
    <xf numFmtId="0" fontId="4" fillId="0" borderId="0" xfId="73" applyNumberFormat="1" applyFont="1" applyFill="1" applyBorder="1" applyAlignment="1" applyProtection="1">
      <alignment horizontal="justify" vertical="center"/>
    </xf>
    <xf numFmtId="0" fontId="4" fillId="0" borderId="0" xfId="73" applyNumberFormat="1" applyFont="1" applyFill="1" applyBorder="1" applyAlignment="1" applyProtection="1">
      <alignment horizontal="center" vertical="center"/>
    </xf>
    <xf numFmtId="0" fontId="4" fillId="0" borderId="0" xfId="73" applyNumberFormat="1" applyFont="1" applyFill="1" applyBorder="1" applyAlignment="1" applyProtection="1">
      <alignment vertical="center"/>
    </xf>
    <xf numFmtId="0" fontId="10" fillId="0" borderId="0" xfId="73" applyNumberFormat="1" applyFont="1" applyFill="1" applyBorder="1" applyAlignment="1" applyProtection="1">
      <alignment vertical="center"/>
      <protection hidden="1"/>
    </xf>
    <xf numFmtId="0" fontId="8" fillId="0" borderId="0" xfId="114" applyFont="1" applyFill="1" applyAlignment="1" applyProtection="1">
      <alignment vertical="center"/>
      <protection hidden="1"/>
    </xf>
    <xf numFmtId="0" fontId="8" fillId="0" borderId="0" xfId="114" applyFont="1" applyFill="1" applyAlignment="1" applyProtection="1">
      <alignment horizontal="center" vertical="center"/>
      <protection hidden="1"/>
    </xf>
    <xf numFmtId="0" fontId="4" fillId="0" borderId="0" xfId="114" applyNumberFormat="1" applyFont="1" applyFill="1" applyBorder="1" applyAlignment="1" applyProtection="1">
      <alignment horizontal="left" vertical="center" indent="1"/>
      <protection hidden="1"/>
    </xf>
    <xf numFmtId="0" fontId="4" fillId="0" borderId="0" xfId="117" applyFont="1" applyAlignment="1" applyProtection="1">
      <alignment horizontal="left" vertical="center" indent="1"/>
      <protection hidden="1"/>
    </xf>
    <xf numFmtId="176" fontId="7" fillId="0" borderId="17" xfId="114" applyNumberFormat="1" applyFont="1" applyBorder="1" applyAlignment="1" applyProtection="1">
      <alignment horizontal="center" vertical="center"/>
      <protection hidden="1"/>
    </xf>
    <xf numFmtId="0" fontId="3" fillId="0" borderId="0" xfId="114" applyFont="1" applyBorder="1" applyAlignment="1" applyProtection="1">
      <alignment vertical="top"/>
      <protection hidden="1"/>
    </xf>
    <xf numFmtId="0" fontId="35" fillId="0" borderId="0" xfId="114" applyFont="1" applyAlignment="1" applyProtection="1">
      <alignment vertical="top"/>
      <protection hidden="1"/>
    </xf>
    <xf numFmtId="10" fontId="7" fillId="3" borderId="9" xfId="114" applyNumberFormat="1" applyFont="1" applyFill="1" applyBorder="1" applyAlignment="1" applyProtection="1">
      <alignment horizontal="right" vertical="center" wrapText="1"/>
      <protection locked="0"/>
    </xf>
    <xf numFmtId="2" fontId="3" fillId="0" borderId="0" xfId="114" applyNumberFormat="1" applyFont="1" applyBorder="1" applyAlignment="1" applyProtection="1">
      <alignment vertical="top"/>
      <protection hidden="1"/>
    </xf>
    <xf numFmtId="0" fontId="36" fillId="0" borderId="0" xfId="114" applyFont="1" applyAlignment="1" applyProtection="1">
      <alignment vertical="top"/>
      <protection hidden="1"/>
    </xf>
    <xf numFmtId="0" fontId="4" fillId="0" borderId="0" xfId="114" applyFont="1" applyAlignment="1" applyProtection="1">
      <alignment horizontal="left" vertical="center" wrapText="1"/>
      <protection hidden="1"/>
    </xf>
    <xf numFmtId="0" fontId="7" fillId="0" borderId="0" xfId="73" applyFont="1" applyAlignment="1">
      <alignment horizontal="right" vertical="center"/>
    </xf>
    <xf numFmtId="0" fontId="7" fillId="0" borderId="0" xfId="73" applyNumberFormat="1" applyFont="1" applyFill="1" applyBorder="1" applyAlignment="1" applyProtection="1">
      <alignment horizontal="justify" vertical="center"/>
    </xf>
    <xf numFmtId="0" fontId="10" fillId="0" borderId="0" xfId="73" applyFont="1" applyBorder="1" applyAlignment="1" applyProtection="1">
      <alignment horizontal="right" vertical="center"/>
      <protection hidden="1"/>
    </xf>
    <xf numFmtId="0" fontId="10" fillId="0" borderId="0" xfId="73" applyNumberFormat="1" applyFont="1" applyFill="1" applyBorder="1" applyAlignment="1" applyProtection="1">
      <alignment horizontal="center" vertical="center"/>
      <protection hidden="1"/>
    </xf>
    <xf numFmtId="0" fontId="10" fillId="0" borderId="0" xfId="73" applyNumberFormat="1" applyFont="1" applyFill="1" applyBorder="1" applyAlignment="1" applyProtection="1">
      <alignment horizontal="justify" vertical="center"/>
      <protection hidden="1"/>
    </xf>
    <xf numFmtId="0" fontId="8" fillId="0" borderId="0" xfId="73" applyFont="1" applyAlignment="1" applyProtection="1">
      <alignment horizontal="right" vertical="center"/>
      <protection hidden="1"/>
    </xf>
    <xf numFmtId="0" fontId="10" fillId="0" borderId="0" xfId="114" applyFont="1" applyAlignment="1" applyProtection="1">
      <alignment vertical="center"/>
      <protection hidden="1"/>
    </xf>
    <xf numFmtId="0" fontId="10" fillId="0" borderId="0" xfId="114" applyFont="1" applyAlignment="1" applyProtection="1">
      <alignment horizontal="right" vertical="center"/>
      <protection hidden="1"/>
    </xf>
    <xf numFmtId="0" fontId="10" fillId="0" borderId="0" xfId="114" applyFont="1" applyBorder="1" applyAlignment="1" applyProtection="1">
      <alignment horizontal="left" vertical="center"/>
      <protection hidden="1"/>
    </xf>
    <xf numFmtId="0" fontId="2" fillId="0" borderId="0" xfId="114" applyFont="1" applyAlignment="1" applyProtection="1">
      <alignment vertical="top"/>
      <protection hidden="1"/>
    </xf>
    <xf numFmtId="0" fontId="7" fillId="0" borderId="5" xfId="73" applyNumberFormat="1" applyFont="1" applyFill="1" applyBorder="1" applyAlignment="1" applyProtection="1">
      <alignment horizontal="left" vertical="center"/>
      <protection hidden="1"/>
    </xf>
    <xf numFmtId="0" fontId="7" fillId="0" borderId="5" xfId="73" applyNumberFormat="1" applyFont="1" applyFill="1" applyBorder="1" applyAlignment="1" applyProtection="1">
      <alignment horizontal="justify" vertical="center"/>
      <protection hidden="1"/>
    </xf>
    <xf numFmtId="0" fontId="7" fillId="0" borderId="5" xfId="73" applyNumberFormat="1" applyFont="1" applyFill="1" applyBorder="1" applyAlignment="1" applyProtection="1">
      <alignment vertical="center"/>
      <protection hidden="1"/>
    </xf>
    <xf numFmtId="0" fontId="7" fillId="0" borderId="5" xfId="73" applyNumberFormat="1" applyFont="1" applyFill="1" applyBorder="1" applyAlignment="1" applyProtection="1">
      <alignment horizontal="right" vertical="center"/>
      <protection hidden="1"/>
    </xf>
    <xf numFmtId="0" fontId="4" fillId="0" borderId="0" xfId="73" applyNumberFormat="1" applyFont="1" applyFill="1" applyBorder="1" applyAlignment="1" applyProtection="1">
      <alignment horizontal="left" vertical="center"/>
      <protection hidden="1"/>
    </xf>
    <xf numFmtId="0" fontId="4" fillId="0" borderId="0" xfId="73" applyNumberFormat="1" applyFont="1" applyFill="1" applyBorder="1" applyAlignment="1" applyProtection="1">
      <alignment horizontal="justify" vertical="center"/>
      <protection hidden="1"/>
    </xf>
    <xf numFmtId="0" fontId="4" fillId="0" borderId="0" xfId="73" applyNumberFormat="1" applyFont="1" applyFill="1" applyBorder="1" applyAlignment="1" applyProtection="1">
      <alignment vertical="center"/>
      <protection hidden="1"/>
    </xf>
    <xf numFmtId="0" fontId="1" fillId="0" borderId="0" xfId="114" applyFont="1" applyAlignment="1" applyProtection="1">
      <alignment horizontal="center" vertical="top"/>
      <protection hidden="1"/>
    </xf>
    <xf numFmtId="0" fontId="7" fillId="0" borderId="0" xfId="114" applyFont="1" applyAlignment="1" applyProtection="1">
      <alignment vertical="center"/>
      <protection hidden="1"/>
    </xf>
    <xf numFmtId="0" fontId="7" fillId="0" borderId="5" xfId="114" applyFont="1" applyFill="1" applyBorder="1" applyAlignment="1" applyProtection="1">
      <alignment vertical="top"/>
      <protection hidden="1"/>
    </xf>
    <xf numFmtId="0" fontId="4" fillId="0" borderId="0" xfId="114" applyFont="1" applyAlignment="1" applyProtection="1">
      <alignment horizontal="left" vertical="center" indent="1"/>
      <protection hidden="1"/>
    </xf>
    <xf numFmtId="0" fontId="7" fillId="0" borderId="17" xfId="114" applyFont="1" applyBorder="1" applyAlignment="1" applyProtection="1">
      <alignment horizontal="justify" vertical="top" wrapText="1"/>
      <protection hidden="1"/>
    </xf>
    <xf numFmtId="0" fontId="7" fillId="0" borderId="17" xfId="114" applyFont="1" applyBorder="1" applyAlignment="1" applyProtection="1">
      <alignment horizontal="right" vertical="center" wrapText="1" indent="5"/>
      <protection hidden="1"/>
    </xf>
    <xf numFmtId="4" fontId="7" fillId="0" borderId="17" xfId="114" applyNumberFormat="1" applyFont="1" applyFill="1" applyBorder="1" applyAlignment="1" applyProtection="1">
      <alignment vertical="center"/>
      <protection hidden="1"/>
    </xf>
    <xf numFmtId="0" fontId="4" fillId="0" borderId="18" xfId="114" applyFont="1" applyBorder="1" applyAlignment="1" applyProtection="1">
      <alignment horizontal="center" vertical="center"/>
      <protection hidden="1"/>
    </xf>
    <xf numFmtId="0" fontId="4" fillId="0" borderId="18" xfId="114" applyFont="1" applyBorder="1" applyAlignment="1" applyProtection="1">
      <alignment vertical="center"/>
      <protection hidden="1"/>
    </xf>
    <xf numFmtId="4" fontId="7" fillId="0" borderId="17" xfId="114" applyNumberFormat="1" applyFont="1" applyFill="1" applyBorder="1" applyAlignment="1" applyProtection="1">
      <alignment horizontal="right" vertical="center"/>
      <protection hidden="1"/>
    </xf>
    <xf numFmtId="4" fontId="7" fillId="0" borderId="17" xfId="114" applyNumberFormat="1" applyFont="1" applyFill="1" applyBorder="1" applyAlignment="1" applyProtection="1">
      <alignment vertical="center" wrapText="1"/>
      <protection hidden="1"/>
    </xf>
    <xf numFmtId="3" fontId="26" fillId="0" borderId="18" xfId="114" applyNumberFormat="1" applyFont="1" applyFill="1" applyBorder="1" applyAlignment="1" applyProtection="1">
      <alignment horizontal="justify" vertical="center" wrapText="1"/>
      <protection hidden="1"/>
    </xf>
    <xf numFmtId="0" fontId="4" fillId="0" borderId="0" xfId="114" applyFont="1" applyBorder="1" applyAlignment="1" applyProtection="1">
      <alignment horizontal="center" vertical="center"/>
      <protection hidden="1"/>
    </xf>
    <xf numFmtId="0" fontId="7" fillId="0" borderId="0" xfId="114" applyFont="1" applyFill="1" applyBorder="1" applyAlignment="1" applyProtection="1">
      <alignment horizontal="left" vertical="center" wrapText="1"/>
      <protection hidden="1"/>
    </xf>
    <xf numFmtId="0" fontId="7" fillId="0" borderId="0" xfId="114" applyNumberFormat="1" applyFont="1" applyFill="1" applyBorder="1" applyAlignment="1" applyProtection="1">
      <alignment horizontal="right" vertical="center" wrapText="1"/>
      <protection hidden="1"/>
    </xf>
    <xf numFmtId="0" fontId="7" fillId="0" borderId="0" xfId="73" applyFont="1" applyAlignment="1" applyProtection="1">
      <alignment horizontal="right" vertical="center"/>
      <protection hidden="1"/>
    </xf>
    <xf numFmtId="0" fontId="7" fillId="0" borderId="0" xfId="73" applyNumberFormat="1" applyFont="1" applyFill="1" applyBorder="1" applyAlignment="1" applyProtection="1">
      <alignment horizontal="justify" vertical="center"/>
      <protection hidden="1"/>
    </xf>
    <xf numFmtId="0" fontId="4" fillId="0" borderId="0" xfId="73" applyFont="1" applyBorder="1" applyAlignment="1" applyProtection="1">
      <alignment horizontal="right" vertical="center"/>
      <protection hidden="1"/>
    </xf>
    <xf numFmtId="0" fontId="4" fillId="0" borderId="0" xfId="73" applyFont="1" applyBorder="1" applyAlignment="1" applyProtection="1">
      <alignment horizontal="left" vertical="center"/>
      <protection hidden="1"/>
    </xf>
    <xf numFmtId="0" fontId="4" fillId="0" borderId="0" xfId="73" applyNumberFormat="1" applyFont="1" applyFill="1" applyBorder="1" applyAlignment="1" applyProtection="1">
      <alignment horizontal="center" vertical="center"/>
      <protection hidden="1"/>
    </xf>
    <xf numFmtId="0" fontId="4" fillId="0" borderId="0" xfId="114" applyFont="1" applyAlignment="1" applyProtection="1">
      <alignment horizontal="right" vertical="center"/>
      <protection hidden="1"/>
    </xf>
    <xf numFmtId="0" fontId="4" fillId="0" borderId="0" xfId="114" applyFont="1" applyAlignment="1" applyProtection="1">
      <alignment horizontal="left" vertical="center"/>
      <protection hidden="1"/>
    </xf>
    <xf numFmtId="0" fontId="2" fillId="0" borderId="0" xfId="114" applyFont="1" applyAlignment="1" applyProtection="1">
      <alignment horizontal="right"/>
      <protection hidden="1"/>
    </xf>
    <xf numFmtId="0" fontId="4" fillId="0" borderId="18" xfId="114" applyFont="1" applyBorder="1" applyAlignment="1" applyProtection="1">
      <alignment horizontal="justify" vertical="top" wrapText="1"/>
      <protection hidden="1"/>
    </xf>
    <xf numFmtId="0" fontId="37"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top"/>
      <protection hidden="1"/>
    </xf>
    <xf numFmtId="0" fontId="39" fillId="0" borderId="0" xfId="113" applyNumberFormat="1" applyFont="1" applyFill="1" applyBorder="1" applyAlignment="1" applyProtection="1">
      <alignment horizontal="center" vertical="top"/>
      <protection hidden="1"/>
    </xf>
    <xf numFmtId="0" fontId="40" fillId="0" borderId="0" xfId="113" applyNumberFormat="1" applyFont="1" applyFill="1" applyBorder="1" applyAlignment="1" applyProtection="1">
      <alignment horizontal="center" vertical="top"/>
      <protection hidden="1"/>
    </xf>
    <xf numFmtId="0" fontId="14" fillId="0" borderId="0" xfId="113" applyNumberFormat="1" applyFont="1" applyFill="1" applyBorder="1" applyAlignment="1" applyProtection="1">
      <alignment horizontal="center" vertical="top"/>
      <protection hidden="1"/>
    </xf>
    <xf numFmtId="0" fontId="7" fillId="0" borderId="5" xfId="73" applyNumberFormat="1" applyFont="1" applyFill="1" applyBorder="1" applyAlignment="1" applyProtection="1">
      <alignment horizontal="center" vertical="center"/>
      <protection hidden="1"/>
    </xf>
    <xf numFmtId="0" fontId="37"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top"/>
      <protection hidden="1"/>
    </xf>
    <xf numFmtId="0" fontId="42" fillId="0" borderId="0" xfId="113" applyNumberFormat="1" applyFont="1" applyFill="1" applyBorder="1" applyAlignment="1" applyProtection="1">
      <alignment vertical="top"/>
      <protection hidden="1"/>
    </xf>
    <xf numFmtId="0" fontId="43" fillId="0" borderId="0" xfId="113" applyNumberFormat="1" applyFont="1" applyFill="1" applyBorder="1" applyAlignment="1" applyProtection="1">
      <alignment vertical="top"/>
      <protection hidden="1"/>
    </xf>
    <xf numFmtId="0" fontId="44" fillId="0" borderId="0" xfId="113" applyNumberFormat="1" applyFont="1" applyFill="1" applyBorder="1" applyAlignment="1" applyProtection="1">
      <alignment vertical="top"/>
      <protection hidden="1"/>
    </xf>
    <xf numFmtId="0" fontId="6" fillId="0" borderId="0" xfId="113" applyNumberFormat="1" applyFont="1" applyFill="1" applyBorder="1" applyAlignment="1" applyProtection="1">
      <alignment vertical="top"/>
      <protection hidden="1"/>
    </xf>
    <xf numFmtId="0" fontId="4" fillId="0" borderId="0" xfId="73" applyNumberFormat="1" applyFont="1" applyFill="1" applyBorder="1" applyAlignment="1" applyProtection="1">
      <alignment horizontal="left" vertical="center" indent="1"/>
      <protection hidden="1"/>
    </xf>
    <xf numFmtId="0" fontId="7" fillId="0" borderId="0" xfId="73" applyFont="1" applyFill="1" applyAlignment="1" applyProtection="1">
      <alignment horizontal="center" vertical="center"/>
      <protection hidden="1"/>
    </xf>
    <xf numFmtId="0" fontId="4" fillId="0" borderId="0" xfId="113" applyFont="1" applyAlignment="1" applyProtection="1">
      <alignment vertical="top"/>
      <protection hidden="1"/>
    </xf>
    <xf numFmtId="0" fontId="4" fillId="0" borderId="0" xfId="113" applyFont="1" applyAlignment="1" applyProtection="1">
      <alignment vertical="center"/>
      <protection hidden="1"/>
    </xf>
    <xf numFmtId="0" fontId="4" fillId="0" borderId="0" xfId="113" applyFont="1" applyAlignment="1" applyProtection="1">
      <alignment vertical="center" wrapText="1"/>
      <protection hidden="1"/>
    </xf>
    <xf numFmtId="0" fontId="41" fillId="0" borderId="0" xfId="113" applyNumberFormat="1" applyFont="1" applyFill="1" applyBorder="1" applyAlignment="1" applyProtection="1">
      <alignment vertical="top" wrapText="1"/>
      <protection hidden="1"/>
    </xf>
    <xf numFmtId="0" fontId="4" fillId="0" borderId="0" xfId="113" applyNumberFormat="1" applyFont="1" applyFill="1" applyBorder="1" applyAlignment="1" applyProtection="1">
      <alignment vertical="center"/>
      <protection hidden="1"/>
    </xf>
    <xf numFmtId="0" fontId="4" fillId="0" borderId="9" xfId="113" applyFont="1" applyBorder="1" applyAlignment="1" applyProtection="1">
      <alignment horizontal="center" vertical="top"/>
      <protection hidden="1"/>
    </xf>
    <xf numFmtId="4" fontId="4" fillId="3" borderId="9" xfId="113" applyNumberFormat="1" applyFont="1" applyFill="1" applyBorder="1" applyAlignment="1" applyProtection="1">
      <alignment horizontal="right" vertical="center"/>
      <protection locked="0"/>
    </xf>
    <xf numFmtId="10" fontId="4" fillId="3" borderId="9" xfId="113" applyNumberFormat="1" applyFont="1" applyFill="1" applyBorder="1" applyAlignment="1" applyProtection="1">
      <alignment horizontal="right" vertical="center"/>
      <protection locked="0"/>
    </xf>
    <xf numFmtId="0" fontId="45" fillId="0" borderId="0" xfId="113" applyNumberFormat="1" applyFont="1" applyFill="1" applyBorder="1" applyAlignment="1" applyProtection="1">
      <alignment vertical="top"/>
      <protection hidden="1"/>
    </xf>
    <xf numFmtId="0" fontId="4" fillId="0" borderId="17" xfId="113" applyFont="1" applyBorder="1" applyAlignment="1" applyProtection="1">
      <alignment horizontal="center" vertical="top"/>
      <protection hidden="1"/>
    </xf>
    <xf numFmtId="0" fontId="37" fillId="0" borderId="0" xfId="113" applyNumberFormat="1" applyFont="1" applyFill="1" applyBorder="1" applyAlignment="1" applyProtection="1">
      <alignment vertical="top"/>
      <protection hidden="1"/>
    </xf>
    <xf numFmtId="0" fontId="46" fillId="0" borderId="0" xfId="113" applyNumberFormat="1" applyFont="1" applyFill="1" applyBorder="1" applyAlignment="1" applyProtection="1">
      <alignment vertical="top"/>
      <protection hidden="1"/>
    </xf>
    <xf numFmtId="0" fontId="47" fillId="0" borderId="0" xfId="113" applyNumberFormat="1" applyFont="1" applyFill="1" applyBorder="1" applyAlignment="1" applyProtection="1">
      <alignment vertical="top"/>
      <protection hidden="1"/>
    </xf>
    <xf numFmtId="0" fontId="48" fillId="0" borderId="0" xfId="113" applyNumberFormat="1" applyFont="1" applyFill="1" applyBorder="1" applyAlignment="1" applyProtection="1">
      <alignment vertical="top"/>
      <protection hidden="1"/>
    </xf>
    <xf numFmtId="0" fontId="7" fillId="0" borderId="19" xfId="113" applyFont="1" applyBorder="1" applyAlignment="1" applyProtection="1">
      <alignment horizontal="center" vertical="center" wrapText="1"/>
      <protection hidden="1"/>
    </xf>
    <xf numFmtId="0" fontId="4" fillId="0" borderId="20" xfId="113" applyFont="1" applyBorder="1" applyAlignment="1" applyProtection="1">
      <alignment horizontal="right" vertical="center"/>
      <protection hidden="1"/>
    </xf>
    <xf numFmtId="177" fontId="37" fillId="0" borderId="0" xfId="113" applyNumberFormat="1" applyFont="1" applyFill="1" applyBorder="1" applyAlignment="1" applyProtection="1">
      <alignment vertical="top"/>
      <protection hidden="1"/>
    </xf>
    <xf numFmtId="0" fontId="49" fillId="0" borderId="0" xfId="113" applyNumberFormat="1" applyFont="1" applyFill="1" applyBorder="1" applyAlignment="1" applyProtection="1">
      <alignment horizontal="left" vertical="center" indent="3"/>
      <protection hidden="1"/>
    </xf>
    <xf numFmtId="0" fontId="7" fillId="0" borderId="18" xfId="113" applyFont="1" applyBorder="1" applyAlignment="1" applyProtection="1">
      <alignment horizontal="center" vertical="center" wrapText="1"/>
      <protection hidden="1"/>
    </xf>
    <xf numFmtId="0" fontId="4" fillId="0" borderId="21" xfId="113" applyFont="1" applyBorder="1" applyAlignment="1" applyProtection="1">
      <alignment horizontal="right" vertical="center"/>
      <protection hidden="1"/>
    </xf>
    <xf numFmtId="0" fontId="7" fillId="0" borderId="0" xfId="113" applyFont="1" applyAlignment="1" applyProtection="1">
      <alignment horizontal="center" vertical="center" wrapText="1"/>
      <protection hidden="1"/>
    </xf>
    <xf numFmtId="0" fontId="4" fillId="0" borderId="16" xfId="113" applyFont="1" applyBorder="1" applyAlignment="1" applyProtection="1">
      <alignment vertical="center"/>
      <protection hidden="1"/>
    </xf>
    <xf numFmtId="0" fontId="4" fillId="0" borderId="0" xfId="113" applyFont="1" applyBorder="1" applyAlignment="1" applyProtection="1">
      <alignment horizontal="center" vertical="center"/>
      <protection hidden="1"/>
    </xf>
    <xf numFmtId="0" fontId="7" fillId="0" borderId="0" xfId="113" applyFont="1" applyBorder="1" applyAlignment="1" applyProtection="1">
      <alignment horizontal="center" vertical="center" wrapText="1"/>
      <protection hidden="1"/>
    </xf>
    <xf numFmtId="0" fontId="4" fillId="0" borderId="0" xfId="113" applyNumberFormat="1" applyFont="1" applyFill="1" applyBorder="1" applyAlignment="1" applyProtection="1">
      <alignment horizontal="left" vertical="center" indent="6"/>
      <protection hidden="1"/>
    </xf>
    <xf numFmtId="0" fontId="4" fillId="0" borderId="0" xfId="113" applyFont="1" applyBorder="1" applyAlignment="1" applyProtection="1">
      <alignment horizontal="justify" vertical="center"/>
      <protection hidden="1"/>
    </xf>
    <xf numFmtId="0" fontId="4" fillId="0" borderId="0" xfId="113" applyNumberFormat="1" applyFont="1" applyFill="1" applyBorder="1" applyAlignment="1" applyProtection="1">
      <alignment vertical="center" wrapText="1"/>
      <protection hidden="1"/>
    </xf>
    <xf numFmtId="0" fontId="4" fillId="0" borderId="0" xfId="73" applyFont="1" applyAlignment="1" applyProtection="1">
      <alignment vertical="center"/>
      <protection hidden="1"/>
    </xf>
    <xf numFmtId="0" fontId="4" fillId="0" borderId="0" xfId="73" applyProtection="1">
      <protection hidden="1"/>
    </xf>
    <xf numFmtId="0" fontId="4" fillId="0" borderId="0" xfId="73" applyFont="1" applyAlignment="1" applyProtection="1">
      <alignment horizontal="justify" vertical="center"/>
      <protection hidden="1"/>
    </xf>
    <xf numFmtId="0" fontId="4" fillId="0" borderId="0" xfId="107" applyFont="1" applyAlignment="1" applyProtection="1">
      <alignment vertical="center"/>
      <protection hidden="1"/>
    </xf>
    <xf numFmtId="165" fontId="4" fillId="0" borderId="0" xfId="73" applyNumberFormat="1" applyFont="1" applyAlignment="1" applyProtection="1">
      <alignment horizontal="center" vertical="center"/>
      <protection hidden="1"/>
    </xf>
    <xf numFmtId="0" fontId="4" fillId="0" borderId="0" xfId="73" applyFont="1" applyAlignment="1" applyProtection="1">
      <alignment horizontal="right" vertical="center"/>
      <protection hidden="1"/>
    </xf>
    <xf numFmtId="0" fontId="9" fillId="0" borderId="0" xfId="107" applyProtection="1">
      <protection hidden="1"/>
    </xf>
    <xf numFmtId="175" fontId="7" fillId="0" borderId="0" xfId="107" applyNumberFormat="1" applyFont="1" applyAlignment="1" applyProtection="1">
      <alignment vertical="center"/>
      <protection hidden="1"/>
    </xf>
    <xf numFmtId="0" fontId="7" fillId="0" borderId="0" xfId="107" applyFont="1" applyAlignment="1" applyProtection="1">
      <alignment horizontal="right" vertical="center"/>
      <protection hidden="1"/>
    </xf>
    <xf numFmtId="0" fontId="37" fillId="0" borderId="0" xfId="107" applyFont="1" applyAlignment="1" applyProtection="1">
      <alignment horizontal="left" vertical="center"/>
      <protection hidden="1"/>
    </xf>
    <xf numFmtId="0" fontId="7" fillId="0" borderId="0" xfId="107" applyFont="1" applyAlignment="1" applyProtection="1">
      <alignment horizontal="left" vertical="center" indent="2"/>
      <protection hidden="1"/>
    </xf>
    <xf numFmtId="0" fontId="4" fillId="0" borderId="0" xfId="107" applyFont="1" applyAlignment="1" applyProtection="1">
      <alignment horizontal="left" vertical="center" indent="1"/>
      <protection hidden="1"/>
    </xf>
    <xf numFmtId="0" fontId="4" fillId="0" borderId="0" xfId="73" applyAlignment="1" applyProtection="1">
      <alignment horizontal="center" vertical="center" wrapText="1"/>
      <protection hidden="1"/>
    </xf>
    <xf numFmtId="0" fontId="4" fillId="0" borderId="0" xfId="73" applyAlignment="1" applyProtection="1">
      <alignment vertical="center" wrapText="1"/>
      <protection hidden="1"/>
    </xf>
    <xf numFmtId="0" fontId="7" fillId="0" borderId="9" xfId="73" applyFont="1" applyBorder="1" applyAlignment="1" applyProtection="1">
      <alignment horizontal="center" vertical="center" wrapText="1"/>
      <protection hidden="1"/>
    </xf>
    <xf numFmtId="0" fontId="7" fillId="0" borderId="9" xfId="73" applyFont="1" applyBorder="1" applyAlignment="1" applyProtection="1">
      <alignment vertical="center" wrapText="1"/>
      <protection hidden="1"/>
    </xf>
    <xf numFmtId="0" fontId="7" fillId="0" borderId="9" xfId="73" quotePrefix="1" applyFont="1" applyBorder="1" applyAlignment="1" applyProtection="1">
      <alignment horizontal="center" vertical="center"/>
      <protection hidden="1"/>
    </xf>
    <xf numFmtId="0" fontId="4" fillId="0" borderId="9" xfId="73" applyBorder="1" applyAlignment="1" applyProtection="1">
      <alignment horizontal="center" vertical="center"/>
      <protection hidden="1"/>
    </xf>
    <xf numFmtId="0" fontId="4" fillId="3" borderId="9" xfId="73" applyFill="1" applyBorder="1" applyAlignment="1" applyProtection="1">
      <alignment vertical="center"/>
      <protection locked="0"/>
    </xf>
    <xf numFmtId="2" fontId="4" fillId="3" borderId="9" xfId="73" applyNumberFormat="1" applyFill="1" applyBorder="1" applyAlignment="1" applyProtection="1">
      <alignment vertical="center"/>
      <protection locked="0"/>
    </xf>
    <xf numFmtId="10" fontId="4" fillId="3" borderId="9" xfId="73" applyNumberFormat="1" applyFill="1" applyBorder="1" applyAlignment="1" applyProtection="1">
      <alignment vertical="center"/>
      <protection locked="0"/>
    </xf>
    <xf numFmtId="0" fontId="4" fillId="0" borderId="9" xfId="73" applyBorder="1" applyAlignment="1" applyProtection="1">
      <alignment vertical="center"/>
      <protection hidden="1"/>
    </xf>
    <xf numFmtId="0" fontId="7" fillId="0" borderId="9" xfId="73" applyFont="1" applyBorder="1" applyAlignment="1" applyProtection="1">
      <alignment horizontal="center" vertical="center"/>
      <protection hidden="1"/>
    </xf>
    <xf numFmtId="0" fontId="7" fillId="0" borderId="9" xfId="73" applyFont="1" applyBorder="1" applyAlignment="1" applyProtection="1">
      <alignment vertical="center"/>
      <protection hidden="1"/>
    </xf>
    <xf numFmtId="0" fontId="7" fillId="0" borderId="0" xfId="73" applyFont="1" applyProtection="1">
      <protection hidden="1"/>
    </xf>
    <xf numFmtId="0" fontId="4" fillId="0" borderId="0" xfId="73" applyAlignment="1" applyProtection="1">
      <alignment horizontal="center" vertical="center"/>
      <protection hidden="1"/>
    </xf>
    <xf numFmtId="0" fontId="4" fillId="0" borderId="0" xfId="73" applyAlignment="1" applyProtection="1">
      <alignment vertical="center"/>
      <protection hidden="1"/>
    </xf>
    <xf numFmtId="0" fontId="7" fillId="0" borderId="0" xfId="73" quotePrefix="1" applyFont="1" applyAlignment="1" applyProtection="1">
      <alignment horizontal="center" vertical="center"/>
      <protection hidden="1"/>
    </xf>
    <xf numFmtId="0" fontId="7" fillId="0" borderId="5" xfId="106" applyFont="1" applyBorder="1" applyAlignment="1" applyProtection="1">
      <alignment vertical="center"/>
    </xf>
    <xf numFmtId="0" fontId="4" fillId="0" borderId="5" xfId="106" applyFont="1" applyBorder="1" applyAlignment="1" applyProtection="1">
      <alignment vertical="center"/>
    </xf>
    <xf numFmtId="0" fontId="7" fillId="0" borderId="5" xfId="106" applyFont="1" applyBorder="1" applyAlignment="1" applyProtection="1">
      <alignment horizontal="right" vertical="center"/>
    </xf>
    <xf numFmtId="0" fontId="4" fillId="0" borderId="0" xfId="106" applyFont="1" applyAlignment="1" applyProtection="1">
      <alignment vertical="center"/>
    </xf>
    <xf numFmtId="0" fontId="4" fillId="0" borderId="0" xfId="106" applyFont="1" applyProtection="1"/>
    <xf numFmtId="0" fontId="4" fillId="0" borderId="0" xfId="106" applyFont="1" applyBorder="1" applyProtection="1"/>
    <xf numFmtId="0" fontId="10" fillId="0" borderId="0" xfId="106" applyFont="1" applyBorder="1" applyProtection="1"/>
    <xf numFmtId="0" fontId="10" fillId="0" borderId="0" xfId="106" applyFont="1" applyBorder="1" applyAlignment="1" applyProtection="1">
      <alignment horizontal="center" vertical="center"/>
    </xf>
    <xf numFmtId="0" fontId="7" fillId="0" borderId="0" xfId="106" applyFont="1" applyAlignment="1" applyProtection="1">
      <alignment horizontal="center" vertical="center"/>
    </xf>
    <xf numFmtId="0" fontId="4" fillId="0" borderId="0" xfId="106" applyFont="1" applyAlignment="1" applyProtection="1">
      <alignment horizontal="left" vertical="center"/>
    </xf>
    <xf numFmtId="0" fontId="10" fillId="0" borderId="0" xfId="106" applyFont="1" applyBorder="1" applyAlignment="1" applyProtection="1">
      <alignment horizontal="center"/>
    </xf>
    <xf numFmtId="175" fontId="4" fillId="0" borderId="0" xfId="106" applyNumberFormat="1" applyFont="1" applyFill="1" applyAlignment="1" applyProtection="1">
      <alignment horizontal="left" vertical="center"/>
    </xf>
    <xf numFmtId="0" fontId="4" fillId="0" borderId="0" xfId="108" applyNumberFormat="1" applyFont="1" applyFill="1" applyBorder="1" applyAlignment="1" applyProtection="1">
      <alignment horizontal="left" vertical="center"/>
    </xf>
    <xf numFmtId="0" fontId="7" fillId="0" borderId="0" xfId="108" applyNumberFormat="1" applyFont="1" applyFill="1" applyBorder="1" applyAlignment="1" applyProtection="1">
      <alignment horizontal="left" vertical="center"/>
    </xf>
    <xf numFmtId="0" fontId="4" fillId="0" borderId="0" xfId="106" applyFont="1" applyAlignment="1" applyProtection="1">
      <alignment horizontal="justify" vertical="center"/>
    </xf>
    <xf numFmtId="0" fontId="4" fillId="0" borderId="0" xfId="116" applyFont="1" applyBorder="1" applyAlignment="1" applyProtection="1">
      <alignment horizontal="left" vertical="center"/>
    </xf>
    <xf numFmtId="0" fontId="4" fillId="0" borderId="0" xfId="106" applyFont="1" applyAlignment="1" applyProtection="1">
      <alignment vertical="top"/>
    </xf>
    <xf numFmtId="165" fontId="4" fillId="0" borderId="0" xfId="106" applyNumberFormat="1" applyFont="1" applyAlignment="1" applyProtection="1">
      <alignment horizontal="center" vertical="top"/>
    </xf>
    <xf numFmtId="0" fontId="72" fillId="0" borderId="0" xfId="106" applyNumberFormat="1" applyFont="1" applyBorder="1" applyAlignment="1" applyProtection="1">
      <alignment horizontal="justify" vertical="top"/>
    </xf>
    <xf numFmtId="0" fontId="4" fillId="0" borderId="0" xfId="106" quotePrefix="1" applyNumberFormat="1" applyFont="1" applyBorder="1" applyAlignment="1" applyProtection="1">
      <alignment horizontal="justify"/>
    </xf>
    <xf numFmtId="4" fontId="7" fillId="0" borderId="0" xfId="106" applyNumberFormat="1" applyFont="1" applyBorder="1" applyAlignment="1" applyProtection="1">
      <alignment vertical="center"/>
    </xf>
    <xf numFmtId="0" fontId="7" fillId="0" borderId="0" xfId="106" applyFont="1" applyBorder="1" applyAlignment="1" applyProtection="1">
      <alignment horizontal="justify" vertical="center"/>
    </xf>
    <xf numFmtId="165" fontId="4" fillId="0" borderId="0" xfId="106" applyNumberFormat="1" applyFont="1" applyAlignment="1" applyProtection="1">
      <alignment horizontal="center" vertical="center"/>
    </xf>
    <xf numFmtId="0" fontId="4" fillId="0" borderId="0" xfId="106" applyFont="1" applyBorder="1" applyAlignment="1" applyProtection="1">
      <alignment vertical="center"/>
    </xf>
    <xf numFmtId="0" fontId="10" fillId="0" borderId="0" xfId="106" applyFont="1" applyBorder="1" applyAlignment="1" applyProtection="1">
      <alignment vertical="center"/>
    </xf>
    <xf numFmtId="0" fontId="10" fillId="0" borderId="0" xfId="106" applyFont="1" applyAlignment="1" applyProtection="1">
      <alignment vertical="center"/>
    </xf>
    <xf numFmtId="0" fontId="4" fillId="0" borderId="0" xfId="106" applyFont="1" applyAlignment="1" applyProtection="1">
      <alignment horizontal="center" vertical="top"/>
    </xf>
    <xf numFmtId="0" fontId="4" fillId="0" borderId="0" xfId="73" applyFont="1" applyAlignment="1" applyProtection="1">
      <alignment vertical="center"/>
    </xf>
    <xf numFmtId="0" fontId="4" fillId="0" borderId="0" xfId="73" applyFont="1" applyBorder="1" applyAlignment="1" applyProtection="1">
      <alignment horizontal="center" vertical="center" wrapText="1"/>
    </xf>
    <xf numFmtId="0" fontId="4" fillId="0" borderId="0" xfId="73" applyFont="1" applyProtection="1"/>
    <xf numFmtId="0" fontId="4" fillId="0" borderId="0" xfId="73" applyFont="1" applyAlignment="1" applyProtection="1">
      <alignment horizontal="justify" vertical="center"/>
    </xf>
    <xf numFmtId="165" fontId="4" fillId="0" borderId="0" xfId="73" applyNumberFormat="1" applyFont="1" applyAlignment="1" applyProtection="1">
      <alignment horizontal="center" vertical="center"/>
    </xf>
    <xf numFmtId="0" fontId="4" fillId="0" borderId="0" xfId="73" applyFont="1" applyAlignment="1" applyProtection="1">
      <alignment horizontal="right" vertical="center"/>
    </xf>
    <xf numFmtId="175" fontId="7" fillId="0" borderId="0" xfId="106" applyNumberFormat="1" applyFont="1" applyAlignment="1" applyProtection="1">
      <alignment vertical="center"/>
    </xf>
    <xf numFmtId="0" fontId="7" fillId="0" borderId="0" xfId="106" applyFont="1" applyAlignment="1" applyProtection="1">
      <alignment horizontal="right" vertical="center"/>
    </xf>
    <xf numFmtId="0" fontId="7" fillId="0" borderId="0" xfId="106" applyFont="1" applyAlignment="1" applyProtection="1">
      <alignment horizontal="left" vertical="center" indent="2"/>
    </xf>
    <xf numFmtId="0" fontId="4" fillId="0" borderId="0" xfId="73" applyFont="1" applyAlignment="1" applyProtection="1">
      <alignment horizontal="left" vertical="center" wrapText="1" indent="2"/>
    </xf>
    <xf numFmtId="0" fontId="4" fillId="0" borderId="0" xfId="73" applyFont="1" applyAlignment="1" applyProtection="1">
      <alignment vertical="center" wrapText="1"/>
    </xf>
    <xf numFmtId="175" fontId="7" fillId="0" borderId="0" xfId="73" applyNumberFormat="1" applyFont="1" applyAlignment="1" applyProtection="1">
      <alignment horizontal="left" vertical="center" indent="1"/>
    </xf>
    <xf numFmtId="0" fontId="4" fillId="3" borderId="0" xfId="73" applyFont="1" applyFill="1" applyAlignment="1" applyProtection="1">
      <alignment vertical="center"/>
    </xf>
    <xf numFmtId="0" fontId="4" fillId="3" borderId="0" xfId="73" applyFont="1" applyFill="1" applyAlignment="1" applyProtection="1">
      <alignment vertical="center"/>
      <protection locked="0"/>
    </xf>
    <xf numFmtId="0" fontId="4" fillId="0" borderId="0" xfId="73" applyFont="1" applyFill="1" applyAlignment="1" applyProtection="1">
      <alignment vertical="center"/>
    </xf>
    <xf numFmtId="0" fontId="4" fillId="0" borderId="0" xfId="73" applyFont="1" applyFill="1" applyAlignment="1" applyProtection="1">
      <alignment horizontal="left" vertical="center" indent="2"/>
    </xf>
    <xf numFmtId="0" fontId="7" fillId="0" borderId="0" xfId="73" applyFont="1" applyFill="1" applyAlignment="1" applyProtection="1">
      <alignment horizontal="left" vertical="center"/>
    </xf>
    <xf numFmtId="175" fontId="7" fillId="0" borderId="0" xfId="73" applyNumberFormat="1" applyFont="1" applyFill="1" applyAlignment="1" applyProtection="1">
      <alignment horizontal="left" vertical="center" indent="1"/>
    </xf>
    <xf numFmtId="0" fontId="4" fillId="0" borderId="0" xfId="73" applyFont="1" applyFill="1" applyAlignment="1" applyProtection="1">
      <alignment horizontal="right" vertical="center"/>
    </xf>
    <xf numFmtId="0" fontId="4" fillId="3" borderId="22" xfId="73" applyFont="1" applyFill="1" applyBorder="1" applyAlignment="1" applyProtection="1">
      <alignment horizontal="left" vertical="center"/>
      <protection locked="0"/>
    </xf>
    <xf numFmtId="0" fontId="2" fillId="0" borderId="0" xfId="115" applyFont="1" applyFill="1" applyBorder="1" applyAlignment="1" applyProtection="1">
      <alignment horizontal="left" vertical="center"/>
    </xf>
    <xf numFmtId="0" fontId="2" fillId="0" borderId="0" xfId="0" applyFont="1" applyAlignment="1" applyProtection="1">
      <alignment vertical="center"/>
      <protection locked="0"/>
    </xf>
    <xf numFmtId="0" fontId="5" fillId="0" borderId="0" xfId="0" applyFont="1" applyAlignment="1" applyProtection="1">
      <alignment vertical="center"/>
      <protection locked="0"/>
    </xf>
    <xf numFmtId="0" fontId="10" fillId="0" borderId="0" xfId="0" applyFont="1" applyFill="1" applyBorder="1" applyProtection="1">
      <protection locked="0"/>
    </xf>
    <xf numFmtId="0" fontId="4" fillId="0" borderId="0" xfId="0" applyFont="1" applyProtection="1">
      <protection locked="0"/>
    </xf>
    <xf numFmtId="0" fontId="4" fillId="0" borderId="0" xfId="0" applyNumberFormat="1" applyFont="1" applyFill="1" applyBorder="1" applyAlignment="1" applyProtection="1">
      <alignment horizontal="left" vertical="center"/>
      <protection locked="0"/>
    </xf>
    <xf numFmtId="0" fontId="4" fillId="0" borderId="0" xfId="0" applyNumberFormat="1" applyFont="1" applyFill="1" applyBorder="1" applyAlignment="1" applyProtection="1">
      <alignment horizontal="center" vertical="center"/>
      <protection locked="0"/>
    </xf>
    <xf numFmtId="0" fontId="4" fillId="0" borderId="0" xfId="115" applyFont="1" applyAlignment="1" applyProtection="1">
      <alignment vertical="center"/>
      <protection locked="0"/>
    </xf>
    <xf numFmtId="0" fontId="10" fillId="0" borderId="0" xfId="115" applyFont="1" applyFill="1" applyBorder="1" applyAlignment="1" applyProtection="1">
      <alignment horizontal="left" vertical="center"/>
      <protection locked="0"/>
    </xf>
    <xf numFmtId="0" fontId="10" fillId="0" borderId="0" xfId="115" applyFont="1" applyFill="1" applyBorder="1" applyAlignment="1" applyProtection="1">
      <alignment vertical="center"/>
      <protection locked="0"/>
    </xf>
    <xf numFmtId="0" fontId="7" fillId="0" borderId="0" xfId="0" applyNumberFormat="1" applyFont="1" applyFill="1" applyBorder="1" applyAlignment="1" applyProtection="1">
      <alignment horizontal="left" vertical="center"/>
      <protection locked="0"/>
    </xf>
    <xf numFmtId="0" fontId="7" fillId="0" borderId="0" xfId="0" applyNumberFormat="1" applyFont="1" applyFill="1" applyBorder="1" applyAlignment="1" applyProtection="1">
      <alignment horizontal="center" vertical="center"/>
      <protection locked="0"/>
    </xf>
    <xf numFmtId="0" fontId="4" fillId="0" borderId="0" xfId="0" applyFont="1" applyFill="1" applyBorder="1" applyProtection="1">
      <protection locked="0"/>
    </xf>
    <xf numFmtId="0" fontId="7" fillId="0" borderId="0" xfId="115" applyFont="1" applyFill="1" applyBorder="1" applyAlignment="1" applyProtection="1">
      <alignment horizontal="left" vertical="center"/>
      <protection locked="0"/>
    </xf>
    <xf numFmtId="0" fontId="7" fillId="0" borderId="0" xfId="115" applyFont="1" applyFill="1" applyBorder="1" applyAlignment="1" applyProtection="1">
      <alignment vertical="center"/>
      <protection locked="0"/>
    </xf>
    <xf numFmtId="0" fontId="4" fillId="0" borderId="0" xfId="114" applyFont="1" applyFill="1" applyBorder="1" applyAlignment="1" applyProtection="1">
      <alignment vertical="center"/>
      <protection locked="0"/>
    </xf>
    <xf numFmtId="0" fontId="7" fillId="0" borderId="0" xfId="117" applyFont="1" applyFill="1" applyBorder="1" applyAlignment="1" applyProtection="1">
      <alignment vertical="top"/>
      <protection locked="0"/>
    </xf>
    <xf numFmtId="0" fontId="4" fillId="0" borderId="0" xfId="114" applyFont="1" applyFill="1" applyBorder="1" applyAlignment="1" applyProtection="1">
      <alignment vertical="top"/>
      <protection locked="0"/>
    </xf>
    <xf numFmtId="0" fontId="4" fillId="0" borderId="0" xfId="115" applyFont="1" applyFill="1" applyBorder="1" applyAlignment="1" applyProtection="1">
      <alignment horizontal="left" vertical="center"/>
      <protection locked="0"/>
    </xf>
    <xf numFmtId="0" fontId="4" fillId="0" borderId="0" xfId="115" applyFont="1" applyFill="1" applyBorder="1" applyAlignment="1" applyProtection="1">
      <alignment vertical="center"/>
      <protection locked="0"/>
    </xf>
    <xf numFmtId="0" fontId="7" fillId="0" borderId="0"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center" vertical="center" wrapText="1"/>
      <protection locked="0"/>
    </xf>
    <xf numFmtId="167" fontId="7" fillId="0" borderId="0" xfId="8" applyNumberFormat="1" applyFont="1" applyFill="1" applyBorder="1" applyAlignment="1" applyProtection="1">
      <alignment horizontal="left" vertical="center" wrapText="1" indent="1"/>
      <protection locked="0"/>
    </xf>
    <xf numFmtId="0" fontId="7" fillId="0" borderId="0" xfId="0" applyFont="1" applyFill="1" applyBorder="1" applyAlignment="1" applyProtection="1">
      <alignment vertical="center" wrapText="1"/>
      <protection locked="0"/>
    </xf>
    <xf numFmtId="167" fontId="4" fillId="0" borderId="0" xfId="8" applyNumberFormat="1" applyFont="1" applyFill="1" applyBorder="1" applyAlignment="1" applyProtection="1">
      <alignment horizontal="right" vertical="center" wrapText="1" indent="1"/>
      <protection locked="0"/>
    </xf>
    <xf numFmtId="0" fontId="4" fillId="0" borderId="0" xfId="0" applyFont="1" applyFill="1" applyBorder="1" applyAlignment="1" applyProtection="1">
      <alignment vertical="center" wrapText="1"/>
      <protection locked="0"/>
    </xf>
    <xf numFmtId="167" fontId="4" fillId="0" borderId="0" xfId="8" applyNumberFormat="1" applyFont="1" applyFill="1" applyBorder="1" applyAlignment="1" applyProtection="1">
      <alignment horizontal="left" vertical="center" wrapText="1"/>
      <protection locked="0"/>
    </xf>
    <xf numFmtId="165" fontId="7" fillId="0" borderId="0" xfId="115" applyNumberFormat="1" applyFont="1" applyFill="1" applyBorder="1" applyAlignment="1" applyProtection="1">
      <alignment horizontal="center" vertical="center"/>
      <protection locked="0"/>
    </xf>
    <xf numFmtId="167" fontId="7" fillId="0" borderId="0" xfId="8" applyNumberFormat="1" applyFont="1" applyFill="1" applyBorder="1" applyAlignment="1" applyProtection="1">
      <alignment horizontal="right" vertical="center" wrapText="1" indent="1"/>
      <protection locked="0"/>
    </xf>
    <xf numFmtId="167" fontId="7" fillId="0" borderId="0" xfId="8" applyNumberFormat="1" applyFont="1" applyFill="1" applyBorder="1" applyAlignment="1" applyProtection="1">
      <alignment horizontal="left" vertical="center" wrapText="1"/>
      <protection locked="0"/>
    </xf>
    <xf numFmtId="0" fontId="7" fillId="0" borderId="0" xfId="0" applyFont="1" applyFill="1" applyBorder="1" applyProtection="1">
      <protection locked="0"/>
    </xf>
    <xf numFmtId="0" fontId="4" fillId="0" borderId="0" xfId="115" applyFont="1" applyFill="1" applyBorder="1" applyAlignment="1" applyProtection="1">
      <alignment horizontal="left" vertical="center" wrapText="1"/>
      <protection locked="0"/>
    </xf>
    <xf numFmtId="0" fontId="4" fillId="0" borderId="0" xfId="115" applyFont="1" applyFill="1" applyBorder="1" applyAlignment="1" applyProtection="1">
      <alignment horizontal="right" vertical="center" wrapText="1"/>
      <protection locked="0"/>
    </xf>
    <xf numFmtId="0" fontId="4" fillId="0" borderId="0" xfId="0" applyFont="1" applyFill="1" applyBorder="1" applyAlignment="1" applyProtection="1">
      <alignment horizontal="left" vertical="center" wrapText="1"/>
      <protection locked="0"/>
    </xf>
    <xf numFmtId="167" fontId="4" fillId="0" borderId="0" xfId="8" applyNumberFormat="1" applyFont="1" applyFill="1" applyBorder="1" applyAlignment="1" applyProtection="1">
      <alignment horizontal="right" vertical="center" wrapText="1"/>
      <protection locked="0"/>
    </xf>
    <xf numFmtId="0" fontId="8" fillId="0" borderId="0" xfId="0" applyFont="1" applyFill="1" applyBorder="1" applyAlignment="1" applyProtection="1">
      <alignment horizontal="left" vertical="center" wrapText="1"/>
      <protection locked="0"/>
    </xf>
    <xf numFmtId="0" fontId="8" fillId="0" borderId="0" xfId="0" applyFont="1" applyFill="1" applyBorder="1" applyAlignment="1" applyProtection="1">
      <alignment horizontal="center" vertical="center" wrapText="1"/>
      <protection locked="0"/>
    </xf>
    <xf numFmtId="0" fontId="4" fillId="0" borderId="0" xfId="115" applyFont="1" applyAlignment="1" applyProtection="1">
      <alignment horizontal="left" vertical="center"/>
      <protection locked="0"/>
    </xf>
    <xf numFmtId="0" fontId="7" fillId="0" borderId="5" xfId="0" applyNumberFormat="1" applyFont="1" applyFill="1" applyBorder="1" applyAlignment="1" applyProtection="1">
      <alignment horizontal="left" vertical="center"/>
    </xf>
    <xf numFmtId="0" fontId="7" fillId="0" borderId="5" xfId="0" applyNumberFormat="1" applyFont="1" applyFill="1" applyBorder="1" applyAlignment="1" applyProtection="1">
      <alignment horizontal="center" vertical="center"/>
    </xf>
    <xf numFmtId="0" fontId="7" fillId="0" borderId="5" xfId="0" applyNumberFormat="1" applyFont="1" applyFill="1" applyBorder="1" applyAlignment="1" applyProtection="1">
      <alignment horizontal="right" vertical="center"/>
    </xf>
    <xf numFmtId="0" fontId="10" fillId="0" borderId="0" xfId="0" applyFont="1" applyFill="1" applyProtection="1"/>
    <xf numFmtId="0" fontId="4" fillId="0" borderId="0" xfId="0" applyFont="1" applyProtection="1"/>
    <xf numFmtId="0" fontId="4" fillId="0" borderId="0" xfId="0" applyNumberFormat="1" applyFont="1" applyFill="1" applyBorder="1" applyAlignment="1" applyProtection="1">
      <alignment horizontal="left" vertical="center"/>
    </xf>
    <xf numFmtId="0" fontId="4" fillId="0" borderId="0" xfId="0" applyNumberFormat="1" applyFont="1" applyFill="1" applyBorder="1" applyAlignment="1" applyProtection="1">
      <alignment horizontal="center" vertical="center"/>
    </xf>
    <xf numFmtId="0" fontId="4" fillId="0" borderId="0" xfId="115" applyFont="1" applyAlignment="1" applyProtection="1">
      <alignment vertical="center"/>
    </xf>
    <xf numFmtId="0" fontId="4" fillId="0" borderId="0" xfId="111" applyNumberFormat="1" applyFont="1" applyFill="1" applyBorder="1" applyAlignment="1" applyProtection="1">
      <alignment vertical="center"/>
    </xf>
    <xf numFmtId="0" fontId="4" fillId="0" borderId="0" xfId="114" applyFont="1" applyFill="1" applyAlignment="1" applyProtection="1">
      <alignment vertical="top"/>
    </xf>
    <xf numFmtId="165" fontId="1" fillId="0" borderId="23" xfId="0" applyNumberFormat="1" applyFont="1" applyFill="1" applyBorder="1" applyAlignment="1" applyProtection="1">
      <alignment horizontal="right" vertical="top" wrapText="1"/>
    </xf>
    <xf numFmtId="0" fontId="1" fillId="4" borderId="24" xfId="118" applyFont="1" applyFill="1" applyBorder="1" applyAlignment="1" applyProtection="1">
      <alignment vertical="center" wrapText="1"/>
    </xf>
    <xf numFmtId="0" fontId="2" fillId="0" borderId="3" xfId="0" applyFont="1" applyFill="1" applyBorder="1" applyAlignment="1" applyProtection="1">
      <alignment horizontal="center" vertical="top" wrapText="1"/>
    </xf>
    <xf numFmtId="0" fontId="2" fillId="0" borderId="25" xfId="0" applyNumberFormat="1" applyFont="1" applyFill="1" applyBorder="1" applyAlignment="1" applyProtection="1">
      <alignment horizontal="center" vertical="top" wrapText="1"/>
    </xf>
    <xf numFmtId="0" fontId="51" fillId="3" borderId="26" xfId="0" applyNumberFormat="1" applyFont="1" applyFill="1" applyBorder="1" applyAlignment="1" applyProtection="1">
      <alignment vertical="center"/>
    </xf>
    <xf numFmtId="0" fontId="2" fillId="4" borderId="23" xfId="0" applyNumberFormat="1" applyFont="1" applyFill="1" applyBorder="1" applyAlignment="1" applyProtection="1">
      <alignment horizontal="center" vertical="top" wrapText="1"/>
    </xf>
    <xf numFmtId="0" fontId="1" fillId="4" borderId="3" xfId="118" applyFont="1" applyFill="1" applyBorder="1" applyAlignment="1" applyProtection="1">
      <alignment vertical="center" wrapText="1"/>
    </xf>
    <xf numFmtId="0" fontId="1" fillId="4" borderId="25" xfId="118" applyFont="1" applyFill="1" applyBorder="1" applyAlignment="1" applyProtection="1">
      <alignment vertical="center" wrapText="1"/>
    </xf>
    <xf numFmtId="2" fontId="2" fillId="4" borderId="9" xfId="0" applyNumberFormat="1" applyFont="1" applyFill="1" applyBorder="1" applyAlignment="1" applyProtection="1">
      <alignment horizontal="right" vertical="center"/>
    </xf>
    <xf numFmtId="0" fontId="2" fillId="4" borderId="26" xfId="0" applyNumberFormat="1" applyFont="1" applyFill="1" applyBorder="1" applyAlignment="1" applyProtection="1">
      <alignment vertical="center"/>
    </xf>
    <xf numFmtId="0" fontId="2" fillId="0" borderId="23" xfId="118" applyNumberFormat="1" applyFont="1" applyFill="1" applyBorder="1" applyAlignment="1" applyProtection="1">
      <alignment horizontal="center" vertical="center"/>
    </xf>
    <xf numFmtId="2" fontId="2" fillId="0" borderId="9" xfId="0" applyNumberFormat="1" applyFont="1" applyFill="1" applyBorder="1" applyAlignment="1" applyProtection="1">
      <alignment horizontal="right" vertical="center"/>
    </xf>
    <xf numFmtId="0" fontId="2" fillId="0" borderId="26" xfId="0" applyNumberFormat="1" applyFont="1" applyFill="1" applyBorder="1" applyAlignment="1" applyProtection="1">
      <alignment vertical="center"/>
    </xf>
    <xf numFmtId="0" fontId="2" fillId="5" borderId="27" xfId="118" applyNumberFormat="1" applyFont="1" applyFill="1" applyBorder="1" applyAlignment="1" applyProtection="1">
      <alignment horizontal="center" vertical="center"/>
    </xf>
    <xf numFmtId="2" fontId="2" fillId="5" borderId="28" xfId="0" applyNumberFormat="1" applyFont="1" applyFill="1" applyBorder="1" applyAlignment="1" applyProtection="1">
      <alignment horizontal="right" vertical="center"/>
    </xf>
    <xf numFmtId="0" fontId="2" fillId="5" borderId="29" xfId="0" applyNumberFormat="1" applyFont="1" applyFill="1" applyBorder="1" applyAlignment="1" applyProtection="1">
      <alignment vertical="center"/>
    </xf>
    <xf numFmtId="0" fontId="52" fillId="0" borderId="0" xfId="0" applyNumberFormat="1" applyFont="1" applyFill="1" applyBorder="1" applyAlignment="1" applyProtection="1">
      <alignment vertical="center" wrapText="1"/>
    </xf>
    <xf numFmtId="0" fontId="1" fillId="0" borderId="0" xfId="0" applyFont="1" applyAlignment="1" applyProtection="1">
      <alignment horizontal="left" vertical="top"/>
    </xf>
    <xf numFmtId="0" fontId="2" fillId="0" borderId="0" xfId="0" applyFont="1" applyAlignment="1" applyProtection="1">
      <alignment horizontal="right" vertical="top"/>
    </xf>
    <xf numFmtId="0" fontId="1" fillId="0" borderId="0" xfId="0" applyNumberFormat="1" applyFont="1" applyFill="1" applyBorder="1" applyAlignment="1" applyProtection="1">
      <alignment horizontal="justify" vertical="center"/>
    </xf>
    <xf numFmtId="175" fontId="1" fillId="0" borderId="0" xfId="0" applyNumberFormat="1" applyFont="1" applyFill="1" applyBorder="1" applyAlignment="1" applyProtection="1">
      <alignment horizontal="justify" vertical="center"/>
    </xf>
    <xf numFmtId="14" fontId="2" fillId="0" borderId="0" xfId="0" applyNumberFormat="1" applyFont="1" applyFill="1" applyBorder="1" applyAlignment="1" applyProtection="1">
      <alignment horizontal="left" vertical="center"/>
    </xf>
    <xf numFmtId="0" fontId="1" fillId="0" borderId="0" xfId="0" applyFont="1" applyAlignment="1" applyProtection="1">
      <alignment horizontal="right" vertical="center"/>
    </xf>
    <xf numFmtId="0" fontId="1" fillId="0" borderId="0" xfId="0" applyFont="1" applyFill="1" applyBorder="1" applyAlignment="1" applyProtection="1">
      <alignment vertical="center"/>
    </xf>
    <xf numFmtId="0"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justify" vertical="center"/>
    </xf>
    <xf numFmtId="0" fontId="5" fillId="0" borderId="0" xfId="0" applyNumberFormat="1" applyFont="1" applyFill="1" applyBorder="1" applyAlignment="1" applyProtection="1">
      <alignment vertical="center"/>
    </xf>
    <xf numFmtId="165" fontId="2" fillId="0" borderId="23" xfId="0" applyNumberFormat="1" applyFont="1" applyFill="1" applyBorder="1" applyAlignment="1" applyProtection="1">
      <alignment horizontal="center" vertical="top" wrapText="1"/>
    </xf>
    <xf numFmtId="0" fontId="2" fillId="0" borderId="9" xfId="0" applyNumberFormat="1" applyFont="1" applyFill="1" applyBorder="1" applyAlignment="1" applyProtection="1">
      <alignment horizontal="justify" vertical="top" wrapText="1"/>
    </xf>
    <xf numFmtId="0" fontId="2" fillId="0" borderId="9" xfId="0" applyNumberFormat="1" applyFont="1" applyFill="1" applyBorder="1" applyAlignment="1" applyProtection="1">
      <alignment horizontal="center" vertical="top" wrapText="1"/>
    </xf>
    <xf numFmtId="1" fontId="2" fillId="0" borderId="9" xfId="0" applyNumberFormat="1" applyFont="1" applyFill="1" applyBorder="1" applyAlignment="1" applyProtection="1">
      <alignment horizontal="center" vertical="top" wrapText="1"/>
    </xf>
    <xf numFmtId="43" fontId="2" fillId="0" borderId="9" xfId="8" applyNumberFormat="1" applyFont="1" applyBorder="1" applyAlignment="1" applyProtection="1">
      <alignment vertical="top" wrapText="1"/>
    </xf>
    <xf numFmtId="0" fontId="2" fillId="3" borderId="26" xfId="0" applyNumberFormat="1" applyFont="1" applyFill="1" applyBorder="1" applyAlignment="1" applyProtection="1">
      <alignment vertical="center"/>
    </xf>
    <xf numFmtId="39" fontId="2" fillId="0" borderId="9" xfId="8" applyNumberFormat="1" applyFont="1" applyFill="1" applyBorder="1" applyAlignment="1" applyProtection="1">
      <alignment horizontal="right" vertical="top" wrapText="1"/>
    </xf>
    <xf numFmtId="43" fontId="2" fillId="0" borderId="9" xfId="8" applyNumberFormat="1" applyFont="1" applyFill="1" applyBorder="1" applyAlignment="1" applyProtection="1">
      <alignment horizontal="right" vertical="center"/>
    </xf>
    <xf numFmtId="43" fontId="2" fillId="4" borderId="9" xfId="8" applyNumberFormat="1" applyFont="1" applyFill="1" applyBorder="1" applyAlignment="1" applyProtection="1">
      <alignment horizontal="right" vertical="center"/>
    </xf>
    <xf numFmtId="43" fontId="2" fillId="5" borderId="28" xfId="8" applyNumberFormat="1" applyFont="1" applyFill="1" applyBorder="1" applyAlignment="1" applyProtection="1">
      <alignment horizontal="right" vertical="center"/>
    </xf>
    <xf numFmtId="0" fontId="2" fillId="5" borderId="27" xfId="0" applyNumberFormat="1" applyFont="1" applyFill="1" applyBorder="1" applyAlignment="1" applyProtection="1">
      <alignment horizontal="center" vertical="center" wrapText="1"/>
    </xf>
    <xf numFmtId="0" fontId="1" fillId="5" borderId="28" xfId="118" applyFont="1" applyFill="1" applyBorder="1" applyAlignment="1" applyProtection="1">
      <alignment vertical="center" wrapText="1"/>
    </xf>
    <xf numFmtId="0" fontId="1" fillId="5" borderId="28" xfId="118" applyFont="1" applyFill="1" applyBorder="1" applyAlignment="1" applyProtection="1">
      <alignment horizontal="center" vertical="center" wrapText="1"/>
    </xf>
    <xf numFmtId="43" fontId="2" fillId="5" borderId="29" xfId="8" applyNumberFormat="1" applyFont="1" applyFill="1" applyBorder="1" applyAlignment="1" applyProtection="1">
      <alignment horizontal="right" vertical="center"/>
    </xf>
    <xf numFmtId="0" fontId="2" fillId="9"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xf>
    <xf numFmtId="165" fontId="2" fillId="5" borderId="9" xfId="0" applyNumberFormat="1" applyFont="1" applyFill="1" applyBorder="1" applyAlignment="1" applyProtection="1">
      <alignment horizontal="center" vertical="center" wrapText="1"/>
    </xf>
    <xf numFmtId="0" fontId="1" fillId="5" borderId="9" xfId="118" applyFont="1" applyFill="1" applyBorder="1" applyAlignment="1" applyProtection="1">
      <alignment vertical="center" wrapText="1"/>
    </xf>
    <xf numFmtId="2" fontId="2" fillId="5" borderId="9" xfId="0" applyNumberFormat="1" applyFont="1" applyFill="1" applyBorder="1" applyAlignment="1" applyProtection="1">
      <alignment horizontal="right" vertical="center"/>
    </xf>
    <xf numFmtId="43" fontId="2" fillId="5" borderId="9" xfId="8" applyNumberFormat="1" applyFont="1" applyFill="1" applyBorder="1" applyAlignment="1" applyProtection="1">
      <alignment horizontal="right" vertical="center"/>
    </xf>
    <xf numFmtId="165" fontId="1" fillId="0" borderId="0" xfId="0" applyNumberFormat="1" applyFont="1" applyFill="1" applyBorder="1" applyAlignment="1" applyProtection="1">
      <alignment horizontal="justify" vertical="top"/>
    </xf>
    <xf numFmtId="175" fontId="1" fillId="0" borderId="0" xfId="0" applyNumberFormat="1" applyFont="1" applyFill="1" applyBorder="1" applyAlignment="1" applyProtection="1">
      <alignment horizontal="justify" vertical="top"/>
    </xf>
    <xf numFmtId="14" fontId="2" fillId="0" borderId="0" xfId="0" applyNumberFormat="1" applyFont="1" applyFill="1" applyBorder="1" applyAlignment="1" applyProtection="1">
      <alignment horizontal="left" vertical="top"/>
    </xf>
    <xf numFmtId="0" fontId="1" fillId="0" borderId="0" xfId="0" applyFont="1" applyAlignment="1" applyProtection="1">
      <alignment horizontal="right" vertical="top"/>
    </xf>
    <xf numFmtId="0" fontId="2" fillId="0" borderId="0" xfId="0" applyNumberFormat="1" applyFont="1" applyFill="1" applyBorder="1" applyAlignment="1" applyProtection="1">
      <alignment vertical="top"/>
    </xf>
    <xf numFmtId="0" fontId="1" fillId="0" borderId="0" xfId="0" applyFont="1" applyFill="1" applyBorder="1" applyAlignment="1" applyProtection="1">
      <alignment vertical="top"/>
    </xf>
    <xf numFmtId="165" fontId="5" fillId="0" borderId="0" xfId="0" applyNumberFormat="1" applyFont="1" applyFill="1" applyBorder="1" applyAlignment="1" applyProtection="1">
      <alignment horizontal="center" vertical="top"/>
    </xf>
    <xf numFmtId="0" fontId="5" fillId="0" borderId="0" xfId="0" applyNumberFormat="1" applyFont="1" applyFill="1" applyBorder="1" applyAlignment="1" applyProtection="1">
      <alignment horizontal="justify" vertical="top"/>
    </xf>
    <xf numFmtId="0" fontId="5" fillId="0" borderId="0" xfId="0" applyNumberFormat="1" applyFont="1" applyFill="1" applyBorder="1" applyAlignment="1" applyProtection="1">
      <alignment vertical="top"/>
    </xf>
    <xf numFmtId="0" fontId="7" fillId="0" borderId="12" xfId="0" applyNumberFormat="1" applyFont="1" applyFill="1" applyBorder="1" applyAlignment="1" applyProtection="1">
      <alignment horizontal="justify" vertical="center"/>
      <protection hidden="1"/>
    </xf>
    <xf numFmtId="175" fontId="7" fillId="0" borderId="0" xfId="0" applyNumberFormat="1" applyFont="1" applyFill="1" applyBorder="1" applyAlignment="1" applyProtection="1">
      <alignment horizontal="justify" vertical="center"/>
      <protection hidden="1"/>
    </xf>
    <xf numFmtId="14" fontId="4" fillId="0" borderId="0" xfId="0" applyNumberFormat="1" applyFont="1" applyFill="1" applyBorder="1" applyAlignment="1" applyProtection="1">
      <alignment horizontal="left" vertical="center"/>
      <protection hidden="1"/>
    </xf>
    <xf numFmtId="0" fontId="2" fillId="4" borderId="9" xfId="115" applyFont="1" applyFill="1" applyBorder="1" applyAlignment="1" applyProtection="1">
      <alignment vertical="top" wrapText="1"/>
    </xf>
    <xf numFmtId="0" fontId="7" fillId="4" borderId="9" xfId="0" applyFont="1" applyFill="1" applyBorder="1" applyAlignment="1" applyProtection="1">
      <alignment horizontal="left" vertical="top" wrapText="1"/>
    </xf>
    <xf numFmtId="4" fontId="7" fillId="4" borderId="9" xfId="8" applyNumberFormat="1" applyFont="1" applyFill="1" applyBorder="1" applyAlignment="1" applyProtection="1">
      <alignment vertical="top" wrapText="1"/>
    </xf>
    <xf numFmtId="0" fontId="4" fillId="0" borderId="0" xfId="115" applyFont="1" applyFill="1" applyBorder="1" applyAlignment="1" applyProtection="1">
      <alignment horizontal="left" vertical="center" wrapText="1"/>
      <protection hidden="1"/>
    </xf>
    <xf numFmtId="0" fontId="7" fillId="0" borderId="0" xfId="0" applyFont="1" applyFill="1" applyBorder="1" applyAlignment="1" applyProtection="1">
      <alignment horizontal="left" vertical="center" wrapText="1"/>
      <protection hidden="1"/>
    </xf>
    <xf numFmtId="2" fontId="7" fillId="0" borderId="0" xfId="115" applyNumberFormat="1" applyFont="1" applyFill="1" applyBorder="1" applyAlignment="1" applyProtection="1">
      <alignment vertical="center"/>
      <protection hidden="1"/>
    </xf>
    <xf numFmtId="0" fontId="34" fillId="0" borderId="0" xfId="115" applyFont="1" applyBorder="1" applyAlignment="1" applyProtection="1">
      <alignment horizontal="justify" vertical="center" wrapText="1"/>
      <protection hidden="1"/>
    </xf>
    <xf numFmtId="0" fontId="34" fillId="0" borderId="0" xfId="115" applyFont="1" applyBorder="1" applyAlignment="1" applyProtection="1">
      <alignment horizontal="center" vertical="center" wrapText="1"/>
      <protection hidden="1"/>
    </xf>
    <xf numFmtId="0" fontId="7" fillId="0" borderId="0" xfId="0" applyNumberFormat="1" applyFont="1" applyFill="1" applyBorder="1" applyAlignment="1" applyProtection="1">
      <alignment horizontal="justify" vertical="center"/>
      <protection hidden="1"/>
    </xf>
    <xf numFmtId="175" fontId="7" fillId="0" borderId="0" xfId="0" applyNumberFormat="1" applyFont="1" applyFill="1" applyBorder="1" applyAlignment="1" applyProtection="1">
      <alignment horizontal="left" vertical="center" indent="1"/>
      <protection hidden="1"/>
    </xf>
    <xf numFmtId="0" fontId="7" fillId="0" borderId="0" xfId="0" applyNumberFormat="1" applyFont="1" applyFill="1" applyBorder="1" applyAlignment="1" applyProtection="1">
      <alignment horizontal="left" vertical="center" indent="1"/>
      <protection hidden="1"/>
    </xf>
    <xf numFmtId="0" fontId="7" fillId="0" borderId="0" xfId="0" applyFont="1" applyBorder="1" applyAlignment="1" applyProtection="1">
      <alignment horizontal="left" vertical="center" wrapText="1"/>
      <protection hidden="1"/>
    </xf>
    <xf numFmtId="0" fontId="7" fillId="0" borderId="0" xfId="115" applyFont="1" applyAlignment="1" applyProtection="1">
      <alignment horizontal="left" vertical="top"/>
      <protection hidden="1"/>
    </xf>
    <xf numFmtId="0" fontId="4" fillId="0" borderId="0" xfId="115" applyFont="1" applyBorder="1" applyAlignment="1" applyProtection="1">
      <alignment vertical="top" wrapText="1"/>
      <protection hidden="1"/>
    </xf>
    <xf numFmtId="0" fontId="4" fillId="0" borderId="0" xfId="115" applyFont="1" applyAlignment="1" applyProtection="1">
      <alignment horizontal="left" vertical="center"/>
      <protection hidden="1"/>
    </xf>
    <xf numFmtId="0" fontId="0" fillId="0" borderId="9" xfId="0" applyBorder="1"/>
    <xf numFmtId="0" fontId="2" fillId="0" borderId="0" xfId="0" applyNumberFormat="1" applyFont="1" applyFill="1" applyBorder="1" applyAlignment="1" applyProtection="1">
      <alignment horizontal="justify" vertical="center" wrapText="1"/>
    </xf>
    <xf numFmtId="0" fontId="73" fillId="0" borderId="0" xfId="114" applyFont="1" applyBorder="1" applyAlignment="1" applyProtection="1">
      <alignment vertical="top"/>
      <protection hidden="1"/>
    </xf>
    <xf numFmtId="0" fontId="74" fillId="0" borderId="0" xfId="114" applyFont="1" applyBorder="1" applyAlignment="1" applyProtection="1">
      <alignment vertical="top"/>
      <protection hidden="1"/>
    </xf>
    <xf numFmtId="2" fontId="74" fillId="0" borderId="0" xfId="114" applyNumberFormat="1" applyFont="1" applyBorder="1" applyAlignment="1" applyProtection="1">
      <alignment vertical="top"/>
      <protection hidden="1"/>
    </xf>
    <xf numFmtId="174" fontId="73" fillId="0" borderId="0" xfId="114" applyNumberFormat="1" applyFont="1" applyBorder="1" applyAlignment="1" applyProtection="1">
      <alignment vertical="top"/>
      <protection hidden="1"/>
    </xf>
    <xf numFmtId="0" fontId="1" fillId="0" borderId="9" xfId="0"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horizontal="justify" vertical="center" wrapText="1"/>
    </xf>
    <xf numFmtId="0" fontId="2" fillId="0" borderId="0" xfId="115" applyFont="1" applyAlignment="1" applyProtection="1">
      <alignment vertical="center" wrapText="1"/>
      <protection hidden="1"/>
    </xf>
    <xf numFmtId="0" fontId="2" fillId="0" borderId="0" xfId="115" applyFont="1" applyFill="1" applyBorder="1" applyAlignment="1" applyProtection="1">
      <alignment horizontal="left" vertical="center" wrapText="1"/>
    </xf>
    <xf numFmtId="0" fontId="7" fillId="0" borderId="5" xfId="0" applyNumberFormat="1" applyFont="1" applyFill="1" applyBorder="1" applyAlignment="1" applyProtection="1">
      <alignment horizontal="justify" vertical="center" wrapText="1"/>
    </xf>
    <xf numFmtId="0" fontId="4" fillId="0" borderId="0" xfId="0" applyNumberFormat="1" applyFont="1" applyFill="1" applyBorder="1" applyAlignment="1" applyProtection="1">
      <alignment horizontal="justify" vertical="center" wrapText="1"/>
    </xf>
    <xf numFmtId="0" fontId="4" fillId="0" borderId="0" xfId="0" applyFont="1" applyAlignment="1" applyProtection="1">
      <alignment wrapText="1"/>
    </xf>
    <xf numFmtId="0" fontId="4" fillId="0" borderId="0" xfId="114" applyFont="1" applyFill="1" applyAlignment="1" applyProtection="1">
      <alignment horizontal="left" vertical="top" wrapText="1"/>
    </xf>
    <xf numFmtId="0" fontId="10" fillId="0" borderId="0" xfId="115" applyFont="1" applyFill="1" applyBorder="1" applyAlignment="1" applyProtection="1">
      <alignment vertical="center" wrapText="1"/>
      <protection locked="0"/>
    </xf>
    <xf numFmtId="0" fontId="7" fillId="0" borderId="0" xfId="0" applyNumberFormat="1" applyFont="1" applyFill="1" applyBorder="1" applyAlignment="1" applyProtection="1">
      <alignment horizontal="justify" vertical="center" wrapText="1"/>
      <protection locked="0"/>
    </xf>
    <xf numFmtId="0" fontId="4" fillId="0" borderId="0" xfId="0" applyNumberFormat="1" applyFont="1" applyFill="1" applyBorder="1" applyAlignment="1" applyProtection="1">
      <alignment horizontal="justify" vertical="center" wrapText="1"/>
      <protection locked="0"/>
    </xf>
    <xf numFmtId="0" fontId="4" fillId="0" borderId="0" xfId="114" applyFont="1" applyFill="1" applyBorder="1" applyAlignment="1" applyProtection="1">
      <alignment vertical="center" wrapText="1"/>
      <protection locked="0"/>
    </xf>
    <xf numFmtId="0" fontId="4" fillId="0" borderId="0" xfId="115" applyFont="1" applyFill="1" applyBorder="1" applyAlignment="1" applyProtection="1">
      <alignment vertical="center" wrapText="1"/>
      <protection locked="0"/>
    </xf>
    <xf numFmtId="0" fontId="4" fillId="0" borderId="0" xfId="115" applyFont="1" applyAlignment="1" applyProtection="1">
      <alignment vertical="center" wrapText="1"/>
      <protection locked="0"/>
    </xf>
    <xf numFmtId="0" fontId="4" fillId="0" borderId="0" xfId="73" applyAlignment="1">
      <alignment horizontal="left"/>
    </xf>
    <xf numFmtId="0" fontId="1" fillId="0" borderId="0" xfId="115" applyFont="1" applyAlignment="1" applyProtection="1">
      <alignment horizontal="center" vertical="center"/>
    </xf>
    <xf numFmtId="0" fontId="2" fillId="0" borderId="0" xfId="115" applyFont="1" applyAlignment="1" applyProtection="1">
      <alignment horizontal="center" vertical="center" wrapText="1"/>
    </xf>
    <xf numFmtId="0" fontId="1" fillId="0" borderId="0" xfId="115" applyFont="1" applyFill="1" applyAlignment="1" applyProtection="1">
      <alignment horizontal="center" vertical="center"/>
    </xf>
    <xf numFmtId="0" fontId="2" fillId="0" borderId="0" xfId="115" applyFont="1" applyFill="1" applyAlignment="1" applyProtection="1">
      <alignment horizontal="center" vertical="center"/>
    </xf>
    <xf numFmtId="0" fontId="2" fillId="0" borderId="0" xfId="115" applyFont="1" applyFill="1" applyAlignment="1" applyProtection="1">
      <alignment horizontal="center" vertical="center" wrapText="1"/>
    </xf>
    <xf numFmtId="165" fontId="1" fillId="0" borderId="5" xfId="0" applyNumberFormat="1" applyFont="1" applyFill="1" applyBorder="1" applyAlignment="1" applyProtection="1">
      <alignment horizontal="left" vertical="center" wrapText="1"/>
    </xf>
    <xf numFmtId="165" fontId="2" fillId="0" borderId="0" xfId="0" applyNumberFormat="1" applyFont="1" applyFill="1" applyBorder="1" applyAlignment="1" applyProtection="1">
      <alignment horizontal="left" vertical="center" wrapText="1"/>
    </xf>
    <xf numFmtId="165" fontId="2" fillId="0" borderId="0" xfId="111" applyNumberFormat="1" applyFont="1" applyFill="1" applyBorder="1" applyAlignment="1" applyProtection="1">
      <alignment vertical="center" wrapText="1"/>
    </xf>
    <xf numFmtId="165" fontId="1" fillId="0" borderId="0" xfId="115" applyNumberFormat="1" applyFont="1" applyAlignment="1" applyProtection="1">
      <alignment vertical="center" wrapText="1"/>
      <protection hidden="1"/>
    </xf>
    <xf numFmtId="165" fontId="2" fillId="0" borderId="0" xfId="115" applyNumberFormat="1" applyFont="1" applyFill="1" applyAlignment="1" applyProtection="1">
      <alignment vertical="center" wrapText="1"/>
      <protection hidden="1"/>
    </xf>
    <xf numFmtId="0" fontId="5" fillId="0" borderId="0" xfId="0" applyFont="1" applyAlignment="1" applyProtection="1">
      <alignment vertical="center" wrapText="1"/>
    </xf>
    <xf numFmtId="0" fontId="4" fillId="0" borderId="9" xfId="0" applyFont="1" applyBorder="1" applyAlignment="1" applyProtection="1">
      <alignment horizontal="center" vertical="center"/>
      <protection locked="0"/>
    </xf>
    <xf numFmtId="0" fontId="2" fillId="0" borderId="0" xfId="0" applyNumberFormat="1" applyFont="1" applyFill="1" applyBorder="1" applyAlignment="1" applyProtection="1">
      <alignment horizontal="left" vertical="center" wrapText="1"/>
    </xf>
    <xf numFmtId="0" fontId="1" fillId="0" borderId="5" xfId="0" applyNumberFormat="1" applyFont="1" applyFill="1" applyBorder="1" applyAlignment="1" applyProtection="1">
      <alignment horizontal="left" vertical="center" wrapText="1"/>
    </xf>
    <xf numFmtId="0" fontId="2" fillId="0" borderId="0" xfId="111" applyNumberFormat="1" applyFont="1" applyFill="1" applyBorder="1" applyAlignment="1" applyProtection="1">
      <alignment horizontal="left" vertical="center" wrapText="1"/>
    </xf>
    <xf numFmtId="0" fontId="1" fillId="0" borderId="0" xfId="115" applyFont="1" applyFill="1" applyBorder="1" applyAlignment="1" applyProtection="1">
      <alignment horizontal="left" vertical="center" wrapText="1"/>
      <protection hidden="1"/>
    </xf>
    <xf numFmtId="0" fontId="1" fillId="0" borderId="5" xfId="0"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vertical="center" wrapText="1"/>
    </xf>
    <xf numFmtId="0" fontId="2" fillId="0" borderId="0" xfId="0" applyFont="1" applyAlignment="1" applyProtection="1">
      <alignment vertical="center" wrapText="1"/>
    </xf>
    <xf numFmtId="0" fontId="5" fillId="0" borderId="0" xfId="0" applyFont="1" applyBorder="1" applyAlignment="1" applyProtection="1">
      <alignment vertical="center" wrapText="1"/>
    </xf>
    <xf numFmtId="0" fontId="2" fillId="0" borderId="0" xfId="0" applyNumberFormat="1" applyFont="1" applyFill="1" applyBorder="1" applyAlignment="1" applyProtection="1">
      <alignment vertical="center" wrapText="1"/>
    </xf>
    <xf numFmtId="0" fontId="5" fillId="0" borderId="0" xfId="0" applyFont="1" applyBorder="1" applyAlignment="1" applyProtection="1">
      <alignment horizontal="left" vertical="center" wrapText="1"/>
    </xf>
    <xf numFmtId="0" fontId="2" fillId="0" borderId="0" xfId="111" applyNumberFormat="1" applyFont="1" applyFill="1" applyBorder="1" applyAlignment="1" applyProtection="1">
      <alignment horizontal="center" vertical="center" wrapText="1"/>
    </xf>
    <xf numFmtId="0" fontId="2" fillId="0" borderId="0" xfId="115" applyFont="1" applyFill="1" applyAlignment="1" applyProtection="1">
      <alignment vertical="center" wrapText="1"/>
      <protection hidden="1"/>
    </xf>
    <xf numFmtId="0" fontId="1" fillId="0" borderId="0" xfId="115" applyFont="1" applyFill="1" applyBorder="1" applyAlignment="1" applyProtection="1">
      <alignment horizontal="center" vertical="center" wrapText="1"/>
      <protection hidden="1"/>
    </xf>
    <xf numFmtId="0" fontId="2" fillId="0" borderId="0" xfId="111" applyNumberFormat="1" applyFont="1" applyFill="1" applyBorder="1" applyAlignment="1" applyProtection="1">
      <alignment horizontal="center" vertical="center" wrapText="1"/>
      <protection locked="0"/>
    </xf>
    <xf numFmtId="0" fontId="2" fillId="10" borderId="9" xfId="111" applyNumberFormat="1" applyFont="1" applyFill="1" applyBorder="1" applyAlignment="1" applyProtection="1">
      <alignment horizontal="center" vertical="center" wrapText="1"/>
      <protection locked="0"/>
    </xf>
    <xf numFmtId="0" fontId="5" fillId="10" borderId="0" xfId="0" applyFont="1" applyFill="1" applyAlignment="1" applyProtection="1">
      <alignment vertical="center"/>
    </xf>
    <xf numFmtId="0" fontId="2" fillId="10" borderId="0" xfId="0" applyFont="1" applyFill="1" applyAlignment="1" applyProtection="1">
      <alignment vertical="center"/>
    </xf>
    <xf numFmtId="165" fontId="1" fillId="0" borderId="0" xfId="0" applyNumberFormat="1" applyFont="1" applyFill="1" applyBorder="1" applyAlignment="1" applyProtection="1">
      <alignment horizontal="justify" vertical="center"/>
    </xf>
    <xf numFmtId="0" fontId="1" fillId="0" borderId="0" xfId="0" applyFont="1" applyFill="1" applyBorder="1" applyAlignment="1" applyProtection="1">
      <alignment vertical="center" wrapText="1"/>
    </xf>
    <xf numFmtId="165"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vertical="center" wrapText="1"/>
    </xf>
    <xf numFmtId="0" fontId="45" fillId="0" borderId="17" xfId="113" applyNumberFormat="1" applyFont="1" applyFill="1" applyBorder="1" applyAlignment="1" applyProtection="1">
      <alignment horizontal="right" vertical="top"/>
      <protection hidden="1"/>
    </xf>
    <xf numFmtId="4" fontId="4" fillId="3" borderId="9" xfId="113" applyNumberFormat="1" applyFont="1" applyFill="1" applyBorder="1" applyAlignment="1" applyProtection="1">
      <alignment horizontal="right" vertical="center" wrapText="1"/>
      <protection locked="0"/>
    </xf>
    <xf numFmtId="10" fontId="4" fillId="3" borderId="9" xfId="113" applyNumberFormat="1" applyFont="1" applyFill="1" applyBorder="1" applyAlignment="1" applyProtection="1">
      <alignment horizontal="right" vertical="center" wrapText="1"/>
      <protection locked="0"/>
    </xf>
    <xf numFmtId="43" fontId="37" fillId="0" borderId="0" xfId="113" applyNumberFormat="1" applyFont="1" applyFill="1" applyBorder="1" applyAlignment="1" applyProtection="1">
      <alignment vertical="center"/>
      <protection hidden="1"/>
    </xf>
    <xf numFmtId="0" fontId="1" fillId="0" borderId="24" xfId="0" applyNumberFormat="1" applyFont="1" applyFill="1" applyBorder="1" applyAlignment="1" applyProtection="1">
      <alignment horizontal="center" vertical="center" wrapText="1"/>
    </xf>
    <xf numFmtId="0" fontId="1" fillId="0" borderId="25" xfId="0" applyNumberFormat="1" applyFont="1" applyFill="1" applyBorder="1" applyAlignment="1" applyProtection="1">
      <alignment horizontal="center" vertical="center" wrapText="1"/>
    </xf>
    <xf numFmtId="0" fontId="2" fillId="0" borderId="0" xfId="115" applyFont="1" applyFill="1" applyBorder="1" applyAlignment="1" applyProtection="1">
      <alignment horizontal="center" vertical="center"/>
    </xf>
    <xf numFmtId="0" fontId="75" fillId="0" borderId="0" xfId="0" applyFont="1"/>
    <xf numFmtId="0" fontId="55" fillId="0" borderId="0" xfId="113" applyNumberFormat="1" applyFont="1" applyFill="1" applyBorder="1" applyAlignment="1" applyProtection="1">
      <alignment vertical="center"/>
      <protection hidden="1"/>
    </xf>
    <xf numFmtId="43" fontId="41" fillId="0" borderId="0" xfId="113" applyNumberFormat="1" applyFont="1" applyFill="1" applyBorder="1" applyAlignment="1" applyProtection="1">
      <alignment vertical="top"/>
      <protection hidden="1"/>
    </xf>
    <xf numFmtId="4" fontId="4" fillId="9" borderId="9" xfId="113" applyNumberFormat="1" applyFont="1" applyFill="1" applyBorder="1" applyAlignment="1" applyProtection="1">
      <alignment horizontal="right" vertical="center" wrapText="1"/>
    </xf>
    <xf numFmtId="10" fontId="4" fillId="9" borderId="9" xfId="113" applyNumberFormat="1" applyFont="1" applyFill="1" applyBorder="1" applyAlignment="1" applyProtection="1">
      <alignment horizontal="right" vertical="center" wrapText="1"/>
    </xf>
    <xf numFmtId="0" fontId="2" fillId="0" borderId="0" xfId="0" applyFont="1" applyAlignment="1" applyProtection="1">
      <alignment horizontal="center" vertical="center"/>
    </xf>
    <xf numFmtId="0" fontId="2" fillId="0" borderId="9" xfId="0" applyFont="1" applyBorder="1" applyAlignment="1" applyProtection="1">
      <alignment horizontal="center" vertical="center"/>
      <protection locked="0"/>
    </xf>
    <xf numFmtId="0" fontId="2" fillId="0" borderId="9" xfId="0" applyFont="1" applyBorder="1" applyAlignment="1" applyProtection="1">
      <alignment vertical="center"/>
      <protection locked="0"/>
    </xf>
    <xf numFmtId="0" fontId="2" fillId="0" borderId="0" xfId="0" applyFont="1" applyAlignment="1" applyProtection="1">
      <alignment horizontal="center" vertical="center"/>
      <protection locked="0"/>
    </xf>
    <xf numFmtId="37" fontId="37" fillId="0" borderId="0" xfId="113" applyNumberFormat="1" applyFont="1" applyFill="1" applyBorder="1" applyAlignment="1" applyProtection="1">
      <alignment vertical="top"/>
      <protection hidden="1"/>
    </xf>
    <xf numFmtId="0" fontId="2" fillId="0" borderId="0" xfId="0" applyNumberFormat="1" applyFont="1" applyFill="1" applyBorder="1" applyAlignment="1" applyProtection="1">
      <alignment horizontal="left" vertical="center"/>
    </xf>
    <xf numFmtId="0" fontId="2" fillId="0" borderId="0" xfId="115" applyFont="1" applyBorder="1" applyAlignment="1" applyProtection="1">
      <alignment horizontal="left" vertical="center"/>
    </xf>
    <xf numFmtId="4" fontId="7" fillId="0" borderId="0" xfId="106" applyNumberFormat="1" applyFont="1" applyAlignment="1" applyProtection="1">
      <alignment horizontal="left" vertical="center" indent="1"/>
    </xf>
    <xf numFmtId="0" fontId="2" fillId="0" borderId="9" xfId="0" applyNumberFormat="1" applyFont="1" applyFill="1" applyBorder="1" applyAlignment="1" applyProtection="1">
      <alignment horizontal="center" vertical="center"/>
    </xf>
    <xf numFmtId="0" fontId="2" fillId="0" borderId="0" xfId="111" applyNumberFormat="1" applyFont="1" applyFill="1" applyBorder="1" applyAlignment="1" applyProtection="1">
      <alignment horizontal="center" vertical="center"/>
    </xf>
    <xf numFmtId="0" fontId="2" fillId="0" borderId="0" xfId="115" applyFont="1" applyAlignment="1" applyProtection="1">
      <alignment horizontal="center" vertical="center"/>
      <protection hidden="1"/>
    </xf>
    <xf numFmtId="0" fontId="1" fillId="0" borderId="0" xfId="115" applyFont="1" applyFill="1" applyAlignment="1" applyProtection="1">
      <alignment horizontal="left" vertical="center"/>
    </xf>
    <xf numFmtId="0" fontId="7" fillId="0" borderId="0" xfId="111" applyNumberFormat="1" applyFont="1" applyFill="1" applyBorder="1" applyAlignment="1" applyProtection="1">
      <alignment horizontal="justify" vertical="center"/>
      <protection locked="0"/>
    </xf>
    <xf numFmtId="0" fontId="4" fillId="0" borderId="0" xfId="114" applyFont="1" applyFill="1" applyBorder="1" applyAlignment="1" applyProtection="1">
      <alignment horizontal="left" vertical="top"/>
      <protection locked="0"/>
    </xf>
    <xf numFmtId="0" fontId="7" fillId="0" borderId="0" xfId="115" applyFont="1" applyFill="1" applyBorder="1" applyAlignment="1" applyProtection="1">
      <alignment horizontal="center" vertical="center" wrapText="1"/>
      <protection locked="0"/>
    </xf>
    <xf numFmtId="0" fontId="4" fillId="0" borderId="0" xfId="114" applyFont="1" applyFill="1" applyAlignment="1" applyProtection="1">
      <alignment horizontal="left" vertical="top"/>
    </xf>
    <xf numFmtId="0" fontId="7" fillId="0" borderId="0" xfId="115" applyFont="1" applyFill="1" applyBorder="1" applyAlignment="1" applyProtection="1">
      <alignment horizontal="center" vertical="center"/>
      <protection locked="0"/>
    </xf>
    <xf numFmtId="0" fontId="76" fillId="0" borderId="9" xfId="0" applyFont="1" applyBorder="1" applyAlignment="1">
      <alignment horizontal="center" vertical="center" wrapText="1"/>
    </xf>
    <xf numFmtId="0" fontId="76" fillId="0" borderId="0" xfId="0" applyFont="1" applyAlignment="1" applyProtection="1">
      <alignment horizontal="center" vertical="center"/>
    </xf>
    <xf numFmtId="0" fontId="3" fillId="0" borderId="0" xfId="0" applyFont="1" applyBorder="1" applyAlignment="1" applyProtection="1">
      <alignment vertical="center" wrapText="1"/>
    </xf>
    <xf numFmtId="0" fontId="3" fillId="0" borderId="0" xfId="0" applyFont="1" applyAlignment="1" applyProtection="1">
      <alignment vertical="center" wrapText="1"/>
    </xf>
    <xf numFmtId="0" fontId="1" fillId="0" borderId="0" xfId="0" applyFont="1" applyAlignment="1" applyProtection="1">
      <alignment vertical="center" wrapText="1"/>
    </xf>
    <xf numFmtId="0" fontId="75" fillId="10" borderId="9" xfId="0" applyFont="1" applyFill="1" applyBorder="1" applyAlignment="1">
      <alignment vertical="center" wrapText="1"/>
    </xf>
    <xf numFmtId="0" fontId="75" fillId="10" borderId="9" xfId="0" applyFont="1" applyFill="1" applyBorder="1" applyAlignment="1">
      <alignment horizontal="left" vertical="center" wrapText="1"/>
    </xf>
    <xf numFmtId="0" fontId="75" fillId="10" borderId="9" xfId="0" applyFont="1" applyFill="1" applyBorder="1" applyAlignment="1">
      <alignment horizontal="center" vertical="center" wrapText="1"/>
    </xf>
    <xf numFmtId="0" fontId="75" fillId="0" borderId="0" xfId="0" applyFont="1" applyAlignment="1" applyProtection="1">
      <alignment vertical="center" wrapText="1"/>
    </xf>
    <xf numFmtId="0" fontId="75" fillId="0" borderId="0" xfId="0" applyFont="1" applyAlignment="1" applyProtection="1">
      <alignment horizontal="center" vertical="center"/>
    </xf>
    <xf numFmtId="0" fontId="76" fillId="0" borderId="0" xfId="0" applyFont="1" applyAlignment="1" applyProtection="1">
      <alignment horizontal="center" vertical="center"/>
      <protection locked="0"/>
    </xf>
    <xf numFmtId="0" fontId="76" fillId="0" borderId="0" xfId="0" applyFont="1" applyAlignment="1">
      <alignment vertical="center"/>
    </xf>
    <xf numFmtId="0" fontId="4" fillId="0" borderId="0" xfId="0" applyFont="1" applyAlignment="1" applyProtection="1">
      <alignment horizontal="center" vertical="center"/>
    </xf>
    <xf numFmtId="0" fontId="76" fillId="0" borderId="0" xfId="0" applyFont="1" applyAlignment="1" applyProtection="1">
      <alignment vertical="center"/>
    </xf>
    <xf numFmtId="165" fontId="1" fillId="0" borderId="9" xfId="111" applyNumberFormat="1" applyFont="1" applyFill="1" applyBorder="1" applyAlignment="1" applyProtection="1">
      <alignment vertical="center" wrapText="1"/>
    </xf>
    <xf numFmtId="0" fontId="1" fillId="0" borderId="9" xfId="111" applyNumberFormat="1" applyFont="1" applyFill="1" applyBorder="1" applyAlignment="1" applyProtection="1">
      <alignment vertical="center" wrapText="1"/>
    </xf>
    <xf numFmtId="0" fontId="77" fillId="0" borderId="9" xfId="0" applyFont="1" applyFill="1" applyBorder="1" applyAlignment="1">
      <alignment horizontal="center" vertical="center" wrapText="1"/>
    </xf>
    <xf numFmtId="0" fontId="77" fillId="0" borderId="9" xfId="0" applyFont="1" applyFill="1" applyBorder="1" applyAlignment="1">
      <alignment vertical="center" wrapText="1"/>
    </xf>
    <xf numFmtId="0" fontId="1" fillId="0" borderId="9" xfId="111" applyNumberFormat="1" applyFont="1" applyFill="1" applyBorder="1" applyAlignment="1" applyProtection="1">
      <alignment horizontal="center" vertical="center" wrapText="1"/>
    </xf>
    <xf numFmtId="0" fontId="1" fillId="0" borderId="9" xfId="111" applyNumberFormat="1" applyFont="1" applyFill="1" applyBorder="1" applyAlignment="1" applyProtection="1">
      <alignment horizontal="center" vertical="center"/>
    </xf>
    <xf numFmtId="165"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horizontal="center" vertical="center"/>
    </xf>
    <xf numFmtId="0" fontId="7" fillId="11" borderId="9" xfId="111"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horizontal="left" vertical="center"/>
      <protection hidden="1"/>
    </xf>
    <xf numFmtId="0" fontId="1" fillId="0" borderId="5" xfId="0" applyNumberFormat="1" applyFont="1" applyFill="1" applyBorder="1" applyAlignment="1" applyProtection="1">
      <alignment horizontal="justify" vertical="center"/>
      <protection hidden="1"/>
    </xf>
    <xf numFmtId="0" fontId="1" fillId="0" borderId="5" xfId="0" applyNumberFormat="1" applyFont="1" applyFill="1" applyBorder="1" applyAlignment="1" applyProtection="1">
      <alignment horizontal="center" vertical="center" wrapText="1"/>
      <protection hidden="1"/>
    </xf>
    <xf numFmtId="0" fontId="1" fillId="0" borderId="5" xfId="0" applyNumberFormat="1" applyFont="1" applyFill="1" applyBorder="1" applyAlignment="1" applyProtection="1">
      <alignment horizontal="center" vertical="center"/>
      <protection hidden="1"/>
    </xf>
    <xf numFmtId="0" fontId="1" fillId="0" borderId="5" xfId="0" applyNumberFormat="1" applyFont="1" applyFill="1" applyBorder="1" applyAlignment="1" applyProtection="1">
      <alignment vertical="center"/>
      <protection hidden="1"/>
    </xf>
    <xf numFmtId="0" fontId="1" fillId="0" borderId="5" xfId="0" applyNumberFormat="1" applyFont="1" applyFill="1" applyBorder="1" applyAlignment="1" applyProtection="1">
      <alignment horizontal="right" vertical="center"/>
      <protection hidden="1"/>
    </xf>
    <xf numFmtId="0" fontId="2" fillId="0" borderId="0" xfId="0" applyNumberFormat="1" applyFont="1" applyFill="1" applyBorder="1" applyAlignment="1" applyProtection="1">
      <alignment horizontal="justify" vertical="center"/>
      <protection hidden="1"/>
    </xf>
    <xf numFmtId="0" fontId="2" fillId="0" borderId="0" xfId="0" applyNumberFormat="1" applyFont="1" applyFill="1" applyBorder="1" applyAlignment="1" applyProtection="1">
      <alignment horizontal="center" vertical="center" wrapText="1"/>
      <protection hidden="1"/>
    </xf>
    <xf numFmtId="0" fontId="2" fillId="0" borderId="0" xfId="0" applyNumberFormat="1" applyFont="1" applyFill="1" applyBorder="1" applyAlignment="1" applyProtection="1">
      <alignment horizontal="center" vertical="center"/>
      <protection hidden="1"/>
    </xf>
    <xf numFmtId="0" fontId="2" fillId="0" borderId="0" xfId="0" applyNumberFormat="1" applyFont="1" applyFill="1" applyBorder="1" applyAlignment="1" applyProtection="1">
      <alignment vertical="center"/>
      <protection hidden="1"/>
    </xf>
    <xf numFmtId="0" fontId="2" fillId="0" borderId="0" xfId="111" applyNumberFormat="1" applyFont="1" applyFill="1" applyBorder="1" applyAlignment="1" applyProtection="1">
      <alignment vertical="center"/>
      <protection hidden="1"/>
    </xf>
    <xf numFmtId="0" fontId="2" fillId="0" borderId="0" xfId="111" applyNumberFormat="1" applyFont="1" applyFill="1" applyBorder="1" applyAlignment="1" applyProtection="1">
      <alignment vertical="center" wrapText="1"/>
      <protection hidden="1"/>
    </xf>
    <xf numFmtId="0" fontId="2" fillId="0" borderId="0" xfId="0" applyNumberFormat="1" applyFont="1" applyFill="1" applyBorder="1" applyAlignment="1" applyProtection="1">
      <alignment horizontal="left" vertical="center" indent="1"/>
      <protection hidden="1"/>
    </xf>
    <xf numFmtId="0" fontId="2" fillId="0" borderId="9" xfId="112" applyNumberFormat="1" applyFont="1" applyFill="1" applyBorder="1" applyAlignment="1" applyProtection="1">
      <alignment vertical="center"/>
      <protection locked="0" hidden="1"/>
    </xf>
    <xf numFmtId="0" fontId="2" fillId="0" borderId="9"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center"/>
      <protection locked="0" hidden="1"/>
    </xf>
    <xf numFmtId="0" fontId="2" fillId="0" borderId="0"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top"/>
      <protection hidden="1"/>
    </xf>
    <xf numFmtId="0" fontId="2" fillId="0" borderId="0" xfId="112" applyNumberFormat="1" applyFont="1" applyFill="1" applyBorder="1" applyAlignment="1" applyProtection="1">
      <alignment vertical="top" wrapText="1"/>
      <protection hidden="1"/>
    </xf>
    <xf numFmtId="0" fontId="2" fillId="0" borderId="9" xfId="112" applyNumberFormat="1" applyFont="1" applyFill="1" applyBorder="1" applyAlignment="1" applyProtection="1">
      <alignment vertical="top"/>
      <protection locked="0" hidden="1"/>
    </xf>
    <xf numFmtId="0" fontId="2" fillId="0" borderId="0" xfId="112" applyNumberFormat="1" applyFont="1" applyFill="1" applyBorder="1" applyAlignment="1" applyProtection="1">
      <alignment vertical="top"/>
      <protection locked="0" hidden="1"/>
    </xf>
    <xf numFmtId="0" fontId="75" fillId="0" borderId="9" xfId="0" applyFont="1" applyBorder="1" applyAlignment="1">
      <alignment vertical="center"/>
    </xf>
    <xf numFmtId="0" fontId="75" fillId="0" borderId="9" xfId="0" applyFont="1" applyBorder="1"/>
    <xf numFmtId="0" fontId="78" fillId="0" borderId="9" xfId="0" applyFont="1" applyBorder="1" applyAlignment="1">
      <alignment horizontal="center" vertical="center"/>
    </xf>
    <xf numFmtId="0" fontId="75" fillId="0" borderId="0" xfId="0" applyFont="1" applyAlignment="1" applyProtection="1">
      <alignment horizontal="center" vertical="center"/>
      <protection locked="0"/>
    </xf>
    <xf numFmtId="0" fontId="75" fillId="0" borderId="0" xfId="0" applyFont="1" applyAlignment="1" applyProtection="1">
      <alignment horizontal="left" vertical="center"/>
      <protection locked="0"/>
    </xf>
    <xf numFmtId="0" fontId="1" fillId="0" borderId="0" xfId="111" applyNumberFormat="1" applyFont="1" applyFill="1" applyBorder="1" applyAlignment="1" applyProtection="1">
      <alignment vertical="center" wrapText="1"/>
    </xf>
    <xf numFmtId="0" fontId="77" fillId="11" borderId="9" xfId="0" applyFont="1" applyFill="1" applyBorder="1" applyAlignment="1">
      <alignment horizontal="center" vertical="top" wrapText="1"/>
    </xf>
    <xf numFmtId="0" fontId="77" fillId="11" borderId="9" xfId="0" applyFont="1" applyFill="1" applyBorder="1" applyAlignment="1">
      <alignment vertical="top" wrapText="1"/>
    </xf>
    <xf numFmtId="0" fontId="7" fillId="0" borderId="9" xfId="0" applyFont="1" applyBorder="1" applyAlignment="1" applyProtection="1">
      <alignment horizontal="left" vertical="center" wrapText="1"/>
    </xf>
    <xf numFmtId="0" fontId="7" fillId="0" borderId="9" xfId="0" applyFont="1" applyBorder="1" applyAlignment="1" applyProtection="1">
      <alignment horizontal="center" vertical="center" wrapText="1"/>
    </xf>
    <xf numFmtId="166" fontId="7" fillId="0" borderId="9" xfId="0" applyNumberFormat="1" applyFont="1" applyFill="1" applyBorder="1" applyAlignment="1" applyProtection="1">
      <alignment horizontal="center" vertical="center" wrapText="1"/>
    </xf>
    <xf numFmtId="0" fontId="9" fillId="0" borderId="0" xfId="112" applyNumberFormat="1" applyFont="1" applyFill="1" applyBorder="1" applyAlignment="1" applyProtection="1">
      <alignment vertical="top"/>
      <protection hidden="1"/>
    </xf>
    <xf numFmtId="0" fontId="77" fillId="0" borderId="9" xfId="0" applyFont="1" applyBorder="1" applyAlignment="1">
      <alignment horizontal="center" vertical="top" wrapText="1"/>
    </xf>
    <xf numFmtId="0" fontId="77" fillId="0" borderId="9" xfId="0" applyFont="1" applyBorder="1" applyAlignment="1">
      <alignment vertical="top" wrapText="1"/>
    </xf>
    <xf numFmtId="0" fontId="76" fillId="0" borderId="0" xfId="0" applyFont="1"/>
    <xf numFmtId="0" fontId="4" fillId="0" borderId="9" xfId="115" applyFont="1" applyBorder="1" applyAlignment="1" applyProtection="1">
      <alignment horizontal="left" vertical="center"/>
      <protection locked="0"/>
    </xf>
    <xf numFmtId="0" fontId="4" fillId="0" borderId="9" xfId="115" applyFont="1" applyBorder="1" applyAlignment="1" applyProtection="1">
      <alignment vertical="center" wrapText="1"/>
      <protection locked="0"/>
    </xf>
    <xf numFmtId="0" fontId="4" fillId="0" borderId="9" xfId="115" applyFont="1" applyBorder="1" applyAlignment="1" applyProtection="1">
      <alignment vertical="center"/>
      <protection locked="0"/>
    </xf>
    <xf numFmtId="0" fontId="79" fillId="0" borderId="9" xfId="0" applyFont="1" applyBorder="1" applyAlignment="1">
      <alignment horizontal="center" vertical="center"/>
    </xf>
    <xf numFmtId="0" fontId="76" fillId="0" borderId="9" xfId="0" applyFont="1" applyBorder="1"/>
    <xf numFmtId="0" fontId="7" fillId="0" borderId="0" xfId="113" applyFont="1" applyAlignment="1" applyProtection="1">
      <alignment vertical="top"/>
      <protection hidden="1"/>
    </xf>
    <xf numFmtId="0" fontId="75" fillId="3" borderId="24" xfId="109" applyFont="1" applyFill="1" applyBorder="1" applyAlignment="1" applyProtection="1">
      <alignment vertical="top" wrapText="1"/>
      <protection locked="0"/>
    </xf>
    <xf numFmtId="10" fontId="2" fillId="0" borderId="18" xfId="111" applyNumberFormat="1" applyFont="1" applyFill="1" applyBorder="1" applyAlignment="1" applyProtection="1">
      <alignment horizontal="center" vertical="top" wrapText="1"/>
      <protection locked="0" hidden="1"/>
    </xf>
    <xf numFmtId="0" fontId="2" fillId="0" borderId="18" xfId="0" applyNumberFormat="1" applyFont="1" applyFill="1" applyBorder="1" applyAlignment="1" applyProtection="1">
      <alignment horizontal="center" vertical="center"/>
    </xf>
    <xf numFmtId="0" fontId="75" fillId="3" borderId="14" xfId="109" applyFont="1" applyFill="1" applyBorder="1" applyAlignment="1" applyProtection="1">
      <alignment vertical="top" wrapText="1"/>
      <protection locked="0"/>
    </xf>
    <xf numFmtId="0" fontId="75" fillId="0" borderId="9" xfId="0" applyFont="1" applyFill="1" applyBorder="1" applyAlignment="1">
      <alignment vertical="top" wrapText="1"/>
    </xf>
    <xf numFmtId="0" fontId="73" fillId="0" borderId="0" xfId="0" applyFont="1" applyAlignment="1" applyProtection="1">
      <alignment horizontal="center" vertical="center"/>
    </xf>
    <xf numFmtId="0" fontId="78" fillId="0" borderId="0" xfId="0" applyFont="1" applyAlignment="1" applyProtection="1">
      <alignment horizontal="center" vertical="center"/>
    </xf>
    <xf numFmtId="0" fontId="75" fillId="0" borderId="0" xfId="0" applyFont="1" applyAlignment="1">
      <alignment horizontal="center" vertical="center"/>
    </xf>
    <xf numFmtId="0" fontId="75" fillId="0" borderId="9" xfId="0" applyFont="1" applyBorder="1" applyAlignment="1" applyProtection="1">
      <alignment horizontal="center" vertical="center"/>
    </xf>
    <xf numFmtId="0" fontId="75" fillId="0" borderId="0" xfId="0" applyFont="1" applyBorder="1" applyAlignment="1" applyProtection="1">
      <alignment horizontal="center" vertical="center"/>
    </xf>
    <xf numFmtId="0" fontId="75" fillId="0" borderId="0" xfId="0" applyFont="1" applyBorder="1" applyAlignment="1" applyProtection="1">
      <alignment vertical="center"/>
    </xf>
    <xf numFmtId="0" fontId="75" fillId="0" borderId="0" xfId="0" applyFont="1" applyBorder="1" applyAlignment="1" applyProtection="1">
      <alignment horizontal="center" vertical="center" wrapText="1"/>
    </xf>
    <xf numFmtId="0" fontId="75" fillId="0" borderId="9" xfId="0" applyFont="1" applyFill="1" applyBorder="1" applyAlignment="1">
      <alignment horizontal="center" vertical="top" wrapText="1"/>
    </xf>
    <xf numFmtId="164" fontId="75" fillId="3" borderId="18" xfId="8" applyFont="1" applyFill="1" applyBorder="1" applyAlignment="1" applyProtection="1">
      <alignment horizontal="right" vertical="top" wrapText="1"/>
      <protection locked="0"/>
    </xf>
    <xf numFmtId="164" fontId="75" fillId="9" borderId="9" xfId="8" applyFont="1" applyFill="1" applyBorder="1" applyAlignment="1" applyProtection="1">
      <alignment horizontal="right" vertical="top" wrapText="1"/>
    </xf>
    <xf numFmtId="0" fontId="1" fillId="0" borderId="0" xfId="0" applyNumberFormat="1" applyFont="1" applyFill="1" applyBorder="1" applyAlignment="1" applyProtection="1">
      <alignment vertical="center" wrapText="1"/>
    </xf>
    <xf numFmtId="0" fontId="75" fillId="0" borderId="0" xfId="0" applyFont="1" applyBorder="1" applyAlignment="1" applyProtection="1">
      <alignment horizontal="left" vertical="center"/>
    </xf>
    <xf numFmtId="0" fontId="1" fillId="0" borderId="0" xfId="0" applyNumberFormat="1" applyFont="1" applyFill="1" applyBorder="1" applyAlignment="1" applyProtection="1">
      <alignment horizontal="justify" vertical="center" wrapText="1"/>
    </xf>
    <xf numFmtId="175" fontId="1" fillId="0" borderId="0" xfId="0" applyNumberFormat="1" applyFont="1" applyFill="1" applyBorder="1" applyAlignment="1" applyProtection="1">
      <alignment horizontal="justify" vertical="center" wrapText="1"/>
    </xf>
    <xf numFmtId="0" fontId="1" fillId="0" borderId="0" xfId="0" applyFont="1" applyBorder="1" applyAlignment="1" applyProtection="1">
      <alignment horizontal="right" vertical="center" wrapText="1"/>
    </xf>
    <xf numFmtId="0" fontId="1" fillId="0" borderId="0" xfId="0" applyFont="1" applyFill="1" applyBorder="1" applyAlignment="1" applyProtection="1">
      <alignment horizontal="left" vertical="center" wrapText="1"/>
    </xf>
    <xf numFmtId="0" fontId="75" fillId="0" borderId="0" xfId="0" applyFont="1" applyBorder="1" applyAlignment="1" applyProtection="1">
      <alignment vertical="center" wrapText="1"/>
    </xf>
    <xf numFmtId="0" fontId="5" fillId="0" borderId="0"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justify" vertical="center" wrapText="1"/>
    </xf>
    <xf numFmtId="2" fontId="2" fillId="0" borderId="9" xfId="111" applyNumberFormat="1" applyFont="1" applyFill="1" applyBorder="1" applyAlignment="1" applyProtection="1">
      <alignment horizontal="right" vertical="top" wrapText="1"/>
    </xf>
    <xf numFmtId="0" fontId="75" fillId="0" borderId="9" xfId="0" applyFont="1" applyBorder="1" applyAlignment="1">
      <alignment vertical="top" wrapText="1"/>
    </xf>
    <xf numFmtId="10" fontId="2" fillId="0" borderId="9" xfId="111" applyNumberFormat="1" applyFont="1" applyFill="1" applyBorder="1" applyAlignment="1" applyProtection="1">
      <alignment horizontal="center" vertical="top" wrapText="1"/>
      <protection locked="0" hidden="1"/>
    </xf>
    <xf numFmtId="0" fontId="75" fillId="0" borderId="9" xfId="0" applyFont="1" applyBorder="1" applyAlignment="1">
      <alignment horizontal="center" vertical="top" wrapText="1"/>
    </xf>
    <xf numFmtId="0" fontId="75" fillId="3" borderId="9" xfId="109" applyFont="1" applyFill="1" applyBorder="1" applyAlignment="1" applyProtection="1">
      <alignment horizontal="center" vertical="top" wrapText="1"/>
      <protection locked="0"/>
    </xf>
    <xf numFmtId="0" fontId="2" fillId="0" borderId="0" xfId="109" applyFont="1" applyAlignment="1" applyProtection="1">
      <alignment vertical="center"/>
      <protection hidden="1"/>
    </xf>
    <xf numFmtId="0" fontId="24" fillId="0" borderId="0" xfId="109" applyFont="1" applyAlignment="1" applyProtection="1">
      <alignment horizontal="center" vertical="center" wrapText="1"/>
      <protection hidden="1"/>
    </xf>
    <xf numFmtId="0" fontId="5" fillId="0" borderId="0" xfId="109" applyFont="1" applyAlignment="1" applyProtection="1">
      <alignment vertical="center"/>
      <protection hidden="1"/>
    </xf>
    <xf numFmtId="0" fontId="2" fillId="0" borderId="0" xfId="109" applyFont="1" applyProtection="1">
      <protection hidden="1"/>
    </xf>
    <xf numFmtId="0" fontId="2" fillId="0" borderId="0" xfId="109" applyFont="1" applyAlignment="1" applyProtection="1">
      <alignment horizontal="center"/>
      <protection hidden="1"/>
    </xf>
    <xf numFmtId="0" fontId="5" fillId="0" borderId="0" xfId="109" applyFont="1" applyProtection="1">
      <protection hidden="1"/>
    </xf>
    <xf numFmtId="0" fontId="1" fillId="0" borderId="0" xfId="109" applyFont="1" applyBorder="1" applyAlignment="1" applyProtection="1">
      <alignment horizontal="center" vertical="center"/>
      <protection hidden="1"/>
    </xf>
    <xf numFmtId="0" fontId="2" fillId="0" borderId="0" xfId="109" applyFont="1" applyAlignment="1" applyProtection="1">
      <alignment horizontal="justify" vertical="center"/>
      <protection hidden="1"/>
    </xf>
    <xf numFmtId="0" fontId="2" fillId="0" borderId="0" xfId="109" applyFont="1" applyAlignment="1" applyProtection="1">
      <alignment horizontal="center" vertical="center"/>
      <protection hidden="1"/>
    </xf>
    <xf numFmtId="0" fontId="51" fillId="0" borderId="0" xfId="109" applyFont="1" applyAlignment="1" applyProtection="1">
      <alignment horizontal="center" vertical="center"/>
      <protection hidden="1"/>
    </xf>
    <xf numFmtId="0" fontId="2" fillId="0" borderId="0" xfId="109" applyFont="1" applyBorder="1" applyProtection="1">
      <protection hidden="1"/>
    </xf>
    <xf numFmtId="0" fontId="2" fillId="0" borderId="24" xfId="109" applyFont="1" applyBorder="1" applyAlignment="1" applyProtection="1">
      <alignment vertical="center" wrapText="1"/>
      <protection hidden="1"/>
    </xf>
    <xf numFmtId="0" fontId="2" fillId="0" borderId="3" xfId="109" applyFont="1" applyBorder="1" applyAlignment="1" applyProtection="1">
      <alignment vertical="center" wrapText="1"/>
      <protection hidden="1"/>
    </xf>
    <xf numFmtId="0" fontId="2" fillId="0" borderId="0" xfId="109" applyFont="1" applyAlignment="1" applyProtection="1">
      <alignment vertical="center" wrapText="1"/>
      <protection hidden="1"/>
    </xf>
    <xf numFmtId="0" fontId="2" fillId="0" borderId="30" xfId="109" applyFont="1" applyBorder="1" applyAlignment="1" applyProtection="1">
      <alignment vertical="center"/>
      <protection hidden="1"/>
    </xf>
    <xf numFmtId="0" fontId="2" fillId="0" borderId="31" xfId="109" applyFont="1" applyBorder="1" applyAlignment="1" applyProtection="1">
      <alignment vertical="center"/>
      <protection hidden="1"/>
    </xf>
    <xf numFmtId="0" fontId="2" fillId="0" borderId="11" xfId="109" applyFont="1" applyBorder="1" applyAlignment="1" applyProtection="1">
      <alignment vertical="center"/>
      <protection hidden="1"/>
    </xf>
    <xf numFmtId="0" fontId="2" fillId="0" borderId="20" xfId="109" applyFont="1" applyBorder="1" applyAlignment="1" applyProtection="1">
      <alignment vertical="center"/>
      <protection hidden="1"/>
    </xf>
    <xf numFmtId="0" fontId="2" fillId="0" borderId="32" xfId="109" applyFont="1" applyBorder="1" applyAlignment="1" applyProtection="1">
      <alignment vertical="center"/>
      <protection hidden="1"/>
    </xf>
    <xf numFmtId="0" fontId="2" fillId="0" borderId="33" xfId="109" applyFont="1" applyBorder="1" applyAlignment="1" applyProtection="1">
      <alignment vertical="center"/>
      <protection hidden="1"/>
    </xf>
    <xf numFmtId="0" fontId="2" fillId="0" borderId="14" xfId="109" applyFont="1" applyBorder="1" applyAlignment="1" applyProtection="1">
      <alignment vertical="center"/>
      <protection hidden="1"/>
    </xf>
    <xf numFmtId="0" fontId="2" fillId="0" borderId="15" xfId="109" applyFont="1" applyBorder="1" applyAlignment="1" applyProtection="1">
      <alignment vertical="center"/>
      <protection hidden="1"/>
    </xf>
    <xf numFmtId="0" fontId="2" fillId="0" borderId="0" xfId="109" applyFont="1" applyBorder="1" applyAlignment="1" applyProtection="1">
      <alignment vertical="center"/>
      <protection hidden="1"/>
    </xf>
    <xf numFmtId="0" fontId="2" fillId="0" borderId="24" xfId="109" applyFont="1" applyBorder="1" applyAlignment="1" applyProtection="1">
      <alignment horizontal="left" vertical="center"/>
      <protection hidden="1"/>
    </xf>
    <xf numFmtId="0" fontId="2" fillId="0" borderId="25" xfId="109" applyFont="1" applyBorder="1" applyAlignment="1" applyProtection="1">
      <alignment horizontal="left" vertical="center"/>
      <protection hidden="1"/>
    </xf>
    <xf numFmtId="0" fontId="2" fillId="0" borderId="0" xfId="109" applyFont="1" applyBorder="1" applyAlignment="1" applyProtection="1">
      <alignment horizontal="left" vertical="center"/>
      <protection hidden="1"/>
    </xf>
    <xf numFmtId="0" fontId="2" fillId="0" borderId="0" xfId="109" applyFont="1" applyAlignment="1" applyProtection="1">
      <alignment horizontal="left" vertical="center"/>
      <protection hidden="1"/>
    </xf>
    <xf numFmtId="1" fontId="2" fillId="3" borderId="17" xfId="109" applyNumberFormat="1" applyFont="1" applyFill="1" applyBorder="1" applyAlignment="1" applyProtection="1">
      <alignment horizontal="center" vertical="center"/>
      <protection locked="0"/>
    </xf>
    <xf numFmtId="0" fontId="52" fillId="0" borderId="0" xfId="109" applyFont="1" applyAlignment="1" applyProtection="1">
      <alignment horizontal="center" vertical="center"/>
      <protection hidden="1"/>
    </xf>
    <xf numFmtId="175" fontId="75" fillId="3" borderId="17" xfId="109" applyNumberFormat="1" applyFont="1" applyFill="1" applyBorder="1" applyAlignment="1" applyProtection="1">
      <alignment horizontal="center" vertical="center"/>
      <protection locked="0"/>
    </xf>
    <xf numFmtId="0" fontId="2" fillId="0" borderId="9" xfId="109" applyFont="1" applyBorder="1" applyAlignment="1" applyProtection="1">
      <alignment horizontal="center" vertical="center"/>
      <protection hidden="1"/>
    </xf>
    <xf numFmtId="0" fontId="3" fillId="0" borderId="0" xfId="0" applyFont="1" applyFill="1" applyAlignment="1" applyProtection="1">
      <alignment horizontal="center" vertical="center"/>
    </xf>
    <xf numFmtId="0" fontId="75" fillId="0" borderId="0" xfId="0" applyFont="1" applyFill="1" applyAlignment="1" applyProtection="1">
      <alignment horizontal="center" vertical="center"/>
    </xf>
    <xf numFmtId="0" fontId="1" fillId="0" borderId="0" xfId="115" applyFont="1" applyAlignment="1" applyProtection="1">
      <alignment vertical="center"/>
    </xf>
    <xf numFmtId="0" fontId="2" fillId="0" borderId="0" xfId="115" applyFont="1" applyFill="1" applyAlignment="1" applyProtection="1">
      <alignment horizontal="left" vertical="center"/>
    </xf>
    <xf numFmtId="0" fontId="2" fillId="0" borderId="0" xfId="115" applyFont="1" applyFill="1" applyAlignment="1" applyProtection="1">
      <alignment vertical="center" wrapText="1"/>
    </xf>
    <xf numFmtId="0" fontId="23" fillId="0" borderId="0" xfId="0" applyNumberFormat="1" applyFont="1" applyFill="1" applyBorder="1" applyAlignment="1" applyProtection="1">
      <alignment vertical="center" wrapText="1"/>
    </xf>
    <xf numFmtId="0" fontId="23" fillId="0" borderId="0" xfId="0" applyNumberFormat="1" applyFont="1" applyFill="1" applyBorder="1" applyAlignment="1" applyProtection="1">
      <alignment vertical="center"/>
    </xf>
    <xf numFmtId="0" fontId="7" fillId="0" borderId="0" xfId="106" applyFont="1" applyAlignment="1" applyProtection="1">
      <alignment vertical="top"/>
    </xf>
    <xf numFmtId="165" fontId="7" fillId="0" borderId="0" xfId="106" applyNumberFormat="1" applyFont="1" applyAlignment="1" applyProtection="1">
      <alignment horizontal="center" vertical="top"/>
    </xf>
    <xf numFmtId="0" fontId="78" fillId="0" borderId="9" xfId="0" applyFont="1" applyBorder="1" applyAlignment="1">
      <alignment horizontal="right" vertical="center"/>
    </xf>
    <xf numFmtId="0" fontId="58" fillId="0" borderId="9" xfId="0" applyNumberFormat="1" applyFont="1" applyFill="1" applyBorder="1" applyAlignment="1" applyProtection="1">
      <alignment horizontal="center" vertical="center"/>
    </xf>
    <xf numFmtId="0" fontId="58" fillId="0" borderId="9" xfId="0" applyNumberFormat="1" applyFont="1" applyFill="1" applyBorder="1" applyAlignment="1" applyProtection="1">
      <alignment horizontal="center" vertical="center" wrapText="1"/>
    </xf>
    <xf numFmtId="0" fontId="58" fillId="0" borderId="24" xfId="0" applyNumberFormat="1" applyFont="1" applyFill="1" applyBorder="1" applyAlignment="1" applyProtection="1">
      <alignment horizontal="center" vertical="center"/>
    </xf>
    <xf numFmtId="0" fontId="58" fillId="0" borderId="25" xfId="0" applyNumberFormat="1" applyFont="1" applyFill="1" applyBorder="1" applyAlignment="1" applyProtection="1">
      <alignment horizontal="center" vertical="center"/>
    </xf>
    <xf numFmtId="0" fontId="80" fillId="0" borderId="0" xfId="0" applyFont="1" applyAlignment="1" applyProtection="1">
      <alignment horizontal="center" vertical="center"/>
    </xf>
    <xf numFmtId="0" fontId="62" fillId="0" borderId="0" xfId="0" applyFont="1" applyBorder="1" applyAlignment="1" applyProtection="1">
      <alignment vertical="center" wrapText="1"/>
    </xf>
    <xf numFmtId="0" fontId="62" fillId="0" borderId="0" xfId="0" applyFont="1" applyAlignment="1" applyProtection="1">
      <alignment vertical="center" wrapText="1"/>
    </xf>
    <xf numFmtId="0" fontId="61" fillId="0" borderId="0" xfId="0" applyFont="1" applyAlignment="1" applyProtection="1">
      <alignment vertical="center" wrapText="1"/>
    </xf>
    <xf numFmtId="0" fontId="77" fillId="0" borderId="0" xfId="0" applyFont="1" applyAlignment="1" applyProtection="1">
      <alignment horizontal="center" vertical="center"/>
    </xf>
    <xf numFmtId="0" fontId="77" fillId="0" borderId="0" xfId="0" applyFont="1" applyBorder="1" applyAlignment="1" applyProtection="1">
      <alignment horizontal="left" vertical="center"/>
    </xf>
    <xf numFmtId="0" fontId="54" fillId="11" borderId="9" xfId="0" applyNumberFormat="1" applyFont="1" applyFill="1" applyBorder="1" applyAlignment="1" applyProtection="1">
      <alignment horizontal="center" vertical="center"/>
    </xf>
    <xf numFmtId="0" fontId="81" fillId="11" borderId="9" xfId="0" applyFont="1" applyFill="1" applyBorder="1" applyAlignment="1">
      <alignment horizontal="center" vertical="top" wrapText="1"/>
    </xf>
    <xf numFmtId="0" fontId="54" fillId="11" borderId="9" xfId="0" applyNumberFormat="1" applyFont="1" applyFill="1" applyBorder="1" applyAlignment="1" applyProtection="1">
      <alignment horizontal="center" vertical="center" wrapText="1"/>
    </xf>
    <xf numFmtId="0" fontId="63" fillId="0" borderId="0" xfId="112" applyNumberFormat="1" applyFont="1" applyFill="1" applyBorder="1" applyAlignment="1" applyProtection="1">
      <alignment horizontal="center" vertical="top"/>
      <protection hidden="1"/>
    </xf>
    <xf numFmtId="0" fontId="4" fillId="0" borderId="0" xfId="73" applyFont="1" applyAlignment="1" applyProtection="1">
      <alignment horizontal="left" vertical="center"/>
      <protection hidden="1"/>
    </xf>
    <xf numFmtId="165" fontId="33" fillId="10" borderId="18" xfId="111" applyNumberFormat="1" applyFont="1" applyFill="1" applyBorder="1" applyAlignment="1" applyProtection="1">
      <alignment vertical="center" wrapText="1"/>
      <protection locked="0"/>
    </xf>
    <xf numFmtId="2" fontId="33" fillId="10" borderId="18" xfId="0" applyNumberFormat="1" applyFont="1" applyFill="1" applyBorder="1" applyAlignment="1" applyProtection="1">
      <alignment horizontal="right" vertical="center" wrapText="1"/>
    </xf>
    <xf numFmtId="0" fontId="33" fillId="10" borderId="18" xfId="118" applyFont="1" applyFill="1" applyBorder="1" applyAlignment="1" applyProtection="1">
      <alignment vertical="center" wrapText="1"/>
    </xf>
    <xf numFmtId="2" fontId="33" fillId="10" borderId="18" xfId="0" applyNumberFormat="1" applyFont="1" applyFill="1" applyBorder="1" applyAlignment="1" applyProtection="1">
      <alignment horizontal="center" vertical="center" wrapText="1"/>
    </xf>
    <xf numFmtId="2" fontId="33" fillId="10" borderId="18" xfId="0" applyNumberFormat="1" applyFont="1" applyFill="1" applyBorder="1" applyAlignment="1" applyProtection="1">
      <alignment horizontal="left" vertical="center" wrapText="1"/>
    </xf>
    <xf numFmtId="0" fontId="64" fillId="0" borderId="0" xfId="113" applyNumberFormat="1" applyFont="1" applyFill="1" applyBorder="1" applyAlignment="1" applyProtection="1">
      <alignment vertical="top"/>
      <protection hidden="1"/>
    </xf>
    <xf numFmtId="0" fontId="58" fillId="0" borderId="6" xfId="114" applyFont="1" applyBorder="1" applyAlignment="1" applyProtection="1">
      <alignment horizontal="center" vertical="top"/>
      <protection hidden="1"/>
    </xf>
    <xf numFmtId="0" fontId="58" fillId="0" borderId="8" xfId="114" applyFont="1" applyBorder="1" applyAlignment="1" applyProtection="1">
      <alignment horizontal="center" vertical="top"/>
      <protection hidden="1"/>
    </xf>
    <xf numFmtId="4" fontId="2" fillId="0" borderId="23" xfId="114" applyNumberFormat="1" applyFont="1" applyBorder="1" applyAlignment="1" applyProtection="1">
      <alignment vertical="top"/>
      <protection hidden="1"/>
    </xf>
    <xf numFmtId="0" fontId="2" fillId="0" borderId="26" xfId="114" applyFont="1" applyBorder="1" applyAlignment="1" applyProtection="1">
      <alignment vertical="top"/>
      <protection hidden="1"/>
    </xf>
    <xf numFmtId="0" fontId="2" fillId="0" borderId="23" xfId="114" applyFont="1" applyBorder="1" applyAlignment="1" applyProtection="1">
      <alignment vertical="top"/>
      <protection hidden="1"/>
    </xf>
    <xf numFmtId="0" fontId="2" fillId="0" borderId="27" xfId="114" applyFont="1" applyBorder="1" applyAlignment="1" applyProtection="1">
      <alignment vertical="top"/>
      <protection hidden="1"/>
    </xf>
    <xf numFmtId="0" fontId="2" fillId="0" borderId="29" xfId="114" applyFont="1" applyBorder="1" applyAlignment="1" applyProtection="1">
      <alignment vertical="top"/>
      <protection hidden="1"/>
    </xf>
    <xf numFmtId="2" fontId="65" fillId="0" borderId="0" xfId="113" applyNumberFormat="1" applyFont="1" applyFill="1" applyBorder="1" applyAlignment="1" applyProtection="1">
      <alignment vertical="top"/>
      <protection hidden="1"/>
    </xf>
    <xf numFmtId="0" fontId="2" fillId="0" borderId="9" xfId="113" applyNumberFormat="1" applyFont="1" applyFill="1" applyBorder="1" applyAlignment="1" applyProtection="1">
      <alignment vertical="center"/>
      <protection hidden="1"/>
    </xf>
    <xf numFmtId="0" fontId="1" fillId="0" borderId="9" xfId="113" applyNumberFormat="1" applyFont="1" applyFill="1" applyBorder="1" applyAlignment="1" applyProtection="1">
      <alignment vertical="center"/>
      <protection hidden="1"/>
    </xf>
    <xf numFmtId="0" fontId="75" fillId="0" borderId="9" xfId="0" applyFont="1" applyBorder="1" applyAlignment="1" applyProtection="1">
      <alignment horizontal="right" vertical="center"/>
      <protection locked="0"/>
    </xf>
    <xf numFmtId="164" fontId="75" fillId="0" borderId="9" xfId="8" applyFont="1" applyBorder="1" applyAlignment="1">
      <alignment horizontal="right" vertical="center"/>
    </xf>
    <xf numFmtId="164" fontId="78" fillId="0" borderId="9" xfId="8" applyFont="1" applyBorder="1" applyAlignment="1">
      <alignment horizontal="right" vertical="center"/>
    </xf>
    <xf numFmtId="164" fontId="75" fillId="0" borderId="9" xfId="8" applyFont="1" applyBorder="1" applyAlignment="1" applyProtection="1">
      <alignment horizontal="right" vertical="center"/>
      <protection locked="0"/>
    </xf>
    <xf numFmtId="164" fontId="78" fillId="0" borderId="9" xfId="8" applyFont="1" applyBorder="1" applyAlignment="1" applyProtection="1">
      <alignment horizontal="right" vertical="center"/>
      <protection locked="0"/>
    </xf>
    <xf numFmtId="2" fontId="75" fillId="0" borderId="9" xfId="0" applyNumberFormat="1" applyFont="1" applyBorder="1" applyAlignment="1" applyProtection="1">
      <alignment horizontal="right" vertical="center"/>
      <protection locked="0"/>
    </xf>
    <xf numFmtId="0" fontId="1" fillId="0" borderId="5" xfId="0" applyNumberFormat="1" applyFont="1" applyFill="1" applyBorder="1" applyAlignment="1" applyProtection="1">
      <alignment horizontal="right" vertical="center" wrapText="1"/>
    </xf>
    <xf numFmtId="178" fontId="2" fillId="0" borderId="9" xfId="0" applyNumberFormat="1" applyFont="1" applyBorder="1" applyAlignment="1" applyProtection="1">
      <alignment vertical="center"/>
      <protection locked="0"/>
    </xf>
    <xf numFmtId="0" fontId="59" fillId="8" borderId="9" xfId="0" applyFont="1" applyFill="1" applyBorder="1" applyAlignment="1" applyProtection="1">
      <alignment horizontal="center" vertical="center" wrapText="1"/>
      <protection locked="0"/>
    </xf>
    <xf numFmtId="164" fontId="1" fillId="0" borderId="0" xfId="8" applyFont="1" applyAlignment="1" applyProtection="1">
      <alignment vertical="center"/>
      <protection locked="0"/>
    </xf>
    <xf numFmtId="0" fontId="75" fillId="0" borderId="0" xfId="0" applyFont="1" applyAlignment="1">
      <alignment vertical="center"/>
    </xf>
    <xf numFmtId="0" fontId="59" fillId="8" borderId="9" xfId="0" applyFont="1" applyFill="1" applyBorder="1" applyAlignment="1" applyProtection="1">
      <alignment horizontal="center" vertical="center"/>
      <protection locked="0"/>
    </xf>
    <xf numFmtId="0" fontId="56" fillId="0" borderId="34" xfId="73" applyFont="1" applyBorder="1" applyAlignment="1" applyProtection="1">
      <alignment horizontal="center" vertical="top" wrapText="1"/>
      <protection hidden="1"/>
    </xf>
    <xf numFmtId="0" fontId="56" fillId="0" borderId="35" xfId="73" applyFont="1" applyBorder="1" applyAlignment="1" applyProtection="1">
      <alignment horizontal="center" vertical="top" wrapText="1"/>
      <protection hidden="1"/>
    </xf>
    <xf numFmtId="164" fontId="2" fillId="0" borderId="26" xfId="8" applyFont="1" applyBorder="1" applyAlignment="1" applyProtection="1">
      <alignment vertical="top"/>
      <protection hidden="1"/>
    </xf>
    <xf numFmtId="179" fontId="57" fillId="0" borderId="36" xfId="73" applyNumberFormat="1" applyFont="1" applyBorder="1" applyAlignment="1" applyProtection="1">
      <alignment vertical="top" wrapText="1"/>
      <protection hidden="1"/>
    </xf>
    <xf numFmtId="179" fontId="57" fillId="0" borderId="37" xfId="73" applyNumberFormat="1" applyFont="1" applyBorder="1" applyAlignment="1" applyProtection="1">
      <alignment vertical="top" wrapText="1"/>
      <protection hidden="1"/>
    </xf>
    <xf numFmtId="0" fontId="7" fillId="0" borderId="0" xfId="114" applyFont="1" applyFill="1" applyBorder="1" applyAlignment="1" applyProtection="1">
      <alignment vertical="top"/>
      <protection hidden="1"/>
    </xf>
    <xf numFmtId="0" fontId="7" fillId="0" borderId="38" xfId="114" applyFont="1" applyBorder="1" applyAlignment="1" applyProtection="1">
      <alignment horizontal="justify" vertical="top" wrapText="1"/>
      <protection hidden="1"/>
    </xf>
    <xf numFmtId="0" fontId="7" fillId="0" borderId="39" xfId="114" applyFont="1" applyBorder="1" applyAlignment="1" applyProtection="1">
      <alignment horizontal="right" vertical="center" wrapText="1" indent="5"/>
      <protection hidden="1"/>
    </xf>
    <xf numFmtId="176" fontId="7" fillId="0" borderId="40" xfId="114" applyNumberFormat="1" applyFont="1" applyBorder="1" applyAlignment="1" applyProtection="1">
      <alignment horizontal="center" vertical="center"/>
      <protection hidden="1"/>
    </xf>
    <xf numFmtId="4" fontId="7" fillId="0" borderId="41" xfId="114" applyNumberFormat="1" applyFont="1" applyFill="1" applyBorder="1" applyAlignment="1" applyProtection="1">
      <alignment vertical="center"/>
      <protection hidden="1"/>
    </xf>
    <xf numFmtId="0" fontId="4" fillId="0" borderId="42" xfId="114" applyFont="1" applyBorder="1" applyAlignment="1" applyProtection="1">
      <alignment horizontal="center" vertical="center"/>
      <protection hidden="1"/>
    </xf>
    <xf numFmtId="0" fontId="4" fillId="0" borderId="43" xfId="114" applyFont="1" applyBorder="1" applyAlignment="1" applyProtection="1">
      <alignment vertical="center"/>
      <protection hidden="1"/>
    </xf>
    <xf numFmtId="4" fontId="7" fillId="0" borderId="41" xfId="114" applyNumberFormat="1" applyFont="1" applyFill="1" applyBorder="1" applyAlignment="1" applyProtection="1">
      <alignment horizontal="right" vertical="center"/>
      <protection hidden="1"/>
    </xf>
    <xf numFmtId="0" fontId="72" fillId="0" borderId="43" xfId="114" applyFont="1" applyBorder="1" applyAlignment="1" applyProtection="1">
      <alignment horizontal="justify" vertical="top" wrapText="1"/>
      <protection hidden="1"/>
    </xf>
    <xf numFmtId="4" fontId="7" fillId="0" borderId="41" xfId="114" applyNumberFormat="1" applyFont="1" applyFill="1" applyBorder="1" applyAlignment="1" applyProtection="1">
      <alignment vertical="center" wrapText="1"/>
      <protection hidden="1"/>
    </xf>
    <xf numFmtId="4" fontId="59" fillId="0" borderId="44" xfId="114" applyNumberFormat="1" applyFont="1" applyFill="1" applyBorder="1" applyAlignment="1" applyProtection="1">
      <alignment horizontal="right" vertical="center" wrapText="1"/>
      <protection hidden="1"/>
    </xf>
    <xf numFmtId="4" fontId="59" fillId="0" borderId="41" xfId="114" applyNumberFormat="1" applyFont="1" applyFill="1" applyBorder="1" applyAlignment="1" applyProtection="1">
      <alignment vertical="center" wrapText="1"/>
      <protection hidden="1"/>
    </xf>
    <xf numFmtId="0" fontId="7" fillId="0" borderId="6" xfId="114" applyFont="1" applyBorder="1" applyAlignment="1" applyProtection="1">
      <alignment horizontal="center" vertical="center" wrapText="1"/>
      <protection hidden="1"/>
    </xf>
    <xf numFmtId="176" fontId="7" fillId="0" borderId="23" xfId="114" applyNumberFormat="1" applyFont="1" applyBorder="1" applyAlignment="1" applyProtection="1">
      <alignment horizontal="center" vertical="center"/>
      <protection hidden="1"/>
    </xf>
    <xf numFmtId="0" fontId="4" fillId="0" borderId="23" xfId="114" applyFont="1" applyBorder="1" applyAlignment="1" applyProtection="1">
      <alignment horizontal="center" vertical="center"/>
      <protection hidden="1"/>
    </xf>
    <xf numFmtId="0" fontId="7" fillId="0" borderId="45" xfId="114" applyFont="1" applyBorder="1" applyAlignment="1" applyProtection="1">
      <alignment vertical="center" wrapText="1"/>
      <protection hidden="1"/>
    </xf>
    <xf numFmtId="0" fontId="7" fillId="0" borderId="46" xfId="114" applyFont="1" applyBorder="1" applyAlignment="1" applyProtection="1">
      <alignment vertical="center" wrapText="1"/>
      <protection hidden="1"/>
    </xf>
    <xf numFmtId="0" fontId="7" fillId="0" borderId="47" xfId="114" applyFont="1" applyBorder="1" applyAlignment="1" applyProtection="1">
      <alignment vertical="center" wrapText="1"/>
      <protection hidden="1"/>
    </xf>
    <xf numFmtId="10" fontId="4" fillId="0" borderId="9" xfId="113" applyNumberFormat="1" applyFont="1" applyFill="1" applyBorder="1" applyAlignment="1" applyProtection="1">
      <alignment horizontal="left" vertical="center"/>
      <protection hidden="1"/>
    </xf>
    <xf numFmtId="49" fontId="4" fillId="0" borderId="9" xfId="113" applyNumberFormat="1" applyFont="1" applyFill="1" applyBorder="1" applyAlignment="1" applyProtection="1">
      <alignment horizontal="left" vertical="center"/>
      <protection hidden="1"/>
    </xf>
    <xf numFmtId="10" fontId="7" fillId="0" borderId="9" xfId="114" applyNumberFormat="1" applyFont="1" applyFill="1" applyBorder="1" applyAlignment="1" applyProtection="1">
      <alignment horizontal="left" vertical="center" wrapText="1"/>
      <protection hidden="1"/>
    </xf>
    <xf numFmtId="49" fontId="7" fillId="0" borderId="9" xfId="114" applyNumberFormat="1" applyFont="1" applyFill="1" applyBorder="1" applyAlignment="1" applyProtection="1">
      <alignment horizontal="left" vertical="center" wrapText="1"/>
      <protection hidden="1"/>
    </xf>
    <xf numFmtId="0" fontId="6" fillId="0" borderId="0" xfId="110" applyBorder="1" applyAlignment="1" applyProtection="1">
      <alignment vertical="center"/>
      <protection hidden="1"/>
    </xf>
    <xf numFmtId="0" fontId="6" fillId="0" borderId="48" xfId="110" applyBorder="1" applyAlignment="1" applyProtection="1">
      <alignment vertical="center"/>
      <protection hidden="1"/>
    </xf>
    <xf numFmtId="0" fontId="6" fillId="0" borderId="49" xfId="110" applyFont="1" applyFill="1" applyBorder="1" applyAlignment="1" applyProtection="1">
      <alignment vertical="center"/>
      <protection hidden="1"/>
    </xf>
    <xf numFmtId="0" fontId="6" fillId="0" borderId="0" xfId="110" applyBorder="1" applyProtection="1">
      <protection hidden="1"/>
    </xf>
    <xf numFmtId="0" fontId="6" fillId="0" borderId="48" xfId="110" applyBorder="1" applyProtection="1">
      <protection hidden="1"/>
    </xf>
    <xf numFmtId="0" fontId="6" fillId="0" borderId="49" xfId="110" applyFont="1" applyFill="1" applyBorder="1" applyAlignment="1" applyProtection="1">
      <alignment horizontal="center" vertical="center"/>
      <protection hidden="1"/>
    </xf>
    <xf numFmtId="0" fontId="6" fillId="0" borderId="48" xfId="110" applyFont="1" applyFill="1" applyBorder="1" applyAlignment="1" applyProtection="1">
      <alignment horizontal="left" vertical="center"/>
      <protection hidden="1"/>
    </xf>
    <xf numFmtId="0" fontId="6" fillId="0" borderId="0" xfId="110" applyBorder="1" applyAlignment="1" applyProtection="1">
      <alignment horizontal="left"/>
      <protection hidden="1"/>
    </xf>
    <xf numFmtId="0" fontId="6" fillId="0" borderId="49" xfId="110" applyBorder="1" applyAlignment="1" applyProtection="1">
      <alignment horizontal="center"/>
      <protection hidden="1"/>
    </xf>
    <xf numFmtId="0" fontId="6" fillId="0" borderId="49" xfId="110" applyBorder="1" applyProtection="1">
      <protection hidden="1"/>
    </xf>
    <xf numFmtId="0" fontId="6" fillId="0" borderId="49" xfId="119" applyBorder="1" applyAlignment="1" applyProtection="1">
      <alignment horizontal="center"/>
      <protection hidden="1"/>
    </xf>
    <xf numFmtId="0" fontId="6" fillId="0" borderId="0" xfId="119" applyFont="1" applyBorder="1" applyProtection="1">
      <protection hidden="1"/>
    </xf>
    <xf numFmtId="0" fontId="6" fillId="0" borderId="0" xfId="119" applyBorder="1" applyProtection="1">
      <protection hidden="1"/>
    </xf>
    <xf numFmtId="0" fontId="6" fillId="0" borderId="50" xfId="119" applyBorder="1" applyAlignment="1" applyProtection="1">
      <alignment horizontal="center"/>
      <protection hidden="1"/>
    </xf>
    <xf numFmtId="0" fontId="6" fillId="0" borderId="51" xfId="119" applyBorder="1" applyProtection="1">
      <protection hidden="1"/>
    </xf>
    <xf numFmtId="0" fontId="6" fillId="0" borderId="51" xfId="110" applyBorder="1" applyProtection="1">
      <protection hidden="1"/>
    </xf>
    <xf numFmtId="0" fontId="6" fillId="0" borderId="52" xfId="110" applyBorder="1" applyProtection="1">
      <protection hidden="1"/>
    </xf>
    <xf numFmtId="0" fontId="6" fillId="0" borderId="35" xfId="74" applyBorder="1" applyProtection="1">
      <protection hidden="1"/>
    </xf>
    <xf numFmtId="0" fontId="6" fillId="0" borderId="53" xfId="74" applyBorder="1" applyProtection="1">
      <protection hidden="1"/>
    </xf>
    <xf numFmtId="0" fontId="6" fillId="0" borderId="54" xfId="74" applyBorder="1" applyProtection="1">
      <protection hidden="1"/>
    </xf>
    <xf numFmtId="0" fontId="6" fillId="0" borderId="0" xfId="74" applyProtection="1">
      <protection hidden="1"/>
    </xf>
    <xf numFmtId="0" fontId="6" fillId="0" borderId="49" xfId="74" applyBorder="1" applyProtection="1">
      <protection hidden="1"/>
    </xf>
    <xf numFmtId="0" fontId="6" fillId="0" borderId="0" xfId="74" applyBorder="1" applyProtection="1">
      <protection hidden="1"/>
    </xf>
    <xf numFmtId="0" fontId="6" fillId="0" borderId="48" xfId="74" applyBorder="1" applyProtection="1">
      <protection hidden="1"/>
    </xf>
    <xf numFmtId="0" fontId="67" fillId="0" borderId="0" xfId="74" applyFont="1" applyAlignment="1" applyProtection="1">
      <alignment horizontal="center"/>
      <protection hidden="1"/>
    </xf>
    <xf numFmtId="0" fontId="6" fillId="0" borderId="0" xfId="110" applyAlignment="1" applyProtection="1">
      <alignment vertical="center"/>
      <protection hidden="1"/>
    </xf>
    <xf numFmtId="0" fontId="6" fillId="0" borderId="0" xfId="110" applyProtection="1">
      <protection hidden="1"/>
    </xf>
    <xf numFmtId="0" fontId="6" fillId="0" borderId="0" xfId="110" applyFont="1" applyFill="1" applyBorder="1" applyAlignment="1" applyProtection="1">
      <alignment vertical="center"/>
      <protection hidden="1"/>
    </xf>
    <xf numFmtId="0" fontId="6" fillId="0" borderId="25" xfId="74" applyBorder="1" applyProtection="1">
      <protection hidden="1"/>
    </xf>
    <xf numFmtId="0" fontId="6" fillId="0" borderId="17" xfId="74" applyBorder="1" applyProtection="1">
      <protection hidden="1"/>
    </xf>
    <xf numFmtId="0" fontId="6" fillId="0" borderId="19" xfId="74" applyBorder="1" applyProtection="1">
      <protection hidden="1"/>
    </xf>
    <xf numFmtId="0" fontId="6" fillId="0" borderId="18" xfId="74" applyBorder="1" applyProtection="1">
      <protection hidden="1"/>
    </xf>
    <xf numFmtId="0" fontId="69" fillId="0" borderId="0" xfId="74" applyFont="1" applyProtection="1">
      <protection hidden="1"/>
    </xf>
    <xf numFmtId="0" fontId="4" fillId="0" borderId="9" xfId="106" applyFont="1" applyBorder="1" applyAlignment="1" applyProtection="1">
      <alignment vertical="center"/>
    </xf>
    <xf numFmtId="4" fontId="7" fillId="0" borderId="0" xfId="106" applyNumberFormat="1" applyFont="1" applyAlignment="1" applyProtection="1">
      <alignment vertical="center"/>
    </xf>
    <xf numFmtId="0" fontId="7" fillId="0" borderId="0" xfId="106" applyFont="1" applyAlignment="1" applyProtection="1">
      <alignment vertical="center"/>
    </xf>
    <xf numFmtId="164" fontId="57" fillId="0" borderId="18" xfId="8" applyFont="1" applyBorder="1" applyAlignment="1" applyProtection="1">
      <alignment horizontal="right" vertical="top" wrapText="1"/>
      <protection hidden="1"/>
    </xf>
    <xf numFmtId="164" fontId="57" fillId="0" borderId="14" xfId="8" applyFont="1" applyBorder="1" applyAlignment="1" applyProtection="1">
      <alignment horizontal="right" vertical="top" wrapText="1"/>
      <protection hidden="1"/>
    </xf>
    <xf numFmtId="164" fontId="57" fillId="0" borderId="9" xfId="8" applyFont="1" applyBorder="1" applyAlignment="1" applyProtection="1">
      <alignment horizontal="right" vertical="top" wrapText="1"/>
      <protection hidden="1"/>
    </xf>
    <xf numFmtId="164" fontId="57" fillId="0" borderId="24" xfId="8" applyFont="1" applyBorder="1" applyAlignment="1" applyProtection="1">
      <alignment horizontal="right" vertical="top" wrapText="1"/>
      <protection hidden="1"/>
    </xf>
    <xf numFmtId="164" fontId="57" fillId="0" borderId="35" xfId="8" applyFont="1" applyBorder="1" applyAlignment="1" applyProtection="1">
      <alignment horizontal="right" vertical="top" wrapText="1"/>
      <protection hidden="1"/>
    </xf>
    <xf numFmtId="164" fontId="57" fillId="0" borderId="16" xfId="8" applyFont="1" applyBorder="1" applyAlignment="1" applyProtection="1">
      <alignment horizontal="right" vertical="top" wrapText="1"/>
      <protection hidden="1"/>
    </xf>
    <xf numFmtId="164" fontId="57" fillId="0" borderId="12" xfId="8" applyFont="1" applyBorder="1" applyAlignment="1" applyProtection="1">
      <alignment horizontal="right" vertical="top" wrapText="1"/>
      <protection hidden="1"/>
    </xf>
    <xf numFmtId="164" fontId="57" fillId="0" borderId="55" xfId="8" applyFont="1" applyBorder="1" applyAlignment="1" applyProtection="1">
      <alignment horizontal="right" vertical="top" wrapText="1"/>
      <protection hidden="1"/>
    </xf>
    <xf numFmtId="164" fontId="57" fillId="0" borderId="25" xfId="8" applyFont="1" applyBorder="1" applyAlignment="1" applyProtection="1">
      <alignment horizontal="right" vertical="top" wrapText="1"/>
      <protection hidden="1"/>
    </xf>
    <xf numFmtId="164" fontId="57" fillId="0" borderId="56" xfId="8" applyFont="1" applyBorder="1" applyAlignment="1" applyProtection="1">
      <alignment horizontal="right" vertical="top" wrapText="1"/>
      <protection hidden="1"/>
    </xf>
    <xf numFmtId="164" fontId="57" fillId="0" borderId="0" xfId="8" applyFont="1" applyBorder="1" applyAlignment="1" applyProtection="1">
      <alignment horizontal="right" vertical="top" wrapText="1"/>
      <protection hidden="1"/>
    </xf>
    <xf numFmtId="164" fontId="57" fillId="0" borderId="9" xfId="8" applyFont="1" applyBorder="1" applyAlignment="1" applyProtection="1">
      <alignment horizontal="center" vertical="top" wrapText="1"/>
      <protection hidden="1"/>
    </xf>
    <xf numFmtId="164" fontId="57" fillId="0" borderId="0" xfId="8" applyFont="1" applyBorder="1" applyAlignment="1" applyProtection="1">
      <alignment vertical="top" wrapText="1"/>
      <protection hidden="1"/>
    </xf>
    <xf numFmtId="164" fontId="56" fillId="0" borderId="17" xfId="8" applyFont="1" applyBorder="1" applyAlignment="1" applyProtection="1">
      <alignment vertical="top" wrapText="1"/>
      <protection hidden="1"/>
    </xf>
    <xf numFmtId="164" fontId="57" fillId="0" borderId="36" xfId="8" applyFont="1" applyBorder="1" applyAlignment="1" applyProtection="1">
      <alignment vertical="top" wrapText="1"/>
      <protection hidden="1"/>
    </xf>
    <xf numFmtId="164" fontId="57" fillId="0" borderId="57" xfId="8" applyFont="1" applyBorder="1" applyAlignment="1" applyProtection="1">
      <alignment vertical="top" wrapText="1"/>
      <protection hidden="1"/>
    </xf>
    <xf numFmtId="164" fontId="37" fillId="0" borderId="0" xfId="8" applyFont="1" applyFill="1" applyBorder="1" applyAlignment="1" applyProtection="1">
      <alignment vertical="top" wrapText="1"/>
      <protection hidden="1"/>
    </xf>
    <xf numFmtId="164" fontId="56" fillId="0" borderId="38" xfId="8" applyFont="1" applyBorder="1" applyAlignment="1" applyProtection="1">
      <alignment vertical="top" wrapText="1"/>
      <protection hidden="1"/>
    </xf>
    <xf numFmtId="164" fontId="56" fillId="0" borderId="58" xfId="8" applyFont="1" applyBorder="1" applyAlignment="1" applyProtection="1">
      <alignment vertical="top" wrapText="1"/>
      <protection hidden="1"/>
    </xf>
    <xf numFmtId="164" fontId="56" fillId="0" borderId="39" xfId="8" applyFont="1" applyBorder="1" applyAlignment="1" applyProtection="1">
      <alignment vertical="top" wrapText="1"/>
      <protection hidden="1"/>
    </xf>
    <xf numFmtId="0" fontId="75" fillId="0" borderId="0" xfId="0" applyFont="1" applyAlignment="1" applyProtection="1">
      <alignment horizontal="center" vertical="center" wrapText="1"/>
    </xf>
    <xf numFmtId="43" fontId="2" fillId="0" borderId="0" xfId="111" applyNumberFormat="1" applyFont="1" applyFill="1" applyBorder="1" applyAlignment="1" applyProtection="1">
      <alignment vertical="center"/>
    </xf>
    <xf numFmtId="49" fontId="7" fillId="9" borderId="9" xfId="114" applyNumberFormat="1" applyFont="1" applyFill="1" applyBorder="1" applyAlignment="1" applyProtection="1">
      <alignment horizontal="left" vertical="center" wrapText="1"/>
    </xf>
    <xf numFmtId="49" fontId="7" fillId="9" borderId="9" xfId="114" applyNumberFormat="1" applyFont="1" applyFill="1" applyBorder="1" applyAlignment="1" applyProtection="1">
      <alignment horizontal="right" vertical="center" wrapText="1"/>
    </xf>
    <xf numFmtId="4" fontId="4" fillId="9" borderId="24" xfId="113" applyNumberFormat="1" applyFont="1" applyFill="1" applyBorder="1" applyAlignment="1" applyProtection="1">
      <alignment vertical="center"/>
    </xf>
    <xf numFmtId="4" fontId="4" fillId="9" borderId="3" xfId="113" applyNumberFormat="1" applyFont="1" applyFill="1" applyBorder="1" applyAlignment="1" applyProtection="1">
      <alignment vertical="center"/>
    </xf>
    <xf numFmtId="0" fontId="2" fillId="0" borderId="9" xfId="111" applyNumberFormat="1" applyFont="1" applyFill="1" applyBorder="1" applyAlignment="1" applyProtection="1">
      <alignment horizontal="center" vertical="center" wrapText="1"/>
    </xf>
    <xf numFmtId="4" fontId="1" fillId="12" borderId="9" xfId="8" applyNumberFormat="1" applyFont="1" applyFill="1" applyBorder="1" applyAlignment="1" applyProtection="1">
      <alignment horizontal="right" vertical="center"/>
    </xf>
    <xf numFmtId="39" fontId="33" fillId="10" borderId="18" xfId="8" applyNumberFormat="1" applyFont="1" applyFill="1" applyBorder="1" applyAlignment="1" applyProtection="1">
      <alignment horizontal="right" vertical="center" wrapText="1"/>
    </xf>
    <xf numFmtId="4" fontId="78" fillId="0" borderId="9" xfId="8" applyNumberFormat="1" applyFont="1" applyBorder="1" applyAlignment="1" applyProtection="1">
      <alignment horizontal="right" vertical="center"/>
      <protection locked="0"/>
    </xf>
    <xf numFmtId="4" fontId="51" fillId="0" borderId="9" xfId="8" applyNumberFormat="1" applyFont="1" applyFill="1" applyBorder="1" applyAlignment="1" applyProtection="1">
      <alignment vertical="top"/>
      <protection hidden="1"/>
    </xf>
    <xf numFmtId="4" fontId="65" fillId="0" borderId="9" xfId="8" applyNumberFormat="1" applyFont="1" applyFill="1" applyBorder="1" applyAlignment="1" applyProtection="1">
      <alignment vertical="top"/>
      <protection hidden="1"/>
    </xf>
    <xf numFmtId="0" fontId="75" fillId="0" borderId="0" xfId="0" applyFont="1" applyBorder="1" applyAlignment="1" applyProtection="1">
      <alignment horizontal="right" vertical="center"/>
    </xf>
    <xf numFmtId="0" fontId="1" fillId="0" borderId="5" xfId="0" applyNumberFormat="1" applyFont="1" applyFill="1" applyBorder="1" applyAlignment="1" applyProtection="1">
      <alignment horizontal="left" vertical="center"/>
    </xf>
    <xf numFmtId="0" fontId="2" fillId="0" borderId="5" xfId="0" applyNumberFormat="1" applyFont="1" applyFill="1" applyBorder="1" applyAlignment="1" applyProtection="1">
      <alignment horizontal="center" vertical="center" wrapText="1"/>
    </xf>
    <xf numFmtId="4" fontId="78" fillId="10" borderId="9" xfId="8" applyNumberFormat="1" applyFont="1" applyFill="1" applyBorder="1" applyAlignment="1" applyProtection="1">
      <alignment horizontal="right" vertical="center" wrapText="1"/>
    </xf>
    <xf numFmtId="1" fontId="2" fillId="0" borderId="9" xfId="111" applyNumberFormat="1" applyFont="1" applyFill="1" applyBorder="1" applyAlignment="1" applyProtection="1">
      <alignment horizontal="center" vertical="top" wrapText="1"/>
    </xf>
    <xf numFmtId="0" fontId="75" fillId="0" borderId="16" xfId="0" applyFont="1" applyBorder="1" applyAlignment="1" applyProtection="1"/>
    <xf numFmtId="0" fontId="76" fillId="0" borderId="16" xfId="0" applyFont="1" applyBorder="1" applyAlignment="1" applyProtection="1"/>
    <xf numFmtId="0" fontId="77" fillId="0" borderId="0" xfId="0" applyFont="1" applyAlignment="1" applyProtection="1">
      <alignment vertical="center"/>
    </xf>
    <xf numFmtId="0" fontId="7" fillId="0" borderId="9" xfId="114" applyNumberFormat="1" applyFont="1" applyFill="1" applyBorder="1" applyAlignment="1" applyProtection="1">
      <alignment horizontal="left" vertical="center" wrapText="1"/>
      <protection hidden="1"/>
    </xf>
    <xf numFmtId="0" fontId="58" fillId="13" borderId="9" xfId="0" applyNumberFormat="1" applyFont="1" applyFill="1" applyBorder="1" applyAlignment="1" applyProtection="1">
      <alignment horizontal="center" vertical="center" wrapText="1"/>
    </xf>
    <xf numFmtId="0" fontId="58" fillId="13" borderId="18" xfId="0" applyNumberFormat="1" applyFont="1" applyFill="1" applyBorder="1" applyAlignment="1" applyProtection="1">
      <alignment horizontal="center" vertical="top"/>
    </xf>
    <xf numFmtId="0" fontId="82" fillId="13" borderId="0" xfId="0" applyFont="1" applyFill="1" applyBorder="1" applyAlignment="1">
      <alignment vertical="top"/>
    </xf>
    <xf numFmtId="0" fontId="58" fillId="13" borderId="9" xfId="0" applyNumberFormat="1" applyFont="1" applyFill="1" applyBorder="1" applyAlignment="1" applyProtection="1">
      <alignment horizontal="center" vertical="top"/>
    </xf>
    <xf numFmtId="0" fontId="58" fillId="13" borderId="9" xfId="0" applyNumberFormat="1" applyFont="1" applyFill="1" applyBorder="1" applyAlignment="1" applyProtection="1">
      <alignment horizontal="center" vertical="top" wrapText="1"/>
    </xf>
    <xf numFmtId="0" fontId="58" fillId="13" borderId="14" xfId="0" applyNumberFormat="1" applyFont="1" applyFill="1" applyBorder="1" applyAlignment="1" applyProtection="1">
      <alignment horizontal="center" vertical="top"/>
    </xf>
    <xf numFmtId="0" fontId="58" fillId="13" borderId="15" xfId="0" applyNumberFormat="1" applyFont="1" applyFill="1" applyBorder="1" applyAlignment="1" applyProtection="1">
      <alignment horizontal="center" vertical="top"/>
    </xf>
    <xf numFmtId="0" fontId="80" fillId="13" borderId="0" xfId="0" applyFont="1" applyFill="1" applyAlignment="1" applyProtection="1">
      <alignment horizontal="center" vertical="top"/>
    </xf>
    <xf numFmtId="0" fontId="58" fillId="13" borderId="25" xfId="0" applyNumberFormat="1" applyFont="1" applyFill="1" applyBorder="1" applyAlignment="1" applyProtection="1">
      <alignment horizontal="center" vertical="center" wrapText="1"/>
    </xf>
    <xf numFmtId="0" fontId="62" fillId="13" borderId="0" xfId="0" applyFont="1" applyFill="1" applyBorder="1" applyAlignment="1" applyProtection="1">
      <alignment vertical="center" wrapText="1"/>
    </xf>
    <xf numFmtId="0" fontId="62" fillId="13" borderId="0" xfId="0" applyFont="1" applyFill="1" applyAlignment="1" applyProtection="1">
      <alignment vertical="center" wrapText="1"/>
    </xf>
    <xf numFmtId="0" fontId="61" fillId="13" borderId="0" xfId="0" applyFont="1" applyFill="1" applyAlignment="1" applyProtection="1">
      <alignment vertical="center" wrapText="1"/>
    </xf>
    <xf numFmtId="0" fontId="33" fillId="13" borderId="9" xfId="0" applyNumberFormat="1" applyFont="1" applyFill="1" applyBorder="1" applyAlignment="1" applyProtection="1">
      <alignment horizontal="center" vertical="center"/>
    </xf>
    <xf numFmtId="0" fontId="33" fillId="13" borderId="9" xfId="0" applyNumberFormat="1" applyFont="1" applyFill="1" applyBorder="1" applyAlignment="1" applyProtection="1">
      <alignment horizontal="center" vertical="center" wrapText="1"/>
    </xf>
    <xf numFmtId="0" fontId="83" fillId="13" borderId="9" xfId="0" applyFont="1" applyFill="1" applyBorder="1" applyAlignment="1">
      <alignment horizontal="center" vertical="center" wrapText="1"/>
    </xf>
    <xf numFmtId="0" fontId="70" fillId="13" borderId="0" xfId="0" applyFont="1" applyFill="1" applyAlignment="1" applyProtection="1">
      <alignment vertical="center"/>
    </xf>
    <xf numFmtId="0" fontId="71" fillId="13" borderId="0" xfId="0" applyFont="1" applyFill="1" applyAlignment="1" applyProtection="1">
      <alignment vertical="center"/>
    </xf>
    <xf numFmtId="43" fontId="75" fillId="0" borderId="0" xfId="0" applyNumberFormat="1" applyFont="1" applyAlignment="1" applyProtection="1">
      <alignment horizontal="center" vertical="center"/>
    </xf>
    <xf numFmtId="43" fontId="5" fillId="0" borderId="0" xfId="0" applyNumberFormat="1" applyFont="1" applyAlignment="1" applyProtection="1">
      <alignment vertical="center"/>
      <protection locked="0"/>
    </xf>
    <xf numFmtId="0" fontId="7" fillId="13" borderId="9" xfId="0" applyNumberFormat="1" applyFont="1" applyFill="1" applyBorder="1" applyAlignment="1" applyProtection="1">
      <alignment vertical="top"/>
    </xf>
    <xf numFmtId="0" fontId="1" fillId="13" borderId="18" xfId="0" applyNumberFormat="1" applyFont="1" applyFill="1" applyBorder="1" applyAlignment="1" applyProtection="1">
      <alignment horizontal="center" vertical="top"/>
    </xf>
    <xf numFmtId="0" fontId="7" fillId="13" borderId="9" xfId="0" applyNumberFormat="1" applyFont="1" applyFill="1" applyBorder="1" applyAlignment="1" applyProtection="1">
      <alignment vertical="center"/>
    </xf>
    <xf numFmtId="0" fontId="9" fillId="0" borderId="9" xfId="114" applyFont="1" applyBorder="1" applyAlignment="1" applyProtection="1">
      <alignment horizontal="center" vertical="center"/>
      <protection hidden="1"/>
    </xf>
    <xf numFmtId="0" fontId="25" fillId="0" borderId="12" xfId="114" applyFont="1" applyBorder="1" applyAlignment="1" applyProtection="1">
      <alignment horizontal="right" vertical="center"/>
      <protection hidden="1"/>
    </xf>
    <xf numFmtId="0" fontId="25" fillId="0" borderId="0" xfId="114" applyFont="1" applyBorder="1" applyAlignment="1" applyProtection="1">
      <alignment horizontal="right" vertical="center"/>
      <protection hidden="1"/>
    </xf>
    <xf numFmtId="0" fontId="28" fillId="0" borderId="9" xfId="114" applyFont="1" applyBorder="1" applyAlignment="1" applyProtection="1">
      <alignment horizontal="center" vertical="center"/>
      <protection hidden="1"/>
    </xf>
    <xf numFmtId="0" fontId="27" fillId="0" borderId="14" xfId="114" applyFont="1" applyBorder="1" applyAlignment="1" applyProtection="1">
      <alignment horizontal="right" vertical="center"/>
      <protection hidden="1"/>
    </xf>
    <xf numFmtId="0" fontId="27" fillId="0" borderId="5" xfId="114" applyFont="1" applyBorder="1" applyAlignment="1" applyProtection="1">
      <alignment horizontal="right" vertical="center"/>
      <protection hidden="1"/>
    </xf>
    <xf numFmtId="0" fontId="1" fillId="0" borderId="24" xfId="114" applyFont="1" applyFill="1" applyBorder="1" applyAlignment="1" applyProtection="1">
      <alignment horizontal="center" vertical="center"/>
      <protection hidden="1"/>
    </xf>
    <xf numFmtId="0" fontId="1" fillId="0" borderId="3" xfId="114" applyFont="1" applyFill="1" applyBorder="1" applyAlignment="1" applyProtection="1">
      <alignment horizontal="center" vertical="center"/>
      <protection hidden="1"/>
    </xf>
    <xf numFmtId="0" fontId="1" fillId="0" borderId="25" xfId="114" applyFont="1" applyFill="1" applyBorder="1" applyAlignment="1" applyProtection="1">
      <alignment horizontal="center" vertical="center"/>
      <protection hidden="1"/>
    </xf>
    <xf numFmtId="0" fontId="21" fillId="0" borderId="17" xfId="114" applyFont="1" applyBorder="1" applyAlignment="1" applyProtection="1">
      <alignment horizontal="center" vertical="center" textRotation="180"/>
      <protection hidden="1"/>
    </xf>
    <xf numFmtId="0" fontId="21" fillId="0" borderId="19" xfId="114" applyFont="1" applyBorder="1" applyAlignment="1" applyProtection="1">
      <alignment horizontal="center" vertical="center" textRotation="180"/>
      <protection hidden="1"/>
    </xf>
    <xf numFmtId="0" fontId="21" fillId="0" borderId="18" xfId="114" applyFont="1" applyBorder="1" applyAlignment="1" applyProtection="1">
      <alignment horizontal="center" vertical="center" textRotation="180"/>
      <protection hidden="1"/>
    </xf>
    <xf numFmtId="0" fontId="22" fillId="0" borderId="30" xfId="114" applyFont="1" applyBorder="1" applyAlignment="1" applyProtection="1">
      <alignment horizontal="center" vertical="center" wrapText="1"/>
      <protection hidden="1"/>
    </xf>
    <xf numFmtId="0" fontId="22" fillId="0" borderId="59" xfId="114" applyFont="1" applyBorder="1" applyAlignment="1" applyProtection="1">
      <alignment horizontal="center" vertical="center" wrapText="1"/>
      <protection hidden="1"/>
    </xf>
    <xf numFmtId="0" fontId="22" fillId="0" borderId="31" xfId="114" applyFont="1" applyBorder="1" applyAlignment="1" applyProtection="1">
      <alignment horizontal="center" vertical="center" wrapText="1"/>
      <protection hidden="1"/>
    </xf>
    <xf numFmtId="0" fontId="21" fillId="0" borderId="17" xfId="114" applyFont="1" applyBorder="1" applyAlignment="1" applyProtection="1">
      <alignment horizontal="center" vertical="center" textRotation="90"/>
      <protection hidden="1"/>
    </xf>
    <xf numFmtId="0" fontId="21" fillId="0" borderId="19" xfId="114" applyFont="1" applyBorder="1" applyAlignment="1" applyProtection="1">
      <alignment horizontal="center" vertical="center" textRotation="90"/>
      <protection hidden="1"/>
    </xf>
    <xf numFmtId="0" fontId="21" fillId="0" borderId="18" xfId="114" applyFont="1" applyBorder="1" applyAlignment="1" applyProtection="1">
      <alignment horizontal="center" vertical="center" textRotation="90"/>
      <protection hidden="1"/>
    </xf>
    <xf numFmtId="0" fontId="23" fillId="0" borderId="11" xfId="114" applyFont="1" applyBorder="1" applyAlignment="1" applyProtection="1">
      <alignment horizontal="center" vertical="center"/>
      <protection hidden="1"/>
    </xf>
    <xf numFmtId="0" fontId="23" fillId="0" borderId="22" xfId="114" applyFont="1" applyBorder="1" applyAlignment="1" applyProtection="1">
      <alignment horizontal="center" vertical="center"/>
      <protection hidden="1"/>
    </xf>
    <xf numFmtId="0" fontId="23" fillId="0" borderId="20" xfId="114" applyFont="1" applyBorder="1" applyAlignment="1" applyProtection="1">
      <alignment horizontal="center" vertical="center"/>
      <protection hidden="1"/>
    </xf>
    <xf numFmtId="0" fontId="24" fillId="0" borderId="22" xfId="114" applyFont="1" applyBorder="1" applyAlignment="1" applyProtection="1">
      <alignment horizontal="justify" vertical="center"/>
      <protection hidden="1"/>
    </xf>
    <xf numFmtId="0" fontId="24" fillId="0" borderId="20" xfId="114" applyFont="1" applyBorder="1" applyAlignment="1" applyProtection="1">
      <alignment horizontal="justify" vertical="center"/>
      <protection hidden="1"/>
    </xf>
    <xf numFmtId="0" fontId="6" fillId="0" borderId="12" xfId="114" applyBorder="1"/>
    <xf numFmtId="0" fontId="6" fillId="0" borderId="0" xfId="114" applyBorder="1"/>
    <xf numFmtId="0" fontId="6" fillId="0" borderId="13" xfId="114" applyBorder="1"/>
    <xf numFmtId="0" fontId="25" fillId="0" borderId="60" xfId="114" applyFont="1" applyBorder="1" applyAlignment="1" applyProtection="1">
      <alignment horizontal="right" vertical="center"/>
      <protection hidden="1"/>
    </xf>
    <xf numFmtId="0" fontId="25" fillId="0" borderId="16" xfId="114" applyFont="1" applyBorder="1" applyAlignment="1" applyProtection="1">
      <alignment horizontal="right" vertical="center"/>
      <protection hidden="1"/>
    </xf>
    <xf numFmtId="0" fontId="27" fillId="0" borderId="12" xfId="114" applyFont="1" applyBorder="1" applyAlignment="1" applyProtection="1">
      <alignment horizontal="right" vertical="center"/>
      <protection hidden="1"/>
    </xf>
    <xf numFmtId="0" fontId="27" fillId="0" borderId="0" xfId="114" applyFont="1" applyBorder="1" applyAlignment="1" applyProtection="1">
      <alignment horizontal="right" vertical="center"/>
      <protection hidden="1"/>
    </xf>
    <xf numFmtId="0" fontId="33" fillId="0" borderId="61" xfId="73" applyFont="1" applyBorder="1" applyAlignment="1" applyProtection="1">
      <alignment horizontal="center" vertical="top"/>
      <protection hidden="1"/>
    </xf>
    <xf numFmtId="0" fontId="24" fillId="0" borderId="22" xfId="73" applyFont="1" applyBorder="1" applyAlignment="1" applyProtection="1">
      <alignment horizontal="center" vertical="center"/>
      <protection hidden="1"/>
    </xf>
    <xf numFmtId="0" fontId="24" fillId="0" borderId="0" xfId="73" applyFont="1" applyAlignment="1" applyProtection="1">
      <alignment horizontal="left" vertical="top"/>
      <protection hidden="1"/>
    </xf>
    <xf numFmtId="0" fontId="33" fillId="0" borderId="0" xfId="73" applyFont="1" applyBorder="1" applyAlignment="1" applyProtection="1">
      <alignment horizontal="center" vertical="top"/>
      <protection hidden="1"/>
    </xf>
    <xf numFmtId="0" fontId="29" fillId="6" borderId="0" xfId="73" applyFont="1" applyFill="1" applyAlignment="1" applyProtection="1">
      <alignment horizontal="center" vertical="top" wrapText="1"/>
      <protection hidden="1"/>
    </xf>
    <xf numFmtId="0" fontId="75" fillId="3" borderId="30" xfId="109" applyFont="1" applyFill="1" applyBorder="1" applyAlignment="1" applyProtection="1">
      <alignment horizontal="left" vertical="center"/>
      <protection locked="0"/>
    </xf>
    <xf numFmtId="0" fontId="2" fillId="3" borderId="59" xfId="109" applyFont="1" applyFill="1" applyBorder="1" applyAlignment="1" applyProtection="1">
      <alignment horizontal="left" vertical="center"/>
      <protection locked="0"/>
    </xf>
    <xf numFmtId="0" fontId="2" fillId="3" borderId="31" xfId="109" applyFont="1" applyFill="1" applyBorder="1" applyAlignment="1" applyProtection="1">
      <alignment horizontal="left" vertical="center"/>
      <protection locked="0"/>
    </xf>
    <xf numFmtId="0" fontId="24" fillId="0" borderId="5" xfId="109" applyFont="1" applyBorder="1" applyAlignment="1" applyProtection="1">
      <alignment horizontal="center" vertical="center" wrapText="1"/>
      <protection hidden="1"/>
    </xf>
    <xf numFmtId="0" fontId="1" fillId="0" borderId="0" xfId="109" applyFont="1" applyBorder="1" applyAlignment="1" applyProtection="1">
      <alignment horizontal="center" vertical="center"/>
      <protection hidden="1"/>
    </xf>
    <xf numFmtId="0" fontId="3" fillId="6" borderId="0" xfId="109" applyFont="1" applyFill="1" applyBorder="1" applyAlignment="1" applyProtection="1">
      <alignment horizontal="center" vertical="center"/>
      <protection hidden="1"/>
    </xf>
    <xf numFmtId="0" fontId="2" fillId="3" borderId="9" xfId="109" applyFont="1" applyFill="1" applyBorder="1" applyAlignment="1" applyProtection="1">
      <alignment horizontal="center" vertical="center"/>
      <protection locked="0"/>
    </xf>
    <xf numFmtId="0" fontId="2" fillId="3" borderId="24" xfId="109" applyFont="1" applyFill="1" applyBorder="1" applyAlignment="1" applyProtection="1">
      <alignment horizontal="center" vertical="center" wrapText="1"/>
      <protection locked="0"/>
    </xf>
    <xf numFmtId="0" fontId="2" fillId="3" borderId="3" xfId="109" applyFont="1" applyFill="1" applyBorder="1" applyAlignment="1" applyProtection="1">
      <alignment horizontal="center" vertical="center" wrapText="1"/>
      <protection locked="0"/>
    </xf>
    <xf numFmtId="0" fontId="2" fillId="3" borderId="25" xfId="109" applyFont="1" applyFill="1" applyBorder="1" applyAlignment="1" applyProtection="1">
      <alignment horizontal="center" vertical="center" wrapText="1"/>
      <protection locked="0"/>
    </xf>
    <xf numFmtId="0" fontId="2" fillId="0" borderId="9" xfId="109" applyFont="1" applyBorder="1" applyAlignment="1" applyProtection="1">
      <alignment horizontal="left" vertical="center" wrapText="1"/>
      <protection hidden="1"/>
    </xf>
    <xf numFmtId="0" fontId="75" fillId="3" borderId="24" xfId="109" applyFont="1" applyFill="1" applyBorder="1" applyAlignment="1" applyProtection="1">
      <alignment horizontal="left" vertical="center"/>
      <protection locked="0"/>
    </xf>
    <xf numFmtId="0" fontId="75" fillId="3" borderId="3" xfId="109" applyFont="1" applyFill="1" applyBorder="1" applyAlignment="1" applyProtection="1">
      <alignment horizontal="left" vertical="center"/>
      <protection locked="0"/>
    </xf>
    <xf numFmtId="0" fontId="75" fillId="3" borderId="25" xfId="109" applyFont="1" applyFill="1" applyBorder="1" applyAlignment="1" applyProtection="1">
      <alignment horizontal="left" vertical="center"/>
      <protection locked="0"/>
    </xf>
    <xf numFmtId="0" fontId="51" fillId="3" borderId="30" xfId="109" applyFont="1" applyFill="1" applyBorder="1" applyAlignment="1" applyProtection="1">
      <alignment horizontal="left" vertical="center"/>
      <protection locked="0"/>
    </xf>
    <xf numFmtId="0" fontId="51" fillId="3" borderId="59" xfId="109" applyFont="1" applyFill="1" applyBorder="1" applyAlignment="1" applyProtection="1">
      <alignment horizontal="left" vertical="center"/>
      <protection locked="0"/>
    </xf>
    <xf numFmtId="0" fontId="51" fillId="3" borderId="31" xfId="109" applyFont="1" applyFill="1" applyBorder="1" applyAlignment="1" applyProtection="1">
      <alignment horizontal="left" vertical="center"/>
      <protection locked="0"/>
    </xf>
    <xf numFmtId="0" fontId="75" fillId="3" borderId="59" xfId="109" applyFont="1" applyFill="1" applyBorder="1" applyAlignment="1" applyProtection="1">
      <alignment horizontal="left" vertical="center"/>
      <protection locked="0"/>
    </xf>
    <xf numFmtId="0" fontId="75" fillId="3" borderId="31" xfId="109" applyFont="1" applyFill="1" applyBorder="1" applyAlignment="1" applyProtection="1">
      <alignment horizontal="left" vertical="center"/>
      <protection locked="0"/>
    </xf>
    <xf numFmtId="0" fontId="33" fillId="0" borderId="0" xfId="0" applyNumberFormat="1" applyFont="1" applyFill="1" applyBorder="1" applyAlignment="1" applyProtection="1">
      <alignment horizontal="center" vertical="center" wrapText="1"/>
    </xf>
    <xf numFmtId="0" fontId="3" fillId="6" borderId="0" xfId="0" applyFont="1" applyFill="1" applyAlignment="1" applyProtection="1">
      <alignment horizontal="center" vertical="center"/>
    </xf>
    <xf numFmtId="0" fontId="23" fillId="0" borderId="0" xfId="0" applyNumberFormat="1" applyFont="1" applyFill="1" applyBorder="1" applyAlignment="1" applyProtection="1">
      <alignment horizontal="left" vertical="center"/>
    </xf>
    <xf numFmtId="0" fontId="23" fillId="0" borderId="0" xfId="0" applyNumberFormat="1" applyFont="1" applyFill="1" applyBorder="1" applyAlignment="1" applyProtection="1">
      <alignment horizontal="left" vertical="center" wrapText="1"/>
    </xf>
    <xf numFmtId="0" fontId="58" fillId="0" borderId="5" xfId="0" applyNumberFormat="1" applyFont="1" applyFill="1" applyBorder="1" applyAlignment="1" applyProtection="1">
      <alignment horizontal="right" vertical="center"/>
    </xf>
    <xf numFmtId="0" fontId="2" fillId="0" borderId="0" xfId="115" applyFont="1" applyFill="1" applyAlignment="1" applyProtection="1">
      <alignment horizontal="left" vertical="center"/>
    </xf>
    <xf numFmtId="0" fontId="1" fillId="0" borderId="0" xfId="115" applyFont="1" applyFill="1" applyAlignment="1" applyProtection="1">
      <alignment horizontal="left" vertical="center"/>
    </xf>
    <xf numFmtId="0" fontId="1" fillId="0" borderId="0" xfId="115" applyFont="1" applyAlignment="1" applyProtection="1">
      <alignment horizontal="left" vertical="center"/>
    </xf>
    <xf numFmtId="0" fontId="1" fillId="0" borderId="0" xfId="0" applyNumberFormat="1" applyFont="1" applyFill="1" applyBorder="1" applyAlignment="1" applyProtection="1">
      <alignment horizontal="left" vertical="center" wrapText="1"/>
    </xf>
    <xf numFmtId="0" fontId="75" fillId="0" borderId="0" xfId="0" applyFont="1" applyAlignment="1" applyProtection="1">
      <alignment horizontal="left" vertical="center"/>
    </xf>
    <xf numFmtId="0" fontId="78" fillId="12" borderId="9" xfId="0" applyFont="1" applyFill="1" applyBorder="1" applyAlignment="1" applyProtection="1">
      <alignment horizontal="left" vertical="center"/>
    </xf>
    <xf numFmtId="0" fontId="78" fillId="9" borderId="0" xfId="109" applyFont="1" applyFill="1" applyBorder="1" applyAlignment="1" applyProtection="1">
      <alignment horizontal="left" vertical="center" wrapText="1"/>
    </xf>
    <xf numFmtId="0" fontId="1" fillId="0" borderId="16" xfId="0" applyNumberFormat="1" applyFont="1" applyFill="1" applyBorder="1" applyAlignment="1" applyProtection="1">
      <alignment horizontal="left" vertical="top" wrapText="1"/>
    </xf>
    <xf numFmtId="0" fontId="78" fillId="0" borderId="0" xfId="0" applyFont="1" applyBorder="1" applyAlignment="1" applyProtection="1">
      <alignment horizontal="left" vertical="center"/>
    </xf>
    <xf numFmtId="1" fontId="78" fillId="9" borderId="0" xfId="109" applyNumberFormat="1" applyFont="1" applyFill="1" applyBorder="1" applyAlignment="1" applyProtection="1">
      <alignment horizontal="left" vertical="center" wrapText="1"/>
    </xf>
    <xf numFmtId="0" fontId="75" fillId="0" borderId="0" xfId="0" applyFont="1" applyBorder="1" applyAlignment="1" applyProtection="1">
      <alignment horizontal="right" vertical="center"/>
    </xf>
    <xf numFmtId="0" fontId="5" fillId="0" borderId="0" xfId="0" applyFont="1" applyBorder="1" applyAlignment="1" applyProtection="1">
      <alignment horizontal="center" vertical="center" wrapText="1"/>
    </xf>
    <xf numFmtId="0" fontId="3" fillId="6" borderId="0" xfId="0" applyFont="1" applyFill="1" applyAlignment="1" applyProtection="1">
      <alignment horizontal="center" vertical="center" wrapText="1"/>
    </xf>
    <xf numFmtId="0" fontId="78" fillId="10" borderId="9" xfId="0" applyFont="1" applyFill="1" applyBorder="1" applyAlignment="1">
      <alignment horizontal="left" vertical="center" wrapText="1"/>
    </xf>
    <xf numFmtId="0" fontId="2" fillId="0" borderId="0" xfId="0" applyNumberFormat="1" applyFont="1" applyFill="1" applyBorder="1" applyAlignment="1" applyProtection="1">
      <alignment horizontal="left" vertical="center" wrapText="1"/>
    </xf>
    <xf numFmtId="0" fontId="58" fillId="0" borderId="51" xfId="0" applyNumberFormat="1" applyFont="1" applyFill="1" applyBorder="1" applyAlignment="1" applyProtection="1">
      <alignment horizontal="right" vertical="center"/>
    </xf>
    <xf numFmtId="0" fontId="1" fillId="0" borderId="0" xfId="115" applyFont="1" applyFill="1" applyAlignment="1" applyProtection="1">
      <alignment vertical="center" wrapText="1"/>
      <protection hidden="1"/>
    </xf>
    <xf numFmtId="165" fontId="1" fillId="0" borderId="0" xfId="0" applyNumberFormat="1" applyFont="1" applyFill="1" applyBorder="1" applyAlignment="1" applyProtection="1">
      <alignment horizontal="left" vertical="center"/>
    </xf>
    <xf numFmtId="0" fontId="77" fillId="0" borderId="0" xfId="0" applyFont="1" applyAlignment="1" applyProtection="1">
      <alignment horizontal="left" vertical="center"/>
    </xf>
    <xf numFmtId="0" fontId="77" fillId="9" borderId="0" xfId="109" applyFont="1" applyFill="1" applyBorder="1" applyAlignment="1" applyProtection="1">
      <alignment horizontal="left" vertical="center" wrapText="1"/>
    </xf>
    <xf numFmtId="1" fontId="77" fillId="9" borderId="0" xfId="109" applyNumberFormat="1" applyFont="1" applyFill="1" applyBorder="1" applyAlignment="1" applyProtection="1">
      <alignment horizontal="left" vertical="center" wrapText="1"/>
    </xf>
    <xf numFmtId="0" fontId="77" fillId="9" borderId="0" xfId="109" applyFont="1" applyFill="1" applyBorder="1" applyAlignment="1" applyProtection="1">
      <alignment horizontal="left" vertical="center"/>
    </xf>
    <xf numFmtId="165" fontId="1" fillId="0" borderId="0" xfId="115" applyNumberFormat="1" applyFont="1" applyFill="1" applyAlignment="1" applyProtection="1">
      <alignment horizontal="left" vertical="center"/>
      <protection hidden="1"/>
    </xf>
    <xf numFmtId="0" fontId="75" fillId="0" borderId="0" xfId="0" applyFont="1" applyAlignment="1" applyProtection="1">
      <alignment horizontal="left" vertical="center"/>
      <protection locked="0"/>
    </xf>
    <xf numFmtId="0" fontId="75" fillId="0" borderId="24" xfId="109" applyFont="1" applyFill="1" applyBorder="1" applyAlignment="1" applyProtection="1">
      <alignment horizontal="left" vertical="center" wrapText="1"/>
      <protection hidden="1"/>
    </xf>
    <xf numFmtId="0" fontId="75" fillId="0" borderId="25" xfId="109" applyFont="1" applyFill="1" applyBorder="1" applyAlignment="1" applyProtection="1">
      <alignment horizontal="left" vertical="center" wrapText="1"/>
      <protection hidden="1"/>
    </xf>
    <xf numFmtId="1" fontId="75" fillId="0" borderId="24" xfId="109" applyNumberFormat="1" applyFont="1" applyFill="1" applyBorder="1" applyAlignment="1" applyProtection="1">
      <alignment horizontal="left" vertical="center" wrapText="1"/>
      <protection hidden="1"/>
    </xf>
    <xf numFmtId="0" fontId="75" fillId="0" borderId="16" xfId="0" applyFont="1" applyBorder="1" applyAlignment="1">
      <alignment horizontal="left" vertical="top" wrapText="1"/>
    </xf>
    <xf numFmtId="0" fontId="75" fillId="0" borderId="0" xfId="0" applyFont="1" applyAlignment="1">
      <alignment horizontal="left" vertical="top" wrapText="1"/>
    </xf>
    <xf numFmtId="0" fontId="75" fillId="9" borderId="0" xfId="109" applyFont="1" applyFill="1" applyBorder="1" applyAlignment="1" applyProtection="1">
      <alignment horizontal="left" vertical="center"/>
    </xf>
    <xf numFmtId="0" fontId="78" fillId="0" borderId="24" xfId="0" applyFont="1" applyBorder="1" applyAlignment="1">
      <alignment horizontal="center" vertical="center"/>
    </xf>
    <xf numFmtId="0" fontId="78" fillId="0" borderId="3" xfId="0" applyFont="1" applyBorder="1" applyAlignment="1">
      <alignment horizontal="center" vertical="center"/>
    </xf>
    <xf numFmtId="0" fontId="78" fillId="0" borderId="25" xfId="0" applyFont="1" applyBorder="1" applyAlignment="1">
      <alignment horizontal="center" vertical="center"/>
    </xf>
    <xf numFmtId="0" fontId="33" fillId="0" borderId="0" xfId="0" applyNumberFormat="1" applyFont="1" applyFill="1" applyBorder="1" applyAlignment="1" applyProtection="1">
      <alignment horizontal="center" vertical="center" wrapText="1"/>
      <protection hidden="1"/>
    </xf>
    <xf numFmtId="0" fontId="3" fillId="6" borderId="0" xfId="0" applyFont="1" applyFill="1" applyAlignment="1" applyProtection="1">
      <alignment horizontal="center" vertical="center"/>
      <protection hidden="1"/>
    </xf>
    <xf numFmtId="0" fontId="3" fillId="0" borderId="0" xfId="114" applyFont="1" applyBorder="1" applyAlignment="1" applyProtection="1">
      <alignment horizontal="center" vertical="top"/>
      <protection hidden="1"/>
    </xf>
    <xf numFmtId="0" fontId="7" fillId="4" borderId="9" xfId="114" applyFont="1" applyFill="1" applyBorder="1" applyAlignment="1" applyProtection="1">
      <alignment horizontal="left" vertical="center" wrapText="1"/>
      <protection hidden="1"/>
    </xf>
    <xf numFmtId="164" fontId="7" fillId="4" borderId="9" xfId="8" applyFont="1" applyFill="1" applyBorder="1" applyAlignment="1" applyProtection="1">
      <alignment horizontal="right" vertical="center" wrapText="1"/>
      <protection hidden="1"/>
    </xf>
    <xf numFmtId="164" fontId="7" fillId="4" borderId="26" xfId="8" applyFont="1" applyFill="1" applyBorder="1" applyAlignment="1" applyProtection="1">
      <alignment horizontal="right" vertical="center" wrapText="1"/>
      <protection hidden="1"/>
    </xf>
    <xf numFmtId="0" fontId="4" fillId="0" borderId="9" xfId="114" applyFont="1" applyBorder="1" applyAlignment="1" applyProtection="1">
      <alignment horizontal="justify" vertical="center" wrapText="1"/>
      <protection hidden="1"/>
    </xf>
    <xf numFmtId="9" fontId="7" fillId="9" borderId="9" xfId="114" applyNumberFormat="1" applyFont="1" applyFill="1" applyBorder="1" applyAlignment="1" applyProtection="1">
      <alignment horizontal="center" vertical="center" wrapText="1"/>
    </xf>
    <xf numFmtId="9" fontId="7" fillId="9" borderId="26" xfId="114" applyNumberFormat="1" applyFont="1" applyFill="1" applyBorder="1" applyAlignment="1" applyProtection="1">
      <alignment horizontal="center" vertical="center" wrapText="1"/>
    </xf>
    <xf numFmtId="0" fontId="74" fillId="0" borderId="0" xfId="114" applyFont="1" applyBorder="1" applyAlignment="1" applyProtection="1">
      <alignment horizontal="center" vertical="top"/>
      <protection hidden="1"/>
    </xf>
    <xf numFmtId="0" fontId="59" fillId="0" borderId="0" xfId="114" applyFont="1" applyBorder="1" applyAlignment="1" applyProtection="1">
      <alignment horizontal="center" vertical="center" wrapText="1"/>
      <protection hidden="1"/>
    </xf>
    <xf numFmtId="0" fontId="8" fillId="6" borderId="0" xfId="114" applyFont="1" applyFill="1" applyAlignment="1" applyProtection="1">
      <alignment horizontal="center" vertical="center"/>
      <protection hidden="1"/>
    </xf>
    <xf numFmtId="0" fontId="7" fillId="0" borderId="7" xfId="114" applyFont="1" applyBorder="1" applyAlignment="1" applyProtection="1">
      <alignment horizontal="left" vertical="center" wrapText="1"/>
      <protection hidden="1"/>
    </xf>
    <xf numFmtId="0" fontId="7" fillId="0" borderId="7" xfId="114" applyFont="1" applyBorder="1" applyAlignment="1" applyProtection="1">
      <alignment horizontal="center" vertical="center" wrapText="1"/>
      <protection hidden="1"/>
    </xf>
    <xf numFmtId="0" fontId="7" fillId="0" borderId="8" xfId="114" applyFont="1" applyBorder="1" applyAlignment="1" applyProtection="1">
      <alignment horizontal="center" vertical="center" wrapText="1"/>
      <protection hidden="1"/>
    </xf>
    <xf numFmtId="0" fontId="7" fillId="9" borderId="24" xfId="114" applyNumberFormat="1" applyFont="1" applyFill="1" applyBorder="1" applyAlignment="1" applyProtection="1">
      <alignment horizontal="left" vertical="center" wrapText="1"/>
    </xf>
    <xf numFmtId="0" fontId="7" fillId="9" borderId="25" xfId="114" applyNumberFormat="1" applyFont="1" applyFill="1" applyBorder="1" applyAlignment="1" applyProtection="1">
      <alignment horizontal="left" vertical="center" wrapText="1"/>
    </xf>
    <xf numFmtId="164" fontId="1" fillId="0" borderId="62" xfId="8" applyFont="1" applyBorder="1" applyAlignment="1" applyProtection="1">
      <alignment horizontal="right" vertical="center" wrapText="1"/>
      <protection hidden="1"/>
    </xf>
    <xf numFmtId="164" fontId="1" fillId="0" borderId="63" xfId="8" applyFont="1" applyBorder="1" applyAlignment="1" applyProtection="1">
      <alignment horizontal="right" vertical="center" wrapText="1"/>
      <protection hidden="1"/>
    </xf>
    <xf numFmtId="0" fontId="7" fillId="9" borderId="9" xfId="114" applyFont="1" applyFill="1" applyBorder="1" applyAlignment="1" applyProtection="1">
      <alignment horizontal="center" vertical="center" wrapText="1"/>
    </xf>
    <xf numFmtId="0" fontId="7" fillId="9" borderId="26" xfId="114" applyFont="1" applyFill="1" applyBorder="1" applyAlignment="1" applyProtection="1">
      <alignment horizontal="center" vertical="center" wrapText="1"/>
    </xf>
    <xf numFmtId="4" fontId="7" fillId="4" borderId="9" xfId="8" applyNumberFormat="1" applyFont="1" applyFill="1" applyBorder="1" applyAlignment="1" applyProtection="1">
      <alignment horizontal="right" vertical="center" wrapText="1"/>
      <protection hidden="1"/>
    </xf>
    <xf numFmtId="4" fontId="7" fillId="4" borderId="26" xfId="8" applyNumberFormat="1" applyFont="1" applyFill="1" applyBorder="1" applyAlignment="1" applyProtection="1">
      <alignment horizontal="right" vertical="center" wrapText="1"/>
      <protection hidden="1"/>
    </xf>
    <xf numFmtId="9" fontId="7" fillId="9" borderId="9" xfId="114" applyNumberFormat="1" applyFont="1" applyFill="1" applyBorder="1" applyAlignment="1" applyProtection="1">
      <alignment horizontal="center" vertical="center" wrapText="1"/>
      <protection hidden="1"/>
    </xf>
    <xf numFmtId="9" fontId="7" fillId="9" borderId="26" xfId="114" applyNumberFormat="1" applyFont="1" applyFill="1" applyBorder="1" applyAlignment="1" applyProtection="1">
      <alignment horizontal="center" vertical="center" wrapText="1"/>
      <protection hidden="1"/>
    </xf>
    <xf numFmtId="0" fontId="7" fillId="9" borderId="9" xfId="114" applyFont="1" applyFill="1" applyBorder="1" applyAlignment="1" applyProtection="1">
      <alignment horizontal="center" vertical="center" wrapText="1"/>
      <protection hidden="1"/>
    </xf>
    <xf numFmtId="0" fontId="7" fillId="9" borderId="26" xfId="114" applyFont="1" applyFill="1" applyBorder="1" applyAlignment="1" applyProtection="1">
      <alignment horizontal="center" vertical="center" wrapText="1"/>
      <protection hidden="1"/>
    </xf>
    <xf numFmtId="49" fontId="7" fillId="9" borderId="9" xfId="114" applyNumberFormat="1" applyFont="1" applyFill="1" applyBorder="1" applyAlignment="1" applyProtection="1">
      <alignment horizontal="left" vertical="center" wrapText="1"/>
    </xf>
    <xf numFmtId="0" fontId="7" fillId="0" borderId="67" xfId="114" applyFont="1" applyBorder="1" applyAlignment="1" applyProtection="1">
      <alignment horizontal="center" vertical="center" wrapText="1"/>
      <protection hidden="1"/>
    </xf>
    <xf numFmtId="0" fontId="7" fillId="0" borderId="10" xfId="114" applyFont="1" applyBorder="1" applyAlignment="1" applyProtection="1">
      <alignment horizontal="center" vertical="center" wrapText="1"/>
      <protection hidden="1"/>
    </xf>
    <xf numFmtId="0" fontId="7" fillId="4" borderId="65" xfId="114" applyFont="1" applyFill="1" applyBorder="1" applyAlignment="1" applyProtection="1">
      <alignment horizontal="left" vertical="center" wrapText="1"/>
      <protection hidden="1"/>
    </xf>
    <xf numFmtId="0" fontId="4" fillId="0" borderId="66" xfId="114" applyFont="1" applyBorder="1" applyAlignment="1" applyProtection="1">
      <alignment horizontal="justify" vertical="center" wrapText="1"/>
      <protection hidden="1"/>
    </xf>
    <xf numFmtId="0" fontId="4" fillId="0" borderId="21" xfId="114" applyFont="1" applyBorder="1" applyAlignment="1" applyProtection="1">
      <alignment horizontal="justify" vertical="center" wrapText="1"/>
      <protection hidden="1"/>
    </xf>
    <xf numFmtId="0" fontId="66" fillId="0" borderId="40" xfId="114" applyFont="1" applyBorder="1" applyAlignment="1" applyProtection="1">
      <alignment horizontal="center" vertical="center"/>
      <protection hidden="1"/>
    </xf>
    <xf numFmtId="0" fontId="66" fillId="0" borderId="64" xfId="114" applyFont="1" applyBorder="1" applyAlignment="1" applyProtection="1">
      <alignment horizontal="center" vertical="center"/>
      <protection hidden="1"/>
    </xf>
    <xf numFmtId="0" fontId="59" fillId="0" borderId="9" xfId="114" applyFont="1" applyFill="1" applyBorder="1" applyAlignment="1" applyProtection="1">
      <alignment horizontal="left" vertical="center" wrapText="1"/>
      <protection hidden="1"/>
    </xf>
    <xf numFmtId="0" fontId="59" fillId="0" borderId="28" xfId="114" applyFont="1" applyFill="1" applyBorder="1" applyAlignment="1" applyProtection="1">
      <alignment horizontal="left" vertical="center" wrapText="1"/>
      <protection hidden="1"/>
    </xf>
    <xf numFmtId="0" fontId="7" fillId="0" borderId="24" xfId="114" applyFont="1" applyBorder="1" applyAlignment="1" applyProtection="1">
      <alignment horizontal="center" vertical="center" wrapText="1"/>
      <protection hidden="1"/>
    </xf>
    <xf numFmtId="0" fontId="7" fillId="0" borderId="25" xfId="114" applyFont="1" applyBorder="1" applyAlignment="1" applyProtection="1">
      <alignment horizontal="center" vertical="center" wrapText="1"/>
      <protection hidden="1"/>
    </xf>
    <xf numFmtId="0" fontId="4" fillId="0" borderId="9" xfId="114" applyFont="1" applyBorder="1" applyAlignment="1" applyProtection="1">
      <alignment horizontal="center" vertical="center"/>
      <protection hidden="1"/>
    </xf>
    <xf numFmtId="0" fontId="7" fillId="0" borderId="9" xfId="114" applyFont="1" applyFill="1" applyBorder="1" applyAlignment="1" applyProtection="1">
      <alignment horizontal="left" vertical="center" wrapText="1"/>
      <protection hidden="1"/>
    </xf>
    <xf numFmtId="0" fontId="4" fillId="0" borderId="0" xfId="114" applyFont="1" applyFill="1" applyAlignment="1" applyProtection="1">
      <alignment horizontal="left" vertical="top"/>
      <protection hidden="1"/>
    </xf>
    <xf numFmtId="0" fontId="7" fillId="0" borderId="0" xfId="114" applyFont="1" applyBorder="1" applyAlignment="1" applyProtection="1">
      <alignment horizontal="center" vertical="center" wrapText="1"/>
      <protection hidden="1"/>
    </xf>
    <xf numFmtId="0" fontId="7" fillId="0" borderId="0" xfId="111" applyNumberFormat="1" applyFont="1" applyFill="1" applyBorder="1" applyAlignment="1" applyProtection="1">
      <alignment horizontal="justify" vertical="center" wrapText="1"/>
      <protection hidden="1"/>
    </xf>
    <xf numFmtId="2" fontId="4" fillId="0" borderId="0" xfId="115" applyNumberFormat="1" applyFont="1" applyFill="1" applyBorder="1" applyAlignment="1" applyProtection="1">
      <alignment horizontal="right" vertical="center"/>
      <protection locked="0"/>
    </xf>
    <xf numFmtId="166" fontId="8" fillId="0" borderId="0" xfId="0" applyNumberFormat="1" applyFont="1" applyFill="1" applyBorder="1" applyAlignment="1" applyProtection="1">
      <alignment horizontal="center" vertical="center" wrapText="1"/>
      <protection locked="0"/>
    </xf>
    <xf numFmtId="0" fontId="4" fillId="0" borderId="0" xfId="114" applyFont="1" applyFill="1" applyBorder="1" applyAlignment="1" applyProtection="1">
      <alignment horizontal="left" vertical="top"/>
      <protection locked="0"/>
    </xf>
    <xf numFmtId="0" fontId="7" fillId="0" borderId="0" xfId="111" applyNumberFormat="1" applyFont="1" applyFill="1" applyBorder="1" applyAlignment="1" applyProtection="1">
      <alignment horizontal="justify" vertical="center"/>
      <protection locked="0"/>
    </xf>
    <xf numFmtId="166" fontId="7" fillId="0" borderId="0" xfId="0" applyNumberFormat="1" applyFont="1" applyFill="1" applyBorder="1" applyAlignment="1" applyProtection="1">
      <alignment horizontal="center" vertical="center" wrapText="1"/>
      <protection locked="0"/>
    </xf>
    <xf numFmtId="0" fontId="7" fillId="0" borderId="0" xfId="115"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7" fillId="0" borderId="0" xfId="115" applyFont="1" applyBorder="1" applyAlignment="1" applyProtection="1">
      <alignment horizontal="left" vertical="center"/>
    </xf>
    <xf numFmtId="0" fontId="33" fillId="0" borderId="9" xfId="115" applyFont="1" applyBorder="1" applyAlignment="1" applyProtection="1">
      <alignment horizontal="center" vertical="center"/>
      <protection locked="0"/>
    </xf>
    <xf numFmtId="10" fontId="76" fillId="0" borderId="24" xfId="109" applyNumberFormat="1" applyFont="1" applyFill="1" applyBorder="1" applyAlignment="1" applyProtection="1">
      <alignment horizontal="left" vertical="center" wrapText="1"/>
      <protection hidden="1"/>
    </xf>
    <xf numFmtId="0" fontId="76" fillId="0" borderId="25" xfId="109" applyFont="1" applyFill="1" applyBorder="1" applyAlignment="1" applyProtection="1">
      <alignment horizontal="left" vertical="center" wrapText="1"/>
      <protection hidden="1"/>
    </xf>
    <xf numFmtId="0" fontId="34" fillId="0" borderId="0" xfId="115" applyFont="1" applyBorder="1" applyAlignment="1" applyProtection="1">
      <alignment horizontal="center" vertical="center" wrapText="1"/>
      <protection hidden="1"/>
    </xf>
    <xf numFmtId="0" fontId="7" fillId="0" borderId="0" xfId="0" applyFont="1" applyBorder="1" applyAlignment="1" applyProtection="1">
      <alignment horizontal="left" vertical="center" wrapText="1"/>
      <protection hidden="1"/>
    </xf>
    <xf numFmtId="0" fontId="76" fillId="0" borderId="0" xfId="0" applyFont="1" applyAlignment="1" applyProtection="1">
      <alignment horizontal="left" vertical="center"/>
      <protection locked="0"/>
    </xf>
    <xf numFmtId="0" fontId="4" fillId="0" borderId="0" xfId="115" applyFont="1" applyBorder="1" applyAlignment="1" applyProtection="1">
      <alignment horizontal="justify" vertical="top" wrapText="1"/>
      <protection hidden="1"/>
    </xf>
    <xf numFmtId="0" fontId="7" fillId="0" borderId="0" xfId="115" applyFont="1" applyFill="1" applyBorder="1" applyAlignment="1" applyProtection="1">
      <alignment horizontal="center" vertical="center" wrapText="1"/>
      <protection locked="0"/>
    </xf>
    <xf numFmtId="0" fontId="59" fillId="0" borderId="0" xfId="115" applyFont="1" applyFill="1" applyBorder="1" applyAlignment="1" applyProtection="1">
      <alignment horizontal="center" vertical="center" wrapText="1"/>
    </xf>
    <xf numFmtId="0" fontId="8" fillId="6" borderId="0" xfId="0" applyFont="1" applyFill="1" applyAlignment="1" applyProtection="1">
      <alignment horizontal="center" vertical="center"/>
    </xf>
    <xf numFmtId="49" fontId="76" fillId="9" borderId="9" xfId="109" applyNumberFormat="1" applyFont="1" applyFill="1" applyBorder="1" applyAlignment="1" applyProtection="1">
      <alignment horizontal="left" vertical="center"/>
      <protection locked="0"/>
    </xf>
    <xf numFmtId="49" fontId="76" fillId="0" borderId="24" xfId="109" applyNumberFormat="1" applyFont="1" applyFill="1" applyBorder="1" applyAlignment="1" applyProtection="1">
      <alignment horizontal="left" vertical="center" wrapText="1"/>
      <protection hidden="1"/>
    </xf>
    <xf numFmtId="0" fontId="72" fillId="0" borderId="16" xfId="113" applyFont="1" applyBorder="1" applyAlignment="1" applyProtection="1">
      <alignment horizontal="justify" vertical="center"/>
      <protection hidden="1"/>
    </xf>
    <xf numFmtId="0" fontId="4" fillId="0" borderId="16" xfId="113" applyFont="1" applyBorder="1" applyAlignment="1" applyProtection="1">
      <alignment horizontal="justify" vertical="center"/>
      <protection hidden="1"/>
    </xf>
    <xf numFmtId="0" fontId="7" fillId="0" borderId="30" xfId="113" applyFont="1" applyBorder="1" applyAlignment="1" applyProtection="1">
      <alignment horizontal="justify" vertical="center"/>
      <protection hidden="1"/>
    </xf>
    <xf numFmtId="0" fontId="4" fillId="0" borderId="59" xfId="113" applyFont="1" applyBorder="1" applyAlignment="1" applyProtection="1">
      <alignment horizontal="justify" vertical="center"/>
      <protection hidden="1"/>
    </xf>
    <xf numFmtId="0" fontId="4" fillId="0" borderId="31" xfId="113" applyFont="1" applyBorder="1" applyAlignment="1" applyProtection="1">
      <alignment horizontal="justify" vertical="center"/>
      <protection hidden="1"/>
    </xf>
    <xf numFmtId="0" fontId="54" fillId="0" borderId="0" xfId="113" applyFont="1" applyAlignment="1" applyProtection="1">
      <alignment horizontal="left" vertical="center" wrapText="1"/>
      <protection hidden="1"/>
    </xf>
    <xf numFmtId="0" fontId="4" fillId="0" borderId="11" xfId="113" applyNumberFormat="1" applyFont="1" applyFill="1" applyBorder="1" applyAlignment="1" applyProtection="1">
      <alignment horizontal="left" vertical="top" wrapText="1"/>
      <protection hidden="1"/>
    </xf>
    <xf numFmtId="0" fontId="4" fillId="0" borderId="22" xfId="113" applyNumberFormat="1" applyFont="1" applyFill="1" applyBorder="1" applyAlignment="1" applyProtection="1">
      <alignment horizontal="left" vertical="top" wrapText="1"/>
      <protection hidden="1"/>
    </xf>
    <xf numFmtId="0" fontId="4" fillId="0" borderId="11" xfId="113" applyNumberFormat="1" applyFont="1" applyFill="1" applyBorder="1" applyAlignment="1" applyProtection="1">
      <alignment horizontal="left" vertical="center" wrapText="1"/>
      <protection hidden="1"/>
    </xf>
    <xf numFmtId="0" fontId="4" fillId="0" borderId="22" xfId="113" applyNumberFormat="1" applyFont="1" applyFill="1" applyBorder="1" applyAlignment="1" applyProtection="1">
      <alignment horizontal="left" vertical="center" wrapText="1"/>
      <protection hidden="1"/>
    </xf>
    <xf numFmtId="0" fontId="72" fillId="0" borderId="0" xfId="113" applyFont="1" applyBorder="1" applyAlignment="1" applyProtection="1">
      <alignment horizontal="justify" vertical="center"/>
      <protection hidden="1"/>
    </xf>
    <xf numFmtId="0" fontId="4" fillId="3" borderId="0" xfId="113" applyFont="1" applyFill="1" applyBorder="1" applyAlignment="1" applyProtection="1">
      <alignment horizontal="justify" vertical="top" wrapText="1"/>
      <protection locked="0" hidden="1"/>
    </xf>
    <xf numFmtId="0" fontId="4" fillId="0" borderId="0" xfId="113" applyFont="1" applyBorder="1" applyAlignment="1" applyProtection="1">
      <alignment horizontal="justify" vertical="center"/>
      <protection hidden="1"/>
    </xf>
    <xf numFmtId="0" fontId="4" fillId="0" borderId="11" xfId="113" applyNumberFormat="1" applyFont="1" applyFill="1" applyBorder="1" applyAlignment="1" applyProtection="1">
      <alignment horizontal="left" vertical="center"/>
      <protection hidden="1"/>
    </xf>
    <xf numFmtId="0" fontId="4" fillId="0" borderId="22" xfId="113" applyNumberFormat="1" applyFont="1" applyFill="1" applyBorder="1" applyAlignment="1" applyProtection="1">
      <alignment horizontal="left" vertical="center"/>
      <protection hidden="1"/>
    </xf>
    <xf numFmtId="0" fontId="4" fillId="0" borderId="66" xfId="113" applyNumberFormat="1" applyFont="1" applyFill="1" applyBorder="1" applyAlignment="1" applyProtection="1">
      <alignment horizontal="left" vertical="center"/>
      <protection hidden="1"/>
    </xf>
    <xf numFmtId="0" fontId="4" fillId="0" borderId="68" xfId="113" applyNumberFormat="1" applyFont="1" applyFill="1" applyBorder="1" applyAlignment="1" applyProtection="1">
      <alignment horizontal="left" vertical="center"/>
      <protection hidden="1"/>
    </xf>
    <xf numFmtId="0" fontId="7" fillId="0" borderId="30" xfId="113" applyFont="1" applyBorder="1" applyAlignment="1" applyProtection="1">
      <alignment horizontal="justify" vertical="top"/>
      <protection hidden="1"/>
    </xf>
    <xf numFmtId="0" fontId="4" fillId="0" borderId="59" xfId="113" applyFont="1" applyBorder="1" applyAlignment="1" applyProtection="1">
      <alignment horizontal="justify" vertical="top"/>
      <protection hidden="1"/>
    </xf>
    <xf numFmtId="0" fontId="4" fillId="0" borderId="31" xfId="113" applyFont="1" applyBorder="1" applyAlignment="1" applyProtection="1">
      <alignment horizontal="justify" vertical="top"/>
      <protection hidden="1"/>
    </xf>
    <xf numFmtId="0" fontId="7" fillId="7" borderId="0" xfId="113" applyNumberFormat="1" applyFont="1" applyFill="1" applyBorder="1" applyAlignment="1" applyProtection="1">
      <alignment horizontal="center" vertical="center" wrapText="1"/>
      <protection hidden="1"/>
    </xf>
    <xf numFmtId="0" fontId="59" fillId="0" borderId="0" xfId="73" applyFont="1" applyFill="1" applyAlignment="1" applyProtection="1">
      <alignment horizontal="center" vertical="center"/>
      <protection hidden="1"/>
    </xf>
    <xf numFmtId="0" fontId="59" fillId="0" borderId="0" xfId="73" applyNumberFormat="1" applyFont="1" applyFill="1" applyBorder="1" applyAlignment="1" applyProtection="1">
      <alignment horizontal="justify" vertical="top" wrapText="1"/>
      <protection hidden="1"/>
    </xf>
    <xf numFmtId="0" fontId="4" fillId="0" borderId="0" xfId="113" applyFont="1" applyAlignment="1" applyProtection="1">
      <alignment horizontal="justify" vertical="center"/>
      <protection hidden="1"/>
    </xf>
    <xf numFmtId="0" fontId="7" fillId="0" borderId="24" xfId="113" applyFont="1" applyBorder="1" applyAlignment="1" applyProtection="1">
      <alignment horizontal="justify" vertical="top"/>
      <protection hidden="1"/>
    </xf>
    <xf numFmtId="0" fontId="4" fillId="0" borderId="3" xfId="113" applyFont="1" applyBorder="1" applyAlignment="1" applyProtection="1">
      <alignment horizontal="justify" vertical="top"/>
      <protection hidden="1"/>
    </xf>
    <xf numFmtId="0" fontId="4" fillId="0" borderId="25" xfId="113" applyFont="1" applyBorder="1" applyAlignment="1" applyProtection="1">
      <alignment horizontal="justify" vertical="top"/>
      <protection hidden="1"/>
    </xf>
    <xf numFmtId="0" fontId="7" fillId="0" borderId="24" xfId="113" applyFont="1" applyBorder="1" applyAlignment="1" applyProtection="1">
      <alignment horizontal="justify" vertical="top" wrapText="1"/>
      <protection hidden="1"/>
    </xf>
    <xf numFmtId="0" fontId="29" fillId="6" borderId="0" xfId="73" applyFont="1" applyFill="1" applyAlignment="1" applyProtection="1">
      <alignment horizontal="center" vertical="center" wrapText="1"/>
      <protection hidden="1"/>
    </xf>
    <xf numFmtId="0" fontId="29" fillId="6" borderId="13" xfId="73" applyFont="1" applyFill="1" applyBorder="1" applyAlignment="1" applyProtection="1">
      <alignment horizontal="center" vertical="center" wrapText="1"/>
      <protection hidden="1"/>
    </xf>
    <xf numFmtId="0" fontId="4" fillId="0" borderId="22" xfId="73" applyFont="1" applyBorder="1" applyAlignment="1" applyProtection="1">
      <alignment horizontal="left" vertical="center" indent="2"/>
    </xf>
    <xf numFmtId="0" fontId="33" fillId="0" borderId="0" xfId="106" quotePrefix="1" applyFont="1" applyAlignment="1" applyProtection="1">
      <alignment horizontal="center" vertical="center"/>
    </xf>
    <xf numFmtId="0" fontId="4" fillId="3" borderId="22" xfId="73" applyFill="1" applyBorder="1" applyAlignment="1" applyProtection="1">
      <alignment horizontal="left" vertical="center"/>
      <protection locked="0"/>
    </xf>
    <xf numFmtId="0" fontId="4" fillId="3" borderId="22" xfId="73" applyFont="1" applyFill="1" applyBorder="1" applyAlignment="1" applyProtection="1">
      <alignment horizontal="left" vertical="center"/>
      <protection locked="0"/>
    </xf>
    <xf numFmtId="0" fontId="4" fillId="0" borderId="69" xfId="73" applyFont="1" applyBorder="1" applyAlignment="1" applyProtection="1">
      <alignment horizontal="left" vertical="center" indent="2"/>
    </xf>
    <xf numFmtId="0" fontId="4" fillId="0" borderId="61" xfId="73" applyFont="1" applyBorder="1" applyAlignment="1" applyProtection="1">
      <alignment horizontal="left" vertical="center" indent="2"/>
    </xf>
    <xf numFmtId="0" fontId="4" fillId="0" borderId="69" xfId="73" applyFont="1" applyBorder="1" applyAlignment="1" applyProtection="1">
      <alignment horizontal="justify" vertical="center" wrapText="1"/>
    </xf>
    <xf numFmtId="0" fontId="4" fillId="0" borderId="0" xfId="73" applyFont="1" applyBorder="1" applyAlignment="1" applyProtection="1">
      <alignment horizontal="left" vertical="center" indent="2"/>
    </xf>
    <xf numFmtId="49" fontId="4" fillId="0" borderId="0" xfId="106" applyNumberFormat="1" applyFont="1" applyFill="1" applyAlignment="1" applyProtection="1">
      <alignment horizontal="left" vertical="center"/>
      <protection hidden="1"/>
    </xf>
    <xf numFmtId="0" fontId="4" fillId="0" borderId="0" xfId="106" applyFont="1" applyFill="1" applyAlignment="1" applyProtection="1">
      <alignment horizontal="left" vertical="center"/>
      <protection hidden="1"/>
    </xf>
    <xf numFmtId="0" fontId="4" fillId="0" borderId="0" xfId="106" applyFont="1" applyAlignment="1" applyProtection="1">
      <alignment horizontal="justify" vertical="top"/>
    </xf>
    <xf numFmtId="0" fontId="4" fillId="0" borderId="0" xfId="106" applyFont="1" applyAlignment="1" applyProtection="1">
      <alignment horizontal="left" vertical="top" wrapText="1"/>
    </xf>
    <xf numFmtId="0" fontId="4" fillId="0" borderId="0" xfId="73" applyFont="1" applyAlignment="1" applyProtection="1">
      <alignment horizontal="left" vertical="center" wrapText="1" indent="2"/>
    </xf>
    <xf numFmtId="10" fontId="4" fillId="0" borderId="0" xfId="106" applyNumberFormat="1" applyFont="1" applyFill="1" applyAlignment="1" applyProtection="1">
      <alignment horizontal="left" vertical="center"/>
      <protection hidden="1"/>
    </xf>
    <xf numFmtId="0" fontId="4" fillId="0" borderId="0" xfId="106" applyFont="1" applyAlignment="1" applyProtection="1">
      <alignment horizontal="center" vertical="top"/>
    </xf>
    <xf numFmtId="0" fontId="7" fillId="0" borderId="0" xfId="106" applyFont="1" applyAlignment="1" applyProtection="1">
      <alignment horizontal="justify" vertical="center"/>
    </xf>
    <xf numFmtId="0" fontId="4" fillId="0" borderId="0" xfId="106" applyFont="1" applyAlignment="1" applyProtection="1">
      <alignment horizontal="justify" vertical="top" wrapText="1"/>
    </xf>
    <xf numFmtId="0" fontId="4" fillId="0" borderId="0" xfId="106" applyFont="1" applyAlignment="1" applyProtection="1">
      <alignment horizontal="justify" vertical="center"/>
    </xf>
    <xf numFmtId="0" fontId="60" fillId="0" borderId="0" xfId="106" applyFont="1" applyAlignment="1" applyProtection="1">
      <alignment horizontal="center" vertical="center"/>
    </xf>
    <xf numFmtId="0" fontId="4" fillId="3" borderId="0" xfId="106" applyFont="1" applyFill="1" applyAlignment="1" applyProtection="1">
      <alignment horizontal="left" vertical="center"/>
      <protection locked="0"/>
    </xf>
    <xf numFmtId="0" fontId="59" fillId="0" borderId="0" xfId="106" applyFont="1" applyAlignment="1" applyProtection="1">
      <alignment horizontal="justify" vertical="top"/>
    </xf>
    <xf numFmtId="0" fontId="1" fillId="0" borderId="9" xfId="118" applyNumberFormat="1" applyFont="1" applyFill="1" applyBorder="1" applyAlignment="1" applyProtection="1">
      <alignment horizontal="left" vertical="center"/>
    </xf>
    <xf numFmtId="0" fontId="1" fillId="5" borderId="28" xfId="118" applyNumberFormat="1" applyFont="1" applyFill="1" applyBorder="1" applyAlignment="1" applyProtection="1">
      <alignment horizontal="left" vertical="center" wrapText="1"/>
    </xf>
    <xf numFmtId="0" fontId="52" fillId="0" borderId="0" xfId="118" applyNumberFormat="1" applyFont="1" applyFill="1" applyBorder="1" applyAlignment="1" applyProtection="1">
      <alignment horizontal="center" vertical="center"/>
    </xf>
    <xf numFmtId="0" fontId="53" fillId="0" borderId="0" xfId="0" applyFont="1" applyFill="1" applyAlignment="1">
      <alignment horizontal="justify" vertical="top" wrapText="1"/>
    </xf>
    <xf numFmtId="0" fontId="2" fillId="0" borderId="0" xfId="0" applyFont="1" applyAlignment="1" applyProtection="1">
      <alignment horizontal="left" vertical="top" wrapText="1"/>
    </xf>
    <xf numFmtId="0" fontId="2" fillId="0" borderId="0" xfId="0" applyNumberFormat="1" applyFont="1" applyAlignment="1" applyProtection="1">
      <alignment horizontal="left" vertical="center" wrapText="1"/>
    </xf>
    <xf numFmtId="0" fontId="2" fillId="9" borderId="2" xfId="118" applyFont="1" applyFill="1" applyBorder="1" applyAlignment="1" applyProtection="1">
      <alignment horizontal="left" vertical="center" wrapText="1"/>
    </xf>
    <xf numFmtId="0" fontId="2" fillId="0" borderId="53" xfId="118" applyFont="1" applyFill="1" applyBorder="1" applyAlignment="1" applyProtection="1">
      <alignment horizontal="left" vertical="center" wrapText="1"/>
    </xf>
    <xf numFmtId="0" fontId="53" fillId="0" borderId="0" xfId="0" quotePrefix="1" applyFont="1" applyFill="1" applyAlignment="1">
      <alignment horizontal="left" vertical="top" wrapText="1"/>
    </xf>
    <xf numFmtId="0" fontId="7" fillId="0" borderId="13" xfId="0" applyFont="1" applyBorder="1" applyAlignment="1" applyProtection="1">
      <alignment horizontal="left" vertical="center" wrapText="1"/>
      <protection hidden="1"/>
    </xf>
    <xf numFmtId="0" fontId="68" fillId="0" borderId="51" xfId="74" applyFont="1" applyBorder="1" applyAlignment="1" applyProtection="1">
      <alignment horizontal="left" vertical="top" wrapText="1"/>
      <protection hidden="1"/>
    </xf>
    <xf numFmtId="0" fontId="6" fillId="0" borderId="34" xfId="74" applyFont="1" applyBorder="1" applyAlignment="1" applyProtection="1">
      <alignment horizontal="left" vertical="top" wrapText="1"/>
      <protection hidden="1"/>
    </xf>
    <xf numFmtId="0" fontId="6" fillId="0" borderId="2" xfId="74" applyFont="1" applyBorder="1" applyAlignment="1" applyProtection="1">
      <alignment horizontal="left" vertical="top" wrapText="1"/>
      <protection hidden="1"/>
    </xf>
    <xf numFmtId="0" fontId="6" fillId="0" borderId="56" xfId="74" applyFont="1" applyBorder="1" applyAlignment="1" applyProtection="1">
      <alignment horizontal="left" vertical="top" wrapText="1"/>
      <protection hidden="1"/>
    </xf>
    <xf numFmtId="2" fontId="20" fillId="3" borderId="34" xfId="110" applyNumberFormat="1" applyFont="1" applyFill="1" applyBorder="1" applyAlignment="1" applyProtection="1">
      <alignment horizontal="right" vertical="center"/>
      <protection hidden="1"/>
    </xf>
    <xf numFmtId="2" fontId="20" fillId="3" borderId="56" xfId="110" applyNumberFormat="1" applyFont="1" applyFill="1" applyBorder="1" applyAlignment="1" applyProtection="1">
      <alignment horizontal="right" vertical="center"/>
      <protection hidden="1"/>
    </xf>
    <xf numFmtId="0" fontId="6" fillId="0" borderId="70" xfId="110" applyFont="1" applyFill="1" applyBorder="1" applyAlignment="1" applyProtection="1">
      <alignment horizontal="left" vertical="center"/>
      <protection hidden="1"/>
    </xf>
    <xf numFmtId="0" fontId="6" fillId="0" borderId="53" xfId="110" applyFont="1" applyFill="1" applyBorder="1" applyAlignment="1" applyProtection="1">
      <alignment horizontal="left" vertical="center"/>
      <protection hidden="1"/>
    </xf>
    <xf numFmtId="0" fontId="6" fillId="0" borderId="49" xfId="110" applyFont="1" applyFill="1" applyBorder="1" applyAlignment="1" applyProtection="1">
      <alignment horizontal="left" vertical="top" wrapText="1"/>
      <protection hidden="1"/>
    </xf>
    <xf numFmtId="0" fontId="6" fillId="0" borderId="0" xfId="110" applyFont="1" applyFill="1" applyBorder="1" applyAlignment="1" applyProtection="1">
      <alignment horizontal="left" vertical="top" wrapText="1"/>
      <protection hidden="1"/>
    </xf>
    <xf numFmtId="0" fontId="6" fillId="0" borderId="48" xfId="110" applyFont="1" applyFill="1" applyBorder="1" applyAlignment="1" applyProtection="1">
      <alignment horizontal="left" vertical="top" wrapText="1"/>
      <protection hidden="1"/>
    </xf>
    <xf numFmtId="43" fontId="6" fillId="3" borderId="34" xfId="35" applyFont="1" applyFill="1" applyBorder="1" applyAlignment="1" applyProtection="1">
      <alignment horizontal="right" vertical="center"/>
      <protection hidden="1"/>
    </xf>
    <xf numFmtId="43" fontId="6" fillId="3" borderId="56" xfId="35" applyFont="1" applyFill="1" applyBorder="1" applyAlignment="1" applyProtection="1">
      <alignment horizontal="right" vertical="center"/>
      <protection hidden="1"/>
    </xf>
  </cellXfs>
  <cellStyles count="126">
    <cellStyle name="75" xfId="1" xr:uid="{00000000-0005-0000-0000-000000000000}"/>
    <cellStyle name="75 2" xfId="2" xr:uid="{00000000-0005-0000-0000-000001000000}"/>
    <cellStyle name="ÅëÈ­ [0]_±âÅ¸" xfId="3" xr:uid="{00000000-0005-0000-0000-000002000000}"/>
    <cellStyle name="ÅëÈ­_±âÅ¸" xfId="4" xr:uid="{00000000-0005-0000-0000-000003000000}"/>
    <cellStyle name="ÄÞ¸¶ [0]_±âÅ¸" xfId="5" xr:uid="{00000000-0005-0000-0000-000004000000}"/>
    <cellStyle name="ÄÞ¸¶_±âÅ¸" xfId="6" xr:uid="{00000000-0005-0000-0000-000005000000}"/>
    <cellStyle name="Ç¥ÁØ_¿¬°£´©°è¿¹»ó" xfId="7" xr:uid="{00000000-0005-0000-0000-000006000000}"/>
    <cellStyle name="Comma" xfId="8" builtinId="3"/>
    <cellStyle name="Comma  - Style1" xfId="9" xr:uid="{00000000-0005-0000-0000-000008000000}"/>
    <cellStyle name="Comma  - Style1 2" xfId="10" xr:uid="{00000000-0005-0000-0000-000009000000}"/>
    <cellStyle name="Comma  - Style2" xfId="11" xr:uid="{00000000-0005-0000-0000-00000A000000}"/>
    <cellStyle name="Comma  - Style2 2" xfId="12" xr:uid="{00000000-0005-0000-0000-00000B000000}"/>
    <cellStyle name="Comma  - Style3" xfId="13" xr:uid="{00000000-0005-0000-0000-00000C000000}"/>
    <cellStyle name="Comma  - Style3 2" xfId="14" xr:uid="{00000000-0005-0000-0000-00000D000000}"/>
    <cellStyle name="Comma  - Style4" xfId="15" xr:uid="{00000000-0005-0000-0000-00000E000000}"/>
    <cellStyle name="Comma  - Style4 2" xfId="16" xr:uid="{00000000-0005-0000-0000-00000F000000}"/>
    <cellStyle name="Comma  - Style5" xfId="17" xr:uid="{00000000-0005-0000-0000-000010000000}"/>
    <cellStyle name="Comma  - Style5 2" xfId="18" xr:uid="{00000000-0005-0000-0000-000011000000}"/>
    <cellStyle name="Comma  - Style6" xfId="19" xr:uid="{00000000-0005-0000-0000-000012000000}"/>
    <cellStyle name="Comma  - Style6 2" xfId="20" xr:uid="{00000000-0005-0000-0000-000013000000}"/>
    <cellStyle name="Comma  - Style7" xfId="21" xr:uid="{00000000-0005-0000-0000-000014000000}"/>
    <cellStyle name="Comma  - Style7 2" xfId="22" xr:uid="{00000000-0005-0000-0000-000015000000}"/>
    <cellStyle name="Comma  - Style8" xfId="23" xr:uid="{00000000-0005-0000-0000-000016000000}"/>
    <cellStyle name="Comma  - Style8 2" xfId="24" xr:uid="{00000000-0005-0000-0000-000017000000}"/>
    <cellStyle name="Comma 10" xfId="25" xr:uid="{00000000-0005-0000-0000-000018000000}"/>
    <cellStyle name="Comma 11" xfId="26" xr:uid="{00000000-0005-0000-0000-000019000000}"/>
    <cellStyle name="Comma 12" xfId="27" xr:uid="{00000000-0005-0000-0000-00001A000000}"/>
    <cellStyle name="Comma 13" xfId="28" xr:uid="{00000000-0005-0000-0000-00001B000000}"/>
    <cellStyle name="Comma 14" xfId="29" xr:uid="{00000000-0005-0000-0000-00001C000000}"/>
    <cellStyle name="Comma 15" xfId="30" xr:uid="{00000000-0005-0000-0000-00001D000000}"/>
    <cellStyle name="Comma 16" xfId="31" xr:uid="{00000000-0005-0000-0000-00001E000000}"/>
    <cellStyle name="Comma 17" xfId="32" xr:uid="{00000000-0005-0000-0000-00001F000000}"/>
    <cellStyle name="Comma 18" xfId="33" xr:uid="{00000000-0005-0000-0000-000020000000}"/>
    <cellStyle name="Comma 19" xfId="34" xr:uid="{00000000-0005-0000-0000-000021000000}"/>
    <cellStyle name="Comma 2" xfId="35" xr:uid="{00000000-0005-0000-0000-000022000000}"/>
    <cellStyle name="Comma 20" xfId="36" xr:uid="{00000000-0005-0000-0000-000023000000}"/>
    <cellStyle name="Comma 21" xfId="37" xr:uid="{00000000-0005-0000-0000-000024000000}"/>
    <cellStyle name="Comma 22" xfId="38" xr:uid="{00000000-0005-0000-0000-000025000000}"/>
    <cellStyle name="Comma 23" xfId="39" xr:uid="{00000000-0005-0000-0000-000026000000}"/>
    <cellStyle name="Comma 24" xfId="40" xr:uid="{00000000-0005-0000-0000-000027000000}"/>
    <cellStyle name="Comma 25" xfId="41" xr:uid="{00000000-0005-0000-0000-000028000000}"/>
    <cellStyle name="Comma 26" xfId="42" xr:uid="{00000000-0005-0000-0000-000029000000}"/>
    <cellStyle name="Comma 27" xfId="43" xr:uid="{00000000-0005-0000-0000-00002A000000}"/>
    <cellStyle name="Comma 28" xfId="44" xr:uid="{00000000-0005-0000-0000-00002B000000}"/>
    <cellStyle name="Comma 3" xfId="45" xr:uid="{00000000-0005-0000-0000-00002C000000}"/>
    <cellStyle name="Comma 3 2" xfId="46" xr:uid="{00000000-0005-0000-0000-00002D000000}"/>
    <cellStyle name="Comma 4" xfId="47" xr:uid="{00000000-0005-0000-0000-00002E000000}"/>
    <cellStyle name="Comma 5" xfId="48" xr:uid="{00000000-0005-0000-0000-00002F000000}"/>
    <cellStyle name="Comma 6" xfId="49" xr:uid="{00000000-0005-0000-0000-000030000000}"/>
    <cellStyle name="Comma 7" xfId="50" xr:uid="{00000000-0005-0000-0000-000031000000}"/>
    <cellStyle name="Comma 8" xfId="51" xr:uid="{00000000-0005-0000-0000-000032000000}"/>
    <cellStyle name="Comma 9" xfId="52" xr:uid="{00000000-0005-0000-0000-000033000000}"/>
    <cellStyle name="Formula" xfId="53" xr:uid="{00000000-0005-0000-0000-000034000000}"/>
    <cellStyle name="Formula 2" xfId="54" xr:uid="{00000000-0005-0000-0000-000035000000}"/>
    <cellStyle name="Header1" xfId="55" xr:uid="{00000000-0005-0000-0000-000036000000}"/>
    <cellStyle name="Header2" xfId="56" xr:uid="{00000000-0005-0000-0000-000037000000}"/>
    <cellStyle name="Hypertextový odkaz" xfId="57" xr:uid="{00000000-0005-0000-0000-000038000000}"/>
    <cellStyle name="Hypertextový odkaz 2" xfId="58" xr:uid="{00000000-0005-0000-0000-000039000000}"/>
    <cellStyle name="no dec" xfId="59" xr:uid="{00000000-0005-0000-0000-00003A000000}"/>
    <cellStyle name="no dec 2" xfId="60" xr:uid="{00000000-0005-0000-0000-00003B000000}"/>
    <cellStyle name="Normal" xfId="0" builtinId="0"/>
    <cellStyle name="Normal - Style1" xfId="61" xr:uid="{00000000-0005-0000-0000-00003D000000}"/>
    <cellStyle name="Normal - Style1 2" xfId="62" xr:uid="{00000000-0005-0000-0000-00003E000000}"/>
    <cellStyle name="Normal 10" xfId="63" xr:uid="{00000000-0005-0000-0000-00003F000000}"/>
    <cellStyle name="Normal 11" xfId="64" xr:uid="{00000000-0005-0000-0000-000040000000}"/>
    <cellStyle name="Normal 12" xfId="65" xr:uid="{00000000-0005-0000-0000-000041000000}"/>
    <cellStyle name="Normal 13" xfId="66" xr:uid="{00000000-0005-0000-0000-000042000000}"/>
    <cellStyle name="Normal 14" xfId="67" xr:uid="{00000000-0005-0000-0000-000043000000}"/>
    <cellStyle name="Normal 15" xfId="68" xr:uid="{00000000-0005-0000-0000-000044000000}"/>
    <cellStyle name="Normal 16" xfId="69" xr:uid="{00000000-0005-0000-0000-000045000000}"/>
    <cellStyle name="Normal 17" xfId="70" xr:uid="{00000000-0005-0000-0000-000046000000}"/>
    <cellStyle name="Normal 18" xfId="71" xr:uid="{00000000-0005-0000-0000-000047000000}"/>
    <cellStyle name="Normal 19" xfId="72" xr:uid="{00000000-0005-0000-0000-000048000000}"/>
    <cellStyle name="Normal 2" xfId="73" xr:uid="{00000000-0005-0000-0000-000049000000}"/>
    <cellStyle name="Normal 2 2" xfId="74" xr:uid="{00000000-0005-0000-0000-00004A000000}"/>
    <cellStyle name="Normal 2 3" xfId="75" xr:uid="{00000000-0005-0000-0000-00004B000000}"/>
    <cellStyle name="Normal 2_20 Price Schedule VOL III Rev-2" xfId="76" xr:uid="{00000000-0005-0000-0000-00004C000000}"/>
    <cellStyle name="Normal 20" xfId="77" xr:uid="{00000000-0005-0000-0000-00004D000000}"/>
    <cellStyle name="Normal 21" xfId="78" xr:uid="{00000000-0005-0000-0000-00004E000000}"/>
    <cellStyle name="Normal 22" xfId="79" xr:uid="{00000000-0005-0000-0000-00004F000000}"/>
    <cellStyle name="Normal 23" xfId="80" xr:uid="{00000000-0005-0000-0000-000050000000}"/>
    <cellStyle name="Normal 24" xfId="81" xr:uid="{00000000-0005-0000-0000-000051000000}"/>
    <cellStyle name="Normal 25" xfId="82" xr:uid="{00000000-0005-0000-0000-000052000000}"/>
    <cellStyle name="Normal 26" xfId="83" xr:uid="{00000000-0005-0000-0000-000053000000}"/>
    <cellStyle name="Normal 27" xfId="84" xr:uid="{00000000-0005-0000-0000-000054000000}"/>
    <cellStyle name="Normal 28" xfId="85" xr:uid="{00000000-0005-0000-0000-000055000000}"/>
    <cellStyle name="Normal 29" xfId="86" xr:uid="{00000000-0005-0000-0000-000056000000}"/>
    <cellStyle name="Normal 3" xfId="87" xr:uid="{00000000-0005-0000-0000-000057000000}"/>
    <cellStyle name="Normal 3 2" xfId="88" xr:uid="{00000000-0005-0000-0000-000058000000}"/>
    <cellStyle name="Normal 3 3" xfId="89" xr:uid="{00000000-0005-0000-0000-000059000000}"/>
    <cellStyle name="Normal 3_29_First Envelope - R2_Vol-III" xfId="90" xr:uid="{00000000-0005-0000-0000-00005A000000}"/>
    <cellStyle name="Normal 30" xfId="91" xr:uid="{00000000-0005-0000-0000-00005B000000}"/>
    <cellStyle name="Normal 31" xfId="92" xr:uid="{00000000-0005-0000-0000-00005C000000}"/>
    <cellStyle name="Normal 32" xfId="93" xr:uid="{00000000-0005-0000-0000-00005D000000}"/>
    <cellStyle name="Normal 33" xfId="94" xr:uid="{00000000-0005-0000-0000-00005E000000}"/>
    <cellStyle name="Normal 34" xfId="95" xr:uid="{00000000-0005-0000-0000-00005F000000}"/>
    <cellStyle name="Normal 35" xfId="96" xr:uid="{00000000-0005-0000-0000-000060000000}"/>
    <cellStyle name="Normal 36" xfId="97" xr:uid="{00000000-0005-0000-0000-000061000000}"/>
    <cellStyle name="Normal 37" xfId="98" xr:uid="{00000000-0005-0000-0000-000062000000}"/>
    <cellStyle name="Normal 38" xfId="99" xr:uid="{00000000-0005-0000-0000-000063000000}"/>
    <cellStyle name="Normal 4" xfId="100" xr:uid="{00000000-0005-0000-0000-000064000000}"/>
    <cellStyle name="Normal 5" xfId="101" xr:uid="{00000000-0005-0000-0000-000065000000}"/>
    <cellStyle name="Normal 6" xfId="102" xr:uid="{00000000-0005-0000-0000-000066000000}"/>
    <cellStyle name="Normal 7" xfId="103" xr:uid="{00000000-0005-0000-0000-000067000000}"/>
    <cellStyle name="Normal 8" xfId="104" xr:uid="{00000000-0005-0000-0000-000068000000}"/>
    <cellStyle name="Normal 9" xfId="105" xr:uid="{00000000-0005-0000-0000-000069000000}"/>
    <cellStyle name="Normal_Annexures TW 04" xfId="106" xr:uid="{00000000-0005-0000-0000-00006A000000}"/>
    <cellStyle name="Normal_Annexures TW 04 2" xfId="107" xr:uid="{00000000-0005-0000-0000-00006B000000}"/>
    <cellStyle name="Normal_Attach 3(JV)" xfId="108" xr:uid="{00000000-0005-0000-0000-00006C000000}"/>
    <cellStyle name="Normal_Attacments TW 04" xfId="109" xr:uid="{00000000-0005-0000-0000-00006D000000}"/>
    <cellStyle name="Normal_Entertainment Form" xfId="110" xr:uid="{00000000-0005-0000-0000-00006E000000}"/>
    <cellStyle name="Normal_pgcil-tivim-pricesched" xfId="111" xr:uid="{00000000-0005-0000-0000-00006F000000}"/>
    <cellStyle name="Normal_PRICE SCHEDULE-4 to 6-A4" xfId="112" xr:uid="{00000000-0005-0000-0000-000070000000}"/>
    <cellStyle name="Normal_PRICE SCHEDULE-4 to 6-A4 2" xfId="113" xr:uid="{00000000-0005-0000-0000-000071000000}"/>
    <cellStyle name="Normal_Price_Schedules for Insulator Package Rev-01" xfId="114" xr:uid="{00000000-0005-0000-0000-000072000000}"/>
    <cellStyle name="Normal_PRICE-SCHE Bihar-Rev-2-corrections" xfId="115" xr:uid="{00000000-0005-0000-0000-000073000000}"/>
    <cellStyle name="Normal_PRICE-SCHE Bihar-Rev-2-corrections_Annexures TW 04" xfId="116" xr:uid="{00000000-0005-0000-0000-000074000000}"/>
    <cellStyle name="Normal_PRICE-SCHE Bihar-Rev-2-corrections_Price_Schedules for Insulator Package Rev-01" xfId="117" xr:uid="{00000000-0005-0000-0000-000075000000}"/>
    <cellStyle name="Normal_Sch-1" xfId="118" xr:uid="{00000000-0005-0000-0000-000076000000}"/>
    <cellStyle name="Normal_Sheet1" xfId="119" xr:uid="{00000000-0005-0000-0000-000077000000}"/>
    <cellStyle name="Note 2" xfId="120" xr:uid="{00000000-0005-0000-0000-000078000000}"/>
    <cellStyle name="Note 2 2" xfId="121" xr:uid="{00000000-0005-0000-0000-000079000000}"/>
    <cellStyle name="Popis" xfId="122" xr:uid="{00000000-0005-0000-0000-00007A000000}"/>
    <cellStyle name="Sledovaný hypertextový odkaz" xfId="123" xr:uid="{00000000-0005-0000-0000-00007B000000}"/>
    <cellStyle name="Sledovaný hypertextový odkaz 2" xfId="124" xr:uid="{00000000-0005-0000-0000-00007C000000}"/>
    <cellStyle name="Standard_BS14" xfId="125" xr:uid="{00000000-0005-0000-0000-00007D000000}"/>
  </cellStyles>
  <dxfs count="28">
    <dxf>
      <fill>
        <patternFill>
          <bgColor rgb="FFCCFFCC"/>
        </patternFill>
      </fill>
    </dxf>
    <dxf>
      <font>
        <condense val="0"/>
        <extend val="0"/>
        <color indexed="10"/>
      </font>
    </dxf>
    <dxf>
      <font>
        <condense val="0"/>
        <extend val="0"/>
        <color indexed="9"/>
      </font>
      <fill>
        <patternFill patternType="none">
          <bgColor indexed="65"/>
        </patternFill>
      </fill>
    </dxf>
    <dxf>
      <fill>
        <patternFill patternType="none">
          <bgColor indexed="65"/>
        </patternFill>
      </fill>
    </dxf>
    <dxf>
      <font>
        <condense val="0"/>
        <extend val="0"/>
        <color indexed="9"/>
      </font>
      <fill>
        <patternFill patternType="none">
          <bgColor indexed="65"/>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usernames" Target="revisions/userNam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revisionHeaders" Target="revisions/revisionHeader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styles" Target="style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Names of Bidder'!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Sch-5'!A1"/></Relationships>
</file>

<file path=xl/drawings/_rels/drawing11.xml.rels><?xml version="1.0" encoding="UTF-8" standalone="yes"?>
<Relationships xmlns="http://schemas.openxmlformats.org/package/2006/relationships"><Relationship Id="rId1" Type="http://schemas.openxmlformats.org/officeDocument/2006/relationships/hyperlink" Target="#'Sch-5'!A1"/></Relationships>
</file>

<file path=xl/drawings/_rels/drawing12.xml.rels><?xml version="1.0" encoding="UTF-8" standalone="yes"?>
<Relationships xmlns="http://schemas.openxmlformats.org/package/2006/relationships"><Relationship Id="rId1" Type="http://schemas.openxmlformats.org/officeDocument/2006/relationships/hyperlink" Target="#'Sch-5'!A1"/></Relationships>
</file>

<file path=xl/drawings/_rels/drawing13.xml.rels><?xml version="1.0" encoding="UTF-8" standalone="yes"?>
<Relationships xmlns="http://schemas.openxmlformats.org/package/2006/relationships"><Relationship Id="rId1" Type="http://schemas.openxmlformats.org/officeDocument/2006/relationships/hyperlink" Target="#Cover!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mes of Bidder'!A1"/></Relationships>
</file>

<file path=xl/drawings/_rels/drawing3.xml.rels><?xml version="1.0" encoding="UTF-8" standalone="yes"?>
<Relationships xmlns="http://schemas.openxmlformats.org/package/2006/relationships"><Relationship Id="rId1" Type="http://schemas.openxmlformats.org/officeDocument/2006/relationships/hyperlink" Target="#'Sch-1'!A1"/></Relationships>
</file>

<file path=xl/drawings/_rels/drawing4.xml.rels><?xml version="1.0" encoding="UTF-8" standalone="yes"?>
<Relationships xmlns="http://schemas.openxmlformats.org/package/2006/relationships"><Relationship Id="rId1" Type="http://schemas.openxmlformats.org/officeDocument/2006/relationships/hyperlink" Target="#'Sch-2'!A1"/></Relationships>
</file>

<file path=xl/drawings/_rels/drawing5.xml.rels><?xml version="1.0" encoding="UTF-8" standalone="yes"?>
<Relationships xmlns="http://schemas.openxmlformats.org/package/2006/relationships"><Relationship Id="rId1" Type="http://schemas.openxmlformats.org/officeDocument/2006/relationships/hyperlink" Target="#'Sch-6'!A1"/></Relationships>
</file>

<file path=xl/drawings/_rels/drawing6.xml.rels><?xml version="1.0" encoding="UTF-8" standalone="yes"?>
<Relationships xmlns="http://schemas.openxmlformats.org/package/2006/relationships"><Relationship Id="rId1" Type="http://schemas.openxmlformats.org/officeDocument/2006/relationships/hyperlink" Target="#'Sch-6'!A1"/></Relationships>
</file>

<file path=xl/drawings/_rels/drawing7.xml.rels><?xml version="1.0" encoding="UTF-8" standalone="yes"?>
<Relationships xmlns="http://schemas.openxmlformats.org/package/2006/relationships"><Relationship Id="rId1" Type="http://schemas.openxmlformats.org/officeDocument/2006/relationships/hyperlink" Target="#'Sch-7'!A1"/></Relationships>
</file>

<file path=xl/drawings/_rels/drawing8.xml.rels><?xml version="1.0" encoding="UTF-8" standalone="yes"?>
<Relationships xmlns="http://schemas.openxmlformats.org/package/2006/relationships"><Relationship Id="rId1" Type="http://schemas.openxmlformats.org/officeDocument/2006/relationships/hyperlink" Target="#'Sch-7'!A1"/></Relationships>
</file>

<file path=xl/drawings/_rels/drawing9.xml.rels><?xml version="1.0" encoding="UTF-8" standalone="yes"?>
<Relationships xmlns="http://schemas.openxmlformats.org/package/2006/relationships"><Relationship Id="rId1" Type="http://schemas.openxmlformats.org/officeDocument/2006/relationships/hyperlink" Target="#'Sch-7'!A1"/></Relationships>
</file>

<file path=xl/drawings/drawing1.xml><?xml version="1.0" encoding="utf-8"?>
<xdr:wsDr xmlns:xdr="http://schemas.openxmlformats.org/drawingml/2006/spreadsheetDrawing" xmlns:a="http://schemas.openxmlformats.org/drawingml/2006/main">
  <xdr:twoCellAnchor>
    <xdr:from>
      <xdr:col>4</xdr:col>
      <xdr:colOff>133350</xdr:colOff>
      <xdr:row>10</xdr:row>
      <xdr:rowOff>123825</xdr:rowOff>
    </xdr:from>
    <xdr:to>
      <xdr:col>4</xdr:col>
      <xdr:colOff>752475</xdr:colOff>
      <xdr:row>13</xdr:row>
      <xdr:rowOff>47625</xdr:rowOff>
    </xdr:to>
    <xdr:pic>
      <xdr:nvPicPr>
        <xdr:cNvPr id="17697" name="Picture 1">
          <a:extLst>
            <a:ext uri="{FF2B5EF4-FFF2-40B4-BE49-F238E27FC236}">
              <a16:creationId xmlns:a16="http://schemas.microsoft.com/office/drawing/2014/main" id="{00000000-0008-0000-0100-0000214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0" y="3352800"/>
          <a:ext cx="6191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9525</xdr:colOff>
      <xdr:row>8</xdr:row>
      <xdr:rowOff>0</xdr:rowOff>
    </xdr:from>
    <xdr:to>
      <xdr:col>5</xdr:col>
      <xdr:colOff>0</xdr:colOff>
      <xdr:row>9</xdr:row>
      <xdr:rowOff>19050</xdr:rowOff>
    </xdr:to>
    <xdr:sp macro="" textlink="">
      <xdr:nvSpPr>
        <xdr:cNvPr id="3" name="Text Box 2">
          <a:hlinkClick xmlns:r="http://schemas.openxmlformats.org/officeDocument/2006/relationships" r:id="rId2" tooltip="Skip Instructions &amp;  Proceed"/>
          <a:extLst>
            <a:ext uri="{FF2B5EF4-FFF2-40B4-BE49-F238E27FC236}">
              <a16:creationId xmlns:a16="http://schemas.microsoft.com/office/drawing/2014/main" id="{00000000-0008-0000-0100-000003000000}"/>
            </a:ext>
          </a:extLst>
        </xdr:cNvPr>
        <xdr:cNvSpPr txBox="1">
          <a:spLocks noChangeArrowheads="1"/>
        </xdr:cNvSpPr>
      </xdr:nvSpPr>
      <xdr:spPr bwMode="auto">
        <a:xfrm>
          <a:off x="4457700"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to skip Instructions &amp; Proceed</a:t>
          </a:r>
        </a:p>
      </xdr:txBody>
    </xdr:sp>
    <xdr:clientData/>
  </xdr:twoCellAnchor>
  <xdr:twoCellAnchor>
    <xdr:from>
      <xdr:col>5</xdr:col>
      <xdr:colOff>114300</xdr:colOff>
      <xdr:row>0</xdr:row>
      <xdr:rowOff>47625</xdr:rowOff>
    </xdr:from>
    <xdr:to>
      <xdr:col>5</xdr:col>
      <xdr:colOff>485775</xdr:colOff>
      <xdr:row>1</xdr:row>
      <xdr:rowOff>0</xdr:rowOff>
    </xdr:to>
    <xdr:sp macro="" textlink="">
      <xdr:nvSpPr>
        <xdr:cNvPr id="17699" name="AutoShape 6">
          <a:extLst>
            <a:ext uri="{FF2B5EF4-FFF2-40B4-BE49-F238E27FC236}">
              <a16:creationId xmlns:a16="http://schemas.microsoft.com/office/drawing/2014/main" id="{00000000-0008-0000-0100-000023450000}"/>
            </a:ext>
          </a:extLst>
        </xdr:cNvPr>
        <xdr:cNvSpPr>
          <a:spLocks noChangeArrowheads="1"/>
        </xdr:cNvSpPr>
      </xdr:nvSpPr>
      <xdr:spPr bwMode="auto">
        <a:xfrm>
          <a:off x="836295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5</xdr:col>
      <xdr:colOff>114300</xdr:colOff>
      <xdr:row>12</xdr:row>
      <xdr:rowOff>47625</xdr:rowOff>
    </xdr:from>
    <xdr:to>
      <xdr:col>5</xdr:col>
      <xdr:colOff>485775</xdr:colOff>
      <xdr:row>13</xdr:row>
      <xdr:rowOff>85725</xdr:rowOff>
    </xdr:to>
    <xdr:sp macro="" textlink="">
      <xdr:nvSpPr>
        <xdr:cNvPr id="17700" name="AutoShape 7">
          <a:extLst>
            <a:ext uri="{FF2B5EF4-FFF2-40B4-BE49-F238E27FC236}">
              <a16:creationId xmlns:a16="http://schemas.microsoft.com/office/drawing/2014/main" id="{00000000-0008-0000-0100-000024450000}"/>
            </a:ext>
          </a:extLst>
        </xdr:cNvPr>
        <xdr:cNvSpPr>
          <a:spLocks noChangeArrowheads="1"/>
        </xdr:cNvSpPr>
      </xdr:nvSpPr>
      <xdr:spPr bwMode="auto">
        <a:xfrm>
          <a:off x="8362950"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104775</xdr:colOff>
      <xdr:row>12</xdr:row>
      <xdr:rowOff>47625</xdr:rowOff>
    </xdr:from>
    <xdr:to>
      <xdr:col>0</xdr:col>
      <xdr:colOff>476250</xdr:colOff>
      <xdr:row>13</xdr:row>
      <xdr:rowOff>85725</xdr:rowOff>
    </xdr:to>
    <xdr:sp macro="" textlink="">
      <xdr:nvSpPr>
        <xdr:cNvPr id="17701" name="AutoShape 8">
          <a:extLst>
            <a:ext uri="{FF2B5EF4-FFF2-40B4-BE49-F238E27FC236}">
              <a16:creationId xmlns:a16="http://schemas.microsoft.com/office/drawing/2014/main" id="{00000000-0008-0000-0100-000025450000}"/>
            </a:ext>
          </a:extLst>
        </xdr:cNvPr>
        <xdr:cNvSpPr>
          <a:spLocks noChangeArrowheads="1"/>
        </xdr:cNvSpPr>
      </xdr:nvSpPr>
      <xdr:spPr bwMode="auto">
        <a:xfrm>
          <a:off x="104775"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114300</xdr:colOff>
      <xdr:row>0</xdr:row>
      <xdr:rowOff>47625</xdr:rowOff>
    </xdr:from>
    <xdr:to>
      <xdr:col>0</xdr:col>
      <xdr:colOff>485775</xdr:colOff>
      <xdr:row>1</xdr:row>
      <xdr:rowOff>0</xdr:rowOff>
    </xdr:to>
    <xdr:sp macro="" textlink="">
      <xdr:nvSpPr>
        <xdr:cNvPr id="17702" name="AutoShape 9">
          <a:extLst>
            <a:ext uri="{FF2B5EF4-FFF2-40B4-BE49-F238E27FC236}">
              <a16:creationId xmlns:a16="http://schemas.microsoft.com/office/drawing/2014/main" id="{00000000-0008-0000-0100-000026450000}"/>
            </a:ext>
          </a:extLst>
        </xdr:cNvPr>
        <xdr:cNvSpPr>
          <a:spLocks noChangeArrowheads="1"/>
        </xdr:cNvSpPr>
      </xdr:nvSpPr>
      <xdr:spPr bwMode="auto">
        <a:xfrm>
          <a:off x="11430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1</xdr:col>
      <xdr:colOff>0</xdr:colOff>
      <xdr:row>8</xdr:row>
      <xdr:rowOff>0</xdr:rowOff>
    </xdr:from>
    <xdr:to>
      <xdr:col>3</xdr:col>
      <xdr:colOff>0</xdr:colOff>
      <xdr:row>9</xdr:row>
      <xdr:rowOff>19050</xdr:rowOff>
    </xdr:to>
    <xdr:sp macro="" textlink="">
      <xdr:nvSpPr>
        <xdr:cNvPr id="8" name="Text Box 12">
          <a:hlinkClick xmlns:r="http://schemas.openxmlformats.org/officeDocument/2006/relationships" r:id="rId3" tooltip="Click For Detailed General Instructions"/>
          <a:extLst>
            <a:ext uri="{FF2B5EF4-FFF2-40B4-BE49-F238E27FC236}">
              <a16:creationId xmlns:a16="http://schemas.microsoft.com/office/drawing/2014/main" id="{00000000-0008-0000-0100-000008000000}"/>
            </a:ext>
          </a:extLst>
        </xdr:cNvPr>
        <xdr:cNvSpPr txBox="1">
          <a:spLocks noChangeArrowheads="1"/>
        </xdr:cNvSpPr>
      </xdr:nvSpPr>
      <xdr:spPr bwMode="auto">
        <a:xfrm>
          <a:off x="657225"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for Detailed General Instructions</a:t>
          </a:r>
        </a:p>
      </xdr:txBody>
    </xdr:sp>
    <xdr:clientData/>
  </xdr:twoCellAnchor>
  <xdr:twoCellAnchor>
    <xdr:from>
      <xdr:col>1</xdr:col>
      <xdr:colOff>0</xdr:colOff>
      <xdr:row>0</xdr:row>
      <xdr:rowOff>9525</xdr:rowOff>
    </xdr:from>
    <xdr:to>
      <xdr:col>5</xdr:col>
      <xdr:colOff>0</xdr:colOff>
      <xdr:row>0</xdr:row>
      <xdr:rowOff>381000</xdr:rowOff>
    </xdr:to>
    <xdr:sp macro="" textlink="">
      <xdr:nvSpPr>
        <xdr:cNvPr id="9" name="Text Box 13">
          <a:extLst>
            <a:ext uri="{FF2B5EF4-FFF2-40B4-BE49-F238E27FC236}">
              <a16:creationId xmlns:a16="http://schemas.microsoft.com/office/drawing/2014/main" id="{00000000-0008-0000-0100-000009000000}"/>
            </a:ext>
          </a:extLst>
        </xdr:cNvPr>
        <xdr:cNvSpPr txBox="1">
          <a:spLocks noChangeArrowheads="1"/>
        </xdr:cNvSpPr>
      </xdr:nvSpPr>
      <xdr:spPr bwMode="auto">
        <a:xfrm>
          <a:off x="657225" y="9525"/>
          <a:ext cx="7591425" cy="371475"/>
        </a:xfrm>
        <a:prstGeom prst="rect">
          <a:avLst/>
        </a:prstGeom>
        <a:solidFill>
          <a:srgbClr val="FFCCCC"/>
        </a:solidFill>
        <a:ln w="9525">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General guidelines for filling up  the Price Schedules, Sch-1 to Sch-7</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1</xdr:row>
      <xdr:rowOff>0</xdr:rowOff>
    </xdr:from>
    <xdr:to>
      <xdr:col>5</xdr:col>
      <xdr:colOff>0</xdr:colOff>
      <xdr:row>2</xdr:row>
      <xdr:rowOff>0</xdr:rowOff>
    </xdr:to>
    <xdr:sp macro="" textlink="">
      <xdr:nvSpPr>
        <xdr:cNvPr id="2" name="Text Box 2">
          <a:hlinkClick xmlns:r="http://schemas.openxmlformats.org/officeDocument/2006/relationships" r:id="rId1" tooltip="Click Here to go back to Sch 5"/>
          <a:extLst>
            <a:ext uri="{FF2B5EF4-FFF2-40B4-BE49-F238E27FC236}">
              <a16:creationId xmlns:a16="http://schemas.microsoft.com/office/drawing/2014/main" id="{00000000-0008-0000-0F00-000002000000}"/>
            </a:ext>
          </a:extLst>
        </xdr:cNvPr>
        <xdr:cNvSpPr txBox="1">
          <a:spLocks noChangeArrowheads="1"/>
        </xdr:cNvSpPr>
      </xdr:nvSpPr>
      <xdr:spPr bwMode="auto">
        <a:xfrm>
          <a:off x="5667375" y="209550"/>
          <a:ext cx="1190625" cy="27622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394546</xdr:colOff>
      <xdr:row>1</xdr:row>
      <xdr:rowOff>105833</xdr:rowOff>
    </xdr:from>
    <xdr:to>
      <xdr:col>7</xdr:col>
      <xdr:colOff>218426</xdr:colOff>
      <xdr:row>2</xdr:row>
      <xdr:rowOff>99914</xdr:rowOff>
    </xdr:to>
    <xdr:sp macro="" textlink="">
      <xdr:nvSpPr>
        <xdr:cNvPr id="2" name="Text Box 4">
          <a:hlinkClick xmlns:r="http://schemas.openxmlformats.org/officeDocument/2006/relationships" r:id="rId1" tooltip="Click Here to go back to Sch 5"/>
          <a:extLst>
            <a:ext uri="{FF2B5EF4-FFF2-40B4-BE49-F238E27FC236}">
              <a16:creationId xmlns:a16="http://schemas.microsoft.com/office/drawing/2014/main" id="{00000000-0008-0000-1000-000002000000}"/>
            </a:ext>
          </a:extLst>
        </xdr:cNvPr>
        <xdr:cNvSpPr txBox="1">
          <a:spLocks noChangeArrowheads="1"/>
        </xdr:cNvSpPr>
      </xdr:nvSpPr>
      <xdr:spPr bwMode="auto">
        <a:xfrm>
          <a:off x="7252546" y="315383"/>
          <a:ext cx="1195480" cy="270306"/>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99060</xdr:colOff>
      <xdr:row>1</xdr:row>
      <xdr:rowOff>19050</xdr:rowOff>
    </xdr:from>
    <xdr:to>
      <xdr:col>7</xdr:col>
      <xdr:colOff>371652</xdr:colOff>
      <xdr:row>2</xdr:row>
      <xdr:rowOff>11430</xdr:rowOff>
    </xdr:to>
    <xdr:sp macro="" textlink="">
      <xdr:nvSpPr>
        <xdr:cNvPr id="2" name="Text Box 1">
          <a:hlinkClick xmlns:r="http://schemas.openxmlformats.org/officeDocument/2006/relationships" r:id="rId1" tooltip="Click Here to go back to Sch 5"/>
          <a:extLst>
            <a:ext uri="{FF2B5EF4-FFF2-40B4-BE49-F238E27FC236}">
              <a16:creationId xmlns:a16="http://schemas.microsoft.com/office/drawing/2014/main" id="{00000000-0008-0000-1100-000002000000}"/>
            </a:ext>
          </a:extLst>
        </xdr:cNvPr>
        <xdr:cNvSpPr txBox="1">
          <a:spLocks noChangeArrowheads="1"/>
        </xdr:cNvSpPr>
      </xdr:nvSpPr>
      <xdr:spPr bwMode="auto">
        <a:xfrm>
          <a:off x="7090410" y="228600"/>
          <a:ext cx="958392" cy="26860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171450</xdr:colOff>
      <xdr:row>0</xdr:row>
      <xdr:rowOff>104775</xdr:rowOff>
    </xdr:from>
    <xdr:to>
      <xdr:col>8</xdr:col>
      <xdr:colOff>76200</xdr:colOff>
      <xdr:row>4</xdr:row>
      <xdr:rowOff>0</xdr:rowOff>
    </xdr:to>
    <xdr:grpSp>
      <xdr:nvGrpSpPr>
        <xdr:cNvPr id="13805" name="Group 10">
          <a:hlinkClick xmlns:r="http://schemas.openxmlformats.org/officeDocument/2006/relationships" r:id="rId1" tooltip="Back to Cover Page"/>
          <a:extLst>
            <a:ext uri="{FF2B5EF4-FFF2-40B4-BE49-F238E27FC236}">
              <a16:creationId xmlns:a16="http://schemas.microsoft.com/office/drawing/2014/main" id="{00000000-0008-0000-1200-0000ED350000}"/>
            </a:ext>
          </a:extLst>
        </xdr:cNvPr>
        <xdr:cNvGrpSpPr>
          <a:grpSpLocks/>
        </xdr:cNvGrpSpPr>
      </xdr:nvGrpSpPr>
      <xdr:grpSpPr bwMode="auto">
        <a:xfrm>
          <a:off x="7496175" y="104775"/>
          <a:ext cx="438150" cy="847725"/>
          <a:chOff x="744" y="11"/>
          <a:chExt cx="113" cy="74"/>
        </a:xfrm>
      </xdr:grpSpPr>
      <xdr:sp macro="" textlink="">
        <xdr:nvSpPr>
          <xdr:cNvPr id="13806" name="AutoShape 7">
            <a:extLst>
              <a:ext uri="{FF2B5EF4-FFF2-40B4-BE49-F238E27FC236}">
                <a16:creationId xmlns:a16="http://schemas.microsoft.com/office/drawing/2014/main" id="{00000000-0008-0000-1200-0000EE350000}"/>
              </a:ext>
            </a:extLst>
          </xdr:cNvPr>
          <xdr:cNvSpPr>
            <a:spLocks noChangeArrowheads="1"/>
          </xdr:cNvSpPr>
        </xdr:nvSpPr>
        <xdr:spPr bwMode="auto">
          <a:xfrm flipH="1">
            <a:off x="744" y="11"/>
            <a:ext cx="113" cy="74"/>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441 w 21600"/>
              <a:gd name="T13" fmla="*/ 5546 h 21600"/>
              <a:gd name="T14" fmla="*/ 18924 w 21600"/>
              <a:gd name="T15" fmla="*/ 1634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8">
            <a:extLst>
              <a:ext uri="{FF2B5EF4-FFF2-40B4-BE49-F238E27FC236}">
                <a16:creationId xmlns:a16="http://schemas.microsoft.com/office/drawing/2014/main" id="{00000000-0008-0000-1200-000004000000}"/>
              </a:ext>
            </a:extLst>
          </xdr:cNvPr>
          <xdr:cNvSpPr txBox="1">
            <a:spLocks noChangeArrowheads="1"/>
          </xdr:cNvSpPr>
        </xdr:nvSpPr>
        <xdr:spPr bwMode="auto">
          <a:xfrm>
            <a:off x="7324726" y="95250"/>
            <a:ext cx="0" cy="0"/>
          </a:xfrm>
          <a:prstGeom prst="rect">
            <a:avLst/>
          </a:prstGeom>
          <a:noFill/>
          <a:ln w="9525">
            <a:noFill/>
            <a:miter lim="800000"/>
            <a:headEnd/>
            <a:tailEnd/>
          </a:ln>
        </xdr:spPr>
        <xdr:txBody>
          <a:bodyPr vertOverflow="clip" wrap="square" lIns="27432" tIns="32004" rIns="0" bIns="32004" anchor="ctr" upright="1"/>
          <a:lstStyle/>
          <a:p>
            <a:pPr algn="l" rtl="0">
              <a:defRPr sz="1000"/>
            </a:pPr>
            <a:r>
              <a:rPr lang="en-US" sz="1000" b="1" i="0" u="none" strike="noStrike" baseline="0">
                <a:solidFill>
                  <a:srgbClr val="000000"/>
                </a:solidFill>
                <a:latin typeface="Book Antiqua"/>
              </a:rPr>
              <a:t>Back to Cover Page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200025</xdr:colOff>
      <xdr:row>0</xdr:row>
      <xdr:rowOff>57150</xdr:rowOff>
    </xdr:from>
    <xdr:to>
      <xdr:col>3</xdr:col>
      <xdr:colOff>1409700</xdr:colOff>
      <xdr:row>2</xdr:row>
      <xdr:rowOff>28575</xdr:rowOff>
    </xdr:to>
    <xdr:grpSp>
      <xdr:nvGrpSpPr>
        <xdr:cNvPr id="2705" name="Group 1">
          <a:hlinkClick xmlns:r="http://schemas.openxmlformats.org/officeDocument/2006/relationships" r:id="rId1" tooltip="Click to Proceed"/>
          <a:extLst>
            <a:ext uri="{FF2B5EF4-FFF2-40B4-BE49-F238E27FC236}">
              <a16:creationId xmlns:a16="http://schemas.microsoft.com/office/drawing/2014/main" id="{00000000-0008-0000-0200-0000910A0000}"/>
            </a:ext>
          </a:extLst>
        </xdr:cNvPr>
        <xdr:cNvGrpSpPr>
          <a:grpSpLocks/>
        </xdr:cNvGrpSpPr>
      </xdr:nvGrpSpPr>
      <xdr:grpSpPr bwMode="auto">
        <a:xfrm>
          <a:off x="6953250" y="57150"/>
          <a:ext cx="1209675" cy="771525"/>
          <a:chOff x="804" y="5"/>
          <a:chExt cx="116" cy="73"/>
        </a:xfrm>
      </xdr:grpSpPr>
      <xdr:sp macro="" textlink="">
        <xdr:nvSpPr>
          <xdr:cNvPr id="2707" name="AutoShape 2">
            <a:extLst>
              <a:ext uri="{FF2B5EF4-FFF2-40B4-BE49-F238E27FC236}">
                <a16:creationId xmlns:a16="http://schemas.microsoft.com/office/drawing/2014/main" id="{00000000-0008-0000-0200-0000930A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819" y="23"/>
            <a:ext cx="10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to Proceed</a:t>
            </a:r>
          </a:p>
        </xdr:txBody>
      </xdr:sp>
    </xdr:grpSp>
    <xdr:clientData/>
  </xdr:twoCellAnchor>
  <xdr:twoCellAnchor>
    <xdr:from>
      <xdr:col>2</xdr:col>
      <xdr:colOff>4457700</xdr:colOff>
      <xdr:row>65</xdr:row>
      <xdr:rowOff>0</xdr:rowOff>
    </xdr:from>
    <xdr:to>
      <xdr:col>2</xdr:col>
      <xdr:colOff>4981575</xdr:colOff>
      <xdr:row>65</xdr:row>
      <xdr:rowOff>0</xdr:rowOff>
    </xdr:to>
    <xdr:pic>
      <xdr:nvPicPr>
        <xdr:cNvPr id="2706" name="Picture 4">
          <a:extLst>
            <a:ext uri="{FF2B5EF4-FFF2-40B4-BE49-F238E27FC236}">
              <a16:creationId xmlns:a16="http://schemas.microsoft.com/office/drawing/2014/main" id="{00000000-0008-0000-0200-0000920A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76900" y="25688925"/>
          <a:ext cx="523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95250</xdr:colOff>
      <xdr:row>0</xdr:row>
      <xdr:rowOff>47625</xdr:rowOff>
    </xdr:from>
    <xdr:to>
      <xdr:col>8</xdr:col>
      <xdr:colOff>571500</xdr:colOff>
      <xdr:row>1</xdr:row>
      <xdr:rowOff>238125</xdr:rowOff>
    </xdr:to>
    <xdr:grpSp>
      <xdr:nvGrpSpPr>
        <xdr:cNvPr id="3576" name="Group 6">
          <a:hlinkClick xmlns:r="http://schemas.openxmlformats.org/officeDocument/2006/relationships" r:id="rId1" tooltip="Click for Sch-1"/>
          <a:extLst>
            <a:ext uri="{FF2B5EF4-FFF2-40B4-BE49-F238E27FC236}">
              <a16:creationId xmlns:a16="http://schemas.microsoft.com/office/drawing/2014/main" id="{00000000-0008-0000-0300-0000F80D0000}"/>
            </a:ext>
          </a:extLst>
        </xdr:cNvPr>
        <xdr:cNvGrpSpPr>
          <a:grpSpLocks/>
        </xdr:cNvGrpSpPr>
      </xdr:nvGrpSpPr>
      <xdr:grpSpPr bwMode="auto">
        <a:xfrm>
          <a:off x="7115175" y="47625"/>
          <a:ext cx="571500" cy="1571625"/>
          <a:chOff x="804" y="5"/>
          <a:chExt cx="116" cy="73"/>
        </a:xfrm>
      </xdr:grpSpPr>
      <xdr:sp macro="" textlink="">
        <xdr:nvSpPr>
          <xdr:cNvPr id="3577" name="AutoShape 2">
            <a:extLst>
              <a:ext uri="{FF2B5EF4-FFF2-40B4-BE49-F238E27FC236}">
                <a16:creationId xmlns:a16="http://schemas.microsoft.com/office/drawing/2014/main" id="{00000000-0008-0000-0300-0000F90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819" y="23"/>
            <a:ext cx="99"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Sch-1</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0</xdr:colOff>
      <xdr:row>1</xdr:row>
      <xdr:rowOff>0</xdr:rowOff>
    </xdr:from>
    <xdr:to>
      <xdr:col>16</xdr:col>
      <xdr:colOff>504825</xdr:colOff>
      <xdr:row>5</xdr:row>
      <xdr:rowOff>19050</xdr:rowOff>
    </xdr:to>
    <xdr:grpSp>
      <xdr:nvGrpSpPr>
        <xdr:cNvPr id="4860" name="Group 38">
          <a:hlinkClick xmlns:r="http://schemas.openxmlformats.org/officeDocument/2006/relationships" r:id="rId1" tooltip="Click for Sch-2"/>
          <a:extLst>
            <a:ext uri="{FF2B5EF4-FFF2-40B4-BE49-F238E27FC236}">
              <a16:creationId xmlns:a16="http://schemas.microsoft.com/office/drawing/2014/main" id="{00000000-0008-0000-0400-0000FC120000}"/>
            </a:ext>
          </a:extLst>
        </xdr:cNvPr>
        <xdr:cNvGrpSpPr>
          <a:grpSpLocks/>
        </xdr:cNvGrpSpPr>
      </xdr:nvGrpSpPr>
      <xdr:grpSpPr bwMode="auto">
        <a:xfrm>
          <a:off x="17580429" y="204107"/>
          <a:ext cx="1498146" cy="1787979"/>
          <a:chOff x="804" y="5"/>
          <a:chExt cx="116" cy="73"/>
        </a:xfrm>
      </xdr:grpSpPr>
      <xdr:sp macro="" textlink="">
        <xdr:nvSpPr>
          <xdr:cNvPr id="4861" name="AutoShape 39">
            <a:extLst>
              <a:ext uri="{FF2B5EF4-FFF2-40B4-BE49-F238E27FC236}">
                <a16:creationId xmlns:a16="http://schemas.microsoft.com/office/drawing/2014/main" id="{00000000-0008-0000-0400-0000FD12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40">
            <a:extLst>
              <a:ext uri="{FF2B5EF4-FFF2-40B4-BE49-F238E27FC236}">
                <a16:creationId xmlns:a16="http://schemas.microsoft.com/office/drawing/2014/main" id="{00000000-0008-0000-0400-000004000000}"/>
              </a:ext>
            </a:extLst>
          </xdr:cNvPr>
          <xdr:cNvSpPr txBox="1">
            <a:spLocks noChangeArrowheads="1"/>
          </xdr:cNvSpPr>
        </xdr:nvSpPr>
        <xdr:spPr bwMode="auto">
          <a:xfrm>
            <a:off x="16116300" y="276225"/>
            <a:ext cx="0" cy="0"/>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Sch-2</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5613" name="Group 25">
          <a:hlinkClick xmlns:r="http://schemas.openxmlformats.org/officeDocument/2006/relationships" r:id="rId1" tooltip="Click for Sch-6"/>
          <a:extLst>
            <a:ext uri="{FF2B5EF4-FFF2-40B4-BE49-F238E27FC236}">
              <a16:creationId xmlns:a16="http://schemas.microsoft.com/office/drawing/2014/main" id="{00000000-0008-0000-0800-0000ED150000}"/>
            </a:ext>
          </a:extLst>
        </xdr:cNvPr>
        <xdr:cNvGrpSpPr>
          <a:grpSpLocks/>
        </xdr:cNvGrpSpPr>
      </xdr:nvGrpSpPr>
      <xdr:grpSpPr bwMode="auto">
        <a:xfrm>
          <a:off x="8324850" y="47625"/>
          <a:ext cx="0" cy="600075"/>
          <a:chOff x="804" y="5"/>
          <a:chExt cx="116" cy="73"/>
        </a:xfrm>
      </xdr:grpSpPr>
      <xdr:sp macro="" textlink="">
        <xdr:nvSpPr>
          <xdr:cNvPr id="5614" name="AutoShape 26">
            <a:extLst>
              <a:ext uri="{FF2B5EF4-FFF2-40B4-BE49-F238E27FC236}">
                <a16:creationId xmlns:a16="http://schemas.microsoft.com/office/drawing/2014/main" id="{00000000-0008-0000-0800-0000EE1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800-000004000000}"/>
              </a:ext>
            </a:extLst>
          </xdr:cNvPr>
          <xdr:cNvSpPr txBox="1">
            <a:spLocks noChangeArrowheads="1"/>
          </xdr:cNvSpPr>
        </xdr:nvSpPr>
        <xdr:spPr bwMode="auto">
          <a:xfrm>
            <a:off x="8324850" y="-8590251980644"/>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6637" name="Group 25">
          <a:hlinkClick xmlns:r="http://schemas.openxmlformats.org/officeDocument/2006/relationships" r:id="rId1" tooltip="Click for Sch-6"/>
          <a:extLst>
            <a:ext uri="{FF2B5EF4-FFF2-40B4-BE49-F238E27FC236}">
              <a16:creationId xmlns:a16="http://schemas.microsoft.com/office/drawing/2014/main" id="{00000000-0008-0000-0900-0000ED190000}"/>
            </a:ext>
          </a:extLst>
        </xdr:cNvPr>
        <xdr:cNvGrpSpPr>
          <a:grpSpLocks/>
        </xdr:cNvGrpSpPr>
      </xdr:nvGrpSpPr>
      <xdr:grpSpPr bwMode="auto">
        <a:xfrm>
          <a:off x="8534400" y="47625"/>
          <a:ext cx="1104900" cy="600075"/>
          <a:chOff x="804" y="5"/>
          <a:chExt cx="116" cy="73"/>
        </a:xfrm>
      </xdr:grpSpPr>
      <xdr:sp macro="" textlink="">
        <xdr:nvSpPr>
          <xdr:cNvPr id="6638" name="AutoShape 26">
            <a:extLst>
              <a:ext uri="{FF2B5EF4-FFF2-40B4-BE49-F238E27FC236}">
                <a16:creationId xmlns:a16="http://schemas.microsoft.com/office/drawing/2014/main" id="{00000000-0008-0000-0900-0000EE19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900-000004000000}"/>
              </a:ext>
            </a:extLst>
          </xdr:cNvPr>
          <xdr:cNvSpPr txBox="1">
            <a:spLocks noChangeArrowheads="1"/>
          </xdr:cNvSpPr>
        </xdr:nvSpPr>
        <xdr:spPr bwMode="auto">
          <a:xfrm>
            <a:off x="8324850" y="1723811240"/>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7661" name="Group 1">
          <a:hlinkClick xmlns:r="http://schemas.openxmlformats.org/officeDocument/2006/relationships" r:id="rId1" tooltip="Click for Sch-7"/>
          <a:extLst>
            <a:ext uri="{FF2B5EF4-FFF2-40B4-BE49-F238E27FC236}">
              <a16:creationId xmlns:a16="http://schemas.microsoft.com/office/drawing/2014/main" id="{00000000-0008-0000-0A00-0000ED1D0000}"/>
            </a:ext>
          </a:extLst>
        </xdr:cNvPr>
        <xdr:cNvGrpSpPr>
          <a:grpSpLocks/>
        </xdr:cNvGrpSpPr>
      </xdr:nvGrpSpPr>
      <xdr:grpSpPr bwMode="auto">
        <a:xfrm>
          <a:off x="7400925" y="19050"/>
          <a:ext cx="1104900" cy="695325"/>
          <a:chOff x="804" y="5"/>
          <a:chExt cx="116" cy="73"/>
        </a:xfrm>
      </xdr:grpSpPr>
      <xdr:sp macro="" textlink="">
        <xdr:nvSpPr>
          <xdr:cNvPr id="7662" name="AutoShape 2">
            <a:extLst>
              <a:ext uri="{FF2B5EF4-FFF2-40B4-BE49-F238E27FC236}">
                <a16:creationId xmlns:a16="http://schemas.microsoft.com/office/drawing/2014/main" id="{00000000-0008-0000-0A00-0000EE1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A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8685" name="Group 1">
          <a:hlinkClick xmlns:r="http://schemas.openxmlformats.org/officeDocument/2006/relationships" r:id="rId1" tooltip="Click for Sch-7"/>
          <a:extLst>
            <a:ext uri="{FF2B5EF4-FFF2-40B4-BE49-F238E27FC236}">
              <a16:creationId xmlns:a16="http://schemas.microsoft.com/office/drawing/2014/main" id="{00000000-0008-0000-0B00-0000ED210000}"/>
            </a:ext>
          </a:extLst>
        </xdr:cNvPr>
        <xdr:cNvGrpSpPr>
          <a:grpSpLocks/>
        </xdr:cNvGrpSpPr>
      </xdr:nvGrpSpPr>
      <xdr:grpSpPr bwMode="auto">
        <a:xfrm>
          <a:off x="7400925" y="19050"/>
          <a:ext cx="1104900" cy="695325"/>
          <a:chOff x="804" y="5"/>
          <a:chExt cx="116" cy="73"/>
        </a:xfrm>
      </xdr:grpSpPr>
      <xdr:sp macro="" textlink="">
        <xdr:nvSpPr>
          <xdr:cNvPr id="8686" name="AutoShape 2">
            <a:extLst>
              <a:ext uri="{FF2B5EF4-FFF2-40B4-BE49-F238E27FC236}">
                <a16:creationId xmlns:a16="http://schemas.microsoft.com/office/drawing/2014/main" id="{00000000-0008-0000-0B00-0000EE21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B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9709" name="Group 1">
          <a:hlinkClick xmlns:r="http://schemas.openxmlformats.org/officeDocument/2006/relationships" r:id="rId1" tooltip="Click for Sch-7"/>
          <a:extLst>
            <a:ext uri="{FF2B5EF4-FFF2-40B4-BE49-F238E27FC236}">
              <a16:creationId xmlns:a16="http://schemas.microsoft.com/office/drawing/2014/main" id="{00000000-0008-0000-0C00-0000ED250000}"/>
            </a:ext>
          </a:extLst>
        </xdr:cNvPr>
        <xdr:cNvGrpSpPr>
          <a:grpSpLocks/>
        </xdr:cNvGrpSpPr>
      </xdr:nvGrpSpPr>
      <xdr:grpSpPr bwMode="auto">
        <a:xfrm>
          <a:off x="7400925" y="19050"/>
          <a:ext cx="1571625" cy="695325"/>
          <a:chOff x="804" y="5"/>
          <a:chExt cx="116" cy="73"/>
        </a:xfrm>
      </xdr:grpSpPr>
      <xdr:sp macro="" textlink="">
        <xdr:nvSpPr>
          <xdr:cNvPr id="9710" name="AutoShape 2">
            <a:extLst>
              <a:ext uri="{FF2B5EF4-FFF2-40B4-BE49-F238E27FC236}">
                <a16:creationId xmlns:a16="http://schemas.microsoft.com/office/drawing/2014/main" id="{00000000-0008-0000-0C00-0000EE2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C00-000004000000}"/>
              </a:ext>
            </a:extLst>
          </xdr:cNvPr>
          <xdr:cNvSpPr txBox="1">
            <a:spLocks noChangeArrowheads="1"/>
          </xdr:cNvSpPr>
        </xdr:nvSpPr>
        <xdr:spPr bwMode="auto">
          <a:xfrm>
            <a:off x="7124700" y="-1197943961"/>
            <a:ext cx="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60002405\AppData\Local\Microsoft\Windows\INetCache\Content.Outlook\OX9DQ36Y\01-1st_Envelope%20(Bid%20Form%20and%20Attachmen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nn\Srikakulam%20Part-C\29_First%20Envelope%20-%20R2_Vol-II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02068\AppData\Roaming\Microsoft\Excel\29_First%20Envelope%20-%20R2_Vol-III.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pendrive%20CS1\ann\dhramjagrah\tri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60002405\AppData\Local\Microsoft\Windows\INetCache\Content.Outlook\OX9DQ36Y\10-Second%20Envelope%20(Price%20Bid).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SAPBPSEngg\Contracts-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5A"/>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STRUCTIONS"/>
      <sheetName val="Name of Bidder"/>
      <sheetName val="Sch-1a"/>
      <sheetName val="Sch-1b "/>
      <sheetName val="Sch-2"/>
      <sheetName val="Sch-3"/>
      <sheetName val="Sch-4a"/>
      <sheetName val="Sch-4b"/>
      <sheetName val="Sch-4c"/>
      <sheetName val="Sch-5"/>
      <sheetName val="Sch-6 "/>
      <sheetName val="Sch-6 (After Discount)"/>
      <sheetName val="Letter of Discount"/>
      <sheetName val="Sch-7a"/>
      <sheetName val="Sch-7b"/>
      <sheetName val="N-W (Cr.)"/>
      <sheetName val="Entry Tax"/>
      <sheetName val="Octroi"/>
      <sheetName val="Other Taxes &amp; Duties"/>
      <sheetName val="Bid Form 2nd Envelope"/>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sheetName val="Cover"/>
      <sheetName val="Instructions"/>
      <sheetName val="Names of Bidder"/>
      <sheetName val="Sch-1"/>
      <sheetName val="Sch-1 dis"/>
      <sheetName val="Sch-2"/>
      <sheetName val="Sch-2 Dis"/>
      <sheetName val="Sch-3"/>
      <sheetName val="Sch-3 Dis"/>
      <sheetName val="Sch-4"/>
      <sheetName val="Sch-5"/>
      <sheetName val="Sch-5 Dis"/>
      <sheetName val="Sch-6"/>
      <sheetName val="Sch-6 After Discount"/>
      <sheetName val="Sch-7"/>
      <sheetName val="Sch-7 Dis"/>
      <sheetName val="Discount"/>
      <sheetName val="Octroi"/>
      <sheetName val="Entry Tax"/>
      <sheetName val="Other Taxes &amp; Duties"/>
      <sheetName val="Bid Form 2nd Envelope"/>
      <sheetName val="Q &amp; C (2)"/>
      <sheetName val="Q &amp; C"/>
      <sheetName val="N to W"/>
      <sheetName val="Sheet1"/>
      <sheetName val="Sheet3"/>
    </sheetNames>
    <sheetDataSet>
      <sheetData sheetId="0">
        <row r="3">
          <cell r="B3" t="str">
            <v>TE03</v>
          </cell>
        </row>
      </sheetData>
      <sheetData sheetId="1"/>
      <sheetData sheetId="2"/>
      <sheetData sheetId="3">
        <row r="6">
          <cell r="D6" t="str">
            <v>Sole Bidder</v>
          </cell>
          <cell r="AA6">
            <v>0</v>
          </cell>
        </row>
      </sheetData>
      <sheetData sheetId="4">
        <row r="1">
          <cell r="U1">
            <v>0</v>
          </cell>
        </row>
        <row r="8">
          <cell r="B8" t="str">
            <v>test</v>
          </cell>
        </row>
      </sheetData>
      <sheetData sheetId="5"/>
      <sheetData sheetId="6">
        <row r="28">
          <cell r="F28" t="str">
            <v>(=SUM(F16:F27))</v>
          </cell>
        </row>
      </sheetData>
      <sheetData sheetId="7"/>
      <sheetData sheetId="8">
        <row r="63">
          <cell r="F63">
            <v>0</v>
          </cell>
        </row>
      </sheetData>
      <sheetData sheetId="9"/>
      <sheetData sheetId="10"/>
      <sheetData sheetId="11"/>
      <sheetData sheetId="12"/>
      <sheetData sheetId="13">
        <row r="14">
          <cell r="D14" t="e">
            <v>#VALUE!</v>
          </cell>
        </row>
        <row r="16">
          <cell r="D16" t="str">
            <v>(=SUM(F16:F27))</v>
          </cell>
        </row>
        <row r="18">
          <cell r="D18">
            <v>0</v>
          </cell>
        </row>
      </sheetData>
      <sheetData sheetId="14">
        <row r="26">
          <cell r="D26" t="e">
            <v>#VALUE!</v>
          </cell>
        </row>
      </sheetData>
      <sheetData sheetId="15">
        <row r="19">
          <cell r="F19" t="str">
            <v>(=SUM(F17:F18))</v>
          </cell>
        </row>
      </sheetData>
      <sheetData sheetId="16"/>
      <sheetData sheetId="17">
        <row r="20">
          <cell r="O20" t="e">
            <v>#VALUE!</v>
          </cell>
        </row>
      </sheetData>
      <sheetData sheetId="18"/>
      <sheetData sheetId="19"/>
      <sheetData sheetId="20"/>
      <sheetData sheetId="21"/>
      <sheetData sheetId="22"/>
      <sheetData sheetId="23"/>
      <sheetData sheetId="24">
        <row r="4">
          <cell r="A4" t="e">
            <v>#VALUE!</v>
          </cell>
        </row>
      </sheetData>
      <sheetData sheetId="25"/>
      <sheetData sheetId="26"/>
    </sheetDataSet>
  </externalBook>
</externalLink>
</file>

<file path=xl/revisions/_rels/revisionHeaders.xml.rels><?xml version="1.0" encoding="UTF-8" standalone="yes"?>
<Relationships xmlns="http://schemas.openxmlformats.org/package/2006/relationships"><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A5865274-A931-4C71-BCF8-AEAA486CC5C5}" protected="1">
  <header guid="{A5865274-A931-4C71-BCF8-AEAA486CC5C5}" dateTime="2022-02-11T14:26:57" maxSheetId="23" userName="Chandra Kr. Kamat {चंद्र कुमार कामत}" r:id="rId1">
    <sheetIdMap count="22">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25.bin"/><Relationship Id="rId13" Type="http://schemas.openxmlformats.org/officeDocument/2006/relationships/drawing" Target="../drawings/drawing6.xml"/><Relationship Id="rId3" Type="http://schemas.openxmlformats.org/officeDocument/2006/relationships/printerSettings" Target="../printerSettings/printerSettings120.bin"/><Relationship Id="rId7" Type="http://schemas.openxmlformats.org/officeDocument/2006/relationships/printerSettings" Target="../printerSettings/printerSettings124.bin"/><Relationship Id="rId12" Type="http://schemas.openxmlformats.org/officeDocument/2006/relationships/printerSettings" Target="../printerSettings/printerSettings129.bin"/><Relationship Id="rId2" Type="http://schemas.openxmlformats.org/officeDocument/2006/relationships/printerSettings" Target="../printerSettings/printerSettings119.bin"/><Relationship Id="rId1" Type="http://schemas.openxmlformats.org/officeDocument/2006/relationships/printerSettings" Target="../printerSettings/printerSettings118.bin"/><Relationship Id="rId6" Type="http://schemas.openxmlformats.org/officeDocument/2006/relationships/printerSettings" Target="../printerSettings/printerSettings123.bin"/><Relationship Id="rId11" Type="http://schemas.openxmlformats.org/officeDocument/2006/relationships/printerSettings" Target="../printerSettings/printerSettings128.bin"/><Relationship Id="rId5" Type="http://schemas.openxmlformats.org/officeDocument/2006/relationships/printerSettings" Target="../printerSettings/printerSettings122.bin"/><Relationship Id="rId10" Type="http://schemas.openxmlformats.org/officeDocument/2006/relationships/printerSettings" Target="../printerSettings/printerSettings127.bin"/><Relationship Id="rId4" Type="http://schemas.openxmlformats.org/officeDocument/2006/relationships/printerSettings" Target="../printerSettings/printerSettings121.bin"/><Relationship Id="rId9" Type="http://schemas.openxmlformats.org/officeDocument/2006/relationships/printerSettings" Target="../printerSettings/printerSettings126.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37.bin"/><Relationship Id="rId13" Type="http://schemas.openxmlformats.org/officeDocument/2006/relationships/printerSettings" Target="../printerSettings/printerSettings142.bin"/><Relationship Id="rId3" Type="http://schemas.openxmlformats.org/officeDocument/2006/relationships/printerSettings" Target="../printerSettings/printerSettings132.bin"/><Relationship Id="rId7" Type="http://schemas.openxmlformats.org/officeDocument/2006/relationships/printerSettings" Target="../printerSettings/printerSettings136.bin"/><Relationship Id="rId12" Type="http://schemas.openxmlformats.org/officeDocument/2006/relationships/printerSettings" Target="../printerSettings/printerSettings141.bin"/><Relationship Id="rId2" Type="http://schemas.openxmlformats.org/officeDocument/2006/relationships/printerSettings" Target="../printerSettings/printerSettings131.bin"/><Relationship Id="rId1" Type="http://schemas.openxmlformats.org/officeDocument/2006/relationships/printerSettings" Target="../printerSettings/printerSettings130.bin"/><Relationship Id="rId6" Type="http://schemas.openxmlformats.org/officeDocument/2006/relationships/printerSettings" Target="../printerSettings/printerSettings135.bin"/><Relationship Id="rId11" Type="http://schemas.openxmlformats.org/officeDocument/2006/relationships/printerSettings" Target="../printerSettings/printerSettings140.bin"/><Relationship Id="rId5" Type="http://schemas.openxmlformats.org/officeDocument/2006/relationships/printerSettings" Target="../printerSettings/printerSettings134.bin"/><Relationship Id="rId10" Type="http://schemas.openxmlformats.org/officeDocument/2006/relationships/printerSettings" Target="../printerSettings/printerSettings139.bin"/><Relationship Id="rId4" Type="http://schemas.openxmlformats.org/officeDocument/2006/relationships/printerSettings" Target="../printerSettings/printerSettings133.bin"/><Relationship Id="rId9" Type="http://schemas.openxmlformats.org/officeDocument/2006/relationships/printerSettings" Target="../printerSettings/printerSettings138.bin"/><Relationship Id="rId14" Type="http://schemas.openxmlformats.org/officeDocument/2006/relationships/drawing" Target="../drawings/drawing7.xml"/></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50.bin"/><Relationship Id="rId13" Type="http://schemas.openxmlformats.org/officeDocument/2006/relationships/printerSettings" Target="../printerSettings/printerSettings155.bin"/><Relationship Id="rId3" Type="http://schemas.openxmlformats.org/officeDocument/2006/relationships/printerSettings" Target="../printerSettings/printerSettings145.bin"/><Relationship Id="rId7" Type="http://schemas.openxmlformats.org/officeDocument/2006/relationships/printerSettings" Target="../printerSettings/printerSettings149.bin"/><Relationship Id="rId12" Type="http://schemas.openxmlformats.org/officeDocument/2006/relationships/printerSettings" Target="../printerSettings/printerSettings154.bin"/><Relationship Id="rId2" Type="http://schemas.openxmlformats.org/officeDocument/2006/relationships/printerSettings" Target="../printerSettings/printerSettings144.bin"/><Relationship Id="rId1" Type="http://schemas.openxmlformats.org/officeDocument/2006/relationships/printerSettings" Target="../printerSettings/printerSettings143.bin"/><Relationship Id="rId6" Type="http://schemas.openxmlformats.org/officeDocument/2006/relationships/printerSettings" Target="../printerSettings/printerSettings148.bin"/><Relationship Id="rId11" Type="http://schemas.openxmlformats.org/officeDocument/2006/relationships/printerSettings" Target="../printerSettings/printerSettings153.bin"/><Relationship Id="rId5" Type="http://schemas.openxmlformats.org/officeDocument/2006/relationships/printerSettings" Target="../printerSettings/printerSettings147.bin"/><Relationship Id="rId10" Type="http://schemas.openxmlformats.org/officeDocument/2006/relationships/printerSettings" Target="../printerSettings/printerSettings152.bin"/><Relationship Id="rId4" Type="http://schemas.openxmlformats.org/officeDocument/2006/relationships/printerSettings" Target="../printerSettings/printerSettings146.bin"/><Relationship Id="rId9" Type="http://schemas.openxmlformats.org/officeDocument/2006/relationships/printerSettings" Target="../printerSettings/printerSettings151.bin"/><Relationship Id="rId14" Type="http://schemas.openxmlformats.org/officeDocument/2006/relationships/drawing" Target="../drawings/drawing8.xml"/></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63.bin"/><Relationship Id="rId13" Type="http://schemas.openxmlformats.org/officeDocument/2006/relationships/drawing" Target="../drawings/drawing9.xml"/><Relationship Id="rId3" Type="http://schemas.openxmlformats.org/officeDocument/2006/relationships/printerSettings" Target="../printerSettings/printerSettings158.bin"/><Relationship Id="rId7" Type="http://schemas.openxmlformats.org/officeDocument/2006/relationships/printerSettings" Target="../printerSettings/printerSettings162.bin"/><Relationship Id="rId12" Type="http://schemas.openxmlformats.org/officeDocument/2006/relationships/printerSettings" Target="../printerSettings/printerSettings167.bin"/><Relationship Id="rId2" Type="http://schemas.openxmlformats.org/officeDocument/2006/relationships/printerSettings" Target="../printerSettings/printerSettings157.bin"/><Relationship Id="rId1" Type="http://schemas.openxmlformats.org/officeDocument/2006/relationships/printerSettings" Target="../printerSettings/printerSettings156.bin"/><Relationship Id="rId6" Type="http://schemas.openxmlformats.org/officeDocument/2006/relationships/printerSettings" Target="../printerSettings/printerSettings161.bin"/><Relationship Id="rId11" Type="http://schemas.openxmlformats.org/officeDocument/2006/relationships/printerSettings" Target="../printerSettings/printerSettings166.bin"/><Relationship Id="rId5" Type="http://schemas.openxmlformats.org/officeDocument/2006/relationships/printerSettings" Target="../printerSettings/printerSettings160.bin"/><Relationship Id="rId10" Type="http://schemas.openxmlformats.org/officeDocument/2006/relationships/printerSettings" Target="../printerSettings/printerSettings165.bin"/><Relationship Id="rId4" Type="http://schemas.openxmlformats.org/officeDocument/2006/relationships/printerSettings" Target="../printerSettings/printerSettings159.bin"/><Relationship Id="rId9" Type="http://schemas.openxmlformats.org/officeDocument/2006/relationships/printerSettings" Target="../printerSettings/printerSettings164.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175.bin"/><Relationship Id="rId13" Type="http://schemas.openxmlformats.org/officeDocument/2006/relationships/printerSettings" Target="../printerSettings/printerSettings180.bin"/><Relationship Id="rId3" Type="http://schemas.openxmlformats.org/officeDocument/2006/relationships/printerSettings" Target="../printerSettings/printerSettings170.bin"/><Relationship Id="rId7" Type="http://schemas.openxmlformats.org/officeDocument/2006/relationships/printerSettings" Target="../printerSettings/printerSettings174.bin"/><Relationship Id="rId12" Type="http://schemas.openxmlformats.org/officeDocument/2006/relationships/printerSettings" Target="../printerSettings/printerSettings179.bin"/><Relationship Id="rId2" Type="http://schemas.openxmlformats.org/officeDocument/2006/relationships/printerSettings" Target="../printerSettings/printerSettings169.bin"/><Relationship Id="rId1" Type="http://schemas.openxmlformats.org/officeDocument/2006/relationships/printerSettings" Target="../printerSettings/printerSettings168.bin"/><Relationship Id="rId6" Type="http://schemas.openxmlformats.org/officeDocument/2006/relationships/printerSettings" Target="../printerSettings/printerSettings173.bin"/><Relationship Id="rId11" Type="http://schemas.openxmlformats.org/officeDocument/2006/relationships/printerSettings" Target="../printerSettings/printerSettings178.bin"/><Relationship Id="rId5" Type="http://schemas.openxmlformats.org/officeDocument/2006/relationships/printerSettings" Target="../printerSettings/printerSettings172.bin"/><Relationship Id="rId10" Type="http://schemas.openxmlformats.org/officeDocument/2006/relationships/printerSettings" Target="../printerSettings/printerSettings177.bin"/><Relationship Id="rId4" Type="http://schemas.openxmlformats.org/officeDocument/2006/relationships/printerSettings" Target="../printerSettings/printerSettings171.bin"/><Relationship Id="rId9" Type="http://schemas.openxmlformats.org/officeDocument/2006/relationships/printerSettings" Target="../printerSettings/printerSettings176.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188.bin"/><Relationship Id="rId13" Type="http://schemas.openxmlformats.org/officeDocument/2006/relationships/printerSettings" Target="../printerSettings/printerSettings193.bin"/><Relationship Id="rId3" Type="http://schemas.openxmlformats.org/officeDocument/2006/relationships/printerSettings" Target="../printerSettings/printerSettings183.bin"/><Relationship Id="rId7" Type="http://schemas.openxmlformats.org/officeDocument/2006/relationships/printerSettings" Target="../printerSettings/printerSettings187.bin"/><Relationship Id="rId12" Type="http://schemas.openxmlformats.org/officeDocument/2006/relationships/printerSettings" Target="../printerSettings/printerSettings192.bin"/><Relationship Id="rId2" Type="http://schemas.openxmlformats.org/officeDocument/2006/relationships/printerSettings" Target="../printerSettings/printerSettings182.bin"/><Relationship Id="rId1" Type="http://schemas.openxmlformats.org/officeDocument/2006/relationships/printerSettings" Target="../printerSettings/printerSettings181.bin"/><Relationship Id="rId6" Type="http://schemas.openxmlformats.org/officeDocument/2006/relationships/printerSettings" Target="../printerSettings/printerSettings186.bin"/><Relationship Id="rId11" Type="http://schemas.openxmlformats.org/officeDocument/2006/relationships/printerSettings" Target="../printerSettings/printerSettings191.bin"/><Relationship Id="rId5" Type="http://schemas.openxmlformats.org/officeDocument/2006/relationships/printerSettings" Target="../printerSettings/printerSettings185.bin"/><Relationship Id="rId10" Type="http://schemas.openxmlformats.org/officeDocument/2006/relationships/printerSettings" Target="../printerSettings/printerSettings190.bin"/><Relationship Id="rId4" Type="http://schemas.openxmlformats.org/officeDocument/2006/relationships/printerSettings" Target="../printerSettings/printerSettings184.bin"/><Relationship Id="rId9" Type="http://schemas.openxmlformats.org/officeDocument/2006/relationships/printerSettings" Target="../printerSettings/printerSettings189.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201.bin"/><Relationship Id="rId13" Type="http://schemas.openxmlformats.org/officeDocument/2006/relationships/printerSettings" Target="../printerSettings/printerSettings206.bin"/><Relationship Id="rId3" Type="http://schemas.openxmlformats.org/officeDocument/2006/relationships/printerSettings" Target="../printerSettings/printerSettings196.bin"/><Relationship Id="rId7" Type="http://schemas.openxmlformats.org/officeDocument/2006/relationships/printerSettings" Target="../printerSettings/printerSettings200.bin"/><Relationship Id="rId12" Type="http://schemas.openxmlformats.org/officeDocument/2006/relationships/printerSettings" Target="../printerSettings/printerSettings205.bin"/><Relationship Id="rId2" Type="http://schemas.openxmlformats.org/officeDocument/2006/relationships/printerSettings" Target="../printerSettings/printerSettings195.bin"/><Relationship Id="rId1" Type="http://schemas.openxmlformats.org/officeDocument/2006/relationships/printerSettings" Target="../printerSettings/printerSettings194.bin"/><Relationship Id="rId6" Type="http://schemas.openxmlformats.org/officeDocument/2006/relationships/printerSettings" Target="../printerSettings/printerSettings199.bin"/><Relationship Id="rId11" Type="http://schemas.openxmlformats.org/officeDocument/2006/relationships/printerSettings" Target="../printerSettings/printerSettings204.bin"/><Relationship Id="rId5" Type="http://schemas.openxmlformats.org/officeDocument/2006/relationships/printerSettings" Target="../printerSettings/printerSettings198.bin"/><Relationship Id="rId10" Type="http://schemas.openxmlformats.org/officeDocument/2006/relationships/printerSettings" Target="../printerSettings/printerSettings203.bin"/><Relationship Id="rId4" Type="http://schemas.openxmlformats.org/officeDocument/2006/relationships/printerSettings" Target="../printerSettings/printerSettings197.bin"/><Relationship Id="rId9" Type="http://schemas.openxmlformats.org/officeDocument/2006/relationships/printerSettings" Target="../printerSettings/printerSettings202.bin"/><Relationship Id="rId14" Type="http://schemas.openxmlformats.org/officeDocument/2006/relationships/drawing" Target="../drawings/drawing10.xml"/></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214.bin"/><Relationship Id="rId13" Type="http://schemas.openxmlformats.org/officeDocument/2006/relationships/printerSettings" Target="../printerSettings/printerSettings219.bin"/><Relationship Id="rId3" Type="http://schemas.openxmlformats.org/officeDocument/2006/relationships/printerSettings" Target="../printerSettings/printerSettings209.bin"/><Relationship Id="rId7" Type="http://schemas.openxmlformats.org/officeDocument/2006/relationships/printerSettings" Target="../printerSettings/printerSettings213.bin"/><Relationship Id="rId12" Type="http://schemas.openxmlformats.org/officeDocument/2006/relationships/printerSettings" Target="../printerSettings/printerSettings218.bin"/><Relationship Id="rId2" Type="http://schemas.openxmlformats.org/officeDocument/2006/relationships/printerSettings" Target="../printerSettings/printerSettings208.bin"/><Relationship Id="rId1" Type="http://schemas.openxmlformats.org/officeDocument/2006/relationships/printerSettings" Target="../printerSettings/printerSettings207.bin"/><Relationship Id="rId6" Type="http://schemas.openxmlformats.org/officeDocument/2006/relationships/printerSettings" Target="../printerSettings/printerSettings212.bin"/><Relationship Id="rId11" Type="http://schemas.openxmlformats.org/officeDocument/2006/relationships/printerSettings" Target="../printerSettings/printerSettings217.bin"/><Relationship Id="rId5" Type="http://schemas.openxmlformats.org/officeDocument/2006/relationships/printerSettings" Target="../printerSettings/printerSettings211.bin"/><Relationship Id="rId10" Type="http://schemas.openxmlformats.org/officeDocument/2006/relationships/printerSettings" Target="../printerSettings/printerSettings216.bin"/><Relationship Id="rId4" Type="http://schemas.openxmlformats.org/officeDocument/2006/relationships/printerSettings" Target="../printerSettings/printerSettings210.bin"/><Relationship Id="rId9" Type="http://schemas.openxmlformats.org/officeDocument/2006/relationships/printerSettings" Target="../printerSettings/printerSettings215.bin"/><Relationship Id="rId14" Type="http://schemas.openxmlformats.org/officeDocument/2006/relationships/drawing" Target="../drawings/drawing11.xml"/></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227.bin"/><Relationship Id="rId13" Type="http://schemas.openxmlformats.org/officeDocument/2006/relationships/printerSettings" Target="../printerSettings/printerSettings232.bin"/><Relationship Id="rId3" Type="http://schemas.openxmlformats.org/officeDocument/2006/relationships/printerSettings" Target="../printerSettings/printerSettings222.bin"/><Relationship Id="rId7" Type="http://schemas.openxmlformats.org/officeDocument/2006/relationships/printerSettings" Target="../printerSettings/printerSettings226.bin"/><Relationship Id="rId12" Type="http://schemas.openxmlformats.org/officeDocument/2006/relationships/printerSettings" Target="../printerSettings/printerSettings231.bin"/><Relationship Id="rId2" Type="http://schemas.openxmlformats.org/officeDocument/2006/relationships/printerSettings" Target="../printerSettings/printerSettings221.bin"/><Relationship Id="rId1" Type="http://schemas.openxmlformats.org/officeDocument/2006/relationships/printerSettings" Target="../printerSettings/printerSettings220.bin"/><Relationship Id="rId6" Type="http://schemas.openxmlformats.org/officeDocument/2006/relationships/printerSettings" Target="../printerSettings/printerSettings225.bin"/><Relationship Id="rId11" Type="http://schemas.openxmlformats.org/officeDocument/2006/relationships/printerSettings" Target="../printerSettings/printerSettings230.bin"/><Relationship Id="rId5" Type="http://schemas.openxmlformats.org/officeDocument/2006/relationships/printerSettings" Target="../printerSettings/printerSettings224.bin"/><Relationship Id="rId10" Type="http://schemas.openxmlformats.org/officeDocument/2006/relationships/printerSettings" Target="../printerSettings/printerSettings229.bin"/><Relationship Id="rId4" Type="http://schemas.openxmlformats.org/officeDocument/2006/relationships/printerSettings" Target="../printerSettings/printerSettings223.bin"/><Relationship Id="rId9" Type="http://schemas.openxmlformats.org/officeDocument/2006/relationships/printerSettings" Target="../printerSettings/printerSettings228.bin"/><Relationship Id="rId14" Type="http://schemas.openxmlformats.org/officeDocument/2006/relationships/drawing" Target="../drawings/drawing12.xml"/></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240.bin"/><Relationship Id="rId13" Type="http://schemas.openxmlformats.org/officeDocument/2006/relationships/printerSettings" Target="../printerSettings/printerSettings245.bin"/><Relationship Id="rId3" Type="http://schemas.openxmlformats.org/officeDocument/2006/relationships/printerSettings" Target="../printerSettings/printerSettings235.bin"/><Relationship Id="rId7" Type="http://schemas.openxmlformats.org/officeDocument/2006/relationships/printerSettings" Target="../printerSettings/printerSettings239.bin"/><Relationship Id="rId12" Type="http://schemas.openxmlformats.org/officeDocument/2006/relationships/printerSettings" Target="../printerSettings/printerSettings244.bin"/><Relationship Id="rId2" Type="http://schemas.openxmlformats.org/officeDocument/2006/relationships/printerSettings" Target="../printerSettings/printerSettings234.bin"/><Relationship Id="rId1" Type="http://schemas.openxmlformats.org/officeDocument/2006/relationships/printerSettings" Target="../printerSettings/printerSettings233.bin"/><Relationship Id="rId6" Type="http://schemas.openxmlformats.org/officeDocument/2006/relationships/printerSettings" Target="../printerSettings/printerSettings238.bin"/><Relationship Id="rId11" Type="http://schemas.openxmlformats.org/officeDocument/2006/relationships/printerSettings" Target="../printerSettings/printerSettings243.bin"/><Relationship Id="rId5" Type="http://schemas.openxmlformats.org/officeDocument/2006/relationships/printerSettings" Target="../printerSettings/printerSettings237.bin"/><Relationship Id="rId10" Type="http://schemas.openxmlformats.org/officeDocument/2006/relationships/printerSettings" Target="../printerSettings/printerSettings242.bin"/><Relationship Id="rId4" Type="http://schemas.openxmlformats.org/officeDocument/2006/relationships/printerSettings" Target="../printerSettings/printerSettings236.bin"/><Relationship Id="rId9" Type="http://schemas.openxmlformats.org/officeDocument/2006/relationships/printerSettings" Target="../printerSettings/printerSettings241.bin"/><Relationship Id="rId14"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 Id="rId14" Type="http://schemas.openxmlformats.org/officeDocument/2006/relationships/drawing" Target="../drawings/drawing1.xml"/></Relationships>
</file>

<file path=xl/worksheets/_rels/sheet22.xml.rels><?xml version="1.0" encoding="UTF-8" standalone="yes"?>
<Relationships xmlns="http://schemas.openxmlformats.org/package/2006/relationships"><Relationship Id="rId8" Type="http://schemas.openxmlformats.org/officeDocument/2006/relationships/printerSettings" Target="../printerSettings/printerSettings253.bin"/><Relationship Id="rId3" Type="http://schemas.openxmlformats.org/officeDocument/2006/relationships/printerSettings" Target="../printerSettings/printerSettings248.bin"/><Relationship Id="rId7" Type="http://schemas.openxmlformats.org/officeDocument/2006/relationships/printerSettings" Target="../printerSettings/printerSettings252.bin"/><Relationship Id="rId2" Type="http://schemas.openxmlformats.org/officeDocument/2006/relationships/printerSettings" Target="../printerSettings/printerSettings247.bin"/><Relationship Id="rId1" Type="http://schemas.openxmlformats.org/officeDocument/2006/relationships/printerSettings" Target="../printerSettings/printerSettings246.bin"/><Relationship Id="rId6" Type="http://schemas.openxmlformats.org/officeDocument/2006/relationships/printerSettings" Target="../printerSettings/printerSettings251.bin"/><Relationship Id="rId5" Type="http://schemas.openxmlformats.org/officeDocument/2006/relationships/printerSettings" Target="../printerSettings/printerSettings250.bin"/><Relationship Id="rId10" Type="http://schemas.openxmlformats.org/officeDocument/2006/relationships/printerSettings" Target="../printerSettings/printerSettings255.bin"/><Relationship Id="rId4" Type="http://schemas.openxmlformats.org/officeDocument/2006/relationships/printerSettings" Target="../printerSettings/printerSettings249.bin"/><Relationship Id="rId9" Type="http://schemas.openxmlformats.org/officeDocument/2006/relationships/printerSettings" Target="../printerSettings/printerSettings254.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7.bin"/><Relationship Id="rId13" Type="http://schemas.openxmlformats.org/officeDocument/2006/relationships/printerSettings" Target="../printerSettings/printerSettings52.bin"/><Relationship Id="rId3" Type="http://schemas.openxmlformats.org/officeDocument/2006/relationships/printerSettings" Target="../printerSettings/printerSettings42.bin"/><Relationship Id="rId7" Type="http://schemas.openxmlformats.org/officeDocument/2006/relationships/printerSettings" Target="../printerSettings/printerSettings46.bin"/><Relationship Id="rId12" Type="http://schemas.openxmlformats.org/officeDocument/2006/relationships/printerSettings" Target="../printerSettings/printerSettings51.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6" Type="http://schemas.openxmlformats.org/officeDocument/2006/relationships/printerSettings" Target="../printerSettings/printerSettings45.bin"/><Relationship Id="rId11" Type="http://schemas.openxmlformats.org/officeDocument/2006/relationships/printerSettings" Target="../printerSettings/printerSettings50.bin"/><Relationship Id="rId5" Type="http://schemas.openxmlformats.org/officeDocument/2006/relationships/printerSettings" Target="../printerSettings/printerSettings44.bin"/><Relationship Id="rId10" Type="http://schemas.openxmlformats.org/officeDocument/2006/relationships/printerSettings" Target="../printerSettings/printerSettings49.bin"/><Relationship Id="rId4" Type="http://schemas.openxmlformats.org/officeDocument/2006/relationships/printerSettings" Target="../printerSettings/printerSettings43.bin"/><Relationship Id="rId9" Type="http://schemas.openxmlformats.org/officeDocument/2006/relationships/printerSettings" Target="../printerSettings/printerSettings48.bin"/><Relationship Id="rId1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60.bin"/><Relationship Id="rId13" Type="http://schemas.openxmlformats.org/officeDocument/2006/relationships/printerSettings" Target="../printerSettings/printerSettings65.bin"/><Relationship Id="rId3" Type="http://schemas.openxmlformats.org/officeDocument/2006/relationships/printerSettings" Target="../printerSettings/printerSettings55.bin"/><Relationship Id="rId7" Type="http://schemas.openxmlformats.org/officeDocument/2006/relationships/printerSettings" Target="../printerSettings/printerSettings59.bin"/><Relationship Id="rId12" Type="http://schemas.openxmlformats.org/officeDocument/2006/relationships/printerSettings" Target="../printerSettings/printerSettings64.bin"/><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 Id="rId6" Type="http://schemas.openxmlformats.org/officeDocument/2006/relationships/printerSettings" Target="../printerSettings/printerSettings58.bin"/><Relationship Id="rId11" Type="http://schemas.openxmlformats.org/officeDocument/2006/relationships/printerSettings" Target="../printerSettings/printerSettings63.bin"/><Relationship Id="rId5" Type="http://schemas.openxmlformats.org/officeDocument/2006/relationships/printerSettings" Target="../printerSettings/printerSettings57.bin"/><Relationship Id="rId10" Type="http://schemas.openxmlformats.org/officeDocument/2006/relationships/printerSettings" Target="../printerSettings/printerSettings62.bin"/><Relationship Id="rId4" Type="http://schemas.openxmlformats.org/officeDocument/2006/relationships/printerSettings" Target="../printerSettings/printerSettings56.bin"/><Relationship Id="rId9" Type="http://schemas.openxmlformats.org/officeDocument/2006/relationships/printerSettings" Target="../printerSettings/printerSettings61.bin"/><Relationship Id="rId14"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73.bin"/><Relationship Id="rId13" Type="http://schemas.openxmlformats.org/officeDocument/2006/relationships/printerSettings" Target="../printerSettings/printerSettings78.bin"/><Relationship Id="rId3" Type="http://schemas.openxmlformats.org/officeDocument/2006/relationships/printerSettings" Target="../printerSettings/printerSettings68.bin"/><Relationship Id="rId7" Type="http://schemas.openxmlformats.org/officeDocument/2006/relationships/printerSettings" Target="../printerSettings/printerSettings72.bin"/><Relationship Id="rId12" Type="http://schemas.openxmlformats.org/officeDocument/2006/relationships/printerSettings" Target="../printerSettings/printerSettings77.bin"/><Relationship Id="rId2" Type="http://schemas.openxmlformats.org/officeDocument/2006/relationships/printerSettings" Target="../printerSettings/printerSettings67.bin"/><Relationship Id="rId1" Type="http://schemas.openxmlformats.org/officeDocument/2006/relationships/printerSettings" Target="../printerSettings/printerSettings66.bin"/><Relationship Id="rId6" Type="http://schemas.openxmlformats.org/officeDocument/2006/relationships/printerSettings" Target="../printerSettings/printerSettings71.bin"/><Relationship Id="rId11" Type="http://schemas.openxmlformats.org/officeDocument/2006/relationships/printerSettings" Target="../printerSettings/printerSettings76.bin"/><Relationship Id="rId5" Type="http://schemas.openxmlformats.org/officeDocument/2006/relationships/printerSettings" Target="../printerSettings/printerSettings70.bin"/><Relationship Id="rId10" Type="http://schemas.openxmlformats.org/officeDocument/2006/relationships/printerSettings" Target="../printerSettings/printerSettings75.bin"/><Relationship Id="rId4" Type="http://schemas.openxmlformats.org/officeDocument/2006/relationships/printerSettings" Target="../printerSettings/printerSettings69.bin"/><Relationship Id="rId9" Type="http://schemas.openxmlformats.org/officeDocument/2006/relationships/printerSettings" Target="../printerSettings/printerSettings74.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86.bin"/><Relationship Id="rId13" Type="http://schemas.openxmlformats.org/officeDocument/2006/relationships/printerSettings" Target="../printerSettings/printerSettings91.bin"/><Relationship Id="rId3" Type="http://schemas.openxmlformats.org/officeDocument/2006/relationships/printerSettings" Target="../printerSettings/printerSettings81.bin"/><Relationship Id="rId7" Type="http://schemas.openxmlformats.org/officeDocument/2006/relationships/printerSettings" Target="../printerSettings/printerSettings85.bin"/><Relationship Id="rId12" Type="http://schemas.openxmlformats.org/officeDocument/2006/relationships/printerSettings" Target="../printerSettings/printerSettings90.bin"/><Relationship Id="rId2" Type="http://schemas.openxmlformats.org/officeDocument/2006/relationships/printerSettings" Target="../printerSettings/printerSettings80.bin"/><Relationship Id="rId1" Type="http://schemas.openxmlformats.org/officeDocument/2006/relationships/printerSettings" Target="../printerSettings/printerSettings79.bin"/><Relationship Id="rId6" Type="http://schemas.openxmlformats.org/officeDocument/2006/relationships/printerSettings" Target="../printerSettings/printerSettings84.bin"/><Relationship Id="rId11" Type="http://schemas.openxmlformats.org/officeDocument/2006/relationships/printerSettings" Target="../printerSettings/printerSettings89.bin"/><Relationship Id="rId5" Type="http://schemas.openxmlformats.org/officeDocument/2006/relationships/printerSettings" Target="../printerSettings/printerSettings83.bin"/><Relationship Id="rId10" Type="http://schemas.openxmlformats.org/officeDocument/2006/relationships/printerSettings" Target="../printerSettings/printerSettings88.bin"/><Relationship Id="rId4" Type="http://schemas.openxmlformats.org/officeDocument/2006/relationships/printerSettings" Target="../printerSettings/printerSettings82.bin"/><Relationship Id="rId9" Type="http://schemas.openxmlformats.org/officeDocument/2006/relationships/printerSettings" Target="../printerSettings/printerSettings87.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99.bin"/><Relationship Id="rId13" Type="http://schemas.openxmlformats.org/officeDocument/2006/relationships/printerSettings" Target="../printerSettings/printerSettings104.bin"/><Relationship Id="rId3" Type="http://schemas.openxmlformats.org/officeDocument/2006/relationships/printerSettings" Target="../printerSettings/printerSettings94.bin"/><Relationship Id="rId7" Type="http://schemas.openxmlformats.org/officeDocument/2006/relationships/printerSettings" Target="../printerSettings/printerSettings98.bin"/><Relationship Id="rId12" Type="http://schemas.openxmlformats.org/officeDocument/2006/relationships/printerSettings" Target="../printerSettings/printerSettings103.bin"/><Relationship Id="rId2" Type="http://schemas.openxmlformats.org/officeDocument/2006/relationships/printerSettings" Target="../printerSettings/printerSettings93.bin"/><Relationship Id="rId1" Type="http://schemas.openxmlformats.org/officeDocument/2006/relationships/printerSettings" Target="../printerSettings/printerSettings92.bin"/><Relationship Id="rId6" Type="http://schemas.openxmlformats.org/officeDocument/2006/relationships/printerSettings" Target="../printerSettings/printerSettings97.bin"/><Relationship Id="rId11" Type="http://schemas.openxmlformats.org/officeDocument/2006/relationships/printerSettings" Target="../printerSettings/printerSettings102.bin"/><Relationship Id="rId5" Type="http://schemas.openxmlformats.org/officeDocument/2006/relationships/printerSettings" Target="../printerSettings/printerSettings96.bin"/><Relationship Id="rId10" Type="http://schemas.openxmlformats.org/officeDocument/2006/relationships/printerSettings" Target="../printerSettings/printerSettings101.bin"/><Relationship Id="rId4" Type="http://schemas.openxmlformats.org/officeDocument/2006/relationships/printerSettings" Target="../printerSettings/printerSettings95.bin"/><Relationship Id="rId9" Type="http://schemas.openxmlformats.org/officeDocument/2006/relationships/printerSettings" Target="../printerSettings/printerSettings100.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12.bin"/><Relationship Id="rId13" Type="http://schemas.openxmlformats.org/officeDocument/2006/relationships/printerSettings" Target="../printerSettings/printerSettings117.bin"/><Relationship Id="rId3" Type="http://schemas.openxmlformats.org/officeDocument/2006/relationships/printerSettings" Target="../printerSettings/printerSettings107.bin"/><Relationship Id="rId7" Type="http://schemas.openxmlformats.org/officeDocument/2006/relationships/printerSettings" Target="../printerSettings/printerSettings111.bin"/><Relationship Id="rId12" Type="http://schemas.openxmlformats.org/officeDocument/2006/relationships/printerSettings" Target="../printerSettings/printerSettings116.bin"/><Relationship Id="rId2" Type="http://schemas.openxmlformats.org/officeDocument/2006/relationships/printerSettings" Target="../printerSettings/printerSettings106.bin"/><Relationship Id="rId1" Type="http://schemas.openxmlformats.org/officeDocument/2006/relationships/printerSettings" Target="../printerSettings/printerSettings105.bin"/><Relationship Id="rId6" Type="http://schemas.openxmlformats.org/officeDocument/2006/relationships/printerSettings" Target="../printerSettings/printerSettings110.bin"/><Relationship Id="rId11" Type="http://schemas.openxmlformats.org/officeDocument/2006/relationships/printerSettings" Target="../printerSettings/printerSettings115.bin"/><Relationship Id="rId5" Type="http://schemas.openxmlformats.org/officeDocument/2006/relationships/printerSettings" Target="../printerSettings/printerSettings109.bin"/><Relationship Id="rId10" Type="http://schemas.openxmlformats.org/officeDocument/2006/relationships/printerSettings" Target="../printerSettings/printerSettings114.bin"/><Relationship Id="rId4" Type="http://schemas.openxmlformats.org/officeDocument/2006/relationships/printerSettings" Target="../printerSettings/printerSettings108.bin"/><Relationship Id="rId9" Type="http://schemas.openxmlformats.org/officeDocument/2006/relationships/printerSettings" Target="../printerSettings/printerSettings113.bin"/><Relationship Id="rId14"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7"/>
  <sheetViews>
    <sheetView workbookViewId="0">
      <selection activeCell="F16" sqref="F15:F16"/>
    </sheetView>
  </sheetViews>
  <sheetFormatPr defaultColWidth="9.140625" defaultRowHeight="16.5"/>
  <cols>
    <col min="1" max="1" width="20.5703125" style="34" customWidth="1"/>
    <col min="2" max="2" width="82.140625" style="34" customWidth="1"/>
    <col min="3" max="8" width="9.140625" style="34"/>
    <col min="9" max="9" width="9.140625" style="34" hidden="1" customWidth="1"/>
    <col min="10" max="16384" width="9.140625" style="34"/>
  </cols>
  <sheetData>
    <row r="1" spans="1:9" ht="94.5">
      <c r="A1" s="31" t="s">
        <v>41</v>
      </c>
      <c r="B1" s="32" t="s">
        <v>532</v>
      </c>
      <c r="C1" s="33"/>
      <c r="D1" s="33"/>
      <c r="E1" s="33"/>
      <c r="F1" s="33"/>
      <c r="G1" s="33"/>
      <c r="H1" s="33"/>
    </row>
    <row r="2" spans="1:9">
      <c r="B2" s="35"/>
      <c r="I2" s="34" t="s">
        <v>265</v>
      </c>
    </row>
    <row r="3" spans="1:9">
      <c r="A3" s="34" t="s">
        <v>42</v>
      </c>
      <c r="B3" s="405" t="s">
        <v>533</v>
      </c>
      <c r="I3" s="34" t="s">
        <v>266</v>
      </c>
    </row>
    <row r="5" spans="1:9">
      <c r="A5" s="34" t="s">
        <v>43</v>
      </c>
      <c r="B5" s="446" t="s">
        <v>534</v>
      </c>
      <c r="C5" s="33"/>
      <c r="D5" s="33"/>
      <c r="E5" s="33"/>
      <c r="F5" s="33"/>
      <c r="G5" s="33"/>
      <c r="H5" s="33"/>
    </row>
    <row r="7" spans="1:9">
      <c r="B7" s="34" t="s">
        <v>514</v>
      </c>
    </row>
  </sheetData>
  <sheetProtection selectLockedCells="1" selectUnlockedCells="1"/>
  <customSheetViews>
    <customSheetView guid="{774408C1-A1A6-43CE-92F4-BC878F6EB0D4}" hiddenColumns="1" state="hidden">
      <selection activeCell="F16" sqref="F15:F16"/>
      <pageMargins left="0.75" right="0.75" top="1" bottom="1" header="0.5" footer="0.5"/>
      <pageSetup orientation="portrait" r:id="rId1"/>
      <headerFooter alignWithMargins="0"/>
    </customSheetView>
    <customSheetView guid="{CA9345C4-09FE-4F27-BFD9-3D9BCD2DED09}" hiddenColumns="1" state="hidden">
      <selection activeCell="B6" sqref="B6"/>
      <pageMargins left="0.75" right="0.75" top="1" bottom="1" header="0.5" footer="0.5"/>
      <pageSetup orientation="portrait" r:id="rId2"/>
      <headerFooter alignWithMargins="0"/>
    </customSheetView>
    <customSheetView guid="{7AB1F867-F01E-4EB9-A93D-DDCFDB9AA444}" hiddenColumns="1" state="hidden">
      <selection activeCell="B1" sqref="B1"/>
      <pageMargins left="0.75" right="0.75" top="1" bottom="1" header="0.5" footer="0.5"/>
      <pageSetup orientation="portrait" r:id="rId3"/>
      <headerFooter alignWithMargins="0"/>
    </customSheetView>
    <customSheetView guid="{B96E710B-6DD7-4DE1-95AB-C9EE060CD030}" hiddenColumns="1" state="hidden">
      <selection activeCell="B9" sqref="B9:B10"/>
      <pageMargins left="0.75" right="0.75" top="1" bottom="1" header="0.5" footer="0.5"/>
      <pageSetup orientation="portrait" r:id="rId4"/>
      <headerFooter alignWithMargins="0"/>
    </customSheetView>
    <customSheetView guid="{357C9841-BEC3-434B-AC63-C04FB4321BA3}" hiddenColumns="1" state="hidden">
      <selection activeCell="B17" sqref="B17"/>
      <pageMargins left="0.75" right="0.75" top="1" bottom="1" header="0.5" footer="0.5"/>
      <pageSetup orientation="portrait" r:id="rId5"/>
      <headerFooter alignWithMargins="0"/>
    </customSheetView>
    <customSheetView guid="{3C00DDA0-7DDE-4169-A739-550DAF5DCF8D}" hiddenColumns="1" state="hidden">
      <selection activeCell="B11" sqref="B11"/>
      <pageMargins left="0.75" right="0.75" top="1" bottom="1" header="0.5" footer="0.5"/>
      <pageSetup orientation="portrait" r:id="rId6"/>
      <headerFooter alignWithMargins="0"/>
    </customSheetView>
    <customSheetView guid="{99CA2F10-F926-46DC-8609-4EAE5B9F3585}" hiddenColumns="1" state="hidden">
      <selection activeCell="E14" sqref="E14"/>
      <pageMargins left="0.75" right="0.75" top="1" bottom="1" header="0.5" footer="0.5"/>
      <pageSetup orientation="portrait" r:id="rId7"/>
      <headerFooter alignWithMargins="0"/>
    </customSheetView>
    <customSheetView guid="{497EA202-A8B8-45C5-9E6C-C3CD104F3979}" hiddenColumns="1" state="hidden">
      <selection activeCell="B13" sqref="B13"/>
      <pageMargins left="0.75" right="0.75" top="1" bottom="1" header="0.5" footer="0.5"/>
      <pageSetup orientation="portrait" r:id="rId8"/>
      <headerFooter alignWithMargins="0"/>
    </customSheetView>
    <customSheetView guid="{63D51328-7CBC-4A1E-B96D-BAE91416501B}" hiddenColumns="1" state="hidden">
      <selection activeCell="B11" sqref="B11"/>
      <pageMargins left="0.75" right="0.75" top="1" bottom="1" header="0.5" footer="0.5"/>
      <pageSetup orientation="portrait" r:id="rId9"/>
      <headerFooter alignWithMargins="0"/>
    </customSheetView>
    <customSheetView guid="{D5521983-A70D-48A3-9506-C0263CBBC57D}" hiddenColumns="1" state="hidden">
      <selection activeCell="B1" sqref="B1"/>
      <pageMargins left="0.75" right="0.75" top="1" bottom="1" header="0.5" footer="0.5"/>
      <pageSetup orientation="portrait" r:id="rId10"/>
      <headerFooter alignWithMargins="0"/>
    </customSheetView>
    <customSheetView guid="{12A89170-4F84-482D-A3C5-7890082E7B73}" hiddenColumns="1" state="hidden">
      <selection activeCell="B7" sqref="B7"/>
      <pageMargins left="0.75" right="0.75" top="1" bottom="1" header="0.5" footer="0.5"/>
      <pageSetup orientation="portrait" r:id="rId11"/>
      <headerFooter alignWithMargins="0"/>
    </customSheetView>
    <customSheetView guid="{CCA37BAE-906F-43D5-9FD9-B13563E4B9D7}" hiddenColumns="1" state="hidden">
      <selection activeCell="B10" sqref="B10"/>
      <pageMargins left="0.75" right="0.75" top="1" bottom="1" header="0.5" footer="0.5"/>
      <pageSetup orientation="portrait" r:id="rId12"/>
      <headerFooter alignWithMargins="0"/>
    </customSheetView>
  </customSheetViews>
  <pageMargins left="0.75" right="0.75" top="1" bottom="1" header="0.5" footer="0.5"/>
  <pageSetup orientation="portrait" r:id="rId13"/>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indexed="33"/>
  </sheetPr>
  <dimension ref="A1:X71"/>
  <sheetViews>
    <sheetView view="pageBreakPreview" topLeftCell="A7" zoomScaleNormal="100" zoomScaleSheetLayoutView="100" workbookViewId="0">
      <selection activeCell="B16" sqref="B16:C16"/>
    </sheetView>
  </sheetViews>
  <sheetFormatPr defaultColWidth="11.42578125" defaultRowHeight="16.5"/>
  <cols>
    <col min="1" max="1" width="11.85546875" style="28" customWidth="1"/>
    <col min="2" max="2" width="46.7109375" style="28" customWidth="1"/>
    <col min="3" max="3" width="20" style="28" customWidth="1"/>
    <col min="4" max="4" width="23.42578125" style="28" customWidth="1"/>
    <col min="5" max="5" width="22.85546875" style="28" customWidth="1"/>
    <col min="6" max="6" width="11.42578125" style="85" customWidth="1"/>
    <col min="7" max="7" width="34.140625" style="85" customWidth="1"/>
    <col min="8" max="8" width="11.42578125" style="85" customWidth="1"/>
    <col min="9" max="9" width="14" style="387" customWidth="1"/>
    <col min="10" max="10" width="14.42578125" style="387" customWidth="1"/>
    <col min="11" max="11" width="17.140625" style="387" customWidth="1"/>
    <col min="12" max="13" width="11.42578125" style="387" customWidth="1"/>
    <col min="14" max="14" width="21.28515625" style="387" customWidth="1"/>
    <col min="15" max="15" width="18.28515625" style="86" customWidth="1"/>
    <col min="16" max="17" width="11.42578125" style="86" customWidth="1"/>
    <col min="18" max="18" width="11.42578125" style="112" customWidth="1"/>
    <col min="19" max="24" width="11.42578125" style="85" customWidth="1"/>
    <col min="25" max="16384" width="11.42578125" style="112"/>
  </cols>
  <sheetData>
    <row r="1" spans="1:15" ht="18" customHeight="1">
      <c r="A1" s="81" t="str">
        <f>Cover!B3</f>
        <v>5002002162/GIS-EXCLUDING/DOM/A04-CC CS -5</v>
      </c>
      <c r="B1" s="82"/>
      <c r="C1" s="83"/>
      <c r="D1" s="83"/>
      <c r="E1" s="84" t="s">
        <v>513</v>
      </c>
    </row>
    <row r="2" spans="1:15" ht="8.1" customHeight="1">
      <c r="A2" s="87"/>
      <c r="B2" s="88"/>
      <c r="C2" s="89"/>
      <c r="D2" s="89"/>
      <c r="E2" s="90"/>
      <c r="F2" s="91"/>
    </row>
    <row r="3" spans="1:15" ht="111" customHeight="1">
      <c r="A3" s="875" t="str">
        <f>Cover!$B$2</f>
        <v xml:space="preserve">220kV GIS Substation Package SS-75: for (i) Extension of 220kV Drass (GIS) Substation &amp; Extension of 220kV Alusteng (AIS) Substation under Transmission System Strengthening of Srinagar Leh Transmission System and (ii) Extension of 220 kV Drass (GIS) Substation and 66/11kV New Zoji la East (GIS) S/S under consultancy services to NHIDCL.
</v>
      </c>
      <c r="B3" s="875"/>
      <c r="C3" s="875"/>
      <c r="D3" s="875"/>
      <c r="E3" s="875"/>
    </row>
    <row r="4" spans="1:15" ht="21.95" customHeight="1">
      <c r="A4" s="876" t="s">
        <v>129</v>
      </c>
      <c r="B4" s="876"/>
      <c r="C4" s="876"/>
      <c r="D4" s="876"/>
      <c r="E4" s="876"/>
    </row>
    <row r="5" spans="1:15" ht="12" customHeight="1">
      <c r="A5" s="92"/>
      <c r="B5" s="93"/>
      <c r="C5" s="93"/>
      <c r="D5" s="93"/>
      <c r="E5" s="93"/>
    </row>
    <row r="6" spans="1:15" ht="20.25" customHeight="1">
      <c r="A6" s="829" t="s">
        <v>353</v>
      </c>
      <c r="B6" s="829"/>
      <c r="C6" s="4"/>
      <c r="D6" s="93"/>
      <c r="E6" s="93"/>
    </row>
    <row r="7" spans="1:15" ht="18" customHeight="1">
      <c r="A7" s="834">
        <f>'Sch-1'!A7</f>
        <v>0</v>
      </c>
      <c r="B7" s="834"/>
      <c r="C7" s="834"/>
      <c r="D7" s="94" t="s">
        <v>1</v>
      </c>
    </row>
    <row r="8" spans="1:15" ht="18" customHeight="1">
      <c r="A8" s="830" t="str">
        <f>"Bidder’s Name and Address  (" &amp; MID('Names of Bidder'!B9,9, 20) &amp; ") :"</f>
        <v>Bidder’s Name and Address  (Sole Bidder) :</v>
      </c>
      <c r="B8" s="830"/>
      <c r="C8" s="830"/>
      <c r="D8" s="95" t="str">
        <f>'Sch-1'!K8</f>
        <v>Contract Services</v>
      </c>
    </row>
    <row r="9" spans="1:15" ht="18" customHeight="1">
      <c r="A9" s="462" t="s">
        <v>12</v>
      </c>
      <c r="B9" s="462" t="str">
        <f>IF('Names of Bidder'!D9=0, "", 'Names of Bidder'!D9)</f>
        <v/>
      </c>
      <c r="C9" s="112"/>
      <c r="D9" s="95" t="str">
        <f>'Sch-1'!K9</f>
        <v>Power Grid Corporation of India Ltd.,</v>
      </c>
    </row>
    <row r="10" spans="1:15" ht="18" customHeight="1">
      <c r="A10" s="462" t="s">
        <v>11</v>
      </c>
      <c r="B10" s="597" t="str">
        <f>IF('Names of Bidder'!D10=0, "", 'Names of Bidder'!D10)</f>
        <v/>
      </c>
      <c r="C10" s="112"/>
      <c r="D10" s="95" t="str">
        <f>'Sch-1'!K10</f>
        <v>"Saudamini", Plot No.-2</v>
      </c>
    </row>
    <row r="11" spans="1:15" ht="18" customHeight="1">
      <c r="A11" s="409"/>
      <c r="B11" s="597" t="str">
        <f>IF('Names of Bidder'!D11=0, "", 'Names of Bidder'!D11)</f>
        <v/>
      </c>
      <c r="C11" s="112"/>
      <c r="D11" s="95" t="str">
        <f>'Sch-1'!K11</f>
        <v xml:space="preserve">Sector-29, </v>
      </c>
    </row>
    <row r="12" spans="1:15" ht="18" customHeight="1">
      <c r="A12" s="409"/>
      <c r="B12" s="597" t="str">
        <f>IF('Names of Bidder'!D12=0, "", 'Names of Bidder'!D12)</f>
        <v/>
      </c>
      <c r="C12" s="112"/>
      <c r="D12" s="95" t="str">
        <f>'Sch-1'!K12</f>
        <v>Gurgaon (Haryana) - 122001</v>
      </c>
    </row>
    <row r="13" spans="1:15" ht="8.1" customHeight="1" thickBot="1"/>
    <row r="14" spans="1:15" ht="21.95" customHeight="1">
      <c r="A14" s="664" t="s">
        <v>130</v>
      </c>
      <c r="B14" s="877" t="s">
        <v>131</v>
      </c>
      <c r="C14" s="877"/>
      <c r="D14" s="878" t="s">
        <v>132</v>
      </c>
      <c r="E14" s="879"/>
      <c r="I14" s="874"/>
      <c r="J14" s="874"/>
      <c r="K14" s="874"/>
      <c r="M14" s="867"/>
      <c r="N14" s="867"/>
      <c r="O14" s="867"/>
    </row>
    <row r="15" spans="1:15" ht="24.75" customHeight="1">
      <c r="A15" s="665" t="s">
        <v>135</v>
      </c>
      <c r="B15" s="868" t="s">
        <v>328</v>
      </c>
      <c r="C15" s="868"/>
      <c r="D15" s="886">
        <f>'Sch-1'!S368</f>
        <v>0</v>
      </c>
      <c r="E15" s="887"/>
      <c r="I15" s="388"/>
      <c r="K15" s="388"/>
      <c r="M15" s="388"/>
      <c r="O15" s="97"/>
    </row>
    <row r="16" spans="1:15" ht="81" customHeight="1">
      <c r="A16" s="666"/>
      <c r="B16" s="871" t="s">
        <v>329</v>
      </c>
      <c r="C16" s="871"/>
      <c r="D16" s="888"/>
      <c r="E16" s="889"/>
      <c r="G16" s="98"/>
    </row>
    <row r="17" spans="1:15" ht="24.75" customHeight="1">
      <c r="A17" s="665" t="s">
        <v>137</v>
      </c>
      <c r="B17" s="868" t="s">
        <v>330</v>
      </c>
      <c r="C17" s="868"/>
      <c r="D17" s="869">
        <f>'Sch-3'!U364</f>
        <v>0</v>
      </c>
      <c r="E17" s="870"/>
      <c r="I17" s="388"/>
      <c r="K17" s="389"/>
      <c r="M17" s="388"/>
      <c r="O17" s="100"/>
    </row>
    <row r="18" spans="1:15" ht="81.75" customHeight="1">
      <c r="A18" s="666"/>
      <c r="B18" s="871" t="s">
        <v>331</v>
      </c>
      <c r="C18" s="871"/>
      <c r="D18" s="890"/>
      <c r="E18" s="891"/>
      <c r="G18" s="101"/>
      <c r="I18" s="390"/>
      <c r="M18" s="390"/>
    </row>
    <row r="19" spans="1:15" ht="33" customHeight="1" thickBot="1">
      <c r="A19" s="667"/>
      <c r="B19" s="668" t="s">
        <v>334</v>
      </c>
      <c r="C19" s="669"/>
      <c r="D19" s="882">
        <f>D15+D17</f>
        <v>0</v>
      </c>
      <c r="E19" s="883"/>
    </row>
    <row r="20" spans="1:15" ht="30" customHeight="1">
      <c r="A20" s="102"/>
      <c r="B20" s="102"/>
      <c r="C20" s="103"/>
      <c r="D20" s="102"/>
      <c r="E20" s="102"/>
    </row>
    <row r="21" spans="1:15" ht="30" customHeight="1">
      <c r="A21" s="104" t="s">
        <v>143</v>
      </c>
      <c r="B21" s="672" t="str">
        <f>'Sch-5'!B21</f>
        <v xml:space="preserve">  </v>
      </c>
      <c r="C21" s="103" t="s">
        <v>144</v>
      </c>
      <c r="D21" s="892" t="str">
        <f>'Sch-5'!D21</f>
        <v/>
      </c>
      <c r="E21" s="892"/>
      <c r="F21" s="105"/>
    </row>
    <row r="22" spans="1:15" ht="30" customHeight="1">
      <c r="A22" s="104" t="s">
        <v>145</v>
      </c>
      <c r="B22" s="673" t="str">
        <f>'Sch-5'!B22</f>
        <v/>
      </c>
      <c r="C22" s="103" t="s">
        <v>146</v>
      </c>
      <c r="D22" s="892" t="str">
        <f>'Sch-5'!D22</f>
        <v/>
      </c>
      <c r="E22" s="892"/>
      <c r="F22" s="105"/>
    </row>
    <row r="23" spans="1:15" ht="30" customHeight="1">
      <c r="A23" s="106"/>
      <c r="B23" s="107"/>
      <c r="C23" s="103"/>
      <c r="D23" s="85"/>
      <c r="E23" s="85"/>
      <c r="F23" s="105"/>
    </row>
    <row r="24" spans="1:15" ht="33" customHeight="1">
      <c r="A24" s="106"/>
      <c r="B24" s="107"/>
      <c r="C24" s="91"/>
      <c r="D24" s="108"/>
      <c r="E24" s="109"/>
      <c r="F24" s="105"/>
    </row>
    <row r="25" spans="1:15" ht="21.95" customHeight="1">
      <c r="A25" s="110"/>
      <c r="B25" s="110"/>
      <c r="C25" s="110"/>
      <c r="D25" s="110"/>
      <c r="E25" s="111"/>
    </row>
    <row r="26" spans="1:15" ht="21.95" customHeight="1">
      <c r="A26" s="110"/>
      <c r="B26" s="110"/>
      <c r="C26" s="110"/>
      <c r="D26" s="110"/>
      <c r="E26" s="111"/>
    </row>
    <row r="27" spans="1:15" ht="21.95" customHeight="1">
      <c r="A27" s="110"/>
      <c r="B27" s="110"/>
      <c r="C27" s="110"/>
      <c r="D27" s="110"/>
      <c r="E27" s="111"/>
    </row>
    <row r="28" spans="1:15" ht="21.95" customHeight="1">
      <c r="A28" s="110"/>
      <c r="B28" s="110"/>
      <c r="C28" s="110"/>
      <c r="D28" s="110"/>
      <c r="E28" s="111"/>
    </row>
    <row r="29" spans="1:15" ht="21.95" customHeight="1">
      <c r="A29" s="110"/>
      <c r="B29" s="110"/>
      <c r="C29" s="110"/>
      <c r="D29" s="110"/>
      <c r="E29" s="111"/>
    </row>
    <row r="30" spans="1:15" ht="21.95" customHeight="1">
      <c r="A30" s="110"/>
      <c r="B30" s="110"/>
      <c r="C30" s="110"/>
      <c r="D30" s="110"/>
      <c r="E30" s="111"/>
    </row>
    <row r="31" spans="1:15" ht="24.95" customHeight="1">
      <c r="A31" s="109"/>
      <c r="B31" s="109"/>
      <c r="C31" s="109"/>
      <c r="D31" s="109"/>
      <c r="E31" s="109"/>
    </row>
    <row r="32" spans="1:15" ht="24.95" customHeight="1">
      <c r="A32" s="109"/>
      <c r="B32" s="109"/>
      <c r="C32" s="109"/>
      <c r="D32" s="109"/>
      <c r="E32" s="109"/>
    </row>
    <row r="33" spans="1:5" ht="24.95" customHeight="1">
      <c r="A33" s="109"/>
      <c r="B33" s="109"/>
      <c r="C33" s="109"/>
      <c r="D33" s="109"/>
      <c r="E33" s="109"/>
    </row>
    <row r="34" spans="1:5" ht="24.95" customHeight="1">
      <c r="A34" s="109"/>
      <c r="B34" s="109"/>
      <c r="C34" s="109"/>
      <c r="D34" s="109"/>
      <c r="E34" s="109"/>
    </row>
    <row r="35" spans="1:5" ht="24.95" customHeight="1">
      <c r="A35" s="109"/>
      <c r="B35" s="109"/>
      <c r="C35" s="109"/>
      <c r="D35" s="109"/>
      <c r="E35" s="109"/>
    </row>
    <row r="36" spans="1:5" ht="24.95" customHeight="1">
      <c r="A36" s="109"/>
      <c r="B36" s="109"/>
      <c r="C36" s="109"/>
      <c r="D36" s="109"/>
      <c r="E36" s="109"/>
    </row>
    <row r="37" spans="1:5" ht="24.95" customHeight="1">
      <c r="A37" s="109"/>
      <c r="B37" s="109"/>
      <c r="C37" s="109"/>
      <c r="D37" s="109"/>
      <c r="E37" s="109"/>
    </row>
    <row r="38" spans="1:5" ht="24.95" customHeight="1">
      <c r="A38" s="109"/>
      <c r="B38" s="109"/>
      <c r="C38" s="109"/>
      <c r="D38" s="109"/>
      <c r="E38" s="109"/>
    </row>
    <row r="39" spans="1:5" ht="24.95" customHeight="1">
      <c r="A39" s="109"/>
      <c r="B39" s="109"/>
      <c r="C39" s="109"/>
      <c r="D39" s="109"/>
      <c r="E39" s="109"/>
    </row>
    <row r="40" spans="1:5" ht="24.95" customHeight="1">
      <c r="A40" s="109"/>
      <c r="B40" s="109"/>
      <c r="C40" s="109"/>
      <c r="D40" s="109"/>
      <c r="E40" s="109"/>
    </row>
    <row r="41" spans="1:5" ht="24.95" customHeight="1">
      <c r="A41" s="109"/>
      <c r="B41" s="109"/>
      <c r="C41" s="109"/>
      <c r="D41" s="109"/>
      <c r="E41" s="109"/>
    </row>
    <row r="42" spans="1:5" ht="24.95" customHeight="1">
      <c r="A42" s="109"/>
      <c r="B42" s="109"/>
      <c r="C42" s="109"/>
      <c r="D42" s="109"/>
      <c r="E42" s="109"/>
    </row>
    <row r="43" spans="1:5" ht="24.95" customHeight="1">
      <c r="A43" s="109"/>
      <c r="B43" s="109"/>
      <c r="C43" s="109"/>
      <c r="D43" s="109"/>
      <c r="E43" s="109"/>
    </row>
    <row r="44" spans="1:5" ht="24.95" customHeight="1">
      <c r="A44" s="109"/>
      <c r="B44" s="109"/>
      <c r="C44" s="109"/>
      <c r="D44" s="109"/>
      <c r="E44" s="109"/>
    </row>
    <row r="45" spans="1:5" ht="24.95" customHeight="1">
      <c r="A45" s="109"/>
      <c r="B45" s="109"/>
      <c r="C45" s="109"/>
      <c r="D45" s="109"/>
      <c r="E45" s="109"/>
    </row>
    <row r="46" spans="1:5" ht="24.95" customHeight="1">
      <c r="A46" s="109"/>
      <c r="B46" s="109"/>
      <c r="C46" s="109"/>
      <c r="D46" s="109"/>
      <c r="E46" s="109"/>
    </row>
    <row r="47" spans="1:5" ht="24.95" customHeight="1">
      <c r="A47" s="109"/>
      <c r="B47" s="109"/>
      <c r="C47" s="109"/>
      <c r="D47" s="109"/>
      <c r="E47" s="109"/>
    </row>
    <row r="48" spans="1:5" ht="24.95" customHeight="1">
      <c r="A48" s="109"/>
      <c r="B48" s="109"/>
      <c r="C48" s="109"/>
      <c r="D48" s="109"/>
      <c r="E48" s="109"/>
    </row>
    <row r="49" spans="1:5" ht="24.95" customHeight="1">
      <c r="A49" s="109"/>
      <c r="B49" s="109"/>
      <c r="C49" s="109"/>
      <c r="D49" s="109"/>
      <c r="E49" s="109"/>
    </row>
    <row r="50" spans="1:5" ht="24.95" customHeight="1">
      <c r="A50" s="109"/>
      <c r="B50" s="109"/>
      <c r="C50" s="109"/>
      <c r="D50" s="109"/>
      <c r="E50" s="109"/>
    </row>
    <row r="51" spans="1:5" ht="24.95" customHeight="1">
      <c r="A51" s="109"/>
      <c r="B51" s="109"/>
      <c r="C51" s="109"/>
      <c r="D51" s="109"/>
      <c r="E51" s="109"/>
    </row>
    <row r="52" spans="1:5" ht="24.95" customHeight="1">
      <c r="A52" s="109"/>
      <c r="B52" s="109"/>
      <c r="C52" s="109"/>
      <c r="D52" s="109"/>
      <c r="E52" s="109"/>
    </row>
    <row r="53" spans="1:5" ht="24.95" customHeight="1">
      <c r="A53" s="109"/>
      <c r="B53" s="109"/>
      <c r="C53" s="109"/>
      <c r="D53" s="109"/>
      <c r="E53" s="109"/>
    </row>
    <row r="54" spans="1:5">
      <c r="A54" s="109"/>
      <c r="B54" s="109"/>
      <c r="C54" s="109"/>
      <c r="D54" s="109"/>
      <c r="E54" s="109"/>
    </row>
    <row r="55" spans="1:5">
      <c r="A55" s="109"/>
      <c r="B55" s="109"/>
      <c r="C55" s="109"/>
      <c r="D55" s="109"/>
      <c r="E55" s="109"/>
    </row>
    <row r="56" spans="1:5">
      <c r="A56" s="109"/>
      <c r="B56" s="109"/>
      <c r="C56" s="109"/>
      <c r="D56" s="109"/>
      <c r="E56" s="109"/>
    </row>
    <row r="57" spans="1:5">
      <c r="A57" s="109"/>
      <c r="B57" s="109"/>
      <c r="C57" s="109"/>
      <c r="D57" s="109"/>
      <c r="E57" s="109"/>
    </row>
    <row r="58" spans="1:5">
      <c r="A58" s="109"/>
      <c r="B58" s="109"/>
      <c r="C58" s="109"/>
      <c r="D58" s="109"/>
      <c r="E58" s="109"/>
    </row>
    <row r="59" spans="1:5">
      <c r="A59" s="109"/>
      <c r="B59" s="109"/>
      <c r="C59" s="109"/>
      <c r="D59" s="109"/>
      <c r="E59" s="109"/>
    </row>
    <row r="60" spans="1:5">
      <c r="A60" s="109"/>
      <c r="B60" s="109"/>
      <c r="C60" s="109"/>
      <c r="D60" s="109"/>
      <c r="E60" s="109"/>
    </row>
    <row r="61" spans="1:5">
      <c r="A61" s="109"/>
      <c r="B61" s="109"/>
      <c r="C61" s="109"/>
      <c r="D61" s="109"/>
      <c r="E61" s="109"/>
    </row>
    <row r="62" spans="1:5">
      <c r="A62" s="109"/>
      <c r="B62" s="109"/>
      <c r="C62" s="109"/>
      <c r="D62" s="109"/>
      <c r="E62" s="109"/>
    </row>
    <row r="63" spans="1:5">
      <c r="A63" s="109"/>
      <c r="B63" s="109"/>
      <c r="C63" s="109"/>
      <c r="D63" s="109"/>
      <c r="E63" s="109"/>
    </row>
    <row r="64" spans="1:5">
      <c r="A64" s="109"/>
      <c r="B64" s="109"/>
      <c r="C64" s="109"/>
      <c r="D64" s="109"/>
      <c r="E64" s="109"/>
    </row>
    <row r="65" spans="1:5">
      <c r="A65" s="109"/>
      <c r="B65" s="109"/>
      <c r="C65" s="109"/>
      <c r="D65" s="109"/>
      <c r="E65" s="109"/>
    </row>
    <row r="66" spans="1:5">
      <c r="A66" s="109"/>
      <c r="B66" s="109"/>
      <c r="C66" s="109"/>
      <c r="D66" s="109"/>
      <c r="E66" s="109"/>
    </row>
    <row r="67" spans="1:5">
      <c r="A67" s="109"/>
      <c r="B67" s="109"/>
      <c r="C67" s="109"/>
      <c r="D67" s="109"/>
      <c r="E67" s="109"/>
    </row>
    <row r="68" spans="1:5">
      <c r="A68" s="109"/>
      <c r="B68" s="109"/>
      <c r="C68" s="109"/>
      <c r="D68" s="109"/>
      <c r="E68" s="109"/>
    </row>
    <row r="69" spans="1:5">
      <c r="A69" s="109"/>
      <c r="B69" s="109"/>
      <c r="C69" s="109"/>
      <c r="D69" s="109"/>
      <c r="E69" s="109"/>
    </row>
    <row r="70" spans="1:5">
      <c r="A70" s="109"/>
      <c r="B70" s="109"/>
      <c r="C70" s="109"/>
      <c r="D70" s="109"/>
      <c r="E70" s="109"/>
    </row>
    <row r="71" spans="1:5">
      <c r="A71" s="109"/>
      <c r="B71" s="109"/>
      <c r="C71" s="109"/>
      <c r="D71" s="109"/>
      <c r="E71" s="109"/>
    </row>
  </sheetData>
  <sheetProtection password="CC6F" sheet="1" formatColumns="0" formatRows="0" selectLockedCells="1"/>
  <dataConsolidate/>
  <customSheetViews>
    <customSheetView guid="{774408C1-A1A6-43CE-92F4-BC878F6EB0D4}" showPageBreaks="1" printArea="1" view="pageBreakPreview" topLeftCell="A7">
      <selection activeCell="B16" sqref="B16:C16"/>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CA9345C4-09FE-4F27-BFD9-3D9BCD2DED09}" showPageBreaks="1" printArea="1" view="pageBreakPreview" topLeftCell="A7">
      <selection activeCell="B16" sqref="B16:C16"/>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7AB1F867-F01E-4EB9-A93D-DDCFDB9AA444}" showPageBreaks="1" printArea="1" view="pageBreakPreview" topLeftCell="A7">
      <selection activeCell="B16" sqref="B16:C16"/>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B96E710B-6DD7-4DE1-95AB-C9EE060CD030}" showPageBreaks="1" printArea="1" hiddenColumns="1" view="pageBreakPreview">
      <selection activeCell="D17" sqref="D17:E17"/>
      <pageMargins left="0.31" right="0.25" top="0.52" bottom="0.67" header="0.23" footer="0.24"/>
      <printOptions horizontalCentered="1"/>
      <pageSetup paperSize="9" scale="77" fitToHeight="0" orientation="portrait" r:id="rId4"/>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5"/>
      <headerFooter alignWithMargins="0">
        <oddFooter>&amp;R&amp;"Book Antiqua,Bold"&amp;10Schedule-5/ Page &amp;P of &amp;N</oddFooter>
      </headerFooter>
    </customSheetView>
    <customSheetView guid="{99CA2F10-F926-46DC-8609-4EAE5B9F3585}" showPageBreaks="1" printArea="1" view="pageBreakPreview" topLeftCell="A10">
      <selection activeCell="D16" sqref="D16:E16"/>
      <pageMargins left="0.31" right="0.25" top="0.52" bottom="0.67" header="0.23" footer="0.24"/>
      <printOptions horizontalCentered="1"/>
      <pageSetup paperSize="9" scale="77" fitToHeight="0" orientation="portrait" r:id="rId6"/>
      <headerFooter alignWithMargins="0">
        <oddFooter>&amp;R&amp;"Book Antiqua,Bold"&amp;10Schedule-5/ Page &amp;P of &amp;N</oddFooter>
      </headerFooter>
    </customSheetView>
    <customSheetView guid="{497EA202-A8B8-45C5-9E6C-C3CD104F3979}" showPageBreaks="1" printArea="1" view="pageBreakPreview" topLeftCell="A13">
      <selection activeCell="G16" sqref="G16"/>
      <pageMargins left="0.31" right="0.25" top="0.52" bottom="0.67" header="0.23" footer="0.24"/>
      <printOptions horizontalCentered="1"/>
      <pageSetup paperSize="9" scale="77" fitToHeight="0" orientation="portrait" r:id="rId7"/>
      <headerFooter alignWithMargins="0">
        <oddFooter>&amp;R&amp;"Book Antiqua,Bold"&amp;10Schedule-5/ Page &amp;P of &amp;N</oddFooter>
      </headerFooter>
    </customSheetView>
    <customSheetView guid="{63D51328-7CBC-4A1E-B96D-BAE91416501B}" showPageBreaks="1" printArea="1" view="pageBreakPreview">
      <selection activeCell="G16" sqref="G16"/>
      <pageMargins left="0.31" right="0.25" top="0.52" bottom="0.67" header="0.23" footer="0.24"/>
      <printOptions horizontalCentered="1"/>
      <pageSetup paperSize="9" scale="77" fitToHeight="0" orientation="portrait" r:id="rId8"/>
      <headerFooter alignWithMargins="0">
        <oddFooter>&amp;R&amp;"Book Antiqua,Bold"&amp;10Schedule-5/ Page &amp;P of &amp;N</oddFooter>
      </headerFooter>
    </customSheetView>
    <customSheetView guid="{D5521983-A70D-48A3-9506-C0263CBBC57D}" showPageBreaks="1" printArea="1" view="pageBreakPreview" topLeftCell="A7">
      <selection activeCell="B16" sqref="B16:C16"/>
      <pageMargins left="0.31" right="0.25" top="0.52" bottom="0.67" header="0.23" footer="0.24"/>
      <printOptions horizontalCentered="1"/>
      <pageSetup paperSize="9" scale="77" fitToHeight="0" orientation="portrait" r:id="rId9"/>
      <headerFooter alignWithMargins="0">
        <oddFooter>&amp;R&amp;"Book Antiqua,Bold"&amp;10Schedule-5/ Page &amp;P of &amp;N</oddFooter>
      </headerFooter>
    </customSheetView>
    <customSheetView guid="{12A89170-4F84-482D-A3C5-7890082E7B73}" showPageBreaks="1" printArea="1" view="pageBreakPreview" topLeftCell="A7">
      <selection activeCell="B16" sqref="B16:C16"/>
      <pageMargins left="0.31" right="0.25" top="0.52" bottom="0.67" header="0.23" footer="0.24"/>
      <printOptions horizontalCentered="1"/>
      <pageSetup paperSize="9" scale="77" fitToHeight="0" orientation="portrait" r:id="rId10"/>
      <headerFooter alignWithMargins="0">
        <oddFooter>&amp;R&amp;"Book Antiqua,Bold"&amp;10Schedule-5/ Page &amp;P of &amp;N</oddFooter>
      </headerFooter>
    </customSheetView>
    <customSheetView guid="{CCA37BAE-906F-43D5-9FD9-B13563E4B9D7}" showPageBreaks="1" printArea="1" view="pageBreakPreview" topLeftCell="A7">
      <selection activeCell="B16" sqref="B16:C16"/>
      <pageMargins left="0.31" right="0.25" top="0.52" bottom="0.67" header="0.23" footer="0.24"/>
      <printOptions horizontalCentered="1"/>
      <pageSetup paperSize="9" scale="77" fitToHeight="0" orientation="portrait" r:id="rId11"/>
      <headerFooter alignWithMargins="0">
        <oddFooter>&amp;R&amp;"Book Antiqua,Bold"&amp;10Schedule-5/ Page &amp;P of &amp;N</oddFooter>
      </headerFooter>
    </customSheetView>
  </customSheetViews>
  <mergeCells count="20">
    <mergeCell ref="D22:E22"/>
    <mergeCell ref="D21:E21"/>
    <mergeCell ref="A6:B6"/>
    <mergeCell ref="A7:C7"/>
    <mergeCell ref="A8:C8"/>
    <mergeCell ref="A3:E3"/>
    <mergeCell ref="A4:E4"/>
    <mergeCell ref="B14:C14"/>
    <mergeCell ref="D14:E14"/>
    <mergeCell ref="D18:E18"/>
    <mergeCell ref="I14:K14"/>
    <mergeCell ref="M14:O14"/>
    <mergeCell ref="B15:C15"/>
    <mergeCell ref="D15:E15"/>
    <mergeCell ref="D19:E19"/>
    <mergeCell ref="B16:C16"/>
    <mergeCell ref="D16:E16"/>
    <mergeCell ref="B17:C17"/>
    <mergeCell ref="D17:E17"/>
    <mergeCell ref="B18:C18"/>
  </mergeCells>
  <printOptions horizontalCentered="1"/>
  <pageMargins left="0.31" right="0.25" top="0.52" bottom="0.67" header="0.23" footer="0.24"/>
  <pageSetup paperSize="9" scale="77" fitToHeight="0" orientation="portrait" r:id="rId12"/>
  <headerFooter alignWithMargins="0">
    <oddFooter>&amp;R&amp;"Book Antiqua,Bold"&amp;10Schedule-5/ Page &amp;P of &amp;N</oddFooter>
  </headerFooter>
  <ignoredErrors>
    <ignoredError sqref="D15" evalError="1"/>
  </ignoredErrors>
  <drawing r:id="rId1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indexed="13"/>
  </sheetPr>
  <dimension ref="A1:F35"/>
  <sheetViews>
    <sheetView view="pageBreakPreview" topLeftCell="A13" zoomScaleNormal="100" zoomScaleSheetLayoutView="100" workbookViewId="0">
      <selection activeCell="D25" sqref="D25"/>
    </sheetView>
  </sheetViews>
  <sheetFormatPr defaultColWidth="11.42578125" defaultRowHeight="16.5"/>
  <cols>
    <col min="1" max="1" width="12.140625" style="28" customWidth="1"/>
    <col min="2" max="2" width="31.42578125" style="28" customWidth="1"/>
    <col min="3" max="3" width="24" style="28" customWidth="1"/>
    <col min="4" max="4" width="39.28515625" style="28" customWidth="1"/>
    <col min="5" max="16384" width="11.42578125" style="112"/>
  </cols>
  <sheetData>
    <row r="1" spans="1:6" ht="18" customHeight="1">
      <c r="A1" s="113" t="str">
        <f>Cover!B3</f>
        <v>5002002162/GIS-EXCLUDING/DOM/A04-CC CS -5</v>
      </c>
      <c r="B1" s="114"/>
      <c r="C1" s="115"/>
      <c r="D1" s="116" t="s">
        <v>147</v>
      </c>
    </row>
    <row r="2" spans="1:6" ht="18" customHeight="1">
      <c r="A2" s="117"/>
      <c r="B2" s="118"/>
      <c r="C2" s="119"/>
      <c r="D2" s="119"/>
    </row>
    <row r="3" spans="1:6" ht="126.75" customHeight="1">
      <c r="A3" s="875" t="str">
        <f>Cover!$B$2</f>
        <v xml:space="preserve">220kV GIS Substation Package SS-75: for (i) Extension of 220kV Drass (GIS) Substation &amp; Extension of 220kV Alusteng (AIS) Substation under Transmission System Strengthening of Srinagar Leh Transmission System and (ii) Extension of 220 kV Drass (GIS) Substation and 66/11kV New Zoji la East (GIS) S/S under consultancy services to NHIDCL.
</v>
      </c>
      <c r="B3" s="875"/>
      <c r="C3" s="875"/>
      <c r="D3" s="875"/>
      <c r="E3" s="120"/>
      <c r="F3" s="120"/>
    </row>
    <row r="4" spans="1:6" ht="21.95" customHeight="1">
      <c r="A4" s="876" t="s">
        <v>148</v>
      </c>
      <c r="B4" s="876"/>
      <c r="C4" s="876"/>
      <c r="D4" s="876"/>
    </row>
    <row r="5" spans="1:6" ht="18" customHeight="1">
      <c r="A5" s="121"/>
    </row>
    <row r="6" spans="1:6" ht="18" customHeight="1">
      <c r="A6" s="829" t="s">
        <v>353</v>
      </c>
      <c r="B6" s="829"/>
      <c r="C6" s="4"/>
    </row>
    <row r="7" spans="1:6" ht="18" customHeight="1">
      <c r="A7" s="834">
        <f>'Sch-1'!A7</f>
        <v>0</v>
      </c>
      <c r="B7" s="834"/>
      <c r="C7" s="834"/>
      <c r="D7" s="94" t="s">
        <v>1</v>
      </c>
    </row>
    <row r="8" spans="1:6" ht="21.75" customHeight="1">
      <c r="A8" s="830" t="str">
        <f>"Bidder’s Name and Address  (" &amp; MID('Names of Bidder'!B9,9, 20) &amp; ") :"</f>
        <v>Bidder’s Name and Address  (Sole Bidder) :</v>
      </c>
      <c r="B8" s="830"/>
      <c r="C8" s="830"/>
      <c r="D8" s="95" t="str">
        <f>'Sch-1'!K8</f>
        <v>Contract Services</v>
      </c>
    </row>
    <row r="9" spans="1:6" ht="18" customHeight="1">
      <c r="A9" s="462" t="s">
        <v>12</v>
      </c>
      <c r="B9" s="462" t="str">
        <f>IF('Names of Bidder'!D9=0, "", 'Names of Bidder'!D9)</f>
        <v/>
      </c>
      <c r="C9" s="112"/>
      <c r="D9" s="95" t="str">
        <f>'Sch-1'!K9</f>
        <v>Power Grid Corporation of India Ltd.,</v>
      </c>
    </row>
    <row r="10" spans="1:6" ht="18" customHeight="1">
      <c r="A10" s="462" t="s">
        <v>11</v>
      </c>
      <c r="B10" s="597" t="str">
        <f>IF('Names of Bidder'!D10=0, "", 'Names of Bidder'!D10)</f>
        <v/>
      </c>
      <c r="C10" s="112"/>
      <c r="D10" s="95" t="str">
        <f>'Sch-1'!K10</f>
        <v>"Saudamini", Plot No.-2</v>
      </c>
    </row>
    <row r="11" spans="1:6" ht="18" customHeight="1">
      <c r="A11" s="409"/>
      <c r="B11" s="597" t="str">
        <f>IF('Names of Bidder'!D11=0, "", 'Names of Bidder'!D11)</f>
        <v/>
      </c>
      <c r="C11" s="112"/>
      <c r="D11" s="95" t="str">
        <f>'Sch-1'!K11</f>
        <v xml:space="preserve">Sector-29, </v>
      </c>
    </row>
    <row r="12" spans="1:6" ht="18" customHeight="1">
      <c r="A12" s="409"/>
      <c r="B12" s="597" t="str">
        <f>IF('Names of Bidder'!D12=0, "", 'Names of Bidder'!D12)</f>
        <v/>
      </c>
      <c r="C12" s="112"/>
      <c r="D12" s="95" t="str">
        <f>'Sch-1'!K12</f>
        <v>Gurgaon (Haryana) - 122001</v>
      </c>
    </row>
    <row r="13" spans="1:6" ht="18" customHeight="1" thickBot="1">
      <c r="A13" s="652"/>
      <c r="B13" s="652"/>
      <c r="C13" s="652"/>
      <c r="D13" s="123"/>
    </row>
    <row r="14" spans="1:6" ht="21.95" customHeight="1">
      <c r="A14" s="653" t="s">
        <v>130</v>
      </c>
      <c r="B14" s="893" t="s">
        <v>15</v>
      </c>
      <c r="C14" s="894"/>
      <c r="D14" s="654" t="s">
        <v>132</v>
      </c>
    </row>
    <row r="15" spans="1:6" ht="21.95" customHeight="1">
      <c r="A15" s="655" t="s">
        <v>135</v>
      </c>
      <c r="B15" s="895" t="s">
        <v>149</v>
      </c>
      <c r="C15" s="895"/>
      <c r="D15" s="656">
        <f>'Sch-1'!N368</f>
        <v>0</v>
      </c>
    </row>
    <row r="16" spans="1:6" ht="35.1" customHeight="1">
      <c r="A16" s="657"/>
      <c r="B16" s="896" t="s">
        <v>150</v>
      </c>
      <c r="C16" s="897"/>
      <c r="D16" s="658"/>
    </row>
    <row r="17" spans="1:6" ht="21.95" customHeight="1">
      <c r="A17" s="655" t="s">
        <v>137</v>
      </c>
      <c r="B17" s="895" t="s">
        <v>151</v>
      </c>
      <c r="C17" s="895"/>
      <c r="D17" s="656">
        <f>'Sch-2'!J368</f>
        <v>0</v>
      </c>
    </row>
    <row r="18" spans="1:6" ht="35.1" customHeight="1">
      <c r="A18" s="657"/>
      <c r="B18" s="896" t="s">
        <v>315</v>
      </c>
      <c r="C18" s="897"/>
      <c r="D18" s="658"/>
    </row>
    <row r="19" spans="1:6" ht="21.95" customHeight="1">
      <c r="A19" s="655" t="s">
        <v>139</v>
      </c>
      <c r="B19" s="895" t="s">
        <v>153</v>
      </c>
      <c r="C19" s="895"/>
      <c r="D19" s="656">
        <f>'Sch-3'!P364</f>
        <v>0</v>
      </c>
    </row>
    <row r="20" spans="1:6" ht="30" customHeight="1">
      <c r="A20" s="657"/>
      <c r="B20" s="896" t="s">
        <v>154</v>
      </c>
      <c r="C20" s="897"/>
      <c r="D20" s="658"/>
    </row>
    <row r="21" spans="1:6" ht="21.95" customHeight="1">
      <c r="A21" s="655" t="s">
        <v>140</v>
      </c>
      <c r="B21" s="895" t="s">
        <v>155</v>
      </c>
      <c r="C21" s="895"/>
      <c r="D21" s="659" t="s">
        <v>342</v>
      </c>
    </row>
    <row r="22" spans="1:6" ht="30" customHeight="1">
      <c r="A22" s="657"/>
      <c r="B22" s="896" t="s">
        <v>156</v>
      </c>
      <c r="C22" s="897"/>
      <c r="D22" s="658"/>
    </row>
    <row r="23" spans="1:6" ht="30" customHeight="1">
      <c r="A23" s="655">
        <v>5</v>
      </c>
      <c r="B23" s="895" t="s">
        <v>157</v>
      </c>
      <c r="C23" s="895"/>
      <c r="D23" s="656">
        <f>'Sch-5'!D19:E19</f>
        <v>0</v>
      </c>
    </row>
    <row r="24" spans="1:6" ht="23.25" customHeight="1">
      <c r="A24" s="657"/>
      <c r="B24" s="896" t="s">
        <v>158</v>
      </c>
      <c r="C24" s="897"/>
      <c r="D24" s="660"/>
    </row>
    <row r="25" spans="1:6" ht="21.95" customHeight="1">
      <c r="A25" s="655" t="s">
        <v>142</v>
      </c>
      <c r="B25" s="895" t="s">
        <v>159</v>
      </c>
      <c r="C25" s="895"/>
      <c r="D25" s="659" t="s">
        <v>342</v>
      </c>
    </row>
    <row r="26" spans="1:6" ht="35.1" customHeight="1">
      <c r="A26" s="657"/>
      <c r="B26" s="896" t="s">
        <v>160</v>
      </c>
      <c r="C26" s="897"/>
      <c r="D26" s="658"/>
    </row>
    <row r="27" spans="1:6" ht="18.75" customHeight="1">
      <c r="A27" s="898"/>
      <c r="B27" s="900" t="s">
        <v>350</v>
      </c>
      <c r="C27" s="900"/>
      <c r="D27" s="661"/>
    </row>
    <row r="28" spans="1:6" ht="18.75" customHeight="1" thickBot="1">
      <c r="A28" s="899"/>
      <c r="B28" s="901"/>
      <c r="C28" s="901"/>
      <c r="D28" s="662">
        <f>D15+D17+D19+D23</f>
        <v>0</v>
      </c>
    </row>
    <row r="29" spans="1:6" ht="18.75" customHeight="1">
      <c r="A29" s="132"/>
      <c r="B29" s="133"/>
      <c r="C29" s="133"/>
      <c r="D29" s="134"/>
    </row>
    <row r="30" spans="1:6" ht="27.95" customHeight="1">
      <c r="A30" s="132"/>
      <c r="B30" s="135"/>
      <c r="C30" s="135"/>
      <c r="D30" s="134"/>
    </row>
    <row r="31" spans="1:6" ht="27.95" customHeight="1">
      <c r="A31" s="136" t="s">
        <v>162</v>
      </c>
      <c r="B31" s="672" t="str">
        <f>'Sch-5 after discount'!B21</f>
        <v xml:space="preserve">  </v>
      </c>
      <c r="C31" s="135" t="s">
        <v>144</v>
      </c>
      <c r="D31" s="732" t="str">
        <f>'Sch-5 after discount'!D21</f>
        <v/>
      </c>
      <c r="F31" s="137"/>
    </row>
    <row r="32" spans="1:6" ht="27.95" customHeight="1">
      <c r="A32" s="136" t="s">
        <v>163</v>
      </c>
      <c r="B32" s="673" t="str">
        <f>'Sch-5 after discount'!B22</f>
        <v/>
      </c>
      <c r="C32" s="135" t="s">
        <v>146</v>
      </c>
      <c r="D32" s="732" t="str">
        <f>'Sch-5 after discount'!D22</f>
        <v/>
      </c>
      <c r="F32" s="138"/>
    </row>
    <row r="33" spans="1:6" ht="27.95" customHeight="1">
      <c r="A33" s="139"/>
      <c r="B33" s="118"/>
      <c r="C33" s="135"/>
      <c r="F33" s="138"/>
    </row>
    <row r="34" spans="1:6" ht="30" customHeight="1">
      <c r="A34" s="139"/>
      <c r="B34" s="118"/>
      <c r="C34" s="135"/>
      <c r="D34" s="139"/>
      <c r="F34" s="137"/>
    </row>
    <row r="35" spans="1:6" ht="30" customHeight="1">
      <c r="A35" s="140"/>
      <c r="B35" s="140"/>
      <c r="C35" s="141"/>
      <c r="E35" s="142"/>
    </row>
  </sheetData>
  <sheetProtection password="CC6F" sheet="1" formatColumns="0" formatRows="0" selectLockedCells="1"/>
  <customSheetViews>
    <customSheetView guid="{774408C1-A1A6-43CE-92F4-BC878F6EB0D4}" showPageBreaks="1" printArea="1" view="pageBreakPreview" topLeftCell="A13">
      <selection activeCell="D25" sqref="D25"/>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CA9345C4-09FE-4F27-BFD9-3D9BCD2DED09}" showPageBreaks="1" printArea="1" view="pageBreakPreview" topLeftCell="A13">
      <selection activeCell="D25" sqref="D25"/>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7AB1F867-F01E-4EB9-A93D-DDCFDB9AA444}" showPageBreaks="1" printArea="1" view="pageBreakPreview" topLeftCell="A7">
      <selection activeCell="B20" sqref="B20:C20"/>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357C9841-BEC3-434B-AC63-C04FB4321BA3}" showPageBreaks="1" printArea="1" view="pageBreakPreview" topLeftCell="A22">
      <selection activeCell="B30" sqref="B30"/>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3C00DDA0-7DDE-4169-A739-550DAF5DCF8D}" showPageBreaks="1" printArea="1" view="pageBreakPreview">
      <selection activeCell="F23" sqref="F23"/>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99CA2F10-F926-46DC-8609-4EAE5B9F3585}" showPageBreaks="1" printArea="1" view="pageBreakPreview" topLeftCell="A10">
      <selection activeCell="D31" sqref="D31:D32"/>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497EA202-A8B8-45C5-9E6C-C3CD104F3979}" showPageBreaks="1" printArea="1" view="pageBreakPreview" topLeftCell="A3">
      <selection activeCell="D19" sqref="D19"/>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63D51328-7CBC-4A1E-B96D-BAE91416501B}" showPageBreaks="1" printArea="1" view="pageBreakPreview" topLeftCell="A10">
      <selection activeCell="D19" sqref="D19"/>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D5521983-A70D-48A3-9506-C0263CBBC57D}" showPageBreaks="1" printArea="1" view="pageBreakPreview" topLeftCell="A7">
      <selection activeCell="B20" sqref="B20:C20"/>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12A89170-4F84-482D-A3C5-7890082E7B73}" showPageBreaks="1" printArea="1" view="pageBreakPreview" topLeftCell="A13">
      <selection activeCell="D25" sqref="D25"/>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CCA37BAE-906F-43D5-9FD9-B13563E4B9D7}" showPageBreaks="1" printArea="1" view="pageBreakPreview" topLeftCell="A13">
      <selection activeCell="D25" sqref="D25"/>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s>
  <mergeCells count="20">
    <mergeCell ref="A27:A28"/>
    <mergeCell ref="B27:C28"/>
    <mergeCell ref="B19:C19"/>
    <mergeCell ref="B20:C20"/>
    <mergeCell ref="B21:C21"/>
    <mergeCell ref="B26:C26"/>
    <mergeCell ref="B14:C14"/>
    <mergeCell ref="B15:C15"/>
    <mergeCell ref="B25:C25"/>
    <mergeCell ref="B23:C23"/>
    <mergeCell ref="B24:C24"/>
    <mergeCell ref="B16:C16"/>
    <mergeCell ref="B17:C17"/>
    <mergeCell ref="B18:C18"/>
    <mergeCell ref="B22:C22"/>
    <mergeCell ref="A3:D3"/>
    <mergeCell ref="A4:D4"/>
    <mergeCell ref="A7:C7"/>
    <mergeCell ref="A6:B6"/>
    <mergeCell ref="A8:C8"/>
  </mergeCells>
  <printOptions horizontalCentered="1"/>
  <pageMargins left="0.5" right="0.38" top="0.56999999999999995" bottom="0.48" header="0.38" footer="0.24"/>
  <pageSetup paperSize="9" scale="88" fitToHeight="0" orientation="portrait" r:id="rId13"/>
  <headerFooter alignWithMargins="0">
    <oddFooter>&amp;R&amp;"Book Antiqua,Bold"&amp;10Schedule-6/ Page &amp;P of &amp;N</oddFooter>
  </headerFooter>
  <drawing r:id="rId1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2">
    <tabColor rgb="FFFF0000"/>
  </sheetPr>
  <dimension ref="A1:F34"/>
  <sheetViews>
    <sheetView view="pageBreakPreview" topLeftCell="A10" zoomScaleNormal="100" zoomScaleSheetLayoutView="100" workbookViewId="0">
      <selection activeCell="D16" sqref="D16"/>
    </sheetView>
  </sheetViews>
  <sheetFormatPr defaultColWidth="11.42578125" defaultRowHeight="16.5"/>
  <cols>
    <col min="1" max="1" width="12.140625" style="28" customWidth="1"/>
    <col min="2" max="2" width="31.42578125" style="28" customWidth="1"/>
    <col min="3" max="3" width="24" style="28" customWidth="1"/>
    <col min="4" max="4" width="39.28515625" style="28" customWidth="1"/>
    <col min="5" max="16384" width="11.42578125" style="112"/>
  </cols>
  <sheetData>
    <row r="1" spans="1:6" ht="18" customHeight="1">
      <c r="A1" s="113" t="str">
        <f>Cover!B3</f>
        <v>5002002162/GIS-EXCLUDING/DOM/A04-CC CS -5</v>
      </c>
      <c r="B1" s="114"/>
      <c r="C1" s="115"/>
      <c r="D1" s="116" t="s">
        <v>164</v>
      </c>
    </row>
    <row r="2" spans="1:6" ht="18" customHeight="1">
      <c r="A2" s="117"/>
      <c r="B2" s="118"/>
      <c r="C2" s="119"/>
      <c r="D2" s="119"/>
    </row>
    <row r="3" spans="1:6" ht="73.5" customHeight="1">
      <c r="A3" s="907" t="str">
        <f>Cover!$B$2</f>
        <v xml:space="preserve">220kV GIS Substation Package SS-75: for (i) Extension of 220kV Drass (GIS) Substation &amp; Extension of 220kV Alusteng (AIS) Substation under Transmission System Strengthening of Srinagar Leh Transmission System and (ii) Extension of 220 kV Drass (GIS) Substation and 66/11kV New Zoji la East (GIS) S/S under consultancy services to NHIDCL.
</v>
      </c>
      <c r="B3" s="907"/>
      <c r="C3" s="907"/>
      <c r="D3" s="907"/>
      <c r="E3" s="120"/>
      <c r="F3" s="120"/>
    </row>
    <row r="4" spans="1:6" ht="21.95" customHeight="1">
      <c r="A4" s="876" t="s">
        <v>148</v>
      </c>
      <c r="B4" s="876"/>
      <c r="C4" s="876"/>
      <c r="D4" s="876"/>
    </row>
    <row r="5" spans="1:6" ht="18" customHeight="1">
      <c r="A5" s="121"/>
    </row>
    <row r="6" spans="1:6" ht="18" customHeight="1">
      <c r="A6" s="25" t="e">
        <f>'Sch-1'!#REF!</f>
        <v>#REF!</v>
      </c>
      <c r="D6" s="94" t="s">
        <v>1</v>
      </c>
    </row>
    <row r="7" spans="1:6" ht="36" customHeight="1">
      <c r="A7" s="908" t="str">
        <f>'Sch-1'!A8</f>
        <v>Bidder’s Name and Address  (Sole Bidder) :</v>
      </c>
      <c r="B7" s="908"/>
      <c r="C7" s="908"/>
      <c r="D7" s="95" t="str">
        <f>'Sch-1'!K8</f>
        <v>Contract Services</v>
      </c>
    </row>
    <row r="8" spans="1:6" ht="18" customHeight="1">
      <c r="A8" s="29" t="s">
        <v>31</v>
      </c>
      <c r="B8" s="906" t="str">
        <f>IF('Sch-1'!C9=0, "", 'Sch-1'!C9)</f>
        <v/>
      </c>
      <c r="C8" s="906"/>
      <c r="D8" s="95" t="str">
        <f>'Sch-1'!K9</f>
        <v>Power Grid Corporation of India Ltd.,</v>
      </c>
    </row>
    <row r="9" spans="1:6" ht="18" customHeight="1">
      <c r="A9" s="29" t="s">
        <v>32</v>
      </c>
      <c r="B9" s="906" t="str">
        <f>IF('Sch-1'!C10=0, "", 'Sch-1'!C10)</f>
        <v/>
      </c>
      <c r="C9" s="906"/>
      <c r="D9" s="95" t="str">
        <f>'Sch-1'!K10</f>
        <v>"Saudamini", Plot No.-2</v>
      </c>
    </row>
    <row r="10" spans="1:6" ht="18" customHeight="1">
      <c r="A10" s="30"/>
      <c r="B10" s="906" t="str">
        <f>IF('Sch-1'!C11=0, "", 'Sch-1'!C11)</f>
        <v/>
      </c>
      <c r="C10" s="906"/>
      <c r="D10" s="95" t="str">
        <f>'Sch-1'!K11</f>
        <v xml:space="preserve">Sector-29, </v>
      </c>
    </row>
    <row r="11" spans="1:6" ht="18" customHeight="1">
      <c r="A11" s="30"/>
      <c r="B11" s="906" t="str">
        <f>IF('Sch-1'!C12=0, "", 'Sch-1'!C12)</f>
        <v/>
      </c>
      <c r="C11" s="906"/>
      <c r="D11" s="95" t="str">
        <f>'Sch-1'!K12</f>
        <v>Gurgaon (Haryana) - 122001</v>
      </c>
    </row>
    <row r="12" spans="1:6" ht="18" customHeight="1">
      <c r="A12" s="122"/>
      <c r="B12" s="122"/>
      <c r="C12" s="122"/>
      <c r="D12" s="123"/>
    </row>
    <row r="13" spans="1:6" ht="21.95" customHeight="1">
      <c r="A13" s="124" t="s">
        <v>130</v>
      </c>
      <c r="B13" s="902" t="s">
        <v>15</v>
      </c>
      <c r="C13" s="903"/>
      <c r="D13" s="125" t="s">
        <v>132</v>
      </c>
    </row>
    <row r="14" spans="1:6" ht="21.95" customHeight="1">
      <c r="A14" s="96" t="s">
        <v>135</v>
      </c>
      <c r="B14" s="895" t="s">
        <v>149</v>
      </c>
      <c r="C14" s="895"/>
      <c r="D14" s="126"/>
    </row>
    <row r="15" spans="1:6" ht="35.1" customHeight="1">
      <c r="A15" s="127"/>
      <c r="B15" s="896" t="s">
        <v>150</v>
      </c>
      <c r="C15" s="897"/>
      <c r="D15" s="128"/>
    </row>
    <row r="16" spans="1:6" ht="21.95" customHeight="1">
      <c r="A16" s="96" t="s">
        <v>137</v>
      </c>
      <c r="B16" s="895" t="s">
        <v>151</v>
      </c>
      <c r="C16" s="895"/>
      <c r="D16" s="126"/>
    </row>
    <row r="17" spans="1:6" ht="35.1" customHeight="1">
      <c r="A17" s="127"/>
      <c r="B17" s="896" t="s">
        <v>152</v>
      </c>
      <c r="C17" s="897"/>
      <c r="D17" s="128"/>
    </row>
    <row r="18" spans="1:6" ht="21.95" customHeight="1">
      <c r="A18" s="96" t="s">
        <v>139</v>
      </c>
      <c r="B18" s="895" t="s">
        <v>153</v>
      </c>
      <c r="C18" s="895"/>
      <c r="D18" s="126"/>
    </row>
    <row r="19" spans="1:6" ht="30" customHeight="1">
      <c r="A19" s="127"/>
      <c r="B19" s="896" t="s">
        <v>154</v>
      </c>
      <c r="C19" s="897"/>
      <c r="D19" s="128"/>
    </row>
    <row r="20" spans="1:6" ht="21.95" customHeight="1">
      <c r="A20" s="96" t="s">
        <v>140</v>
      </c>
      <c r="B20" s="895" t="s">
        <v>155</v>
      </c>
      <c r="C20" s="895"/>
      <c r="D20" s="129"/>
    </row>
    <row r="21" spans="1:6" ht="30" customHeight="1">
      <c r="A21" s="127"/>
      <c r="B21" s="896" t="s">
        <v>156</v>
      </c>
      <c r="C21" s="897"/>
      <c r="D21" s="128"/>
    </row>
    <row r="22" spans="1:6" ht="30" customHeight="1">
      <c r="A22" s="96">
        <v>5</v>
      </c>
      <c r="B22" s="895" t="s">
        <v>157</v>
      </c>
      <c r="C22" s="895"/>
      <c r="D22" s="126"/>
    </row>
    <row r="23" spans="1:6" ht="33" customHeight="1">
      <c r="A23" s="127"/>
      <c r="B23" s="896" t="s">
        <v>158</v>
      </c>
      <c r="C23" s="897"/>
      <c r="D23" s="143"/>
    </row>
    <row r="24" spans="1:6" ht="21.95" customHeight="1">
      <c r="A24" s="96" t="s">
        <v>142</v>
      </c>
      <c r="B24" s="895" t="s">
        <v>159</v>
      </c>
      <c r="C24" s="895"/>
      <c r="D24" s="129"/>
    </row>
    <row r="25" spans="1:6" ht="35.1" customHeight="1">
      <c r="A25" s="127"/>
      <c r="B25" s="896" t="s">
        <v>160</v>
      </c>
      <c r="C25" s="897"/>
      <c r="D25" s="128"/>
    </row>
    <row r="26" spans="1:6" ht="24" customHeight="1">
      <c r="A26" s="904"/>
      <c r="B26" s="905" t="s">
        <v>161</v>
      </c>
      <c r="C26" s="905"/>
      <c r="D26" s="130"/>
    </row>
    <row r="27" spans="1:6" ht="25.5" customHeight="1">
      <c r="A27" s="904"/>
      <c r="B27" s="905"/>
      <c r="C27" s="905"/>
      <c r="D27" s="131"/>
    </row>
    <row r="28" spans="1:6" ht="18.75" customHeight="1">
      <c r="A28" s="132"/>
      <c r="B28" s="133"/>
      <c r="C28" s="133"/>
      <c r="D28" s="134"/>
    </row>
    <row r="29" spans="1:6" ht="27.95" customHeight="1">
      <c r="A29" s="132"/>
      <c r="B29" s="133"/>
      <c r="C29" s="135"/>
      <c r="D29" s="134"/>
    </row>
    <row r="30" spans="1:6" ht="27.95" customHeight="1">
      <c r="A30" s="136" t="s">
        <v>162</v>
      </c>
      <c r="B30" s="99"/>
      <c r="C30" s="135" t="s">
        <v>144</v>
      </c>
      <c r="D30" s="99"/>
      <c r="F30" s="137"/>
    </row>
    <row r="31" spans="1:6" ht="27.95" customHeight="1">
      <c r="A31" s="136" t="s">
        <v>163</v>
      </c>
      <c r="B31" s="99"/>
      <c r="C31" s="135" t="s">
        <v>146</v>
      </c>
      <c r="D31" s="99"/>
      <c r="F31" s="138"/>
    </row>
    <row r="32" spans="1:6" ht="27.95" customHeight="1">
      <c r="A32" s="139"/>
      <c r="B32" s="118"/>
      <c r="C32" s="135"/>
      <c r="F32" s="138"/>
    </row>
    <row r="33" spans="1:6" ht="30" customHeight="1">
      <c r="A33" s="139"/>
      <c r="B33" s="118"/>
      <c r="C33" s="135"/>
      <c r="D33" s="139"/>
      <c r="F33" s="137"/>
    </row>
    <row r="34" spans="1:6" ht="30" customHeight="1">
      <c r="A34" s="140"/>
      <c r="B34" s="140"/>
      <c r="C34" s="141"/>
      <c r="E34" s="142"/>
    </row>
  </sheetData>
  <sheetProtection selectLockedCells="1"/>
  <customSheetViews>
    <customSheetView guid="{774408C1-A1A6-43CE-92F4-BC878F6EB0D4}"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CA9345C4-09FE-4F27-BFD9-3D9BCD2DED09}"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7AB1F867-F01E-4EB9-A93D-DDCFDB9AA444}"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B96E710B-6DD7-4DE1-95AB-C9EE060CD030}"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357C9841-BEC3-434B-AC63-C04FB4321BA3}" showPageBreaks="1" printArea="1" state="hidden" view="pageBreakPreview" topLeftCell="A10">
      <selection activeCell="D14" sqref="D14"/>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3C00DDA0-7DDE-4169-A739-550DAF5DCF8D}"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99CA2F10-F926-46DC-8609-4EAE5B9F3585}"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497EA202-A8B8-45C5-9E6C-C3CD104F3979}"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63D51328-7CBC-4A1E-B96D-BAE91416501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D5521983-A70D-48A3-9506-C0263CBBC57D}"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12A89170-4F84-482D-A3C5-7890082E7B73}"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CCA37BAE-906F-43D5-9FD9-B13563E4B9D7}"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s>
  <mergeCells count="22">
    <mergeCell ref="B11:C11"/>
    <mergeCell ref="A3:D3"/>
    <mergeCell ref="A4:D4"/>
    <mergeCell ref="A7:C7"/>
    <mergeCell ref="B8:C8"/>
    <mergeCell ref="B9:C9"/>
    <mergeCell ref="B10:C10"/>
    <mergeCell ref="A26:A27"/>
    <mergeCell ref="B26:C27"/>
    <mergeCell ref="B18:C18"/>
    <mergeCell ref="B19:C19"/>
    <mergeCell ref="B20:C20"/>
    <mergeCell ref="B21:C21"/>
    <mergeCell ref="B22:C22"/>
    <mergeCell ref="B23:C23"/>
    <mergeCell ref="B13:C13"/>
    <mergeCell ref="B14:C14"/>
    <mergeCell ref="B24:C24"/>
    <mergeCell ref="B25:C25"/>
    <mergeCell ref="B15:C15"/>
    <mergeCell ref="B16:C16"/>
    <mergeCell ref="B17:C17"/>
  </mergeCells>
  <printOptions horizontalCentered="1"/>
  <pageMargins left="0.5" right="0.38" top="0.56999999999999995" bottom="0.48" header="0.38" footer="0.24"/>
  <pageSetup paperSize="9" scale="88" fitToHeight="0" orientation="portrait" r:id="rId13"/>
  <headerFooter alignWithMargins="0">
    <oddFooter>&amp;R&amp;"Book Antiqua,Bold"&amp;10Schedule-6/ Page &amp;P of &amp;N</oddFooter>
  </headerFooter>
  <drawing r:id="rId1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tabColor indexed="13"/>
  </sheetPr>
  <dimension ref="A1:F35"/>
  <sheetViews>
    <sheetView view="pageBreakPreview" topLeftCell="A16" zoomScaleNormal="100" zoomScaleSheetLayoutView="100" workbookViewId="0">
      <selection activeCell="M27" sqref="M27"/>
    </sheetView>
  </sheetViews>
  <sheetFormatPr defaultColWidth="11.42578125" defaultRowHeight="16.5"/>
  <cols>
    <col min="1" max="1" width="12.140625" style="28" customWidth="1"/>
    <col min="2" max="2" width="31.42578125" style="28" customWidth="1"/>
    <col min="3" max="3" width="24" style="28" customWidth="1"/>
    <col min="4" max="4" width="39.28515625" style="28" customWidth="1"/>
    <col min="5" max="5" width="18.42578125" style="112" hidden="1" customWidth="1"/>
    <col min="6" max="6" width="18.7109375" style="112" hidden="1" customWidth="1"/>
    <col min="7" max="16384" width="11.42578125" style="112"/>
  </cols>
  <sheetData>
    <row r="1" spans="1:6" ht="18" customHeight="1">
      <c r="A1" s="113" t="str">
        <f>Cover!B3</f>
        <v>5002002162/GIS-EXCLUDING/DOM/A04-CC CS -5</v>
      </c>
      <c r="B1" s="114"/>
      <c r="C1" s="115"/>
      <c r="D1" s="116" t="s">
        <v>512</v>
      </c>
    </row>
    <row r="2" spans="1:6" ht="18" customHeight="1">
      <c r="A2" s="117"/>
      <c r="B2" s="118"/>
      <c r="C2" s="119"/>
      <c r="D2" s="119"/>
    </row>
    <row r="3" spans="1:6" ht="132" customHeight="1">
      <c r="A3" s="875" t="str">
        <f>Cover!$B$2</f>
        <v xml:space="preserve">220kV GIS Substation Package SS-75: for (i) Extension of 220kV Drass (GIS) Substation &amp; Extension of 220kV Alusteng (AIS) Substation under Transmission System Strengthening of Srinagar Leh Transmission System and (ii) Extension of 220 kV Drass (GIS) Substation and 66/11kV New Zoji la East (GIS) S/S under consultancy services to NHIDCL.
</v>
      </c>
      <c r="B3" s="875"/>
      <c r="C3" s="875"/>
      <c r="D3" s="875"/>
      <c r="E3" s="120"/>
      <c r="F3" s="120"/>
    </row>
    <row r="4" spans="1:6" ht="21.95" customHeight="1">
      <c r="A4" s="876" t="s">
        <v>148</v>
      </c>
      <c r="B4" s="876"/>
      <c r="C4" s="876"/>
      <c r="D4" s="876"/>
    </row>
    <row r="5" spans="1:6" ht="18" customHeight="1">
      <c r="A5" s="121"/>
    </row>
    <row r="6" spans="1:6" ht="18" customHeight="1">
      <c r="A6" s="829" t="s">
        <v>353</v>
      </c>
      <c r="B6" s="829"/>
      <c r="C6" s="4"/>
    </row>
    <row r="7" spans="1:6" ht="18" customHeight="1">
      <c r="A7" s="834">
        <f>'Sch-1'!A7</f>
        <v>0</v>
      </c>
      <c r="B7" s="834"/>
      <c r="C7" s="834"/>
      <c r="D7" s="94" t="s">
        <v>1</v>
      </c>
    </row>
    <row r="8" spans="1:6" ht="22.5" customHeight="1">
      <c r="A8" s="830" t="str">
        <f>"Bidder’s Name and Address  (" &amp; MID('Names of Bidder'!B9,9, 20) &amp; ") :"</f>
        <v>Bidder’s Name and Address  (Sole Bidder) :</v>
      </c>
      <c r="B8" s="830"/>
      <c r="C8" s="830"/>
      <c r="D8" s="95" t="str">
        <f>'Sch-1'!K8</f>
        <v>Contract Services</v>
      </c>
    </row>
    <row r="9" spans="1:6" ht="18" customHeight="1">
      <c r="A9" s="462" t="s">
        <v>12</v>
      </c>
      <c r="B9" s="462" t="str">
        <f>IF('Names of Bidder'!D9=0, "", 'Names of Bidder'!D9)</f>
        <v/>
      </c>
      <c r="C9" s="112"/>
      <c r="D9" s="95" t="str">
        <f>'Sch-1'!K9</f>
        <v>Power Grid Corporation of India Ltd.,</v>
      </c>
    </row>
    <row r="10" spans="1:6" ht="18" customHeight="1">
      <c r="A10" s="462" t="s">
        <v>11</v>
      </c>
      <c r="B10" s="597" t="str">
        <f>IF('Names of Bidder'!D10=0, "", 'Names of Bidder'!D10)</f>
        <v/>
      </c>
      <c r="C10" s="112"/>
      <c r="D10" s="95" t="str">
        <f>'Sch-1'!K10</f>
        <v>"Saudamini", Plot No.-2</v>
      </c>
    </row>
    <row r="11" spans="1:6" ht="18" customHeight="1">
      <c r="A11" s="409"/>
      <c r="B11" s="597" t="str">
        <f>IF('Names of Bidder'!D11=0, "", 'Names of Bidder'!D11)</f>
        <v/>
      </c>
      <c r="C11" s="112"/>
      <c r="D11" s="95" t="str">
        <f>'Sch-1'!K11</f>
        <v xml:space="preserve">Sector-29, </v>
      </c>
    </row>
    <row r="12" spans="1:6" ht="18" customHeight="1">
      <c r="A12" s="409"/>
      <c r="B12" s="597" t="str">
        <f>IF('Names of Bidder'!D12=0, "", 'Names of Bidder'!D12)</f>
        <v/>
      </c>
      <c r="C12" s="112"/>
      <c r="D12" s="95" t="str">
        <f>'Sch-1'!K12</f>
        <v>Gurgaon (Haryana) - 122001</v>
      </c>
    </row>
    <row r="13" spans="1:6" ht="18" customHeight="1" thickBot="1">
      <c r="A13" s="652"/>
      <c r="B13" s="652"/>
      <c r="C13" s="652"/>
      <c r="D13" s="123"/>
    </row>
    <row r="14" spans="1:6" ht="21.95" customHeight="1">
      <c r="A14" s="653" t="s">
        <v>130</v>
      </c>
      <c r="B14" s="893" t="s">
        <v>15</v>
      </c>
      <c r="C14" s="894"/>
      <c r="D14" s="654" t="s">
        <v>132</v>
      </c>
      <c r="E14" s="625" t="s">
        <v>364</v>
      </c>
      <c r="F14" s="626" t="s">
        <v>363</v>
      </c>
    </row>
    <row r="15" spans="1:6" ht="21.95" customHeight="1">
      <c r="A15" s="655" t="s">
        <v>135</v>
      </c>
      <c r="B15" s="895" t="s">
        <v>149</v>
      </c>
      <c r="C15" s="895"/>
      <c r="D15" s="656">
        <f>E15*F15</f>
        <v>0</v>
      </c>
      <c r="E15" s="627">
        <f>'Sch-6'!D15</f>
        <v>0</v>
      </c>
      <c r="F15" s="649">
        <f>IF(Discount!H36&lt;0,0,Discount!H36)</f>
        <v>0</v>
      </c>
    </row>
    <row r="16" spans="1:6" ht="35.1" customHeight="1">
      <c r="A16" s="657"/>
      <c r="B16" s="896" t="s">
        <v>150</v>
      </c>
      <c r="C16" s="897"/>
      <c r="D16" s="658"/>
      <c r="E16" s="629"/>
      <c r="F16" s="649"/>
    </row>
    <row r="17" spans="1:6" ht="21.95" customHeight="1">
      <c r="A17" s="655" t="s">
        <v>137</v>
      </c>
      <c r="B17" s="895" t="s">
        <v>151</v>
      </c>
      <c r="C17" s="895"/>
      <c r="D17" s="656">
        <f>E17*F17</f>
        <v>0</v>
      </c>
      <c r="E17" s="627">
        <f>'Sch-6'!D17</f>
        <v>0</v>
      </c>
      <c r="F17" s="649">
        <f>IF(Discount!I36&lt;0,0,Discount!I36)</f>
        <v>0</v>
      </c>
    </row>
    <row r="18" spans="1:6" ht="35.1" customHeight="1">
      <c r="A18" s="657"/>
      <c r="B18" s="896" t="s">
        <v>315</v>
      </c>
      <c r="C18" s="897"/>
      <c r="D18" s="658"/>
      <c r="E18" s="629"/>
      <c r="F18" s="649"/>
    </row>
    <row r="19" spans="1:6" ht="21.95" customHeight="1">
      <c r="A19" s="655" t="s">
        <v>139</v>
      </c>
      <c r="B19" s="895" t="s">
        <v>153</v>
      </c>
      <c r="C19" s="895"/>
      <c r="D19" s="656">
        <f>E19*F19</f>
        <v>0</v>
      </c>
      <c r="E19" s="627">
        <f>'Sch-6'!D19</f>
        <v>0</v>
      </c>
      <c r="F19" s="649">
        <f>IF(Discount!J36&lt;0,0,Discount!J36)</f>
        <v>0</v>
      </c>
    </row>
    <row r="20" spans="1:6" ht="30" customHeight="1">
      <c r="A20" s="657"/>
      <c r="B20" s="896" t="s">
        <v>154</v>
      </c>
      <c r="C20" s="897"/>
      <c r="D20" s="658"/>
      <c r="E20" s="629"/>
      <c r="F20" s="628"/>
    </row>
    <row r="21" spans="1:6" ht="21.95" customHeight="1">
      <c r="A21" s="655" t="s">
        <v>140</v>
      </c>
      <c r="B21" s="895" t="s">
        <v>155</v>
      </c>
      <c r="C21" s="895"/>
      <c r="D21" s="659" t="s">
        <v>342</v>
      </c>
      <c r="E21" s="629"/>
      <c r="F21" s="628"/>
    </row>
    <row r="22" spans="1:6" ht="30" customHeight="1">
      <c r="A22" s="657"/>
      <c r="B22" s="896" t="s">
        <v>156</v>
      </c>
      <c r="C22" s="897"/>
      <c r="D22" s="658"/>
      <c r="E22" s="629"/>
      <c r="F22" s="628"/>
    </row>
    <row r="23" spans="1:6" ht="30" customHeight="1">
      <c r="A23" s="655">
        <v>5</v>
      </c>
      <c r="B23" s="895" t="s">
        <v>157</v>
      </c>
      <c r="C23" s="895"/>
      <c r="D23" s="656">
        <f>IF('Sch-5 after discount'!D19&lt;0,0,'Sch-5 after discount'!D19)</f>
        <v>0</v>
      </c>
      <c r="E23" s="629"/>
      <c r="F23" s="628"/>
    </row>
    <row r="24" spans="1:6" ht="25.5" customHeight="1">
      <c r="A24" s="657"/>
      <c r="B24" s="896" t="s">
        <v>158</v>
      </c>
      <c r="C24" s="897"/>
      <c r="D24" s="660"/>
      <c r="E24" s="629"/>
      <c r="F24" s="628"/>
    </row>
    <row r="25" spans="1:6" ht="21.95" customHeight="1">
      <c r="A25" s="655" t="s">
        <v>142</v>
      </c>
      <c r="B25" s="895" t="s">
        <v>159</v>
      </c>
      <c r="C25" s="895"/>
      <c r="D25" s="659" t="s">
        <v>342</v>
      </c>
      <c r="E25" s="629"/>
      <c r="F25" s="628"/>
    </row>
    <row r="26" spans="1:6" ht="35.1" customHeight="1">
      <c r="A26" s="657"/>
      <c r="B26" s="896" t="s">
        <v>160</v>
      </c>
      <c r="C26" s="897"/>
      <c r="D26" s="658"/>
      <c r="E26" s="629"/>
      <c r="F26" s="628"/>
    </row>
    <row r="27" spans="1:6" ht="18.75" customHeight="1">
      <c r="A27" s="898"/>
      <c r="B27" s="900" t="s">
        <v>350</v>
      </c>
      <c r="C27" s="900"/>
      <c r="D27" s="663"/>
      <c r="E27" s="629"/>
      <c r="F27" s="628"/>
    </row>
    <row r="28" spans="1:6" ht="18.75" customHeight="1" thickBot="1">
      <c r="A28" s="899"/>
      <c r="B28" s="901"/>
      <c r="C28" s="901"/>
      <c r="D28" s="662">
        <f>SUM(D15:D26)</f>
        <v>0</v>
      </c>
      <c r="E28" s="630"/>
      <c r="F28" s="631"/>
    </row>
    <row r="29" spans="1:6" ht="18.75" customHeight="1">
      <c r="A29" s="132"/>
      <c r="B29" s="133"/>
      <c r="C29" s="133"/>
      <c r="D29" s="134"/>
    </row>
    <row r="30" spans="1:6" ht="27.95" customHeight="1">
      <c r="A30" s="132"/>
      <c r="B30" s="135"/>
      <c r="C30" s="135"/>
      <c r="D30" s="134"/>
    </row>
    <row r="31" spans="1:6" ht="27.95" customHeight="1">
      <c r="A31" s="136" t="s">
        <v>162</v>
      </c>
      <c r="B31" s="672" t="str">
        <f>'Sch-6'!B31</f>
        <v xml:space="preserve">  </v>
      </c>
      <c r="C31" s="135" t="s">
        <v>144</v>
      </c>
      <c r="D31" s="733" t="str">
        <f>'Sch-6'!D31</f>
        <v/>
      </c>
      <c r="F31" s="137"/>
    </row>
    <row r="32" spans="1:6" ht="27.95" customHeight="1">
      <c r="A32" s="136" t="s">
        <v>163</v>
      </c>
      <c r="B32" s="673" t="str">
        <f>'Sch-6'!B32</f>
        <v/>
      </c>
      <c r="C32" s="135" t="s">
        <v>146</v>
      </c>
      <c r="D32" s="733" t="str">
        <f>'Sch-6'!D32</f>
        <v/>
      </c>
      <c r="F32" s="138"/>
    </row>
    <row r="33" spans="1:6" ht="27.95" customHeight="1">
      <c r="A33" s="139"/>
      <c r="B33" s="118"/>
      <c r="C33" s="135"/>
      <c r="F33" s="138"/>
    </row>
    <row r="34" spans="1:6" ht="30" customHeight="1">
      <c r="A34" s="139"/>
      <c r="B34" s="118"/>
      <c r="C34" s="135"/>
      <c r="D34" s="139"/>
      <c r="F34" s="137"/>
    </row>
    <row r="35" spans="1:6" ht="30" customHeight="1">
      <c r="A35" s="140"/>
      <c r="B35" s="140"/>
      <c r="C35" s="141"/>
      <c r="E35" s="142"/>
    </row>
  </sheetData>
  <sheetProtection password="CC6F" sheet="1" formatColumns="0" formatRows="0" selectLockedCells="1"/>
  <customSheetViews>
    <customSheetView guid="{774408C1-A1A6-43CE-92F4-BC878F6EB0D4}" showPageBreaks="1" printArea="1" hiddenColumns="1" view="pageBreakPreview" topLeftCell="A16">
      <selection activeCell="M27" sqref="M27"/>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CA9345C4-09FE-4F27-BFD9-3D9BCD2DED09}" showPageBreaks="1" printArea="1" hiddenColumns="1" view="pageBreakPreview" topLeftCell="A16">
      <selection activeCell="M27" sqref="M27"/>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7AB1F867-F01E-4EB9-A93D-DDCFDB9AA444}" showPageBreaks="1" printArea="1" hiddenColumns="1" view="pageBreakPreview" topLeftCell="A16">
      <selection activeCell="B24" sqref="B24:C24"/>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3C00DDA0-7DDE-4169-A739-550DAF5DCF8D}" showPageBreaks="1" printArea="1" view="pageBreakPreview">
      <selection activeCell="D9" sqref="D9"/>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99CA2F10-F926-46DC-8609-4EAE5B9F3585}" showPageBreaks="1" printArea="1" hiddenColumns="1" view="pageBreakPreview" topLeftCell="A10">
      <selection activeCell="D31" sqref="D31"/>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497EA202-A8B8-45C5-9E6C-C3CD104F3979}" showPageBreaks="1" printArea="1" hiddenColumns="1" view="pageBreakPreview" topLeftCell="A10">
      <selection activeCell="E1" sqref="E1:F65536"/>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63D51328-7CBC-4A1E-B96D-BAE91416501B}" showPageBreaks="1" printArea="1" hiddenColumns="1" view="pageBreakPreview">
      <selection activeCell="E1" sqref="E1:F65536"/>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D5521983-A70D-48A3-9506-C0263CBBC57D}" showPageBreaks="1" printArea="1" hiddenColumns="1" view="pageBreakPreview" topLeftCell="A16">
      <selection activeCell="B24" sqref="B24:C24"/>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12A89170-4F84-482D-A3C5-7890082E7B73}" showPageBreaks="1" printArea="1" hiddenColumns="1" view="pageBreakPreview" topLeftCell="A16">
      <selection activeCell="I29" sqref="I29"/>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CCA37BAE-906F-43D5-9FD9-B13563E4B9D7}" showPageBreaks="1" printArea="1" hiddenColumns="1" view="pageBreakPreview" topLeftCell="A16">
      <selection activeCell="M27" sqref="M27"/>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s>
  <mergeCells count="20">
    <mergeCell ref="B18:C18"/>
    <mergeCell ref="A3:D3"/>
    <mergeCell ref="A4:D4"/>
    <mergeCell ref="A8:C8"/>
    <mergeCell ref="B14:C14"/>
    <mergeCell ref="B15:C15"/>
    <mergeCell ref="B16:C16"/>
    <mergeCell ref="B17:C17"/>
    <mergeCell ref="A6:B6"/>
    <mergeCell ref="A7:C7"/>
    <mergeCell ref="B25:C25"/>
    <mergeCell ref="B26:C26"/>
    <mergeCell ref="A27:A28"/>
    <mergeCell ref="B27:C28"/>
    <mergeCell ref="B19:C19"/>
    <mergeCell ref="B20:C20"/>
    <mergeCell ref="B21:C21"/>
    <mergeCell ref="B22:C22"/>
    <mergeCell ref="B23:C23"/>
    <mergeCell ref="B24:C24"/>
  </mergeCells>
  <printOptions horizontalCentered="1"/>
  <pageMargins left="0.5" right="0.38" top="0.56999999999999995" bottom="0.48" header="0.38" footer="0.24"/>
  <pageSetup paperSize="9" scale="88" fitToHeight="0" orientation="portrait" r:id="rId12"/>
  <headerFooter alignWithMargins="0">
    <oddFooter>&amp;R&amp;"Book Antiqua,Bold"&amp;10Schedule-6/ Page &amp;P of &amp;N</oddFooter>
  </headerFooter>
  <drawing r:id="rId1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
  <dimension ref="A1:CV183"/>
  <sheetViews>
    <sheetView view="pageBreakPreview" topLeftCell="A10" zoomScaleNormal="100" zoomScaleSheetLayoutView="100" workbookViewId="0">
      <selection activeCell="A16" sqref="A16"/>
    </sheetView>
  </sheetViews>
  <sheetFormatPr defaultColWidth="8.7109375" defaultRowHeight="16.5"/>
  <cols>
    <col min="1" max="1" width="6.5703125" style="299" customWidth="1"/>
    <col min="2" max="2" width="11.42578125" style="299" customWidth="1"/>
    <col min="3" max="3" width="15" style="299" customWidth="1"/>
    <col min="4" max="4" width="10.28515625" style="299" customWidth="1"/>
    <col min="5" max="8" width="15.140625" style="299" customWidth="1"/>
    <col min="9" max="9" width="22.85546875" style="404" customWidth="1"/>
    <col min="10" max="10" width="8.7109375" style="269" customWidth="1"/>
    <col min="11" max="11" width="10.28515625" style="269" customWidth="1"/>
    <col min="12" max="12" width="13.5703125" style="269" customWidth="1"/>
    <col min="13" max="13" width="14.28515625" style="269" customWidth="1"/>
    <col min="14" max="26" width="9.140625" style="304" customWidth="1"/>
    <col min="27" max="27" width="0" style="304" hidden="1" customWidth="1"/>
    <col min="28" max="28" width="15.85546875" style="304" hidden="1" customWidth="1"/>
    <col min="29" max="29" width="15.5703125" style="304" hidden="1" customWidth="1"/>
    <col min="30" max="30" width="24.42578125" style="304" hidden="1" customWidth="1"/>
    <col min="31" max="31" width="13.7109375" style="304" hidden="1" customWidth="1"/>
    <col min="32" max="33" width="0" style="304" hidden="1" customWidth="1"/>
    <col min="34" max="100" width="9.140625" style="304" customWidth="1"/>
    <col min="101" max="253" width="9.140625" style="266" customWidth="1"/>
    <col min="254" max="254" width="13" style="266" customWidth="1"/>
    <col min="255" max="255" width="35.85546875" style="266" customWidth="1"/>
    <col min="256" max="16384" width="8.7109375" style="266"/>
  </cols>
  <sheetData>
    <row r="1" spans="1:100" s="304" customFormat="1" ht="18" customHeight="1">
      <c r="A1" s="300" t="str">
        <f>Cover!B3</f>
        <v>5002002162/GIS-EXCLUDING/DOM/A04-CC CS -5</v>
      </c>
      <c r="B1" s="300"/>
      <c r="C1" s="300"/>
      <c r="D1" s="300"/>
      <c r="E1" s="300"/>
      <c r="F1" s="300"/>
      <c r="G1" s="300"/>
      <c r="H1" s="300"/>
      <c r="I1" s="395"/>
      <c r="J1" s="301"/>
      <c r="K1" s="301"/>
      <c r="L1" s="301"/>
      <c r="M1" s="302" t="s">
        <v>30</v>
      </c>
    </row>
    <row r="2" spans="1:100" s="304" customFormat="1" ht="12.75" customHeight="1">
      <c r="A2" s="305"/>
      <c r="B2" s="305"/>
      <c r="C2" s="305"/>
      <c r="D2" s="305"/>
      <c r="E2" s="305"/>
      <c r="F2" s="305"/>
      <c r="G2" s="305"/>
      <c r="H2" s="305"/>
      <c r="I2" s="396"/>
      <c r="J2" s="306"/>
      <c r="K2" s="306"/>
      <c r="L2" s="306"/>
      <c r="M2" s="306"/>
    </row>
    <row r="3" spans="1:100" s="304" customFormat="1" ht="101.25" customHeight="1">
      <c r="A3" s="925" t="str">
        <f>Cover!$B$2</f>
        <v xml:space="preserve">220kV GIS Substation Package SS-75: for (i) Extension of 220kV Drass (GIS) Substation &amp; Extension of 220kV Alusteng (AIS) Substation under Transmission System Strengthening of Srinagar Leh Transmission System and (ii) Extension of 220 kV Drass (GIS) Substation and 66/11kV New Zoji la East (GIS) S/S under consultancy services to NHIDCL.
</v>
      </c>
      <c r="B3" s="925"/>
      <c r="C3" s="925"/>
      <c r="D3" s="925"/>
      <c r="E3" s="925"/>
      <c r="F3" s="925"/>
      <c r="G3" s="925"/>
      <c r="H3" s="925"/>
      <c r="I3" s="925"/>
      <c r="J3" s="925"/>
      <c r="K3" s="925"/>
      <c r="L3" s="925"/>
      <c r="M3" s="925"/>
      <c r="AA3" s="304" t="s">
        <v>18</v>
      </c>
      <c r="AC3" s="304">
        <f>IF(ISERROR(#REF!/('[6]Sch-6'!D14+'[6]Sch-6'!D16+'[6]Sch-6'!D18)),0,#REF!/( '[6]Sch-6'!D14+'[6]Sch-6'!D16+'[6]Sch-6'!D18))</f>
        <v>0</v>
      </c>
    </row>
    <row r="4" spans="1:100" s="304" customFormat="1" ht="21.95" customHeight="1">
      <c r="A4" s="926" t="s">
        <v>19</v>
      </c>
      <c r="B4" s="926"/>
      <c r="C4" s="926"/>
      <c r="D4" s="926"/>
      <c r="E4" s="926"/>
      <c r="F4" s="926"/>
      <c r="G4" s="926"/>
      <c r="H4" s="926"/>
      <c r="I4" s="926"/>
      <c r="J4" s="926"/>
      <c r="K4" s="926"/>
      <c r="L4" s="926"/>
      <c r="M4" s="926"/>
      <c r="AA4" s="304" t="s">
        <v>20</v>
      </c>
      <c r="AC4" s="304" t="e">
        <f>#REF!</f>
        <v>#REF!</v>
      </c>
    </row>
    <row r="5" spans="1:100" s="304" customFormat="1" ht="27.95" customHeight="1">
      <c r="A5" s="309"/>
      <c r="B5" s="309"/>
      <c r="C5" s="309"/>
      <c r="D5" s="309"/>
      <c r="E5" s="466"/>
      <c r="F5" s="466"/>
      <c r="G5" s="466"/>
      <c r="H5" s="466"/>
      <c r="I5" s="397"/>
      <c r="K5" s="308"/>
      <c r="L5" s="307"/>
      <c r="M5" s="466"/>
    </row>
    <row r="6" spans="1:100" s="304" customFormat="1" ht="27.95" customHeight="1">
      <c r="A6" s="600"/>
      <c r="B6" s="829" t="s">
        <v>353</v>
      </c>
      <c r="C6" s="829"/>
      <c r="D6" s="4"/>
      <c r="E6" s="466"/>
      <c r="F6" s="466"/>
      <c r="G6" s="466"/>
      <c r="H6" s="466"/>
      <c r="I6" s="397"/>
      <c r="K6" s="308"/>
      <c r="L6" s="307"/>
      <c r="M6" s="466"/>
    </row>
    <row r="7" spans="1:100" s="304" customFormat="1" ht="27.95" customHeight="1">
      <c r="A7" s="596"/>
      <c r="B7" s="834">
        <f>'Sch-1'!A7</f>
        <v>0</v>
      </c>
      <c r="C7" s="834"/>
      <c r="D7" s="834"/>
      <c r="E7" s="834"/>
      <c r="F7" s="834"/>
      <c r="G7" s="834"/>
      <c r="H7" s="834"/>
      <c r="I7" s="397"/>
      <c r="K7" s="308"/>
      <c r="L7" s="307"/>
      <c r="M7" s="466"/>
    </row>
    <row r="8" spans="1:100" s="524" customFormat="1" ht="16.5" customHeight="1">
      <c r="A8" s="599"/>
      <c r="B8" s="830" t="str">
        <f>'Sch-1'!A8</f>
        <v>Bidder’s Name and Address  (Sole Bidder) :</v>
      </c>
      <c r="C8" s="830"/>
      <c r="D8" s="830"/>
      <c r="E8" s="830"/>
      <c r="F8" s="830"/>
      <c r="G8" s="830"/>
      <c r="H8" s="830"/>
      <c r="I8" s="26"/>
      <c r="J8" s="26"/>
      <c r="K8" s="94" t="s">
        <v>1</v>
      </c>
      <c r="L8" s="24"/>
      <c r="N8" s="304"/>
      <c r="O8" s="304"/>
      <c r="P8" s="304"/>
      <c r="Q8" s="304"/>
      <c r="R8" s="304"/>
      <c r="S8" s="304"/>
      <c r="T8" s="304"/>
      <c r="U8" s="304"/>
      <c r="V8" s="304"/>
      <c r="W8" s="304"/>
      <c r="X8" s="304"/>
      <c r="Y8" s="304"/>
      <c r="Z8" s="304"/>
      <c r="AA8" s="304"/>
      <c r="AB8" s="304"/>
      <c r="AC8" s="304"/>
      <c r="AD8" s="304"/>
      <c r="AE8" s="304"/>
      <c r="AF8" s="304"/>
      <c r="AG8" s="304"/>
      <c r="AH8" s="304"/>
      <c r="AI8" s="304"/>
      <c r="AJ8" s="304"/>
      <c r="AK8" s="304"/>
      <c r="AL8" s="304"/>
      <c r="AM8" s="304"/>
      <c r="AN8" s="304"/>
      <c r="AO8" s="304"/>
      <c r="AP8" s="304"/>
      <c r="AQ8" s="304"/>
      <c r="AR8" s="304"/>
      <c r="AS8" s="304"/>
      <c r="AT8" s="304"/>
      <c r="AU8" s="304"/>
      <c r="AV8" s="304"/>
      <c r="AW8" s="304"/>
      <c r="AX8" s="304"/>
      <c r="AY8" s="304"/>
      <c r="AZ8" s="304"/>
      <c r="BA8" s="304"/>
      <c r="BB8" s="304"/>
      <c r="BC8" s="304"/>
      <c r="BD8" s="304"/>
      <c r="BE8" s="304"/>
      <c r="BF8" s="304"/>
      <c r="BG8" s="304"/>
      <c r="BH8" s="304"/>
      <c r="BI8" s="304"/>
      <c r="BJ8" s="304"/>
      <c r="BK8" s="304"/>
      <c r="BL8" s="304"/>
      <c r="BM8" s="304"/>
      <c r="BN8" s="304"/>
      <c r="BO8" s="304"/>
      <c r="BP8" s="304"/>
      <c r="BQ8" s="304"/>
      <c r="BR8" s="304"/>
      <c r="BS8" s="304"/>
      <c r="BT8" s="304"/>
      <c r="BU8" s="304"/>
      <c r="BV8" s="304"/>
      <c r="BW8" s="304"/>
      <c r="BX8" s="304"/>
      <c r="BY8" s="304"/>
      <c r="BZ8" s="304"/>
      <c r="CA8" s="304"/>
      <c r="CB8" s="304"/>
      <c r="CC8" s="304"/>
      <c r="CD8" s="304"/>
      <c r="CE8" s="304"/>
      <c r="CF8" s="304"/>
      <c r="CG8" s="304"/>
      <c r="CH8" s="304"/>
      <c r="CI8" s="304"/>
      <c r="CJ8" s="304"/>
      <c r="CK8" s="304"/>
      <c r="CL8" s="304"/>
      <c r="CM8" s="304"/>
      <c r="CN8" s="304"/>
      <c r="CO8" s="304"/>
      <c r="CP8" s="304"/>
      <c r="CQ8" s="304"/>
      <c r="CR8" s="304"/>
      <c r="CS8" s="304"/>
      <c r="CT8" s="304"/>
      <c r="CU8" s="304"/>
      <c r="CV8" s="304"/>
    </row>
    <row r="9" spans="1:100" s="524" customFormat="1">
      <c r="A9" s="462"/>
      <c r="B9" s="462" t="s">
        <v>12</v>
      </c>
      <c r="C9" s="833" t="str">
        <f>'Sch-1'!C9</f>
        <v/>
      </c>
      <c r="D9" s="833"/>
      <c r="E9" s="833"/>
      <c r="F9" s="833"/>
      <c r="G9" s="262"/>
      <c r="H9" s="262"/>
      <c r="I9" s="262"/>
      <c r="J9" s="262"/>
      <c r="K9" s="95" t="s">
        <v>2</v>
      </c>
      <c r="L9" s="24"/>
      <c r="N9" s="304"/>
      <c r="O9" s="304"/>
      <c r="P9" s="304"/>
      <c r="Q9" s="304"/>
      <c r="R9" s="304"/>
      <c r="S9" s="304"/>
      <c r="T9" s="304"/>
      <c r="U9" s="304"/>
      <c r="V9" s="304"/>
      <c r="W9" s="304"/>
      <c r="X9" s="304"/>
      <c r="Y9" s="304"/>
      <c r="Z9" s="304"/>
      <c r="AA9" s="304"/>
      <c r="AB9" s="304"/>
      <c r="AC9" s="304"/>
      <c r="AD9" s="304"/>
      <c r="AE9" s="304"/>
      <c r="AF9" s="304"/>
      <c r="AG9" s="304"/>
      <c r="AH9" s="304"/>
      <c r="AI9" s="304"/>
      <c r="AJ9" s="304"/>
      <c r="AK9" s="304"/>
      <c r="AL9" s="304"/>
      <c r="AM9" s="304"/>
      <c r="AN9" s="304"/>
      <c r="AO9" s="304"/>
      <c r="AP9" s="304"/>
      <c r="AQ9" s="304"/>
      <c r="AR9" s="304"/>
      <c r="AS9" s="304"/>
      <c r="AT9" s="304"/>
      <c r="AU9" s="304"/>
      <c r="AV9" s="304"/>
      <c r="AW9" s="304"/>
      <c r="AX9" s="304"/>
      <c r="AY9" s="304"/>
      <c r="AZ9" s="304"/>
      <c r="BA9" s="304"/>
      <c r="BB9" s="304"/>
      <c r="BC9" s="304"/>
      <c r="BD9" s="304"/>
      <c r="BE9" s="304"/>
      <c r="BF9" s="304"/>
      <c r="BG9" s="304"/>
      <c r="BH9" s="304"/>
      <c r="BI9" s="304"/>
      <c r="BJ9" s="304"/>
      <c r="BK9" s="304"/>
      <c r="BL9" s="304"/>
      <c r="BM9" s="304"/>
      <c r="BN9" s="304"/>
      <c r="BO9" s="304"/>
      <c r="BP9" s="304"/>
      <c r="BQ9" s="304"/>
      <c r="BR9" s="304"/>
      <c r="BS9" s="304"/>
      <c r="BT9" s="304"/>
      <c r="BU9" s="304"/>
      <c r="BV9" s="304"/>
      <c r="BW9" s="304"/>
      <c r="BX9" s="304"/>
      <c r="BY9" s="304"/>
      <c r="BZ9" s="304"/>
      <c r="CA9" s="304"/>
      <c r="CB9" s="304"/>
      <c r="CC9" s="304"/>
      <c r="CD9" s="304"/>
      <c r="CE9" s="304"/>
      <c r="CF9" s="304"/>
      <c r="CG9" s="304"/>
      <c r="CH9" s="304"/>
      <c r="CI9" s="304"/>
      <c r="CJ9" s="304"/>
      <c r="CK9" s="304"/>
      <c r="CL9" s="304"/>
      <c r="CM9" s="304"/>
      <c r="CN9" s="304"/>
      <c r="CO9" s="304"/>
      <c r="CP9" s="304"/>
      <c r="CQ9" s="304"/>
      <c r="CR9" s="304"/>
      <c r="CS9" s="304"/>
      <c r="CT9" s="304"/>
      <c r="CU9" s="304"/>
      <c r="CV9" s="304"/>
    </row>
    <row r="10" spans="1:100" s="524" customFormat="1">
      <c r="A10" s="462"/>
      <c r="B10" s="462" t="s">
        <v>11</v>
      </c>
      <c r="C10" s="832" t="str">
        <f>'Sch-1'!C10</f>
        <v/>
      </c>
      <c r="D10" s="832"/>
      <c r="E10" s="832"/>
      <c r="F10" s="832"/>
      <c r="G10" s="262"/>
      <c r="H10" s="262"/>
      <c r="I10" s="262"/>
      <c r="J10" s="262"/>
      <c r="K10" s="95" t="s">
        <v>3</v>
      </c>
      <c r="L10" s="24"/>
      <c r="N10" s="304"/>
      <c r="O10" s="304"/>
      <c r="P10" s="304"/>
      <c r="Q10" s="304"/>
      <c r="R10" s="304"/>
      <c r="S10" s="304"/>
      <c r="T10" s="304"/>
      <c r="U10" s="304"/>
      <c r="V10" s="304"/>
      <c r="W10" s="304"/>
      <c r="X10" s="304"/>
      <c r="Y10" s="304"/>
      <c r="Z10" s="304"/>
      <c r="AA10" s="304"/>
      <c r="AB10" s="304"/>
      <c r="AC10" s="304"/>
      <c r="AD10" s="304"/>
      <c r="AE10" s="304"/>
      <c r="AF10" s="304"/>
      <c r="AG10" s="304"/>
      <c r="AH10" s="304"/>
      <c r="AI10" s="304"/>
      <c r="AJ10" s="304"/>
      <c r="AK10" s="304"/>
      <c r="AL10" s="304"/>
      <c r="AM10" s="304"/>
      <c r="AN10" s="304"/>
      <c r="AO10" s="304"/>
      <c r="AP10" s="304"/>
      <c r="AQ10" s="304"/>
      <c r="AR10" s="304"/>
      <c r="AS10" s="304"/>
      <c r="AT10" s="304"/>
      <c r="AU10" s="304"/>
      <c r="AV10" s="304"/>
      <c r="AW10" s="304"/>
      <c r="AX10" s="304"/>
      <c r="AY10" s="304"/>
      <c r="AZ10" s="304"/>
      <c r="BA10" s="304"/>
      <c r="BB10" s="304"/>
      <c r="BC10" s="304"/>
      <c r="BD10" s="304"/>
      <c r="BE10" s="304"/>
      <c r="BF10" s="304"/>
      <c r="BG10" s="304"/>
      <c r="BH10" s="304"/>
      <c r="BI10" s="304"/>
      <c r="BJ10" s="304"/>
      <c r="BK10" s="304"/>
      <c r="BL10" s="304"/>
      <c r="BM10" s="304"/>
      <c r="BN10" s="304"/>
      <c r="BO10" s="304"/>
      <c r="BP10" s="304"/>
      <c r="BQ10" s="304"/>
      <c r="BR10" s="304"/>
      <c r="BS10" s="304"/>
      <c r="BT10" s="304"/>
      <c r="BU10" s="304"/>
      <c r="BV10" s="304"/>
      <c r="BW10" s="304"/>
      <c r="BX10" s="304"/>
      <c r="BY10" s="304"/>
      <c r="BZ10" s="304"/>
      <c r="CA10" s="304"/>
      <c r="CB10" s="304"/>
      <c r="CC10" s="304"/>
      <c r="CD10" s="304"/>
      <c r="CE10" s="304"/>
      <c r="CF10" s="304"/>
      <c r="CG10" s="304"/>
      <c r="CH10" s="304"/>
      <c r="CI10" s="304"/>
      <c r="CJ10" s="304"/>
      <c r="CK10" s="304"/>
      <c r="CL10" s="304"/>
      <c r="CM10" s="304"/>
      <c r="CN10" s="304"/>
      <c r="CO10" s="304"/>
      <c r="CP10" s="304"/>
      <c r="CQ10" s="304"/>
      <c r="CR10" s="304"/>
      <c r="CS10" s="304"/>
      <c r="CT10" s="304"/>
      <c r="CU10" s="304"/>
      <c r="CV10" s="304"/>
    </row>
    <row r="11" spans="1:100" s="524" customFormat="1">
      <c r="A11" s="409"/>
      <c r="B11" s="409"/>
      <c r="C11" s="832" t="str">
        <f>'Sch-1'!C11</f>
        <v/>
      </c>
      <c r="D11" s="832"/>
      <c r="E11" s="832"/>
      <c r="F11" s="832"/>
      <c r="G11" s="262"/>
      <c r="H11" s="262"/>
      <c r="I11" s="262"/>
      <c r="J11" s="262"/>
      <c r="K11" s="95" t="s">
        <v>4</v>
      </c>
      <c r="L11" s="24"/>
      <c r="N11" s="304"/>
      <c r="O11" s="304"/>
      <c r="P11" s="304"/>
      <c r="Q11" s="304"/>
      <c r="R11" s="304"/>
      <c r="S11" s="304"/>
      <c r="T11" s="304"/>
      <c r="U11" s="304"/>
      <c r="V11" s="304"/>
      <c r="W11" s="304"/>
      <c r="X11" s="304"/>
      <c r="Y11" s="304"/>
      <c r="Z11" s="304"/>
      <c r="AA11" s="304"/>
      <c r="AB11" s="304"/>
      <c r="AC11" s="304"/>
      <c r="AD11" s="304"/>
      <c r="AE11" s="304"/>
      <c r="AF11" s="304"/>
      <c r="AG11" s="304"/>
      <c r="AH11" s="304"/>
      <c r="AI11" s="304"/>
      <c r="AJ11" s="304"/>
      <c r="AK11" s="304"/>
      <c r="AL11" s="304"/>
      <c r="AM11" s="304"/>
      <c r="AN11" s="304"/>
      <c r="AO11" s="304"/>
      <c r="AP11" s="304"/>
      <c r="AQ11" s="304"/>
      <c r="AR11" s="304"/>
      <c r="AS11" s="304"/>
      <c r="AT11" s="304"/>
      <c r="AU11" s="304"/>
      <c r="AV11" s="304"/>
      <c r="AW11" s="304"/>
      <c r="AX11" s="304"/>
      <c r="AY11" s="304"/>
      <c r="AZ11" s="304"/>
      <c r="BA11" s="304"/>
      <c r="BB11" s="304"/>
      <c r="BC11" s="304"/>
      <c r="BD11" s="304"/>
      <c r="BE11" s="304"/>
      <c r="BF11" s="304"/>
      <c r="BG11" s="304"/>
      <c r="BH11" s="304"/>
      <c r="BI11" s="304"/>
      <c r="BJ11" s="304"/>
      <c r="BK11" s="304"/>
      <c r="BL11" s="304"/>
      <c r="BM11" s="304"/>
      <c r="BN11" s="304"/>
      <c r="BO11" s="304"/>
      <c r="BP11" s="304"/>
      <c r="BQ11" s="304"/>
      <c r="BR11" s="304"/>
      <c r="BS11" s="304"/>
      <c r="BT11" s="304"/>
      <c r="BU11" s="304"/>
      <c r="BV11" s="304"/>
      <c r="BW11" s="304"/>
      <c r="BX11" s="304"/>
      <c r="BY11" s="304"/>
      <c r="BZ11" s="304"/>
      <c r="CA11" s="304"/>
      <c r="CB11" s="304"/>
      <c r="CC11" s="304"/>
      <c r="CD11" s="304"/>
      <c r="CE11" s="304"/>
      <c r="CF11" s="304"/>
      <c r="CG11" s="304"/>
      <c r="CH11" s="304"/>
      <c r="CI11" s="304"/>
      <c r="CJ11" s="304"/>
      <c r="CK11" s="304"/>
      <c r="CL11" s="304"/>
      <c r="CM11" s="304"/>
      <c r="CN11" s="304"/>
      <c r="CO11" s="304"/>
      <c r="CP11" s="304"/>
      <c r="CQ11" s="304"/>
      <c r="CR11" s="304"/>
      <c r="CS11" s="304"/>
      <c r="CT11" s="304"/>
      <c r="CU11" s="304"/>
      <c r="CV11" s="304"/>
    </row>
    <row r="12" spans="1:100" s="524" customFormat="1">
      <c r="A12" s="409"/>
      <c r="B12" s="409"/>
      <c r="C12" s="832" t="str">
        <f>'Sch-1'!C12</f>
        <v/>
      </c>
      <c r="D12" s="832"/>
      <c r="E12" s="832"/>
      <c r="F12" s="832"/>
      <c r="G12" s="262"/>
      <c r="H12" s="262"/>
      <c r="I12" s="262"/>
      <c r="J12" s="262"/>
      <c r="K12" s="95" t="s">
        <v>5</v>
      </c>
      <c r="L12" s="24"/>
      <c r="N12" s="304"/>
      <c r="O12" s="304"/>
      <c r="P12" s="304"/>
      <c r="Q12" s="304"/>
      <c r="R12" s="304"/>
      <c r="S12" s="304"/>
      <c r="T12" s="304"/>
      <c r="U12" s="304"/>
      <c r="V12" s="304"/>
      <c r="W12" s="304"/>
      <c r="X12" s="304"/>
      <c r="Y12" s="304"/>
      <c r="Z12" s="304"/>
      <c r="AA12" s="304"/>
      <c r="AB12" s="304"/>
      <c r="AC12" s="304"/>
      <c r="AD12" s="304"/>
      <c r="AE12" s="304"/>
      <c r="AF12" s="304"/>
      <c r="AG12" s="304"/>
      <c r="AH12" s="304"/>
      <c r="AI12" s="304"/>
      <c r="AJ12" s="304"/>
      <c r="AK12" s="304"/>
      <c r="AL12" s="304"/>
      <c r="AM12" s="304"/>
      <c r="AN12" s="304"/>
      <c r="AO12" s="304"/>
      <c r="AP12" s="304"/>
      <c r="AQ12" s="304"/>
      <c r="AR12" s="304"/>
      <c r="AS12" s="304"/>
      <c r="AT12" s="304"/>
      <c r="AU12" s="304"/>
      <c r="AV12" s="304"/>
      <c r="AW12" s="304"/>
      <c r="AX12" s="304"/>
      <c r="AY12" s="304"/>
      <c r="AZ12" s="304"/>
      <c r="BA12" s="304"/>
      <c r="BB12" s="304"/>
      <c r="BC12" s="304"/>
      <c r="BD12" s="304"/>
      <c r="BE12" s="304"/>
      <c r="BF12" s="304"/>
      <c r="BG12" s="304"/>
      <c r="BH12" s="304"/>
      <c r="BI12" s="304"/>
      <c r="BJ12" s="304"/>
      <c r="BK12" s="304"/>
      <c r="BL12" s="304"/>
      <c r="BM12" s="304"/>
      <c r="BN12" s="304"/>
      <c r="BO12" s="304"/>
      <c r="BP12" s="304"/>
      <c r="BQ12" s="304"/>
      <c r="BR12" s="304"/>
      <c r="BS12" s="304"/>
      <c r="BT12" s="304"/>
      <c r="BU12" s="304"/>
      <c r="BV12" s="304"/>
      <c r="BW12" s="304"/>
      <c r="BX12" s="304"/>
      <c r="BY12" s="304"/>
      <c r="BZ12" s="304"/>
      <c r="CA12" s="304"/>
      <c r="CB12" s="304"/>
      <c r="CC12" s="304"/>
      <c r="CD12" s="304"/>
      <c r="CE12" s="304"/>
      <c r="CF12" s="304"/>
      <c r="CG12" s="304"/>
      <c r="CH12" s="304"/>
      <c r="CI12" s="304"/>
      <c r="CJ12" s="304"/>
      <c r="CK12" s="304"/>
      <c r="CL12" s="304"/>
      <c r="CM12" s="304"/>
      <c r="CN12" s="304"/>
      <c r="CO12" s="304"/>
      <c r="CP12" s="304"/>
      <c r="CQ12" s="304"/>
      <c r="CR12" s="304"/>
      <c r="CS12" s="304"/>
      <c r="CT12" s="304"/>
      <c r="CU12" s="304"/>
      <c r="CV12" s="304"/>
    </row>
    <row r="13" spans="1:100" s="304" customFormat="1" ht="21" customHeight="1">
      <c r="A13" s="309"/>
      <c r="B13" s="309"/>
      <c r="C13" s="309"/>
      <c r="D13" s="309"/>
      <c r="E13" s="309"/>
      <c r="F13" s="309"/>
      <c r="G13" s="309"/>
      <c r="H13" s="309"/>
      <c r="I13" s="398"/>
      <c r="J13" s="466"/>
      <c r="K13" s="95" t="s">
        <v>6</v>
      </c>
      <c r="L13" s="303"/>
      <c r="M13" s="303"/>
    </row>
    <row r="14" spans="1:100" s="304" customFormat="1" ht="27.95" customHeight="1">
      <c r="A14" s="916" t="s">
        <v>33</v>
      </c>
      <c r="B14" s="916"/>
      <c r="C14" s="916"/>
      <c r="D14" s="916"/>
      <c r="E14" s="916"/>
      <c r="F14" s="916"/>
      <c r="G14" s="916"/>
      <c r="H14" s="916"/>
      <c r="I14" s="916"/>
      <c r="J14" s="916"/>
      <c r="K14" s="916"/>
      <c r="L14" s="916"/>
      <c r="M14" s="916"/>
    </row>
    <row r="15" spans="1:100" s="304" customFormat="1" ht="115.5" customHeight="1">
      <c r="A15" s="521" t="s">
        <v>34</v>
      </c>
      <c r="B15" s="391" t="s">
        <v>267</v>
      </c>
      <c r="C15" s="391" t="s">
        <v>268</v>
      </c>
      <c r="D15" s="521" t="s">
        <v>40</v>
      </c>
      <c r="E15" s="525" t="s">
        <v>332</v>
      </c>
      <c r="F15" s="526" t="s">
        <v>333</v>
      </c>
      <c r="G15" s="526" t="s">
        <v>313</v>
      </c>
      <c r="H15" s="526" t="s">
        <v>321</v>
      </c>
      <c r="I15" s="522" t="s">
        <v>35</v>
      </c>
      <c r="J15" s="522" t="s">
        <v>9</v>
      </c>
      <c r="K15" s="522" t="s">
        <v>16</v>
      </c>
      <c r="L15" s="522" t="s">
        <v>36</v>
      </c>
      <c r="M15" s="523" t="s">
        <v>37</v>
      </c>
      <c r="AB15" s="304" t="s">
        <v>38</v>
      </c>
      <c r="AD15" s="304" t="s">
        <v>22</v>
      </c>
      <c r="AE15" s="304" t="s">
        <v>39</v>
      </c>
    </row>
    <row r="16" spans="1:100">
      <c r="A16" s="528"/>
      <c r="B16" s="528"/>
      <c r="C16" s="528"/>
      <c r="D16" s="528"/>
      <c r="E16" s="528"/>
      <c r="F16" s="528"/>
      <c r="G16" s="528"/>
      <c r="H16" s="528"/>
      <c r="I16" s="529"/>
      <c r="J16" s="530"/>
      <c r="K16" s="530"/>
      <c r="L16" s="530"/>
      <c r="M16" s="530"/>
    </row>
    <row r="17" spans="1:100" s="417" customFormat="1" ht="23.25" customHeight="1">
      <c r="A17" s="468"/>
      <c r="B17" s="468"/>
      <c r="C17" s="468"/>
      <c r="D17" s="468"/>
      <c r="F17" s="468"/>
      <c r="G17" s="531" t="s">
        <v>341</v>
      </c>
      <c r="H17" s="468"/>
      <c r="I17" s="468"/>
      <c r="J17" s="468"/>
      <c r="K17" s="468"/>
      <c r="L17" s="468"/>
      <c r="M17" s="468"/>
      <c r="N17" s="304"/>
      <c r="O17" s="304"/>
      <c r="P17" s="304"/>
      <c r="Q17" s="304"/>
      <c r="R17" s="304"/>
      <c r="S17" s="304"/>
      <c r="T17" s="304"/>
      <c r="U17" s="304"/>
      <c r="V17" s="304"/>
      <c r="W17" s="304"/>
      <c r="X17" s="304"/>
      <c r="Y17" s="304"/>
      <c r="Z17" s="304"/>
      <c r="AA17" s="304"/>
      <c r="AB17" s="304"/>
      <c r="AC17" s="304"/>
      <c r="AD17" s="304"/>
      <c r="AE17" s="304"/>
      <c r="AF17" s="304"/>
      <c r="AG17" s="304"/>
      <c r="AH17" s="304"/>
      <c r="AI17" s="304"/>
      <c r="AJ17" s="304"/>
      <c r="AK17" s="304"/>
      <c r="AL17" s="304"/>
      <c r="AM17" s="304"/>
      <c r="AN17" s="304"/>
      <c r="AO17" s="304"/>
      <c r="AP17" s="304"/>
      <c r="AQ17" s="304"/>
      <c r="AR17" s="304"/>
      <c r="AS17" s="304"/>
      <c r="AT17" s="304"/>
      <c r="AU17" s="304"/>
      <c r="AV17" s="304"/>
      <c r="AW17" s="304"/>
      <c r="AX17" s="304"/>
      <c r="AY17" s="304"/>
      <c r="AZ17" s="304"/>
      <c r="BA17" s="304"/>
      <c r="BB17" s="304"/>
      <c r="BC17" s="304"/>
      <c r="BD17" s="304"/>
      <c r="BE17" s="304"/>
      <c r="BF17" s="304"/>
      <c r="BG17" s="304"/>
      <c r="BH17" s="304"/>
      <c r="BI17" s="304"/>
      <c r="BJ17" s="304"/>
      <c r="BK17" s="304"/>
      <c r="BL17" s="304"/>
      <c r="BM17" s="304"/>
      <c r="BN17" s="304"/>
      <c r="BO17" s="304"/>
      <c r="BP17" s="304"/>
      <c r="BQ17" s="304"/>
      <c r="BR17" s="304"/>
      <c r="BS17" s="304"/>
      <c r="BT17" s="304"/>
      <c r="BU17" s="304"/>
      <c r="BV17" s="304"/>
      <c r="BW17" s="304"/>
      <c r="BX17" s="304"/>
      <c r="BY17" s="304"/>
      <c r="BZ17" s="304"/>
      <c r="CA17" s="304"/>
      <c r="CB17" s="304"/>
      <c r="CC17" s="304"/>
      <c r="CD17" s="304"/>
      <c r="CE17" s="304"/>
      <c r="CF17" s="304"/>
      <c r="CG17" s="304"/>
      <c r="CH17" s="304"/>
      <c r="CI17" s="304"/>
      <c r="CJ17" s="304"/>
      <c r="CK17" s="304"/>
      <c r="CL17" s="304"/>
      <c r="CM17" s="304"/>
      <c r="CN17" s="304"/>
      <c r="CO17" s="304"/>
      <c r="CP17" s="304"/>
      <c r="CQ17" s="304"/>
      <c r="CR17" s="304"/>
      <c r="CS17" s="304"/>
      <c r="CT17" s="304"/>
      <c r="CU17" s="304"/>
      <c r="CV17" s="304"/>
    </row>
    <row r="18" spans="1:100" ht="22.5" customHeight="1">
      <c r="A18" s="917"/>
      <c r="B18" s="917"/>
      <c r="C18" s="917"/>
      <c r="D18" s="917"/>
      <c r="E18" s="917"/>
      <c r="F18" s="917"/>
      <c r="G18" s="917"/>
      <c r="H18" s="917"/>
      <c r="I18" s="917"/>
      <c r="J18" s="532"/>
      <c r="K18" s="532"/>
      <c r="L18" s="532"/>
      <c r="M18" s="532"/>
    </row>
    <row r="19" spans="1:100" ht="26.25" customHeight="1">
      <c r="B19" s="373"/>
      <c r="C19" s="374"/>
      <c r="D19" s="374"/>
      <c r="E19" s="374"/>
      <c r="F19" s="374"/>
      <c r="G19" s="374"/>
      <c r="H19" s="374"/>
      <c r="I19" s="374"/>
      <c r="J19" s="374"/>
      <c r="K19" s="374"/>
      <c r="L19" s="375"/>
      <c r="M19" s="527"/>
    </row>
    <row r="20" spans="1:100">
      <c r="B20" s="374"/>
      <c r="C20" s="374"/>
      <c r="D20" s="374"/>
      <c r="E20" s="374"/>
      <c r="F20" s="374"/>
      <c r="G20" s="374"/>
      <c r="H20" s="374"/>
      <c r="I20" s="374"/>
      <c r="J20" s="374"/>
      <c r="K20" s="374"/>
      <c r="L20" s="376"/>
      <c r="M20" s="527"/>
    </row>
    <row r="21" spans="1:100" s="478" customFormat="1">
      <c r="B21" s="478" t="s">
        <v>318</v>
      </c>
      <c r="C21" s="918" t="str">
        <f>'Sch-6 (After Discount)'!B31</f>
        <v xml:space="preserve">  </v>
      </c>
      <c r="D21" s="919"/>
      <c r="H21" s="922" t="s">
        <v>320</v>
      </c>
      <c r="I21" s="922"/>
      <c r="J21" s="927" t="str">
        <f>'Sch-6 (After Discount)'!D31</f>
        <v/>
      </c>
      <c r="K21" s="927"/>
      <c r="L21" s="927"/>
      <c r="M21" s="927"/>
      <c r="N21" s="304"/>
      <c r="O21" s="304"/>
      <c r="P21" s="304"/>
      <c r="Q21" s="304"/>
      <c r="R21" s="304"/>
      <c r="S21" s="304"/>
      <c r="T21" s="304"/>
      <c r="U21" s="304"/>
      <c r="V21" s="304"/>
      <c r="W21" s="304"/>
      <c r="X21" s="304"/>
      <c r="Y21" s="304"/>
      <c r="Z21" s="304"/>
      <c r="AA21" s="304"/>
      <c r="AB21" s="304"/>
      <c r="AC21" s="304"/>
      <c r="AD21" s="304"/>
      <c r="AE21" s="304"/>
      <c r="AF21" s="304"/>
      <c r="AG21" s="304"/>
      <c r="AH21" s="304"/>
      <c r="AI21" s="304"/>
      <c r="AJ21" s="304"/>
      <c r="AK21" s="304"/>
      <c r="AL21" s="304"/>
      <c r="AM21" s="304"/>
      <c r="AN21" s="304"/>
      <c r="AO21" s="304"/>
      <c r="AP21" s="304"/>
      <c r="AQ21" s="304"/>
      <c r="AR21" s="304"/>
      <c r="AS21" s="304"/>
      <c r="AT21" s="304"/>
      <c r="AU21" s="304"/>
      <c r="AV21" s="304"/>
      <c r="AW21" s="304"/>
      <c r="AX21" s="304"/>
      <c r="AY21" s="304"/>
      <c r="AZ21" s="304"/>
      <c r="BA21" s="304"/>
      <c r="BB21" s="304"/>
      <c r="BC21" s="304"/>
      <c r="BD21" s="304"/>
      <c r="BE21" s="304"/>
      <c r="BF21" s="304"/>
      <c r="BG21" s="304"/>
      <c r="BH21" s="304"/>
      <c r="BI21" s="304"/>
      <c r="BJ21" s="304"/>
      <c r="BK21" s="304"/>
      <c r="BL21" s="304"/>
      <c r="BM21" s="304"/>
      <c r="BN21" s="304"/>
      <c r="BO21" s="304"/>
      <c r="BP21" s="304"/>
      <c r="BQ21" s="304"/>
      <c r="BR21" s="304"/>
      <c r="BS21" s="304"/>
      <c r="BT21" s="304"/>
      <c r="BU21" s="304"/>
      <c r="BV21" s="304"/>
      <c r="BW21" s="304"/>
      <c r="BX21" s="304"/>
      <c r="BY21" s="304"/>
      <c r="BZ21" s="304"/>
      <c r="CA21" s="304"/>
      <c r="CB21" s="304"/>
      <c r="CC21" s="304"/>
      <c r="CD21" s="304"/>
      <c r="CE21" s="304"/>
      <c r="CF21" s="304"/>
      <c r="CG21" s="304"/>
      <c r="CH21" s="304"/>
      <c r="CI21" s="304"/>
      <c r="CJ21" s="304"/>
      <c r="CK21" s="304"/>
      <c r="CL21" s="304"/>
      <c r="CM21" s="304"/>
      <c r="CN21" s="304"/>
      <c r="CO21" s="304"/>
      <c r="CP21" s="304"/>
      <c r="CQ21" s="304"/>
      <c r="CR21" s="304"/>
      <c r="CS21" s="304"/>
      <c r="CT21" s="304"/>
      <c r="CU21" s="304"/>
      <c r="CV21" s="304"/>
    </row>
    <row r="22" spans="1:100" s="478" customFormat="1" ht="16.5" customHeight="1">
      <c r="B22" s="478" t="s">
        <v>319</v>
      </c>
      <c r="C22" s="928" t="str">
        <f>'Sch-6'!B32</f>
        <v/>
      </c>
      <c r="D22" s="919"/>
      <c r="H22" s="922" t="s">
        <v>125</v>
      </c>
      <c r="I22" s="922"/>
      <c r="J22" s="927" t="str">
        <f>'Sch-6 (After Discount)'!D32</f>
        <v/>
      </c>
      <c r="K22" s="927"/>
      <c r="L22" s="927"/>
      <c r="M22" s="927"/>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4"/>
      <c r="AL22" s="304"/>
      <c r="AM22" s="304"/>
      <c r="AN22" s="304"/>
      <c r="AO22" s="304"/>
      <c r="AP22" s="304"/>
      <c r="AQ22" s="304"/>
      <c r="AR22" s="304"/>
      <c r="AS22" s="304"/>
      <c r="AT22" s="304"/>
      <c r="AU22" s="304"/>
      <c r="AV22" s="304"/>
      <c r="AW22" s="304"/>
      <c r="AX22" s="304"/>
      <c r="AY22" s="304"/>
      <c r="AZ22" s="304"/>
      <c r="BA22" s="304"/>
      <c r="BB22" s="304"/>
      <c r="BC22" s="304"/>
      <c r="BD22" s="304"/>
      <c r="BE22" s="304"/>
      <c r="BF22" s="304"/>
      <c r="BG22" s="304"/>
      <c r="BH22" s="304"/>
      <c r="BI22" s="304"/>
      <c r="BJ22" s="304"/>
      <c r="BK22" s="304"/>
      <c r="BL22" s="304"/>
      <c r="BM22" s="304"/>
      <c r="BN22" s="304"/>
      <c r="BO22" s="304"/>
      <c r="BP22" s="304"/>
      <c r="BQ22" s="304"/>
      <c r="BR22" s="304"/>
      <c r="BS22" s="304"/>
      <c r="BT22" s="304"/>
      <c r="BU22" s="304"/>
      <c r="BV22" s="304"/>
      <c r="BW22" s="304"/>
      <c r="BX22" s="304"/>
      <c r="BY22" s="304"/>
      <c r="BZ22" s="304"/>
      <c r="CA22" s="304"/>
      <c r="CB22" s="304"/>
      <c r="CC22" s="304"/>
      <c r="CD22" s="304"/>
      <c r="CE22" s="304"/>
      <c r="CF22" s="304"/>
      <c r="CG22" s="304"/>
      <c r="CH22" s="304"/>
      <c r="CI22" s="304"/>
      <c r="CJ22" s="304"/>
      <c r="CK22" s="304"/>
      <c r="CL22" s="304"/>
      <c r="CM22" s="304"/>
      <c r="CN22" s="304"/>
      <c r="CO22" s="304"/>
      <c r="CP22" s="304"/>
      <c r="CQ22" s="304"/>
      <c r="CR22" s="304"/>
      <c r="CS22" s="304"/>
      <c r="CT22" s="304"/>
      <c r="CU22" s="304"/>
      <c r="CV22" s="304"/>
    </row>
    <row r="23" spans="1:100">
      <c r="B23" s="920"/>
      <c r="C23" s="920"/>
      <c r="D23" s="920"/>
      <c r="E23" s="920"/>
      <c r="F23" s="920"/>
      <c r="G23" s="920"/>
      <c r="H23" s="920"/>
      <c r="I23" s="920"/>
      <c r="J23" s="920"/>
      <c r="K23" s="920"/>
      <c r="L23" s="920"/>
      <c r="M23" s="527"/>
    </row>
    <row r="24" spans="1:100">
      <c r="B24" s="377"/>
      <c r="C24" s="377"/>
      <c r="D24" s="921"/>
      <c r="E24" s="921"/>
      <c r="F24" s="921"/>
      <c r="G24" s="921"/>
      <c r="H24" s="921"/>
      <c r="I24" s="921"/>
      <c r="J24" s="921"/>
      <c r="K24" s="921"/>
      <c r="L24" s="921"/>
      <c r="M24" s="527"/>
    </row>
    <row r="25" spans="1:100">
      <c r="B25" s="378"/>
      <c r="C25" s="379"/>
      <c r="D25" s="921"/>
      <c r="E25" s="921"/>
      <c r="F25" s="921"/>
      <c r="G25" s="921"/>
      <c r="H25" s="921"/>
      <c r="I25" s="921"/>
      <c r="J25" s="921"/>
      <c r="K25" s="921"/>
      <c r="L25" s="921"/>
      <c r="M25" s="527"/>
    </row>
    <row r="26" spans="1:100">
      <c r="B26" s="378"/>
      <c r="C26" s="380"/>
      <c r="D26" s="921"/>
      <c r="E26" s="921"/>
      <c r="F26" s="921"/>
      <c r="G26" s="921"/>
      <c r="H26" s="921"/>
      <c r="I26" s="921"/>
      <c r="J26" s="921"/>
      <c r="K26" s="921"/>
      <c r="L26" s="921"/>
      <c r="M26" s="527"/>
    </row>
    <row r="27" spans="1:100">
      <c r="B27" s="23"/>
      <c r="C27" s="22"/>
      <c r="D27" s="921"/>
      <c r="E27" s="921"/>
      <c r="F27" s="921"/>
      <c r="G27" s="921"/>
      <c r="H27" s="921"/>
      <c r="I27" s="921"/>
      <c r="J27" s="921"/>
      <c r="K27" s="921"/>
      <c r="L27" s="921"/>
      <c r="M27" s="527"/>
    </row>
    <row r="28" spans="1:100">
      <c r="B28" s="23"/>
      <c r="C28" s="22"/>
      <c r="D28" s="381"/>
      <c r="E28" s="381"/>
      <c r="F28" s="381"/>
      <c r="G28" s="381"/>
      <c r="H28" s="381"/>
      <c r="I28" s="381"/>
      <c r="J28" s="381"/>
      <c r="K28" s="381"/>
      <c r="L28" s="381"/>
      <c r="M28" s="527"/>
    </row>
    <row r="29" spans="1:100">
      <c r="B29" s="382"/>
      <c r="C29" s="923"/>
      <c r="D29" s="923"/>
      <c r="E29" s="923"/>
      <c r="F29" s="923"/>
      <c r="G29" s="923"/>
      <c r="H29" s="923"/>
      <c r="I29" s="923"/>
      <c r="J29" s="923"/>
      <c r="K29" s="923"/>
      <c r="L29" s="383"/>
      <c r="M29" s="527"/>
    </row>
    <row r="59" spans="1:100" s="265" customFormat="1">
      <c r="A59" s="270"/>
      <c r="B59" s="270"/>
      <c r="C59" s="270"/>
      <c r="D59" s="270"/>
      <c r="E59" s="270"/>
      <c r="F59" s="270"/>
      <c r="G59" s="270"/>
      <c r="H59" s="270"/>
      <c r="I59" s="399"/>
      <c r="J59" s="271"/>
      <c r="K59" s="271"/>
      <c r="L59" s="271"/>
      <c r="M59" s="271"/>
      <c r="N59" s="304"/>
      <c r="O59" s="304"/>
      <c r="P59" s="304"/>
      <c r="Q59" s="304"/>
      <c r="R59" s="304"/>
      <c r="S59" s="304"/>
      <c r="T59" s="304"/>
      <c r="U59" s="304"/>
      <c r="V59" s="304"/>
      <c r="W59" s="304"/>
      <c r="X59" s="304"/>
      <c r="Y59" s="304"/>
      <c r="Z59" s="304"/>
      <c r="AA59" s="304"/>
      <c r="AB59" s="304"/>
      <c r="AC59" s="304"/>
      <c r="AD59" s="304"/>
      <c r="AE59" s="304"/>
      <c r="AF59" s="304"/>
      <c r="AG59" s="304"/>
      <c r="AH59" s="304"/>
      <c r="AI59" s="304"/>
      <c r="AJ59" s="304"/>
      <c r="AK59" s="304"/>
      <c r="AL59" s="304"/>
      <c r="AM59" s="304"/>
      <c r="AN59" s="304"/>
      <c r="AO59" s="304"/>
      <c r="AP59" s="304"/>
      <c r="AQ59" s="304"/>
      <c r="AR59" s="304"/>
      <c r="AS59" s="304"/>
      <c r="AT59" s="304"/>
      <c r="AU59" s="304"/>
      <c r="AV59" s="304"/>
      <c r="AW59" s="304"/>
      <c r="AX59" s="304"/>
      <c r="AY59" s="304"/>
      <c r="AZ59" s="304"/>
      <c r="BA59" s="304"/>
      <c r="BB59" s="304"/>
      <c r="BC59" s="304"/>
      <c r="BD59" s="304"/>
      <c r="BE59" s="304"/>
      <c r="BF59" s="304"/>
      <c r="BG59" s="304"/>
      <c r="BH59" s="304"/>
      <c r="BI59" s="304"/>
      <c r="BJ59" s="304"/>
      <c r="BK59" s="304"/>
      <c r="BL59" s="304"/>
      <c r="BM59" s="304"/>
      <c r="BN59" s="304"/>
      <c r="BO59" s="304"/>
      <c r="BP59" s="304"/>
      <c r="BQ59" s="304"/>
      <c r="BR59" s="304"/>
      <c r="BS59" s="304"/>
      <c r="BT59" s="304"/>
      <c r="BU59" s="304"/>
      <c r="BV59" s="304"/>
      <c r="BW59" s="304"/>
      <c r="BX59" s="304"/>
      <c r="BY59" s="304"/>
      <c r="BZ59" s="304"/>
      <c r="CA59" s="304"/>
      <c r="CB59" s="304"/>
      <c r="CC59" s="304"/>
      <c r="CD59" s="304"/>
      <c r="CE59" s="304"/>
      <c r="CF59" s="304"/>
      <c r="CG59" s="304"/>
      <c r="CH59" s="304"/>
      <c r="CI59" s="304"/>
      <c r="CJ59" s="304"/>
      <c r="CK59" s="304"/>
      <c r="CL59" s="304"/>
      <c r="CM59" s="304"/>
      <c r="CN59" s="304"/>
      <c r="CO59" s="304"/>
      <c r="CP59" s="304"/>
      <c r="CQ59" s="304"/>
      <c r="CR59" s="304"/>
      <c r="CS59" s="304"/>
      <c r="CT59" s="304"/>
      <c r="CU59" s="304"/>
      <c r="CV59" s="304"/>
    </row>
    <row r="60" spans="1:100" s="265" customFormat="1">
      <c r="A60" s="270"/>
      <c r="B60" s="270"/>
      <c r="C60" s="270"/>
      <c r="D60" s="270"/>
      <c r="E60" s="270"/>
      <c r="F60" s="270"/>
      <c r="G60" s="270"/>
      <c r="H60" s="270"/>
      <c r="I60" s="399"/>
      <c r="J60" s="271"/>
      <c r="K60" s="271"/>
      <c r="L60" s="271"/>
      <c r="M60" s="271"/>
      <c r="N60" s="304"/>
      <c r="O60" s="304"/>
      <c r="P60" s="304"/>
      <c r="Q60" s="304"/>
      <c r="R60" s="304"/>
      <c r="S60" s="304"/>
      <c r="T60" s="304"/>
      <c r="U60" s="304"/>
      <c r="V60" s="304"/>
      <c r="W60" s="304"/>
      <c r="X60" s="304"/>
      <c r="Y60" s="304"/>
      <c r="Z60" s="304"/>
      <c r="AA60" s="304"/>
      <c r="AB60" s="304"/>
      <c r="AC60" s="304"/>
      <c r="AD60" s="304"/>
      <c r="AE60" s="304"/>
      <c r="AF60" s="304"/>
      <c r="AG60" s="304"/>
      <c r="AH60" s="304"/>
      <c r="AI60" s="304"/>
      <c r="AJ60" s="304"/>
      <c r="AK60" s="304"/>
      <c r="AL60" s="304"/>
      <c r="AM60" s="304"/>
      <c r="AN60" s="304"/>
      <c r="AO60" s="304"/>
      <c r="AP60" s="304"/>
      <c r="AQ60" s="304"/>
      <c r="AR60" s="304"/>
      <c r="AS60" s="304"/>
      <c r="AT60" s="304"/>
      <c r="AU60" s="304"/>
      <c r="AV60" s="304"/>
      <c r="AW60" s="304"/>
      <c r="AX60" s="304"/>
      <c r="AY60" s="304"/>
      <c r="AZ60" s="304"/>
      <c r="BA60" s="304"/>
      <c r="BB60" s="304"/>
      <c r="BC60" s="304"/>
      <c r="BD60" s="304"/>
      <c r="BE60" s="304"/>
      <c r="BF60" s="304"/>
      <c r="BG60" s="304"/>
      <c r="BH60" s="304"/>
      <c r="BI60" s="304"/>
      <c r="BJ60" s="304"/>
      <c r="BK60" s="304"/>
      <c r="BL60" s="304"/>
      <c r="BM60" s="304"/>
      <c r="BN60" s="304"/>
      <c r="BO60" s="304"/>
      <c r="BP60" s="304"/>
      <c r="BQ60" s="304"/>
      <c r="BR60" s="304"/>
      <c r="BS60" s="304"/>
      <c r="BT60" s="304"/>
      <c r="BU60" s="304"/>
      <c r="BV60" s="304"/>
      <c r="BW60" s="304"/>
      <c r="BX60" s="304"/>
      <c r="BY60" s="304"/>
      <c r="BZ60" s="304"/>
      <c r="CA60" s="304"/>
      <c r="CB60" s="304"/>
      <c r="CC60" s="304"/>
      <c r="CD60" s="304"/>
      <c r="CE60" s="304"/>
      <c r="CF60" s="304"/>
      <c r="CG60" s="304"/>
      <c r="CH60" s="304"/>
      <c r="CI60" s="304"/>
      <c r="CJ60" s="304"/>
      <c r="CK60" s="304"/>
      <c r="CL60" s="304"/>
      <c r="CM60" s="304"/>
      <c r="CN60" s="304"/>
      <c r="CO60" s="304"/>
      <c r="CP60" s="304"/>
      <c r="CQ60" s="304"/>
      <c r="CR60" s="304"/>
      <c r="CS60" s="304"/>
      <c r="CT60" s="304"/>
      <c r="CU60" s="304"/>
      <c r="CV60" s="304"/>
    </row>
    <row r="61" spans="1:100" s="265" customFormat="1">
      <c r="A61" s="270"/>
      <c r="B61" s="270"/>
      <c r="C61" s="270"/>
      <c r="D61" s="270"/>
      <c r="E61" s="270"/>
      <c r="F61" s="270"/>
      <c r="G61" s="270"/>
      <c r="H61" s="270"/>
      <c r="I61" s="399"/>
      <c r="J61" s="271"/>
      <c r="K61" s="271"/>
      <c r="L61" s="271"/>
      <c r="M61" s="271"/>
      <c r="N61" s="304"/>
      <c r="O61" s="304"/>
      <c r="P61" s="304"/>
      <c r="Q61" s="304"/>
      <c r="R61" s="304"/>
      <c r="S61" s="304"/>
      <c r="T61" s="304"/>
      <c r="U61" s="304"/>
      <c r="V61" s="304"/>
      <c r="W61" s="304"/>
      <c r="X61" s="304"/>
      <c r="Y61" s="304"/>
      <c r="Z61" s="304"/>
      <c r="AA61" s="304"/>
      <c r="AB61" s="304"/>
      <c r="AC61" s="304"/>
      <c r="AD61" s="304"/>
      <c r="AE61" s="304"/>
      <c r="AF61" s="304"/>
      <c r="AG61" s="304"/>
      <c r="AH61" s="304"/>
      <c r="AI61" s="304"/>
      <c r="AJ61" s="304"/>
      <c r="AK61" s="304"/>
      <c r="AL61" s="304"/>
      <c r="AM61" s="304"/>
      <c r="AN61" s="304"/>
      <c r="AO61" s="304"/>
      <c r="AP61" s="304"/>
      <c r="AQ61" s="304"/>
      <c r="AR61" s="304"/>
      <c r="AS61" s="304"/>
      <c r="AT61" s="304"/>
      <c r="AU61" s="304"/>
      <c r="AV61" s="304"/>
      <c r="AW61" s="304"/>
      <c r="AX61" s="304"/>
      <c r="AY61" s="304"/>
      <c r="AZ61" s="304"/>
      <c r="BA61" s="304"/>
      <c r="BB61" s="304"/>
      <c r="BC61" s="304"/>
      <c r="BD61" s="304"/>
      <c r="BE61" s="304"/>
      <c r="BF61" s="304"/>
      <c r="BG61" s="304"/>
      <c r="BH61" s="304"/>
      <c r="BI61" s="304"/>
      <c r="BJ61" s="304"/>
      <c r="BK61" s="304"/>
      <c r="BL61" s="304"/>
      <c r="BM61" s="304"/>
      <c r="BN61" s="304"/>
      <c r="BO61" s="304"/>
      <c r="BP61" s="304"/>
      <c r="BQ61" s="304"/>
      <c r="BR61" s="304"/>
      <c r="BS61" s="304"/>
      <c r="BT61" s="304"/>
      <c r="BU61" s="304"/>
      <c r="BV61" s="304"/>
      <c r="BW61" s="304"/>
      <c r="BX61" s="304"/>
      <c r="BY61" s="304"/>
      <c r="BZ61" s="304"/>
      <c r="CA61" s="304"/>
      <c r="CB61" s="304"/>
      <c r="CC61" s="304"/>
      <c r="CD61" s="304"/>
      <c r="CE61" s="304"/>
      <c r="CF61" s="304"/>
      <c r="CG61" s="304"/>
      <c r="CH61" s="304"/>
      <c r="CI61" s="304"/>
      <c r="CJ61" s="304"/>
      <c r="CK61" s="304"/>
      <c r="CL61" s="304"/>
      <c r="CM61" s="304"/>
      <c r="CN61" s="304"/>
      <c r="CO61" s="304"/>
      <c r="CP61" s="304"/>
      <c r="CQ61" s="304"/>
      <c r="CR61" s="304"/>
      <c r="CS61" s="304"/>
      <c r="CT61" s="304"/>
      <c r="CU61" s="304"/>
      <c r="CV61" s="304"/>
    </row>
    <row r="62" spans="1:100" s="274" customFormat="1" ht="16.5" hidden="1" customHeight="1">
      <c r="A62" s="272" t="str">
        <f>A1</f>
        <v>5002002162/GIS-EXCLUDING/DOM/A04-CC CS -5</v>
      </c>
      <c r="B62" s="272"/>
      <c r="C62" s="272"/>
      <c r="D62" s="272"/>
      <c r="E62" s="272"/>
      <c r="F62" s="272"/>
      <c r="G62" s="272"/>
      <c r="H62" s="272"/>
      <c r="I62" s="400"/>
      <c r="J62" s="273"/>
      <c r="K62" s="273"/>
      <c r="L62" s="273"/>
      <c r="M62" s="273"/>
      <c r="N62" s="304"/>
      <c r="O62" s="304"/>
      <c r="P62" s="304"/>
      <c r="Q62" s="304"/>
      <c r="R62" s="304"/>
      <c r="S62" s="304"/>
      <c r="T62" s="304"/>
      <c r="U62" s="304"/>
      <c r="V62" s="304"/>
      <c r="W62" s="304"/>
      <c r="X62" s="304"/>
      <c r="Y62" s="304"/>
      <c r="Z62" s="304"/>
      <c r="AA62" s="304"/>
      <c r="AB62" s="304"/>
      <c r="AC62" s="304"/>
      <c r="AD62" s="304"/>
      <c r="AE62" s="304"/>
      <c r="AF62" s="304"/>
      <c r="AG62" s="304"/>
      <c r="AH62" s="304"/>
      <c r="AI62" s="304"/>
      <c r="AJ62" s="304"/>
      <c r="AK62" s="304"/>
      <c r="AL62" s="304"/>
      <c r="AM62" s="304"/>
      <c r="AN62" s="304"/>
      <c r="AO62" s="304"/>
      <c r="AP62" s="304"/>
      <c r="AQ62" s="304"/>
      <c r="AR62" s="304"/>
      <c r="AS62" s="304"/>
      <c r="AT62" s="304"/>
      <c r="AU62" s="304"/>
      <c r="AV62" s="304"/>
      <c r="AW62" s="304"/>
      <c r="AX62" s="304"/>
      <c r="AY62" s="304"/>
      <c r="AZ62" s="304"/>
      <c r="BA62" s="304"/>
      <c r="BB62" s="304"/>
      <c r="BC62" s="304"/>
      <c r="BD62" s="304"/>
      <c r="BE62" s="304"/>
      <c r="BF62" s="304"/>
      <c r="BG62" s="304"/>
      <c r="BH62" s="304"/>
      <c r="BI62" s="304"/>
      <c r="BJ62" s="304"/>
      <c r="BK62" s="304"/>
      <c r="BL62" s="304"/>
      <c r="BM62" s="304"/>
      <c r="BN62" s="304"/>
      <c r="BO62" s="304"/>
      <c r="BP62" s="304"/>
      <c r="BQ62" s="304"/>
      <c r="BR62" s="304"/>
      <c r="BS62" s="304"/>
      <c r="BT62" s="304"/>
      <c r="BU62" s="304"/>
      <c r="BV62" s="304"/>
      <c r="BW62" s="304"/>
      <c r="BX62" s="304"/>
      <c r="BY62" s="304"/>
      <c r="BZ62" s="304"/>
      <c r="CA62" s="304"/>
      <c r="CB62" s="304"/>
      <c r="CC62" s="304"/>
      <c r="CD62" s="304"/>
      <c r="CE62" s="304"/>
      <c r="CF62" s="304"/>
      <c r="CG62" s="304"/>
      <c r="CH62" s="304"/>
      <c r="CI62" s="304"/>
      <c r="CJ62" s="304"/>
      <c r="CK62" s="304"/>
      <c r="CL62" s="304"/>
      <c r="CM62" s="304"/>
      <c r="CN62" s="304"/>
      <c r="CO62" s="304"/>
      <c r="CP62" s="304"/>
      <c r="CQ62" s="304"/>
      <c r="CR62" s="304"/>
      <c r="CS62" s="304"/>
      <c r="CT62" s="304"/>
      <c r="CU62" s="304"/>
      <c r="CV62" s="304"/>
    </row>
    <row r="63" spans="1:100" s="274" customFormat="1" ht="16.5" hidden="1" customHeight="1">
      <c r="A63" s="267"/>
      <c r="B63" s="267"/>
      <c r="C63" s="267"/>
      <c r="D63" s="267"/>
      <c r="E63" s="267"/>
      <c r="F63" s="267"/>
      <c r="G63" s="267"/>
      <c r="H63" s="267"/>
      <c r="I63" s="401"/>
      <c r="J63" s="268"/>
      <c r="K63" s="268"/>
      <c r="L63" s="268"/>
      <c r="M63" s="268"/>
      <c r="N63" s="304"/>
      <c r="O63" s="304"/>
      <c r="P63" s="304"/>
      <c r="Q63" s="304"/>
      <c r="R63" s="304"/>
      <c r="S63" s="304"/>
      <c r="T63" s="304"/>
      <c r="U63" s="304"/>
      <c r="V63" s="304"/>
      <c r="W63" s="304"/>
      <c r="X63" s="304"/>
      <c r="Y63" s="304"/>
      <c r="Z63" s="304"/>
      <c r="AA63" s="304"/>
      <c r="AB63" s="304"/>
      <c r="AC63" s="304"/>
      <c r="AD63" s="304"/>
      <c r="AE63" s="304"/>
      <c r="AF63" s="304"/>
      <c r="AG63" s="304"/>
      <c r="AH63" s="304"/>
      <c r="AI63" s="304"/>
      <c r="AJ63" s="304"/>
      <c r="AK63" s="304"/>
      <c r="AL63" s="304"/>
      <c r="AM63" s="304"/>
      <c r="AN63" s="304"/>
      <c r="AO63" s="304"/>
      <c r="AP63" s="304"/>
      <c r="AQ63" s="304"/>
      <c r="AR63" s="304"/>
      <c r="AS63" s="304"/>
      <c r="AT63" s="304"/>
      <c r="AU63" s="304"/>
      <c r="AV63" s="304"/>
      <c r="AW63" s="304"/>
      <c r="AX63" s="304"/>
      <c r="AY63" s="304"/>
      <c r="AZ63" s="304"/>
      <c r="BA63" s="304"/>
      <c r="BB63" s="304"/>
      <c r="BC63" s="304"/>
      <c r="BD63" s="304"/>
      <c r="BE63" s="304"/>
      <c r="BF63" s="304"/>
      <c r="BG63" s="304"/>
      <c r="BH63" s="304"/>
      <c r="BI63" s="304"/>
      <c r="BJ63" s="304"/>
      <c r="BK63" s="304"/>
      <c r="BL63" s="304"/>
      <c r="BM63" s="304"/>
      <c r="BN63" s="304"/>
      <c r="BO63" s="304"/>
      <c r="BP63" s="304"/>
      <c r="BQ63" s="304"/>
      <c r="BR63" s="304"/>
      <c r="BS63" s="304"/>
      <c r="BT63" s="304"/>
      <c r="BU63" s="304"/>
      <c r="BV63" s="304"/>
      <c r="BW63" s="304"/>
      <c r="BX63" s="304"/>
      <c r="BY63" s="304"/>
      <c r="BZ63" s="304"/>
      <c r="CA63" s="304"/>
      <c r="CB63" s="304"/>
      <c r="CC63" s="304"/>
      <c r="CD63" s="304"/>
      <c r="CE63" s="304"/>
      <c r="CF63" s="304"/>
      <c r="CG63" s="304"/>
      <c r="CH63" s="304"/>
      <c r="CI63" s="304"/>
      <c r="CJ63" s="304"/>
      <c r="CK63" s="304"/>
      <c r="CL63" s="304"/>
      <c r="CM63" s="304"/>
      <c r="CN63" s="304"/>
      <c r="CO63" s="304"/>
      <c r="CP63" s="304"/>
      <c r="CQ63" s="304"/>
      <c r="CR63" s="304"/>
      <c r="CS63" s="304"/>
      <c r="CT63" s="304"/>
      <c r="CU63" s="304"/>
      <c r="CV63" s="304"/>
    </row>
    <row r="64" spans="1:100" s="274" customFormat="1" ht="35.25" hidden="1" customHeight="1">
      <c r="A64" s="924" t="str">
        <f>A3</f>
        <v xml:space="preserve">220kV GIS Substation Package SS-75: for (i) Extension of 220kV Drass (GIS) Substation &amp; Extension of 220kV Alusteng (AIS) Substation under Transmission System Strengthening of Srinagar Leh Transmission System and (ii) Extension of 220 kV Drass (GIS) Substation and 66/11kV New Zoji la East (GIS) S/S under consultancy services to NHIDCL.
</v>
      </c>
      <c r="B64" s="924"/>
      <c r="C64" s="924"/>
      <c r="D64" s="924"/>
      <c r="E64" s="924"/>
      <c r="F64" s="924"/>
      <c r="G64" s="924"/>
      <c r="H64" s="924"/>
      <c r="I64" s="924">
        <f>I3</f>
        <v>0</v>
      </c>
      <c r="J64" s="924">
        <f>J3</f>
        <v>0</v>
      </c>
      <c r="K64" s="924"/>
      <c r="L64" s="924"/>
      <c r="M64" s="924"/>
      <c r="N64" s="304"/>
      <c r="O64" s="304"/>
      <c r="P64" s="304"/>
      <c r="Q64" s="304"/>
      <c r="R64" s="304"/>
      <c r="S64" s="304"/>
      <c r="T64" s="304"/>
      <c r="U64" s="304"/>
      <c r="V64" s="304"/>
      <c r="W64" s="304"/>
      <c r="X64" s="304"/>
      <c r="Y64" s="304"/>
      <c r="Z64" s="304"/>
      <c r="AA64" s="304"/>
      <c r="AB64" s="304"/>
      <c r="AC64" s="304"/>
      <c r="AD64" s="304"/>
      <c r="AE64" s="304"/>
      <c r="AF64" s="304"/>
      <c r="AG64" s="304"/>
      <c r="AH64" s="304"/>
      <c r="AI64" s="304"/>
      <c r="AJ64" s="304"/>
      <c r="AK64" s="304"/>
      <c r="AL64" s="304"/>
      <c r="AM64" s="304"/>
      <c r="AN64" s="304"/>
      <c r="AO64" s="304"/>
      <c r="AP64" s="304"/>
      <c r="AQ64" s="304"/>
      <c r="AR64" s="304"/>
      <c r="AS64" s="304"/>
      <c r="AT64" s="304"/>
      <c r="AU64" s="304"/>
      <c r="AV64" s="304"/>
      <c r="AW64" s="304"/>
      <c r="AX64" s="304"/>
      <c r="AY64" s="304"/>
      <c r="AZ64" s="304"/>
      <c r="BA64" s="304"/>
      <c r="BB64" s="304"/>
      <c r="BC64" s="304"/>
      <c r="BD64" s="304"/>
      <c r="BE64" s="304"/>
      <c r="BF64" s="304"/>
      <c r="BG64" s="304"/>
      <c r="BH64" s="304"/>
      <c r="BI64" s="304"/>
      <c r="BJ64" s="304"/>
      <c r="BK64" s="304"/>
      <c r="BL64" s="304"/>
      <c r="BM64" s="304"/>
      <c r="BN64" s="304"/>
      <c r="BO64" s="304"/>
      <c r="BP64" s="304"/>
      <c r="BQ64" s="304"/>
      <c r="BR64" s="304"/>
      <c r="BS64" s="304"/>
      <c r="BT64" s="304"/>
      <c r="BU64" s="304"/>
      <c r="BV64" s="304"/>
      <c r="BW64" s="304"/>
      <c r="BX64" s="304"/>
      <c r="BY64" s="304"/>
      <c r="BZ64" s="304"/>
      <c r="CA64" s="304"/>
      <c r="CB64" s="304"/>
      <c r="CC64" s="304"/>
      <c r="CD64" s="304"/>
      <c r="CE64" s="304"/>
      <c r="CF64" s="304"/>
      <c r="CG64" s="304"/>
      <c r="CH64" s="304"/>
      <c r="CI64" s="304"/>
      <c r="CJ64" s="304"/>
      <c r="CK64" s="304"/>
      <c r="CL64" s="304"/>
      <c r="CM64" s="304"/>
      <c r="CN64" s="304"/>
      <c r="CO64" s="304"/>
      <c r="CP64" s="304"/>
      <c r="CQ64" s="304"/>
      <c r="CR64" s="304"/>
      <c r="CS64" s="304"/>
      <c r="CT64" s="304"/>
      <c r="CU64" s="304"/>
      <c r="CV64" s="304"/>
    </row>
    <row r="65" spans="1:100" s="274" customFormat="1" ht="16.5" hidden="1" customHeight="1">
      <c r="A65" s="915" t="str">
        <f>A4</f>
        <v>(SCHEDULE OF RATES AND PRICES )</v>
      </c>
      <c r="B65" s="915"/>
      <c r="C65" s="915"/>
      <c r="D65" s="915"/>
      <c r="E65" s="915"/>
      <c r="F65" s="915"/>
      <c r="G65" s="915"/>
      <c r="H65" s="915"/>
      <c r="I65" s="915">
        <f>I4</f>
        <v>0</v>
      </c>
      <c r="J65" s="915">
        <f>J4</f>
        <v>0</v>
      </c>
      <c r="K65" s="915"/>
      <c r="L65" s="915"/>
      <c r="M65" s="915"/>
      <c r="N65" s="304"/>
      <c r="O65" s="304"/>
      <c r="P65" s="304"/>
      <c r="Q65" s="304"/>
      <c r="R65" s="304"/>
      <c r="S65" s="304"/>
      <c r="T65" s="304"/>
      <c r="U65" s="304"/>
      <c r="V65" s="304"/>
      <c r="W65" s="304"/>
      <c r="X65" s="304"/>
      <c r="Y65" s="304"/>
      <c r="Z65" s="304"/>
      <c r="AA65" s="304"/>
      <c r="AB65" s="304"/>
      <c r="AC65" s="304"/>
      <c r="AD65" s="304"/>
      <c r="AE65" s="304"/>
      <c r="AF65" s="304"/>
      <c r="AG65" s="304"/>
      <c r="AH65" s="304"/>
      <c r="AI65" s="304"/>
      <c r="AJ65" s="304"/>
      <c r="AK65" s="304"/>
      <c r="AL65" s="304"/>
      <c r="AM65" s="304"/>
      <c r="AN65" s="304"/>
      <c r="AO65" s="304"/>
      <c r="AP65" s="304"/>
      <c r="AQ65" s="304"/>
      <c r="AR65" s="304"/>
      <c r="AS65" s="304"/>
      <c r="AT65" s="304"/>
      <c r="AU65" s="304"/>
      <c r="AV65" s="304"/>
      <c r="AW65" s="304"/>
      <c r="AX65" s="304"/>
      <c r="AY65" s="304"/>
      <c r="AZ65" s="304"/>
      <c r="BA65" s="304"/>
      <c r="BB65" s="304"/>
      <c r="BC65" s="304"/>
      <c r="BD65" s="304"/>
      <c r="BE65" s="304"/>
      <c r="BF65" s="304"/>
      <c r="BG65" s="304"/>
      <c r="BH65" s="304"/>
      <c r="BI65" s="304"/>
      <c r="BJ65" s="304"/>
      <c r="BK65" s="304"/>
      <c r="BL65" s="304"/>
      <c r="BM65" s="304"/>
      <c r="BN65" s="304"/>
      <c r="BO65" s="304"/>
      <c r="BP65" s="304"/>
      <c r="BQ65" s="304"/>
      <c r="BR65" s="304"/>
      <c r="BS65" s="304"/>
      <c r="BT65" s="304"/>
      <c r="BU65" s="304"/>
      <c r="BV65" s="304"/>
      <c r="BW65" s="304"/>
      <c r="BX65" s="304"/>
      <c r="BY65" s="304"/>
      <c r="BZ65" s="304"/>
      <c r="CA65" s="304"/>
      <c r="CB65" s="304"/>
      <c r="CC65" s="304"/>
      <c r="CD65" s="304"/>
      <c r="CE65" s="304"/>
      <c r="CF65" s="304"/>
      <c r="CG65" s="304"/>
      <c r="CH65" s="304"/>
      <c r="CI65" s="304"/>
      <c r="CJ65" s="304"/>
      <c r="CK65" s="304"/>
      <c r="CL65" s="304"/>
      <c r="CM65" s="304"/>
      <c r="CN65" s="304"/>
      <c r="CO65" s="304"/>
      <c r="CP65" s="304"/>
      <c r="CQ65" s="304"/>
      <c r="CR65" s="304"/>
      <c r="CS65" s="304"/>
      <c r="CT65" s="304"/>
      <c r="CU65" s="304"/>
      <c r="CV65" s="304"/>
    </row>
    <row r="66" spans="1:100" s="274" customFormat="1" ht="16.5" hidden="1" customHeight="1">
      <c r="A66" s="275"/>
      <c r="B66" s="275"/>
      <c r="C66" s="275"/>
      <c r="D66" s="275"/>
      <c r="E66" s="275"/>
      <c r="F66" s="275"/>
      <c r="G66" s="275"/>
      <c r="H66" s="275"/>
      <c r="I66" s="465"/>
      <c r="J66" s="467"/>
      <c r="K66" s="467"/>
      <c r="L66" s="467"/>
      <c r="M66" s="467"/>
      <c r="N66" s="304"/>
      <c r="O66" s="304"/>
      <c r="P66" s="304"/>
      <c r="Q66" s="304"/>
      <c r="R66" s="304"/>
      <c r="S66" s="304"/>
      <c r="T66" s="304"/>
      <c r="U66" s="304"/>
      <c r="V66" s="304"/>
      <c r="W66" s="304"/>
      <c r="X66" s="304"/>
      <c r="Y66" s="304"/>
      <c r="Z66" s="304"/>
      <c r="AA66" s="304"/>
      <c r="AB66" s="304"/>
      <c r="AC66" s="304"/>
      <c r="AD66" s="304"/>
      <c r="AE66" s="304"/>
      <c r="AF66" s="304"/>
      <c r="AG66" s="304"/>
      <c r="AH66" s="304"/>
      <c r="AI66" s="304"/>
      <c r="AJ66" s="304"/>
      <c r="AK66" s="304"/>
      <c r="AL66" s="304"/>
      <c r="AM66" s="304"/>
      <c r="AN66" s="304"/>
      <c r="AO66" s="304"/>
      <c r="AP66" s="304"/>
      <c r="AQ66" s="304"/>
      <c r="AR66" s="304"/>
      <c r="AS66" s="304"/>
      <c r="AT66" s="304"/>
      <c r="AU66" s="304"/>
      <c r="AV66" s="304"/>
      <c r="AW66" s="304"/>
      <c r="AX66" s="304"/>
      <c r="AY66" s="304"/>
      <c r="AZ66" s="304"/>
      <c r="BA66" s="304"/>
      <c r="BB66" s="304"/>
      <c r="BC66" s="304"/>
      <c r="BD66" s="304"/>
      <c r="BE66" s="304"/>
      <c r="BF66" s="304"/>
      <c r="BG66" s="304"/>
      <c r="BH66" s="304"/>
      <c r="BI66" s="304"/>
      <c r="BJ66" s="304"/>
      <c r="BK66" s="304"/>
      <c r="BL66" s="304"/>
      <c r="BM66" s="304"/>
      <c r="BN66" s="304"/>
      <c r="BO66" s="304"/>
      <c r="BP66" s="304"/>
      <c r="BQ66" s="304"/>
      <c r="BR66" s="304"/>
      <c r="BS66" s="304"/>
      <c r="BT66" s="304"/>
      <c r="BU66" s="304"/>
      <c r="BV66" s="304"/>
      <c r="BW66" s="304"/>
      <c r="BX66" s="304"/>
      <c r="BY66" s="304"/>
      <c r="BZ66" s="304"/>
      <c r="CA66" s="304"/>
      <c r="CB66" s="304"/>
      <c r="CC66" s="304"/>
      <c r="CD66" s="304"/>
      <c r="CE66" s="304"/>
      <c r="CF66" s="304"/>
      <c r="CG66" s="304"/>
      <c r="CH66" s="304"/>
      <c r="CI66" s="304"/>
      <c r="CJ66" s="304"/>
      <c r="CK66" s="304"/>
      <c r="CL66" s="304"/>
      <c r="CM66" s="304"/>
      <c r="CN66" s="304"/>
      <c r="CO66" s="304"/>
      <c r="CP66" s="304"/>
      <c r="CQ66" s="304"/>
      <c r="CR66" s="304"/>
      <c r="CS66" s="304"/>
      <c r="CT66" s="304"/>
      <c r="CU66" s="304"/>
      <c r="CV66" s="304"/>
    </row>
    <row r="67" spans="1:100" s="274" customFormat="1" ht="16.5" hidden="1" customHeight="1">
      <c r="A67" s="276" t="e">
        <f>#REF!</f>
        <v>#REF!</v>
      </c>
      <c r="B67" s="276"/>
      <c r="C67" s="276"/>
      <c r="D67" s="276"/>
      <c r="E67" s="276"/>
      <c r="F67" s="276"/>
      <c r="G67" s="276"/>
      <c r="H67" s="276"/>
      <c r="I67" s="402"/>
      <c r="J67" s="277"/>
      <c r="K67" s="277"/>
      <c r="L67" s="277"/>
      <c r="M67" s="277"/>
      <c r="N67" s="304"/>
      <c r="O67" s="304"/>
      <c r="P67" s="304"/>
      <c r="Q67" s="304"/>
      <c r="R67" s="304"/>
      <c r="S67" s="304"/>
      <c r="T67" s="304"/>
      <c r="U67" s="304"/>
      <c r="V67" s="304"/>
      <c r="W67" s="304"/>
      <c r="X67" s="304"/>
      <c r="Y67" s="304"/>
      <c r="Z67" s="304"/>
      <c r="AA67" s="304"/>
      <c r="AB67" s="304"/>
      <c r="AC67" s="304"/>
      <c r="AD67" s="304"/>
      <c r="AE67" s="304"/>
      <c r="AF67" s="304"/>
      <c r="AG67" s="304"/>
      <c r="AH67" s="304"/>
      <c r="AI67" s="304"/>
      <c r="AJ67" s="304"/>
      <c r="AK67" s="304"/>
      <c r="AL67" s="304"/>
      <c r="AM67" s="304"/>
      <c r="AN67" s="304"/>
      <c r="AO67" s="304"/>
      <c r="AP67" s="304"/>
      <c r="AQ67" s="304"/>
      <c r="AR67" s="304"/>
      <c r="AS67" s="304"/>
      <c r="AT67" s="304"/>
      <c r="AU67" s="304"/>
      <c r="AV67" s="304"/>
      <c r="AW67" s="304"/>
      <c r="AX67" s="304"/>
      <c r="AY67" s="304"/>
      <c r="AZ67" s="304"/>
      <c r="BA67" s="304"/>
      <c r="BB67" s="304"/>
      <c r="BC67" s="304"/>
      <c r="BD67" s="304"/>
      <c r="BE67" s="304"/>
      <c r="BF67" s="304"/>
      <c r="BG67" s="304"/>
      <c r="BH67" s="304"/>
      <c r="BI67" s="304"/>
      <c r="BJ67" s="304"/>
      <c r="BK67" s="304"/>
      <c r="BL67" s="304"/>
      <c r="BM67" s="304"/>
      <c r="BN67" s="304"/>
      <c r="BO67" s="304"/>
      <c r="BP67" s="304"/>
      <c r="BQ67" s="304"/>
      <c r="BR67" s="304"/>
      <c r="BS67" s="304"/>
      <c r="BT67" s="304"/>
      <c r="BU67" s="304"/>
      <c r="BV67" s="304"/>
      <c r="BW67" s="304"/>
      <c r="BX67" s="304"/>
      <c r="BY67" s="304"/>
      <c r="BZ67" s="304"/>
      <c r="CA67" s="304"/>
      <c r="CB67" s="304"/>
      <c r="CC67" s="304"/>
      <c r="CD67" s="304"/>
      <c r="CE67" s="304"/>
      <c r="CF67" s="304"/>
      <c r="CG67" s="304"/>
      <c r="CH67" s="304"/>
      <c r="CI67" s="304"/>
      <c r="CJ67" s="304"/>
      <c r="CK67" s="304"/>
      <c r="CL67" s="304"/>
      <c r="CM67" s="304"/>
      <c r="CN67" s="304"/>
      <c r="CO67" s="304"/>
      <c r="CP67" s="304"/>
      <c r="CQ67" s="304"/>
      <c r="CR67" s="304"/>
      <c r="CS67" s="304"/>
      <c r="CT67" s="304"/>
      <c r="CU67" s="304"/>
      <c r="CV67" s="304"/>
    </row>
    <row r="68" spans="1:100" s="274" customFormat="1" ht="16.5" hidden="1" customHeight="1">
      <c r="A68" s="912" t="e">
        <f>#REF!</f>
        <v>#REF!</v>
      </c>
      <c r="B68" s="912"/>
      <c r="C68" s="912"/>
      <c r="D68" s="912"/>
      <c r="E68" s="912"/>
      <c r="F68" s="912"/>
      <c r="G68" s="912"/>
      <c r="H68" s="912"/>
      <c r="I68" s="912" t="e">
        <f>#REF!</f>
        <v>#REF!</v>
      </c>
      <c r="J68" s="912" t="e">
        <f>#REF!</f>
        <v>#REF!</v>
      </c>
      <c r="K68" s="463"/>
      <c r="L68" s="463"/>
      <c r="M68" s="463"/>
      <c r="N68" s="304"/>
      <c r="O68" s="304"/>
      <c r="P68" s="304"/>
      <c r="Q68" s="304"/>
      <c r="R68" s="304"/>
      <c r="S68" s="304"/>
      <c r="T68" s="304"/>
      <c r="U68" s="304"/>
      <c r="V68" s="304"/>
      <c r="W68" s="304"/>
      <c r="X68" s="304"/>
      <c r="Y68" s="304"/>
      <c r="Z68" s="304"/>
      <c r="AA68" s="304"/>
      <c r="AB68" s="304"/>
      <c r="AC68" s="304"/>
      <c r="AD68" s="304"/>
      <c r="AE68" s="304"/>
      <c r="AF68" s="304"/>
      <c r="AG68" s="304"/>
      <c r="AH68" s="304"/>
      <c r="AI68" s="304"/>
      <c r="AJ68" s="304"/>
      <c r="AK68" s="304"/>
      <c r="AL68" s="304"/>
      <c r="AM68" s="304"/>
      <c r="AN68" s="304"/>
      <c r="AO68" s="304"/>
      <c r="AP68" s="304"/>
      <c r="AQ68" s="304"/>
      <c r="AR68" s="304"/>
      <c r="AS68" s="304"/>
      <c r="AT68" s="304"/>
      <c r="AU68" s="304"/>
      <c r="AV68" s="304"/>
      <c r="AW68" s="304"/>
      <c r="AX68" s="304"/>
      <c r="AY68" s="304"/>
      <c r="AZ68" s="304"/>
      <c r="BA68" s="304"/>
      <c r="BB68" s="304"/>
      <c r="BC68" s="304"/>
      <c r="BD68" s="304"/>
      <c r="BE68" s="304"/>
      <c r="BF68" s="304"/>
      <c r="BG68" s="304"/>
      <c r="BH68" s="304"/>
      <c r="BI68" s="304"/>
      <c r="BJ68" s="304"/>
      <c r="BK68" s="304"/>
      <c r="BL68" s="304"/>
      <c r="BM68" s="304"/>
      <c r="BN68" s="304"/>
      <c r="BO68" s="304"/>
      <c r="BP68" s="304"/>
      <c r="BQ68" s="304"/>
      <c r="BR68" s="304"/>
      <c r="BS68" s="304"/>
      <c r="BT68" s="304"/>
      <c r="BU68" s="304"/>
      <c r="BV68" s="304"/>
      <c r="BW68" s="304"/>
      <c r="BX68" s="304"/>
      <c r="BY68" s="304"/>
      <c r="BZ68" s="304"/>
      <c r="CA68" s="304"/>
      <c r="CB68" s="304"/>
      <c r="CC68" s="304"/>
      <c r="CD68" s="304"/>
      <c r="CE68" s="304"/>
      <c r="CF68" s="304"/>
      <c r="CG68" s="304"/>
      <c r="CH68" s="304"/>
      <c r="CI68" s="304"/>
      <c r="CJ68" s="304"/>
      <c r="CK68" s="304"/>
      <c r="CL68" s="304"/>
      <c r="CM68" s="304"/>
      <c r="CN68" s="304"/>
      <c r="CO68" s="304"/>
      <c r="CP68" s="304"/>
      <c r="CQ68" s="304"/>
      <c r="CR68" s="304"/>
      <c r="CS68" s="304"/>
      <c r="CT68" s="304"/>
      <c r="CU68" s="304"/>
      <c r="CV68" s="304"/>
    </row>
    <row r="69" spans="1:100" s="274" customFormat="1" ht="16.5" hidden="1" customHeight="1">
      <c r="A69" s="278" t="e">
        <f>#REF!</f>
        <v>#REF!</v>
      </c>
      <c r="B69" s="278"/>
      <c r="C69" s="278"/>
      <c r="D69" s="278"/>
      <c r="E69" s="278"/>
      <c r="F69" s="278"/>
      <c r="G69" s="278"/>
      <c r="H69" s="278"/>
      <c r="I69" s="911" t="e">
        <f>#REF!</f>
        <v>#REF!</v>
      </c>
      <c r="J69" s="911" t="e">
        <f>#REF!</f>
        <v>#REF!</v>
      </c>
      <c r="K69" s="464"/>
      <c r="L69" s="464"/>
      <c r="M69" s="464"/>
      <c r="N69" s="304"/>
      <c r="O69" s="304"/>
      <c r="P69" s="304"/>
      <c r="Q69" s="304"/>
      <c r="R69" s="304"/>
      <c r="S69" s="304"/>
      <c r="T69" s="304"/>
      <c r="U69" s="304"/>
      <c r="V69" s="304"/>
      <c r="W69" s="304"/>
      <c r="X69" s="304"/>
      <c r="Y69" s="304"/>
      <c r="Z69" s="304"/>
      <c r="AA69" s="304"/>
      <c r="AB69" s="304"/>
      <c r="AC69" s="304"/>
      <c r="AD69" s="304"/>
      <c r="AE69" s="304"/>
      <c r="AF69" s="304"/>
      <c r="AG69" s="304"/>
      <c r="AH69" s="304"/>
      <c r="AI69" s="304"/>
      <c r="AJ69" s="304"/>
      <c r="AK69" s="304"/>
      <c r="AL69" s="304"/>
      <c r="AM69" s="304"/>
      <c r="AN69" s="304"/>
      <c r="AO69" s="304"/>
      <c r="AP69" s="304"/>
      <c r="AQ69" s="304"/>
      <c r="AR69" s="304"/>
      <c r="AS69" s="304"/>
      <c r="AT69" s="304"/>
      <c r="AU69" s="304"/>
      <c r="AV69" s="304"/>
      <c r="AW69" s="304"/>
      <c r="AX69" s="304"/>
      <c r="AY69" s="304"/>
      <c r="AZ69" s="304"/>
      <c r="BA69" s="304"/>
      <c r="BB69" s="304"/>
      <c r="BC69" s="304"/>
      <c r="BD69" s="304"/>
      <c r="BE69" s="304"/>
      <c r="BF69" s="304"/>
      <c r="BG69" s="304"/>
      <c r="BH69" s="304"/>
      <c r="BI69" s="304"/>
      <c r="BJ69" s="304"/>
      <c r="BK69" s="304"/>
      <c r="BL69" s="304"/>
      <c r="BM69" s="304"/>
      <c r="BN69" s="304"/>
      <c r="BO69" s="304"/>
      <c r="BP69" s="304"/>
      <c r="BQ69" s="304"/>
      <c r="BR69" s="304"/>
      <c r="BS69" s="304"/>
      <c r="BT69" s="304"/>
      <c r="BU69" s="304"/>
      <c r="BV69" s="304"/>
      <c r="BW69" s="304"/>
      <c r="BX69" s="304"/>
      <c r="BY69" s="304"/>
      <c r="BZ69" s="304"/>
      <c r="CA69" s="304"/>
      <c r="CB69" s="304"/>
      <c r="CC69" s="304"/>
      <c r="CD69" s="304"/>
      <c r="CE69" s="304"/>
      <c r="CF69" s="304"/>
      <c r="CG69" s="304"/>
      <c r="CH69" s="304"/>
      <c r="CI69" s="304"/>
      <c r="CJ69" s="304"/>
      <c r="CK69" s="304"/>
      <c r="CL69" s="304"/>
      <c r="CM69" s="304"/>
      <c r="CN69" s="304"/>
      <c r="CO69" s="304"/>
      <c r="CP69" s="304"/>
      <c r="CQ69" s="304"/>
      <c r="CR69" s="304"/>
      <c r="CS69" s="304"/>
      <c r="CT69" s="304"/>
      <c r="CU69" s="304"/>
      <c r="CV69" s="304"/>
    </row>
    <row r="70" spans="1:100" s="274" customFormat="1" ht="16.5" hidden="1" customHeight="1">
      <c r="A70" s="278" t="e">
        <f>#REF!</f>
        <v>#REF!</v>
      </c>
      <c r="B70" s="278"/>
      <c r="C70" s="278"/>
      <c r="D70" s="278"/>
      <c r="E70" s="278"/>
      <c r="F70" s="278"/>
      <c r="G70" s="278"/>
      <c r="H70" s="278"/>
      <c r="I70" s="911" t="e">
        <f>#REF!</f>
        <v>#REF!</v>
      </c>
      <c r="J70" s="911" t="e">
        <f>#REF!</f>
        <v>#REF!</v>
      </c>
      <c r="K70" s="464"/>
      <c r="L70" s="464"/>
      <c r="M70" s="464"/>
      <c r="N70" s="304"/>
      <c r="O70" s="304"/>
      <c r="P70" s="304"/>
      <c r="Q70" s="304"/>
      <c r="R70" s="304"/>
      <c r="S70" s="304"/>
      <c r="T70" s="304"/>
      <c r="U70" s="304"/>
      <c r="V70" s="304"/>
      <c r="W70" s="304"/>
      <c r="X70" s="304"/>
      <c r="Y70" s="304"/>
      <c r="Z70" s="304"/>
      <c r="AA70" s="304"/>
      <c r="AB70" s="304"/>
      <c r="AC70" s="304"/>
      <c r="AD70" s="304"/>
      <c r="AE70" s="304"/>
      <c r="AF70" s="304"/>
      <c r="AG70" s="304"/>
      <c r="AH70" s="304"/>
      <c r="AI70" s="304"/>
      <c r="AJ70" s="304"/>
      <c r="AK70" s="304"/>
      <c r="AL70" s="304"/>
      <c r="AM70" s="304"/>
      <c r="AN70" s="304"/>
      <c r="AO70" s="304"/>
      <c r="AP70" s="304"/>
      <c r="AQ70" s="304"/>
      <c r="AR70" s="304"/>
      <c r="AS70" s="304"/>
      <c r="AT70" s="304"/>
      <c r="AU70" s="304"/>
      <c r="AV70" s="304"/>
      <c r="AW70" s="304"/>
      <c r="AX70" s="304"/>
      <c r="AY70" s="304"/>
      <c r="AZ70" s="304"/>
      <c r="BA70" s="304"/>
      <c r="BB70" s="304"/>
      <c r="BC70" s="304"/>
      <c r="BD70" s="304"/>
      <c r="BE70" s="304"/>
      <c r="BF70" s="304"/>
      <c r="BG70" s="304"/>
      <c r="BH70" s="304"/>
      <c r="BI70" s="304"/>
      <c r="BJ70" s="304"/>
      <c r="BK70" s="304"/>
      <c r="BL70" s="304"/>
      <c r="BM70" s="304"/>
      <c r="BN70" s="304"/>
      <c r="BO70" s="304"/>
      <c r="BP70" s="304"/>
      <c r="BQ70" s="304"/>
      <c r="BR70" s="304"/>
      <c r="BS70" s="304"/>
      <c r="BT70" s="304"/>
      <c r="BU70" s="304"/>
      <c r="BV70" s="304"/>
      <c r="BW70" s="304"/>
      <c r="BX70" s="304"/>
      <c r="BY70" s="304"/>
      <c r="BZ70" s="304"/>
      <c r="CA70" s="304"/>
      <c r="CB70" s="304"/>
      <c r="CC70" s="304"/>
      <c r="CD70" s="304"/>
      <c r="CE70" s="304"/>
      <c r="CF70" s="304"/>
      <c r="CG70" s="304"/>
      <c r="CH70" s="304"/>
      <c r="CI70" s="304"/>
      <c r="CJ70" s="304"/>
      <c r="CK70" s="304"/>
      <c r="CL70" s="304"/>
      <c r="CM70" s="304"/>
      <c r="CN70" s="304"/>
      <c r="CO70" s="304"/>
      <c r="CP70" s="304"/>
      <c r="CQ70" s="304"/>
      <c r="CR70" s="304"/>
      <c r="CS70" s="304"/>
      <c r="CT70" s="304"/>
      <c r="CU70" s="304"/>
      <c r="CV70" s="304"/>
    </row>
    <row r="71" spans="1:100" s="274" customFormat="1" ht="16.5" hidden="1" customHeight="1">
      <c r="A71" s="279"/>
      <c r="B71" s="279"/>
      <c r="C71" s="279"/>
      <c r="D71" s="279"/>
      <c r="E71" s="279"/>
      <c r="F71" s="279"/>
      <c r="G71" s="279"/>
      <c r="H71" s="279"/>
      <c r="I71" s="911" t="e">
        <f>#REF!</f>
        <v>#REF!</v>
      </c>
      <c r="J71" s="911" t="e">
        <f>#REF!</f>
        <v>#REF!</v>
      </c>
      <c r="K71" s="464"/>
      <c r="L71" s="464"/>
      <c r="M71" s="464"/>
      <c r="N71" s="304"/>
      <c r="O71" s="304"/>
      <c r="P71" s="304"/>
      <c r="Q71" s="304"/>
      <c r="R71" s="304"/>
      <c r="S71" s="304"/>
      <c r="T71" s="304"/>
      <c r="U71" s="304"/>
      <c r="V71" s="304"/>
      <c r="W71" s="304"/>
      <c r="X71" s="304"/>
      <c r="Y71" s="304"/>
      <c r="Z71" s="304"/>
      <c r="AA71" s="304"/>
      <c r="AB71" s="304"/>
      <c r="AC71" s="304"/>
      <c r="AD71" s="304"/>
      <c r="AE71" s="304"/>
      <c r="AF71" s="304"/>
      <c r="AG71" s="304"/>
      <c r="AH71" s="304"/>
      <c r="AI71" s="304"/>
      <c r="AJ71" s="304"/>
      <c r="AK71" s="304"/>
      <c r="AL71" s="304"/>
      <c r="AM71" s="304"/>
      <c r="AN71" s="304"/>
      <c r="AO71" s="304"/>
      <c r="AP71" s="304"/>
      <c r="AQ71" s="304"/>
      <c r="AR71" s="304"/>
      <c r="AS71" s="304"/>
      <c r="AT71" s="304"/>
      <c r="AU71" s="304"/>
      <c r="AV71" s="304"/>
      <c r="AW71" s="304"/>
      <c r="AX71" s="304"/>
      <c r="AY71" s="304"/>
      <c r="AZ71" s="304"/>
      <c r="BA71" s="304"/>
      <c r="BB71" s="304"/>
      <c r="BC71" s="304"/>
      <c r="BD71" s="304"/>
      <c r="BE71" s="304"/>
      <c r="BF71" s="304"/>
      <c r="BG71" s="304"/>
      <c r="BH71" s="304"/>
      <c r="BI71" s="304"/>
      <c r="BJ71" s="304"/>
      <c r="BK71" s="304"/>
      <c r="BL71" s="304"/>
      <c r="BM71" s="304"/>
      <c r="BN71" s="304"/>
      <c r="BO71" s="304"/>
      <c r="BP71" s="304"/>
      <c r="BQ71" s="304"/>
      <c r="BR71" s="304"/>
      <c r="BS71" s="304"/>
      <c r="BT71" s="304"/>
      <c r="BU71" s="304"/>
      <c r="BV71" s="304"/>
      <c r="BW71" s="304"/>
      <c r="BX71" s="304"/>
      <c r="BY71" s="304"/>
      <c r="BZ71" s="304"/>
      <c r="CA71" s="304"/>
      <c r="CB71" s="304"/>
      <c r="CC71" s="304"/>
      <c r="CD71" s="304"/>
      <c r="CE71" s="304"/>
      <c r="CF71" s="304"/>
      <c r="CG71" s="304"/>
      <c r="CH71" s="304"/>
      <c r="CI71" s="304"/>
      <c r="CJ71" s="304"/>
      <c r="CK71" s="304"/>
      <c r="CL71" s="304"/>
      <c r="CM71" s="304"/>
      <c r="CN71" s="304"/>
      <c r="CO71" s="304"/>
      <c r="CP71" s="304"/>
      <c r="CQ71" s="304"/>
      <c r="CR71" s="304"/>
      <c r="CS71" s="304"/>
      <c r="CT71" s="304"/>
      <c r="CU71" s="304"/>
      <c r="CV71" s="304"/>
    </row>
    <row r="72" spans="1:100" s="274" customFormat="1" ht="16.5" hidden="1" customHeight="1">
      <c r="A72" s="279"/>
      <c r="B72" s="279"/>
      <c r="C72" s="279"/>
      <c r="D72" s="279"/>
      <c r="E72" s="279"/>
      <c r="F72" s="279"/>
      <c r="G72" s="279"/>
      <c r="H72" s="279"/>
      <c r="I72" s="911">
        <f>C5</f>
        <v>0</v>
      </c>
      <c r="J72" s="911">
        <f>D5</f>
        <v>0</v>
      </c>
      <c r="K72" s="464"/>
      <c r="L72" s="464"/>
      <c r="M72" s="464"/>
      <c r="N72" s="304"/>
      <c r="O72" s="304"/>
      <c r="P72" s="304"/>
      <c r="Q72" s="304"/>
      <c r="R72" s="304"/>
      <c r="S72" s="304"/>
      <c r="T72" s="304"/>
      <c r="U72" s="304"/>
      <c r="V72" s="304"/>
      <c r="W72" s="304"/>
      <c r="X72" s="304"/>
      <c r="Y72" s="304"/>
      <c r="Z72" s="304"/>
      <c r="AA72" s="304"/>
      <c r="AB72" s="304"/>
      <c r="AC72" s="304"/>
      <c r="AD72" s="304"/>
      <c r="AE72" s="304"/>
      <c r="AF72" s="304"/>
      <c r="AG72" s="304"/>
      <c r="AH72" s="304"/>
      <c r="AI72" s="304"/>
      <c r="AJ72" s="304"/>
      <c r="AK72" s="304"/>
      <c r="AL72" s="304"/>
      <c r="AM72" s="304"/>
      <c r="AN72" s="304"/>
      <c r="AO72" s="304"/>
      <c r="AP72" s="304"/>
      <c r="AQ72" s="304"/>
      <c r="AR72" s="304"/>
      <c r="AS72" s="304"/>
      <c r="AT72" s="304"/>
      <c r="AU72" s="304"/>
      <c r="AV72" s="304"/>
      <c r="AW72" s="304"/>
      <c r="AX72" s="304"/>
      <c r="AY72" s="304"/>
      <c r="AZ72" s="304"/>
      <c r="BA72" s="304"/>
      <c r="BB72" s="304"/>
      <c r="BC72" s="304"/>
      <c r="BD72" s="304"/>
      <c r="BE72" s="304"/>
      <c r="BF72" s="304"/>
      <c r="BG72" s="304"/>
      <c r="BH72" s="304"/>
      <c r="BI72" s="304"/>
      <c r="BJ72" s="304"/>
      <c r="BK72" s="304"/>
      <c r="BL72" s="304"/>
      <c r="BM72" s="304"/>
      <c r="BN72" s="304"/>
      <c r="BO72" s="304"/>
      <c r="BP72" s="304"/>
      <c r="BQ72" s="304"/>
      <c r="BR72" s="304"/>
      <c r="BS72" s="304"/>
      <c r="BT72" s="304"/>
      <c r="BU72" s="304"/>
      <c r="BV72" s="304"/>
      <c r="BW72" s="304"/>
      <c r="BX72" s="304"/>
      <c r="BY72" s="304"/>
      <c r="BZ72" s="304"/>
      <c r="CA72" s="304"/>
      <c r="CB72" s="304"/>
      <c r="CC72" s="304"/>
      <c r="CD72" s="304"/>
      <c r="CE72" s="304"/>
      <c r="CF72" s="304"/>
      <c r="CG72" s="304"/>
      <c r="CH72" s="304"/>
      <c r="CI72" s="304"/>
      <c r="CJ72" s="304"/>
      <c r="CK72" s="304"/>
      <c r="CL72" s="304"/>
      <c r="CM72" s="304"/>
      <c r="CN72" s="304"/>
      <c r="CO72" s="304"/>
      <c r="CP72" s="304"/>
      <c r="CQ72" s="304"/>
      <c r="CR72" s="304"/>
      <c r="CS72" s="304"/>
      <c r="CT72" s="304"/>
      <c r="CU72" s="304"/>
      <c r="CV72" s="304"/>
    </row>
    <row r="73" spans="1:100" s="274" customFormat="1" ht="16.5" hidden="1" customHeight="1">
      <c r="A73" s="280"/>
      <c r="B73" s="280"/>
      <c r="C73" s="280"/>
      <c r="D73" s="280"/>
      <c r="E73" s="280"/>
      <c r="F73" s="280"/>
      <c r="G73" s="280"/>
      <c r="H73" s="280"/>
      <c r="I73" s="403"/>
      <c r="J73" s="281"/>
      <c r="K73" s="281"/>
      <c r="L73" s="281"/>
      <c r="M73" s="281"/>
      <c r="N73" s="304"/>
      <c r="O73" s="304"/>
      <c r="P73" s="304"/>
      <c r="Q73" s="304"/>
      <c r="R73" s="304"/>
      <c r="S73" s="304"/>
      <c r="T73" s="304"/>
      <c r="U73" s="304"/>
      <c r="V73" s="304"/>
      <c r="W73" s="304"/>
      <c r="X73" s="304"/>
      <c r="Y73" s="304"/>
      <c r="Z73" s="304"/>
      <c r="AA73" s="304"/>
      <c r="AB73" s="304"/>
      <c r="AC73" s="304"/>
      <c r="AD73" s="304"/>
      <c r="AE73" s="304"/>
      <c r="AF73" s="304"/>
      <c r="AG73" s="304"/>
      <c r="AH73" s="304"/>
      <c r="AI73" s="304"/>
      <c r="AJ73" s="304"/>
      <c r="AK73" s="304"/>
      <c r="AL73" s="304"/>
      <c r="AM73" s="304"/>
      <c r="AN73" s="304"/>
      <c r="AO73" s="304"/>
      <c r="AP73" s="304"/>
      <c r="AQ73" s="304"/>
      <c r="AR73" s="304"/>
      <c r="AS73" s="304"/>
      <c r="AT73" s="304"/>
      <c r="AU73" s="304"/>
      <c r="AV73" s="304"/>
      <c r="AW73" s="304"/>
      <c r="AX73" s="304"/>
      <c r="AY73" s="304"/>
      <c r="AZ73" s="304"/>
      <c r="BA73" s="304"/>
      <c r="BB73" s="304"/>
      <c r="BC73" s="304"/>
      <c r="BD73" s="304"/>
      <c r="BE73" s="304"/>
      <c r="BF73" s="304"/>
      <c r="BG73" s="304"/>
      <c r="BH73" s="304"/>
      <c r="BI73" s="304"/>
      <c r="BJ73" s="304"/>
      <c r="BK73" s="304"/>
      <c r="BL73" s="304"/>
      <c r="BM73" s="304"/>
      <c r="BN73" s="304"/>
      <c r="BO73" s="304"/>
      <c r="BP73" s="304"/>
      <c r="BQ73" s="304"/>
      <c r="BR73" s="304"/>
      <c r="BS73" s="304"/>
      <c r="BT73" s="304"/>
      <c r="BU73" s="304"/>
      <c r="BV73" s="304"/>
      <c r="BW73" s="304"/>
      <c r="BX73" s="304"/>
      <c r="BY73" s="304"/>
      <c r="BZ73" s="304"/>
      <c r="CA73" s="304"/>
      <c r="CB73" s="304"/>
      <c r="CC73" s="304"/>
      <c r="CD73" s="304"/>
      <c r="CE73" s="304"/>
      <c r="CF73" s="304"/>
      <c r="CG73" s="304"/>
      <c r="CH73" s="304"/>
      <c r="CI73" s="304"/>
      <c r="CJ73" s="304"/>
      <c r="CK73" s="304"/>
      <c r="CL73" s="304"/>
      <c r="CM73" s="304"/>
      <c r="CN73" s="304"/>
      <c r="CO73" s="304"/>
      <c r="CP73" s="304"/>
      <c r="CQ73" s="304"/>
      <c r="CR73" s="304"/>
      <c r="CS73" s="304"/>
      <c r="CT73" s="304"/>
      <c r="CU73" s="304"/>
      <c r="CV73" s="304"/>
    </row>
    <row r="74" spans="1:100" s="274" customFormat="1" ht="33.75" hidden="1" customHeight="1">
      <c r="A74" s="282" t="str">
        <f>A15</f>
        <v>SL. NO.</v>
      </c>
      <c r="B74" s="282"/>
      <c r="C74" s="282"/>
      <c r="D74" s="282"/>
      <c r="E74" s="282"/>
      <c r="F74" s="282"/>
      <c r="G74" s="282"/>
      <c r="H74" s="282"/>
      <c r="I74" s="283" t="str">
        <f>I15</f>
        <v>Description of Test</v>
      </c>
      <c r="J74" s="913" t="e">
        <f>#REF!</f>
        <v>#REF!</v>
      </c>
      <c r="K74" s="913"/>
      <c r="L74" s="913"/>
      <c r="M74" s="913"/>
      <c r="N74" s="304"/>
      <c r="O74" s="304"/>
      <c r="P74" s="304"/>
      <c r="Q74" s="304"/>
      <c r="R74" s="304"/>
      <c r="S74" s="304"/>
      <c r="T74" s="304"/>
      <c r="U74" s="304"/>
      <c r="V74" s="304"/>
      <c r="W74" s="304"/>
      <c r="X74" s="304"/>
      <c r="Y74" s="304"/>
      <c r="Z74" s="304"/>
      <c r="AA74" s="304"/>
      <c r="AB74" s="304"/>
      <c r="AC74" s="304"/>
      <c r="AD74" s="304"/>
      <c r="AE74" s="304"/>
      <c r="AF74" s="304"/>
      <c r="AG74" s="304"/>
      <c r="AH74" s="304"/>
      <c r="AI74" s="304"/>
      <c r="AJ74" s="304"/>
      <c r="AK74" s="304"/>
      <c r="AL74" s="304"/>
      <c r="AM74" s="304"/>
      <c r="AN74" s="304"/>
      <c r="AO74" s="304"/>
      <c r="AP74" s="304"/>
      <c r="AQ74" s="304"/>
      <c r="AR74" s="304"/>
      <c r="AS74" s="304"/>
      <c r="AT74" s="304"/>
      <c r="AU74" s="304"/>
      <c r="AV74" s="304"/>
      <c r="AW74" s="304"/>
      <c r="AX74" s="304"/>
      <c r="AY74" s="304"/>
      <c r="AZ74" s="304"/>
      <c r="BA74" s="304"/>
      <c r="BB74" s="304"/>
      <c r="BC74" s="304"/>
      <c r="BD74" s="304"/>
      <c r="BE74" s="304"/>
      <c r="BF74" s="304"/>
      <c r="BG74" s="304"/>
      <c r="BH74" s="304"/>
      <c r="BI74" s="304"/>
      <c r="BJ74" s="304"/>
      <c r="BK74" s="304"/>
      <c r="BL74" s="304"/>
      <c r="BM74" s="304"/>
      <c r="BN74" s="304"/>
      <c r="BO74" s="304"/>
      <c r="BP74" s="304"/>
      <c r="BQ74" s="304"/>
      <c r="BR74" s="304"/>
      <c r="BS74" s="304"/>
      <c r="BT74" s="304"/>
      <c r="BU74" s="304"/>
      <c r="BV74" s="304"/>
      <c r="BW74" s="304"/>
      <c r="BX74" s="304"/>
      <c r="BY74" s="304"/>
      <c r="BZ74" s="304"/>
      <c r="CA74" s="304"/>
      <c r="CB74" s="304"/>
      <c r="CC74" s="304"/>
      <c r="CD74" s="304"/>
      <c r="CE74" s="304"/>
      <c r="CF74" s="304"/>
      <c r="CG74" s="304"/>
      <c r="CH74" s="304"/>
      <c r="CI74" s="304"/>
      <c r="CJ74" s="304"/>
      <c r="CK74" s="304"/>
      <c r="CL74" s="304"/>
      <c r="CM74" s="304"/>
      <c r="CN74" s="304"/>
      <c r="CO74" s="304"/>
      <c r="CP74" s="304"/>
      <c r="CQ74" s="304"/>
      <c r="CR74" s="304"/>
      <c r="CS74" s="304"/>
      <c r="CT74" s="304"/>
      <c r="CU74" s="304"/>
      <c r="CV74" s="304"/>
    </row>
    <row r="75" spans="1:100" s="274" customFormat="1" ht="16.5" hidden="1" customHeight="1">
      <c r="A75" s="467" t="e">
        <f>#REF!</f>
        <v>#REF!</v>
      </c>
      <c r="B75" s="467"/>
      <c r="C75" s="467"/>
      <c r="D75" s="467"/>
      <c r="E75" s="467"/>
      <c r="F75" s="467"/>
      <c r="G75" s="467"/>
      <c r="H75" s="467"/>
      <c r="I75" s="465" t="e">
        <f>#REF!</f>
        <v>#REF!</v>
      </c>
      <c r="J75" s="914" t="e">
        <f>#REF!</f>
        <v>#REF!</v>
      </c>
      <c r="K75" s="914"/>
      <c r="L75" s="914"/>
      <c r="M75" s="914"/>
      <c r="N75" s="304"/>
      <c r="O75" s="304"/>
      <c r="P75" s="304"/>
      <c r="Q75" s="304"/>
      <c r="R75" s="304"/>
      <c r="S75" s="304"/>
      <c r="T75" s="304"/>
      <c r="U75" s="304"/>
      <c r="V75" s="304"/>
      <c r="W75" s="304"/>
      <c r="X75" s="304"/>
      <c r="Y75" s="304"/>
      <c r="Z75" s="304"/>
      <c r="AA75" s="304"/>
      <c r="AB75" s="304"/>
      <c r="AC75" s="304"/>
      <c r="AD75" s="304"/>
      <c r="AE75" s="304"/>
      <c r="AF75" s="304"/>
      <c r="AG75" s="304"/>
      <c r="AH75" s="304"/>
      <c r="AI75" s="304"/>
      <c r="AJ75" s="304"/>
      <c r="AK75" s="304"/>
      <c r="AL75" s="304"/>
      <c r="AM75" s="304"/>
      <c r="AN75" s="304"/>
      <c r="AO75" s="304"/>
      <c r="AP75" s="304"/>
      <c r="AQ75" s="304"/>
      <c r="AR75" s="304"/>
      <c r="AS75" s="304"/>
      <c r="AT75" s="304"/>
      <c r="AU75" s="304"/>
      <c r="AV75" s="304"/>
      <c r="AW75" s="304"/>
      <c r="AX75" s="304"/>
      <c r="AY75" s="304"/>
      <c r="AZ75" s="304"/>
      <c r="BA75" s="304"/>
      <c r="BB75" s="304"/>
      <c r="BC75" s="304"/>
      <c r="BD75" s="304"/>
      <c r="BE75" s="304"/>
      <c r="BF75" s="304"/>
      <c r="BG75" s="304"/>
      <c r="BH75" s="304"/>
      <c r="BI75" s="304"/>
      <c r="BJ75" s="304"/>
      <c r="BK75" s="304"/>
      <c r="BL75" s="304"/>
      <c r="BM75" s="304"/>
      <c r="BN75" s="304"/>
      <c r="BO75" s="304"/>
      <c r="BP75" s="304"/>
      <c r="BQ75" s="304"/>
      <c r="BR75" s="304"/>
      <c r="BS75" s="304"/>
      <c r="BT75" s="304"/>
      <c r="BU75" s="304"/>
      <c r="BV75" s="304"/>
      <c r="BW75" s="304"/>
      <c r="BX75" s="304"/>
      <c r="BY75" s="304"/>
      <c r="BZ75" s="304"/>
      <c r="CA75" s="304"/>
      <c r="CB75" s="304"/>
      <c r="CC75" s="304"/>
      <c r="CD75" s="304"/>
      <c r="CE75" s="304"/>
      <c r="CF75" s="304"/>
      <c r="CG75" s="304"/>
      <c r="CH75" s="304"/>
      <c r="CI75" s="304"/>
      <c r="CJ75" s="304"/>
      <c r="CK75" s="304"/>
      <c r="CL75" s="304"/>
      <c r="CM75" s="304"/>
      <c r="CN75" s="304"/>
      <c r="CO75" s="304"/>
      <c r="CP75" s="304"/>
      <c r="CQ75" s="304"/>
      <c r="CR75" s="304"/>
      <c r="CS75" s="304"/>
      <c r="CT75" s="304"/>
      <c r="CU75" s="304"/>
      <c r="CV75" s="304"/>
    </row>
    <row r="76" spans="1:100" s="274" customFormat="1" ht="16.5" hidden="1" customHeight="1">
      <c r="A76" s="284" t="e">
        <f>#REF!</f>
        <v>#REF!</v>
      </c>
      <c r="B76" s="284"/>
      <c r="C76" s="284"/>
      <c r="D76" s="284"/>
      <c r="E76" s="284"/>
      <c r="F76" s="284"/>
      <c r="G76" s="284"/>
      <c r="H76" s="284"/>
      <c r="I76" s="285" t="e">
        <f>#REF!</f>
        <v>#REF!</v>
      </c>
      <c r="J76" s="914"/>
      <c r="K76" s="914"/>
      <c r="L76" s="914"/>
      <c r="M76" s="914"/>
      <c r="N76" s="304"/>
      <c r="O76" s="304"/>
      <c r="P76" s="304"/>
      <c r="Q76" s="304"/>
      <c r="R76" s="304"/>
      <c r="S76" s="304"/>
      <c r="T76" s="304"/>
      <c r="U76" s="304"/>
      <c r="V76" s="304"/>
      <c r="W76" s="304"/>
      <c r="X76" s="304"/>
      <c r="Y76" s="304"/>
      <c r="Z76" s="304"/>
      <c r="AA76" s="304"/>
      <c r="AB76" s="304"/>
      <c r="AC76" s="304"/>
      <c r="AD76" s="304"/>
      <c r="AE76" s="304"/>
      <c r="AF76" s="304"/>
      <c r="AG76" s="304"/>
      <c r="AH76" s="304"/>
      <c r="AI76" s="304"/>
      <c r="AJ76" s="304"/>
      <c r="AK76" s="304"/>
      <c r="AL76" s="304"/>
      <c r="AM76" s="304"/>
      <c r="AN76" s="304"/>
      <c r="AO76" s="304"/>
      <c r="AP76" s="304"/>
      <c r="AQ76" s="304"/>
      <c r="AR76" s="304"/>
      <c r="AS76" s="304"/>
      <c r="AT76" s="304"/>
      <c r="AU76" s="304"/>
      <c r="AV76" s="304"/>
      <c r="AW76" s="304"/>
      <c r="AX76" s="304"/>
      <c r="AY76" s="304"/>
      <c r="AZ76" s="304"/>
      <c r="BA76" s="304"/>
      <c r="BB76" s="304"/>
      <c r="BC76" s="304"/>
      <c r="BD76" s="304"/>
      <c r="BE76" s="304"/>
      <c r="BF76" s="304"/>
      <c r="BG76" s="304"/>
      <c r="BH76" s="304"/>
      <c r="BI76" s="304"/>
      <c r="BJ76" s="304"/>
      <c r="BK76" s="304"/>
      <c r="BL76" s="304"/>
      <c r="BM76" s="304"/>
      <c r="BN76" s="304"/>
      <c r="BO76" s="304"/>
      <c r="BP76" s="304"/>
      <c r="BQ76" s="304"/>
      <c r="BR76" s="304"/>
      <c r="BS76" s="304"/>
      <c r="BT76" s="304"/>
      <c r="BU76" s="304"/>
      <c r="BV76" s="304"/>
      <c r="BW76" s="304"/>
      <c r="BX76" s="304"/>
      <c r="BY76" s="304"/>
      <c r="BZ76" s="304"/>
      <c r="CA76" s="304"/>
      <c r="CB76" s="304"/>
      <c r="CC76" s="304"/>
      <c r="CD76" s="304"/>
      <c r="CE76" s="304"/>
      <c r="CF76" s="304"/>
      <c r="CG76" s="304"/>
      <c r="CH76" s="304"/>
      <c r="CI76" s="304"/>
      <c r="CJ76" s="304"/>
      <c r="CK76" s="304"/>
      <c r="CL76" s="304"/>
      <c r="CM76" s="304"/>
      <c r="CN76" s="304"/>
      <c r="CO76" s="304"/>
      <c r="CP76" s="304"/>
      <c r="CQ76" s="304"/>
      <c r="CR76" s="304"/>
      <c r="CS76" s="304"/>
      <c r="CT76" s="304"/>
      <c r="CU76" s="304"/>
      <c r="CV76" s="304"/>
    </row>
    <row r="77" spans="1:100" s="274" customFormat="1" ht="16.5" hidden="1" customHeight="1">
      <c r="A77" s="286" t="e">
        <f>#REF!</f>
        <v>#REF!</v>
      </c>
      <c r="B77" s="286"/>
      <c r="C77" s="286"/>
      <c r="D77" s="286"/>
      <c r="E77" s="286"/>
      <c r="F77" s="286"/>
      <c r="G77" s="286"/>
      <c r="H77" s="286"/>
      <c r="I77" s="287" t="e">
        <f>#REF!</f>
        <v>#REF!</v>
      </c>
      <c r="J77" s="909" t="e">
        <f>#REF!</f>
        <v>#REF!</v>
      </c>
      <c r="K77" s="909"/>
      <c r="L77" s="909"/>
      <c r="M77" s="909"/>
      <c r="N77" s="304"/>
      <c r="O77" s="304"/>
      <c r="P77" s="304"/>
      <c r="Q77" s="304"/>
      <c r="R77" s="304"/>
      <c r="S77" s="304"/>
      <c r="T77" s="304"/>
      <c r="U77" s="304"/>
      <c r="V77" s="304"/>
      <c r="W77" s="304"/>
      <c r="X77" s="304"/>
      <c r="Y77" s="304"/>
      <c r="Z77" s="304"/>
      <c r="AA77" s="304"/>
      <c r="AB77" s="304"/>
      <c r="AC77" s="304"/>
      <c r="AD77" s="304"/>
      <c r="AE77" s="304"/>
      <c r="AF77" s="304"/>
      <c r="AG77" s="304"/>
      <c r="AH77" s="304"/>
      <c r="AI77" s="304"/>
      <c r="AJ77" s="304"/>
      <c r="AK77" s="304"/>
      <c r="AL77" s="304"/>
      <c r="AM77" s="304"/>
      <c r="AN77" s="304"/>
      <c r="AO77" s="304"/>
      <c r="AP77" s="304"/>
      <c r="AQ77" s="304"/>
      <c r="AR77" s="304"/>
      <c r="AS77" s="304"/>
      <c r="AT77" s="304"/>
      <c r="AU77" s="304"/>
      <c r="AV77" s="304"/>
      <c r="AW77" s="304"/>
      <c r="AX77" s="304"/>
      <c r="AY77" s="304"/>
      <c r="AZ77" s="304"/>
      <c r="BA77" s="304"/>
      <c r="BB77" s="304"/>
      <c r="BC77" s="304"/>
      <c r="BD77" s="304"/>
      <c r="BE77" s="304"/>
      <c r="BF77" s="304"/>
      <c r="BG77" s="304"/>
      <c r="BH77" s="304"/>
      <c r="BI77" s="304"/>
      <c r="BJ77" s="304"/>
      <c r="BK77" s="304"/>
      <c r="BL77" s="304"/>
      <c r="BM77" s="304"/>
      <c r="BN77" s="304"/>
      <c r="BO77" s="304"/>
      <c r="BP77" s="304"/>
      <c r="BQ77" s="304"/>
      <c r="BR77" s="304"/>
      <c r="BS77" s="304"/>
      <c r="BT77" s="304"/>
      <c r="BU77" s="304"/>
      <c r="BV77" s="304"/>
      <c r="BW77" s="304"/>
      <c r="BX77" s="304"/>
      <c r="BY77" s="304"/>
      <c r="BZ77" s="304"/>
      <c r="CA77" s="304"/>
      <c r="CB77" s="304"/>
      <c r="CC77" s="304"/>
      <c r="CD77" s="304"/>
      <c r="CE77" s="304"/>
      <c r="CF77" s="304"/>
      <c r="CG77" s="304"/>
      <c r="CH77" s="304"/>
      <c r="CI77" s="304"/>
      <c r="CJ77" s="304"/>
      <c r="CK77" s="304"/>
      <c r="CL77" s="304"/>
      <c r="CM77" s="304"/>
      <c r="CN77" s="304"/>
      <c r="CO77" s="304"/>
      <c r="CP77" s="304"/>
      <c r="CQ77" s="304"/>
      <c r="CR77" s="304"/>
      <c r="CS77" s="304"/>
      <c r="CT77" s="304"/>
      <c r="CU77" s="304"/>
      <c r="CV77" s="304"/>
    </row>
    <row r="78" spans="1:100" s="274" customFormat="1" ht="16.5" hidden="1" customHeight="1">
      <c r="A78" s="286" t="e">
        <f>#REF!</f>
        <v>#REF!</v>
      </c>
      <c r="B78" s="286"/>
      <c r="C78" s="286"/>
      <c r="D78" s="286"/>
      <c r="E78" s="286"/>
      <c r="F78" s="286"/>
      <c r="G78" s="286"/>
      <c r="H78" s="286"/>
      <c r="I78" s="287" t="e">
        <f>#REF!</f>
        <v>#REF!</v>
      </c>
      <c r="J78" s="909" t="e">
        <f>#REF!</f>
        <v>#REF!</v>
      </c>
      <c r="K78" s="909"/>
      <c r="L78" s="909"/>
      <c r="M78" s="909"/>
      <c r="N78" s="304"/>
      <c r="O78" s="304"/>
      <c r="P78" s="304"/>
      <c r="Q78" s="304"/>
      <c r="R78" s="304"/>
      <c r="S78" s="304"/>
      <c r="T78" s="304"/>
      <c r="U78" s="304"/>
      <c r="V78" s="304"/>
      <c r="W78" s="304"/>
      <c r="X78" s="304"/>
      <c r="Y78" s="304"/>
      <c r="Z78" s="304"/>
      <c r="AA78" s="304"/>
      <c r="AB78" s="304"/>
      <c r="AC78" s="304"/>
      <c r="AD78" s="304"/>
      <c r="AE78" s="304"/>
      <c r="AF78" s="304"/>
      <c r="AG78" s="304"/>
      <c r="AH78" s="304"/>
      <c r="AI78" s="304"/>
      <c r="AJ78" s="304"/>
      <c r="AK78" s="304"/>
      <c r="AL78" s="304"/>
      <c r="AM78" s="304"/>
      <c r="AN78" s="304"/>
      <c r="AO78" s="304"/>
      <c r="AP78" s="304"/>
      <c r="AQ78" s="304"/>
      <c r="AR78" s="304"/>
      <c r="AS78" s="304"/>
      <c r="AT78" s="304"/>
      <c r="AU78" s="304"/>
      <c r="AV78" s="304"/>
      <c r="AW78" s="304"/>
      <c r="AX78" s="304"/>
      <c r="AY78" s="304"/>
      <c r="AZ78" s="304"/>
      <c r="BA78" s="304"/>
      <c r="BB78" s="304"/>
      <c r="BC78" s="304"/>
      <c r="BD78" s="304"/>
      <c r="BE78" s="304"/>
      <c r="BF78" s="304"/>
      <c r="BG78" s="304"/>
      <c r="BH78" s="304"/>
      <c r="BI78" s="304"/>
      <c r="BJ78" s="304"/>
      <c r="BK78" s="304"/>
      <c r="BL78" s="304"/>
      <c r="BM78" s="304"/>
      <c r="BN78" s="304"/>
      <c r="BO78" s="304"/>
      <c r="BP78" s="304"/>
      <c r="BQ78" s="304"/>
      <c r="BR78" s="304"/>
      <c r="BS78" s="304"/>
      <c r="BT78" s="304"/>
      <c r="BU78" s="304"/>
      <c r="BV78" s="304"/>
      <c r="BW78" s="304"/>
      <c r="BX78" s="304"/>
      <c r="BY78" s="304"/>
      <c r="BZ78" s="304"/>
      <c r="CA78" s="304"/>
      <c r="CB78" s="304"/>
      <c r="CC78" s="304"/>
      <c r="CD78" s="304"/>
      <c r="CE78" s="304"/>
      <c r="CF78" s="304"/>
      <c r="CG78" s="304"/>
      <c r="CH78" s="304"/>
      <c r="CI78" s="304"/>
      <c r="CJ78" s="304"/>
      <c r="CK78" s="304"/>
      <c r="CL78" s="304"/>
      <c r="CM78" s="304"/>
      <c r="CN78" s="304"/>
      <c r="CO78" s="304"/>
      <c r="CP78" s="304"/>
      <c r="CQ78" s="304"/>
      <c r="CR78" s="304"/>
      <c r="CS78" s="304"/>
      <c r="CT78" s="304"/>
      <c r="CU78" s="304"/>
      <c r="CV78" s="304"/>
    </row>
    <row r="79" spans="1:100" s="274" customFormat="1" ht="20.100000000000001" hidden="1" customHeight="1">
      <c r="A79" s="288"/>
      <c r="B79" s="288"/>
      <c r="C79" s="288"/>
      <c r="D79" s="288"/>
      <c r="E79" s="288"/>
      <c r="F79" s="288"/>
      <c r="G79" s="288"/>
      <c r="H79" s="288"/>
      <c r="I79" s="285" t="e">
        <f>#REF!</f>
        <v>#REF!</v>
      </c>
      <c r="J79" s="909" t="e">
        <f>#REF!</f>
        <v>#REF!</v>
      </c>
      <c r="K79" s="909"/>
      <c r="L79" s="909"/>
      <c r="M79" s="909"/>
      <c r="N79" s="304"/>
      <c r="O79" s="304"/>
      <c r="P79" s="304"/>
      <c r="Q79" s="304"/>
      <c r="R79" s="304"/>
      <c r="S79" s="304"/>
      <c r="T79" s="304"/>
      <c r="U79" s="304"/>
      <c r="V79" s="304"/>
      <c r="W79" s="304"/>
      <c r="X79" s="304"/>
      <c r="Y79" s="304"/>
      <c r="Z79" s="304"/>
      <c r="AA79" s="304"/>
      <c r="AB79" s="304"/>
      <c r="AC79" s="304"/>
      <c r="AD79" s="304"/>
      <c r="AE79" s="304"/>
      <c r="AF79" s="304"/>
      <c r="AG79" s="304"/>
      <c r="AH79" s="304"/>
      <c r="AI79" s="304"/>
      <c r="AJ79" s="304"/>
      <c r="AK79" s="304"/>
      <c r="AL79" s="304"/>
      <c r="AM79" s="304"/>
      <c r="AN79" s="304"/>
      <c r="AO79" s="304"/>
      <c r="AP79" s="304"/>
      <c r="AQ79" s="304"/>
      <c r="AR79" s="304"/>
      <c r="AS79" s="304"/>
      <c r="AT79" s="304"/>
      <c r="AU79" s="304"/>
      <c r="AV79" s="304"/>
      <c r="AW79" s="304"/>
      <c r="AX79" s="304"/>
      <c r="AY79" s="304"/>
      <c r="AZ79" s="304"/>
      <c r="BA79" s="304"/>
      <c r="BB79" s="304"/>
      <c r="BC79" s="304"/>
      <c r="BD79" s="304"/>
      <c r="BE79" s="304"/>
      <c r="BF79" s="304"/>
      <c r="BG79" s="304"/>
      <c r="BH79" s="304"/>
      <c r="BI79" s="304"/>
      <c r="BJ79" s="304"/>
      <c r="BK79" s="304"/>
      <c r="BL79" s="304"/>
      <c r="BM79" s="304"/>
      <c r="BN79" s="304"/>
      <c r="BO79" s="304"/>
      <c r="BP79" s="304"/>
      <c r="BQ79" s="304"/>
      <c r="BR79" s="304"/>
      <c r="BS79" s="304"/>
      <c r="BT79" s="304"/>
      <c r="BU79" s="304"/>
      <c r="BV79" s="304"/>
      <c r="BW79" s="304"/>
      <c r="BX79" s="304"/>
      <c r="BY79" s="304"/>
      <c r="BZ79" s="304"/>
      <c r="CA79" s="304"/>
      <c r="CB79" s="304"/>
      <c r="CC79" s="304"/>
      <c r="CD79" s="304"/>
      <c r="CE79" s="304"/>
      <c r="CF79" s="304"/>
      <c r="CG79" s="304"/>
      <c r="CH79" s="304"/>
      <c r="CI79" s="304"/>
      <c r="CJ79" s="304"/>
      <c r="CK79" s="304"/>
      <c r="CL79" s="304"/>
      <c r="CM79" s="304"/>
      <c r="CN79" s="304"/>
      <c r="CO79" s="304"/>
      <c r="CP79" s="304"/>
      <c r="CQ79" s="304"/>
      <c r="CR79" s="304"/>
      <c r="CS79" s="304"/>
      <c r="CT79" s="304"/>
      <c r="CU79" s="304"/>
      <c r="CV79" s="304"/>
    </row>
    <row r="80" spans="1:100" s="274" customFormat="1" ht="16.5" hidden="1" customHeight="1">
      <c r="A80" s="284" t="e">
        <f>#REF!</f>
        <v>#REF!</v>
      </c>
      <c r="B80" s="284"/>
      <c r="C80" s="284"/>
      <c r="D80" s="284"/>
      <c r="E80" s="284"/>
      <c r="F80" s="284"/>
      <c r="G80" s="284"/>
      <c r="H80" s="284"/>
      <c r="I80" s="285" t="e">
        <f>#REF!</f>
        <v>#REF!</v>
      </c>
      <c r="J80" s="909"/>
      <c r="K80" s="909"/>
      <c r="L80" s="909"/>
      <c r="M80" s="909"/>
      <c r="N80" s="304"/>
      <c r="O80" s="304"/>
      <c r="P80" s="304"/>
      <c r="Q80" s="304"/>
      <c r="R80" s="304"/>
      <c r="S80" s="304"/>
      <c r="T80" s="304"/>
      <c r="U80" s="304"/>
      <c r="V80" s="304"/>
      <c r="W80" s="304"/>
      <c r="X80" s="304"/>
      <c r="Y80" s="304"/>
      <c r="Z80" s="304"/>
      <c r="AA80" s="304"/>
      <c r="AB80" s="304"/>
      <c r="AC80" s="304"/>
      <c r="AD80" s="304"/>
      <c r="AE80" s="304"/>
      <c r="AF80" s="304"/>
      <c r="AG80" s="304"/>
      <c r="AH80" s="304"/>
      <c r="AI80" s="304"/>
      <c r="AJ80" s="304"/>
      <c r="AK80" s="304"/>
      <c r="AL80" s="304"/>
      <c r="AM80" s="304"/>
      <c r="AN80" s="304"/>
      <c r="AO80" s="304"/>
      <c r="AP80" s="304"/>
      <c r="AQ80" s="304"/>
      <c r="AR80" s="304"/>
      <c r="AS80" s="304"/>
      <c r="AT80" s="304"/>
      <c r="AU80" s="304"/>
      <c r="AV80" s="304"/>
      <c r="AW80" s="304"/>
      <c r="AX80" s="304"/>
      <c r="AY80" s="304"/>
      <c r="AZ80" s="304"/>
      <c r="BA80" s="304"/>
      <c r="BB80" s="304"/>
      <c r="BC80" s="304"/>
      <c r="BD80" s="304"/>
      <c r="BE80" s="304"/>
      <c r="BF80" s="304"/>
      <c r="BG80" s="304"/>
      <c r="BH80" s="304"/>
      <c r="BI80" s="304"/>
      <c r="BJ80" s="304"/>
      <c r="BK80" s="304"/>
      <c r="BL80" s="304"/>
      <c r="BM80" s="304"/>
      <c r="BN80" s="304"/>
      <c r="BO80" s="304"/>
      <c r="BP80" s="304"/>
      <c r="BQ80" s="304"/>
      <c r="BR80" s="304"/>
      <c r="BS80" s="304"/>
      <c r="BT80" s="304"/>
      <c r="BU80" s="304"/>
      <c r="BV80" s="304"/>
      <c r="BW80" s="304"/>
      <c r="BX80" s="304"/>
      <c r="BY80" s="304"/>
      <c r="BZ80" s="304"/>
      <c r="CA80" s="304"/>
      <c r="CB80" s="304"/>
      <c r="CC80" s="304"/>
      <c r="CD80" s="304"/>
      <c r="CE80" s="304"/>
      <c r="CF80" s="304"/>
      <c r="CG80" s="304"/>
      <c r="CH80" s="304"/>
      <c r="CI80" s="304"/>
      <c r="CJ80" s="304"/>
      <c r="CK80" s="304"/>
      <c r="CL80" s="304"/>
      <c r="CM80" s="304"/>
      <c r="CN80" s="304"/>
      <c r="CO80" s="304"/>
      <c r="CP80" s="304"/>
      <c r="CQ80" s="304"/>
      <c r="CR80" s="304"/>
      <c r="CS80" s="304"/>
      <c r="CT80" s="304"/>
      <c r="CU80" s="304"/>
      <c r="CV80" s="304"/>
    </row>
    <row r="81" spans="1:100" s="274" customFormat="1" ht="16.5" hidden="1" customHeight="1">
      <c r="A81" s="289" t="e">
        <f>#REF!</f>
        <v>#REF!</v>
      </c>
      <c r="B81" s="289"/>
      <c r="C81" s="289"/>
      <c r="D81" s="289"/>
      <c r="E81" s="289"/>
      <c r="F81" s="289"/>
      <c r="G81" s="289"/>
      <c r="H81" s="289"/>
      <c r="I81" s="285" t="e">
        <f>#REF!</f>
        <v>#REF!</v>
      </c>
      <c r="J81" s="909"/>
      <c r="K81" s="909"/>
      <c r="L81" s="909"/>
      <c r="M81" s="909"/>
      <c r="N81" s="304"/>
      <c r="O81" s="304"/>
      <c r="P81" s="304"/>
      <c r="Q81" s="304"/>
      <c r="R81" s="304"/>
      <c r="S81" s="304"/>
      <c r="T81" s="304"/>
      <c r="U81" s="304"/>
      <c r="V81" s="304"/>
      <c r="W81" s="304"/>
      <c r="X81" s="304"/>
      <c r="Y81" s="304"/>
      <c r="Z81" s="304"/>
      <c r="AA81" s="304"/>
      <c r="AB81" s="304"/>
      <c r="AC81" s="304"/>
      <c r="AD81" s="304"/>
      <c r="AE81" s="304"/>
      <c r="AF81" s="304"/>
      <c r="AG81" s="304"/>
      <c r="AH81" s="304"/>
      <c r="AI81" s="304"/>
      <c r="AJ81" s="304"/>
      <c r="AK81" s="304"/>
      <c r="AL81" s="304"/>
      <c r="AM81" s="304"/>
      <c r="AN81" s="304"/>
      <c r="AO81" s="304"/>
      <c r="AP81" s="304"/>
      <c r="AQ81" s="304"/>
      <c r="AR81" s="304"/>
      <c r="AS81" s="304"/>
      <c r="AT81" s="304"/>
      <c r="AU81" s="304"/>
      <c r="AV81" s="304"/>
      <c r="AW81" s="304"/>
      <c r="AX81" s="304"/>
      <c r="AY81" s="304"/>
      <c r="AZ81" s="304"/>
      <c r="BA81" s="304"/>
      <c r="BB81" s="304"/>
      <c r="BC81" s="304"/>
      <c r="BD81" s="304"/>
      <c r="BE81" s="304"/>
      <c r="BF81" s="304"/>
      <c r="BG81" s="304"/>
      <c r="BH81" s="304"/>
      <c r="BI81" s="304"/>
      <c r="BJ81" s="304"/>
      <c r="BK81" s="304"/>
      <c r="BL81" s="304"/>
      <c r="BM81" s="304"/>
      <c r="BN81" s="304"/>
      <c r="BO81" s="304"/>
      <c r="BP81" s="304"/>
      <c r="BQ81" s="304"/>
      <c r="BR81" s="304"/>
      <c r="BS81" s="304"/>
      <c r="BT81" s="304"/>
      <c r="BU81" s="304"/>
      <c r="BV81" s="304"/>
      <c r="BW81" s="304"/>
      <c r="BX81" s="304"/>
      <c r="BY81" s="304"/>
      <c r="BZ81" s="304"/>
      <c r="CA81" s="304"/>
      <c r="CB81" s="304"/>
      <c r="CC81" s="304"/>
      <c r="CD81" s="304"/>
      <c r="CE81" s="304"/>
      <c r="CF81" s="304"/>
      <c r="CG81" s="304"/>
      <c r="CH81" s="304"/>
      <c r="CI81" s="304"/>
      <c r="CJ81" s="304"/>
      <c r="CK81" s="304"/>
      <c r="CL81" s="304"/>
      <c r="CM81" s="304"/>
      <c r="CN81" s="304"/>
      <c r="CO81" s="304"/>
      <c r="CP81" s="304"/>
      <c r="CQ81" s="304"/>
      <c r="CR81" s="304"/>
      <c r="CS81" s="304"/>
      <c r="CT81" s="304"/>
      <c r="CU81" s="304"/>
      <c r="CV81" s="304"/>
    </row>
    <row r="82" spans="1:100" s="274" customFormat="1" ht="16.5" hidden="1" customHeight="1">
      <c r="A82" s="290" t="e">
        <f>#REF!</f>
        <v>#REF!</v>
      </c>
      <c r="B82" s="290"/>
      <c r="C82" s="290"/>
      <c r="D82" s="290"/>
      <c r="E82" s="290"/>
      <c r="F82" s="290"/>
      <c r="G82" s="290"/>
      <c r="H82" s="290"/>
      <c r="I82" s="285" t="e">
        <f>#REF!</f>
        <v>#REF!</v>
      </c>
      <c r="J82" s="909"/>
      <c r="K82" s="909"/>
      <c r="L82" s="909"/>
      <c r="M82" s="909"/>
      <c r="N82" s="304"/>
      <c r="O82" s="304"/>
      <c r="P82" s="304"/>
      <c r="Q82" s="304"/>
      <c r="R82" s="304"/>
      <c r="S82" s="304"/>
      <c r="T82" s="304"/>
      <c r="U82" s="304"/>
      <c r="V82" s="304"/>
      <c r="W82" s="304"/>
      <c r="X82" s="304"/>
      <c r="Y82" s="304"/>
      <c r="Z82" s="304"/>
      <c r="AA82" s="304"/>
      <c r="AB82" s="304"/>
      <c r="AC82" s="304"/>
      <c r="AD82" s="304"/>
      <c r="AE82" s="304"/>
      <c r="AF82" s="304"/>
      <c r="AG82" s="304"/>
      <c r="AH82" s="304"/>
      <c r="AI82" s="304"/>
      <c r="AJ82" s="304"/>
      <c r="AK82" s="304"/>
      <c r="AL82" s="304"/>
      <c r="AM82" s="304"/>
      <c r="AN82" s="304"/>
      <c r="AO82" s="304"/>
      <c r="AP82" s="304"/>
      <c r="AQ82" s="304"/>
      <c r="AR82" s="304"/>
      <c r="AS82" s="304"/>
      <c r="AT82" s="304"/>
      <c r="AU82" s="304"/>
      <c r="AV82" s="304"/>
      <c r="AW82" s="304"/>
      <c r="AX82" s="304"/>
      <c r="AY82" s="304"/>
      <c r="AZ82" s="304"/>
      <c r="BA82" s="304"/>
      <c r="BB82" s="304"/>
      <c r="BC82" s="304"/>
      <c r="BD82" s="304"/>
      <c r="BE82" s="304"/>
      <c r="BF82" s="304"/>
      <c r="BG82" s="304"/>
      <c r="BH82" s="304"/>
      <c r="BI82" s="304"/>
      <c r="BJ82" s="304"/>
      <c r="BK82" s="304"/>
      <c r="BL82" s="304"/>
      <c r="BM82" s="304"/>
      <c r="BN82" s="304"/>
      <c r="BO82" s="304"/>
      <c r="BP82" s="304"/>
      <c r="BQ82" s="304"/>
      <c r="BR82" s="304"/>
      <c r="BS82" s="304"/>
      <c r="BT82" s="304"/>
      <c r="BU82" s="304"/>
      <c r="BV82" s="304"/>
      <c r="BW82" s="304"/>
      <c r="BX82" s="304"/>
      <c r="BY82" s="304"/>
      <c r="BZ82" s="304"/>
      <c r="CA82" s="304"/>
      <c r="CB82" s="304"/>
      <c r="CC82" s="304"/>
      <c r="CD82" s="304"/>
      <c r="CE82" s="304"/>
      <c r="CF82" s="304"/>
      <c r="CG82" s="304"/>
      <c r="CH82" s="304"/>
      <c r="CI82" s="304"/>
      <c r="CJ82" s="304"/>
      <c r="CK82" s="304"/>
      <c r="CL82" s="304"/>
      <c r="CM82" s="304"/>
      <c r="CN82" s="304"/>
      <c r="CO82" s="304"/>
      <c r="CP82" s="304"/>
      <c r="CQ82" s="304"/>
      <c r="CR82" s="304"/>
      <c r="CS82" s="304"/>
      <c r="CT82" s="304"/>
      <c r="CU82" s="304"/>
      <c r="CV82" s="304"/>
    </row>
    <row r="83" spans="1:100" s="274" customFormat="1" ht="16.5" hidden="1" customHeight="1">
      <c r="A83" s="286" t="e">
        <f>#REF!</f>
        <v>#REF!</v>
      </c>
      <c r="B83" s="286"/>
      <c r="C83" s="286"/>
      <c r="D83" s="286"/>
      <c r="E83" s="286"/>
      <c r="F83" s="286"/>
      <c r="G83" s="286"/>
      <c r="H83" s="286"/>
      <c r="I83" s="287" t="e">
        <f>#REF!</f>
        <v>#REF!</v>
      </c>
      <c r="J83" s="909" t="e">
        <f>#REF!</f>
        <v>#REF!</v>
      </c>
      <c r="K83" s="909"/>
      <c r="L83" s="909"/>
      <c r="M83" s="909"/>
      <c r="N83" s="304"/>
      <c r="O83" s="304"/>
      <c r="P83" s="304"/>
      <c r="Q83" s="304"/>
      <c r="R83" s="304"/>
      <c r="S83" s="304"/>
      <c r="T83" s="304"/>
      <c r="U83" s="304"/>
      <c r="V83" s="304"/>
      <c r="W83" s="304"/>
      <c r="X83" s="304"/>
      <c r="Y83" s="304"/>
      <c r="Z83" s="304"/>
      <c r="AA83" s="304"/>
      <c r="AB83" s="304"/>
      <c r="AC83" s="304"/>
      <c r="AD83" s="304"/>
      <c r="AE83" s="304"/>
      <c r="AF83" s="304"/>
      <c r="AG83" s="304"/>
      <c r="AH83" s="304"/>
      <c r="AI83" s="304"/>
      <c r="AJ83" s="304"/>
      <c r="AK83" s="304"/>
      <c r="AL83" s="304"/>
      <c r="AM83" s="304"/>
      <c r="AN83" s="304"/>
      <c r="AO83" s="304"/>
      <c r="AP83" s="304"/>
      <c r="AQ83" s="304"/>
      <c r="AR83" s="304"/>
      <c r="AS83" s="304"/>
      <c r="AT83" s="304"/>
      <c r="AU83" s="304"/>
      <c r="AV83" s="304"/>
      <c r="AW83" s="304"/>
      <c r="AX83" s="304"/>
      <c r="AY83" s="304"/>
      <c r="AZ83" s="304"/>
      <c r="BA83" s="304"/>
      <c r="BB83" s="304"/>
      <c r="BC83" s="304"/>
      <c r="BD83" s="304"/>
      <c r="BE83" s="304"/>
      <c r="BF83" s="304"/>
      <c r="BG83" s="304"/>
      <c r="BH83" s="304"/>
      <c r="BI83" s="304"/>
      <c r="BJ83" s="304"/>
      <c r="BK83" s="304"/>
      <c r="BL83" s="304"/>
      <c r="BM83" s="304"/>
      <c r="BN83" s="304"/>
      <c r="BO83" s="304"/>
      <c r="BP83" s="304"/>
      <c r="BQ83" s="304"/>
      <c r="BR83" s="304"/>
      <c r="BS83" s="304"/>
      <c r="BT83" s="304"/>
      <c r="BU83" s="304"/>
      <c r="BV83" s="304"/>
      <c r="BW83" s="304"/>
      <c r="BX83" s="304"/>
      <c r="BY83" s="304"/>
      <c r="BZ83" s="304"/>
      <c r="CA83" s="304"/>
      <c r="CB83" s="304"/>
      <c r="CC83" s="304"/>
      <c r="CD83" s="304"/>
      <c r="CE83" s="304"/>
      <c r="CF83" s="304"/>
      <c r="CG83" s="304"/>
      <c r="CH83" s="304"/>
      <c r="CI83" s="304"/>
      <c r="CJ83" s="304"/>
      <c r="CK83" s="304"/>
      <c r="CL83" s="304"/>
      <c r="CM83" s="304"/>
      <c r="CN83" s="304"/>
      <c r="CO83" s="304"/>
      <c r="CP83" s="304"/>
      <c r="CQ83" s="304"/>
      <c r="CR83" s="304"/>
      <c r="CS83" s="304"/>
      <c r="CT83" s="304"/>
      <c r="CU83" s="304"/>
      <c r="CV83" s="304"/>
    </row>
    <row r="84" spans="1:100" s="274" customFormat="1" ht="16.5" hidden="1" customHeight="1">
      <c r="A84" s="286" t="e">
        <f>#REF!</f>
        <v>#REF!</v>
      </c>
      <c r="B84" s="286"/>
      <c r="C84" s="286"/>
      <c r="D84" s="286"/>
      <c r="E84" s="286"/>
      <c r="F84" s="286"/>
      <c r="G84" s="286"/>
      <c r="H84" s="286"/>
      <c r="I84" s="287" t="e">
        <f>#REF!</f>
        <v>#REF!</v>
      </c>
      <c r="J84" s="909" t="e">
        <f>#REF!</f>
        <v>#REF!</v>
      </c>
      <c r="K84" s="909"/>
      <c r="L84" s="909"/>
      <c r="M84" s="909"/>
      <c r="N84" s="304"/>
      <c r="O84" s="304"/>
      <c r="P84" s="304"/>
      <c r="Q84" s="304"/>
      <c r="R84" s="304"/>
      <c r="S84" s="304"/>
      <c r="T84" s="304"/>
      <c r="U84" s="304"/>
      <c r="V84" s="304"/>
      <c r="W84" s="304"/>
      <c r="X84" s="304"/>
      <c r="Y84" s="304"/>
      <c r="Z84" s="304"/>
      <c r="AA84" s="304"/>
      <c r="AB84" s="304"/>
      <c r="AC84" s="304"/>
      <c r="AD84" s="304"/>
      <c r="AE84" s="304"/>
      <c r="AF84" s="304"/>
      <c r="AG84" s="304"/>
      <c r="AH84" s="304"/>
      <c r="AI84" s="304"/>
      <c r="AJ84" s="304"/>
      <c r="AK84" s="304"/>
      <c r="AL84" s="304"/>
      <c r="AM84" s="304"/>
      <c r="AN84" s="304"/>
      <c r="AO84" s="304"/>
      <c r="AP84" s="304"/>
      <c r="AQ84" s="304"/>
      <c r="AR84" s="304"/>
      <c r="AS84" s="304"/>
      <c r="AT84" s="304"/>
      <c r="AU84" s="304"/>
      <c r="AV84" s="304"/>
      <c r="AW84" s="304"/>
      <c r="AX84" s="304"/>
      <c r="AY84" s="304"/>
      <c r="AZ84" s="304"/>
      <c r="BA84" s="304"/>
      <c r="BB84" s="304"/>
      <c r="BC84" s="304"/>
      <c r="BD84" s="304"/>
      <c r="BE84" s="304"/>
      <c r="BF84" s="304"/>
      <c r="BG84" s="304"/>
      <c r="BH84" s="304"/>
      <c r="BI84" s="304"/>
      <c r="BJ84" s="304"/>
      <c r="BK84" s="304"/>
      <c r="BL84" s="304"/>
      <c r="BM84" s="304"/>
      <c r="BN84" s="304"/>
      <c r="BO84" s="304"/>
      <c r="BP84" s="304"/>
      <c r="BQ84" s="304"/>
      <c r="BR84" s="304"/>
      <c r="BS84" s="304"/>
      <c r="BT84" s="304"/>
      <c r="BU84" s="304"/>
      <c r="BV84" s="304"/>
      <c r="BW84" s="304"/>
      <c r="BX84" s="304"/>
      <c r="BY84" s="304"/>
      <c r="BZ84" s="304"/>
      <c r="CA84" s="304"/>
      <c r="CB84" s="304"/>
      <c r="CC84" s="304"/>
      <c r="CD84" s="304"/>
      <c r="CE84" s="304"/>
      <c r="CF84" s="304"/>
      <c r="CG84" s="304"/>
      <c r="CH84" s="304"/>
      <c r="CI84" s="304"/>
      <c r="CJ84" s="304"/>
      <c r="CK84" s="304"/>
      <c r="CL84" s="304"/>
      <c r="CM84" s="304"/>
      <c r="CN84" s="304"/>
      <c r="CO84" s="304"/>
      <c r="CP84" s="304"/>
      <c r="CQ84" s="304"/>
      <c r="CR84" s="304"/>
      <c r="CS84" s="304"/>
      <c r="CT84" s="304"/>
      <c r="CU84" s="304"/>
      <c r="CV84" s="304"/>
    </row>
    <row r="85" spans="1:100" s="274" customFormat="1" ht="16.5" hidden="1" customHeight="1">
      <c r="A85" s="286" t="e">
        <f>#REF!</f>
        <v>#REF!</v>
      </c>
      <c r="B85" s="286"/>
      <c r="C85" s="286"/>
      <c r="D85" s="286"/>
      <c r="E85" s="286"/>
      <c r="F85" s="286"/>
      <c r="G85" s="286"/>
      <c r="H85" s="286"/>
      <c r="I85" s="287" t="e">
        <f>#REF!</f>
        <v>#REF!</v>
      </c>
      <c r="J85" s="909" t="e">
        <f>#REF!</f>
        <v>#REF!</v>
      </c>
      <c r="K85" s="909"/>
      <c r="L85" s="909"/>
      <c r="M85" s="909"/>
      <c r="N85" s="304"/>
      <c r="O85" s="304"/>
      <c r="P85" s="304"/>
      <c r="Q85" s="304"/>
      <c r="R85" s="304"/>
      <c r="S85" s="304"/>
      <c r="T85" s="304"/>
      <c r="U85" s="304"/>
      <c r="V85" s="304"/>
      <c r="W85" s="304"/>
      <c r="X85" s="304"/>
      <c r="Y85" s="304"/>
      <c r="Z85" s="304"/>
      <c r="AA85" s="304"/>
      <c r="AB85" s="304"/>
      <c r="AC85" s="304"/>
      <c r="AD85" s="304"/>
      <c r="AE85" s="304"/>
      <c r="AF85" s="304"/>
      <c r="AG85" s="304"/>
      <c r="AH85" s="304"/>
      <c r="AI85" s="304"/>
      <c r="AJ85" s="304"/>
      <c r="AK85" s="304"/>
      <c r="AL85" s="304"/>
      <c r="AM85" s="304"/>
      <c r="AN85" s="304"/>
      <c r="AO85" s="304"/>
      <c r="AP85" s="304"/>
      <c r="AQ85" s="304"/>
      <c r="AR85" s="304"/>
      <c r="AS85" s="304"/>
      <c r="AT85" s="304"/>
      <c r="AU85" s="304"/>
      <c r="AV85" s="304"/>
      <c r="AW85" s="304"/>
      <c r="AX85" s="304"/>
      <c r="AY85" s="304"/>
      <c r="AZ85" s="304"/>
      <c r="BA85" s="304"/>
      <c r="BB85" s="304"/>
      <c r="BC85" s="304"/>
      <c r="BD85" s="304"/>
      <c r="BE85" s="304"/>
      <c r="BF85" s="304"/>
      <c r="BG85" s="304"/>
      <c r="BH85" s="304"/>
      <c r="BI85" s="304"/>
      <c r="BJ85" s="304"/>
      <c r="BK85" s="304"/>
      <c r="BL85" s="304"/>
      <c r="BM85" s="304"/>
      <c r="BN85" s="304"/>
      <c r="BO85" s="304"/>
      <c r="BP85" s="304"/>
      <c r="BQ85" s="304"/>
      <c r="BR85" s="304"/>
      <c r="BS85" s="304"/>
      <c r="BT85" s="304"/>
      <c r="BU85" s="304"/>
      <c r="BV85" s="304"/>
      <c r="BW85" s="304"/>
      <c r="BX85" s="304"/>
      <c r="BY85" s="304"/>
      <c r="BZ85" s="304"/>
      <c r="CA85" s="304"/>
      <c r="CB85" s="304"/>
      <c r="CC85" s="304"/>
      <c r="CD85" s="304"/>
      <c r="CE85" s="304"/>
      <c r="CF85" s="304"/>
      <c r="CG85" s="304"/>
      <c r="CH85" s="304"/>
      <c r="CI85" s="304"/>
      <c r="CJ85" s="304"/>
      <c r="CK85" s="304"/>
      <c r="CL85" s="304"/>
      <c r="CM85" s="304"/>
      <c r="CN85" s="304"/>
      <c r="CO85" s="304"/>
      <c r="CP85" s="304"/>
      <c r="CQ85" s="304"/>
      <c r="CR85" s="304"/>
      <c r="CS85" s="304"/>
      <c r="CT85" s="304"/>
      <c r="CU85" s="304"/>
      <c r="CV85" s="304"/>
    </row>
    <row r="86" spans="1:100" s="274" customFormat="1" ht="16.5" hidden="1" customHeight="1">
      <c r="A86" s="286" t="e">
        <f>#REF!</f>
        <v>#REF!</v>
      </c>
      <c r="B86" s="286"/>
      <c r="C86" s="286"/>
      <c r="D86" s="286"/>
      <c r="E86" s="286"/>
      <c r="F86" s="286"/>
      <c r="G86" s="286"/>
      <c r="H86" s="286"/>
      <c r="I86" s="287" t="e">
        <f>#REF!</f>
        <v>#REF!</v>
      </c>
      <c r="J86" s="909" t="e">
        <f>#REF!</f>
        <v>#REF!</v>
      </c>
      <c r="K86" s="909"/>
      <c r="L86" s="909"/>
      <c r="M86" s="909"/>
      <c r="N86" s="304"/>
      <c r="O86" s="304"/>
      <c r="P86" s="304"/>
      <c r="Q86" s="304"/>
      <c r="R86" s="304"/>
      <c r="S86" s="304"/>
      <c r="T86" s="304"/>
      <c r="U86" s="304"/>
      <c r="V86" s="304"/>
      <c r="W86" s="304"/>
      <c r="X86" s="304"/>
      <c r="Y86" s="304"/>
      <c r="Z86" s="304"/>
      <c r="AA86" s="304"/>
      <c r="AB86" s="304"/>
      <c r="AC86" s="304"/>
      <c r="AD86" s="304"/>
      <c r="AE86" s="304"/>
      <c r="AF86" s="304"/>
      <c r="AG86" s="304"/>
      <c r="AH86" s="304"/>
      <c r="AI86" s="304"/>
      <c r="AJ86" s="304"/>
      <c r="AK86" s="304"/>
      <c r="AL86" s="304"/>
      <c r="AM86" s="304"/>
      <c r="AN86" s="304"/>
      <c r="AO86" s="304"/>
      <c r="AP86" s="304"/>
      <c r="AQ86" s="304"/>
      <c r="AR86" s="304"/>
      <c r="AS86" s="304"/>
      <c r="AT86" s="304"/>
      <c r="AU86" s="304"/>
      <c r="AV86" s="304"/>
      <c r="AW86" s="304"/>
      <c r="AX86" s="304"/>
      <c r="AY86" s="304"/>
      <c r="AZ86" s="304"/>
      <c r="BA86" s="304"/>
      <c r="BB86" s="304"/>
      <c r="BC86" s="304"/>
      <c r="BD86" s="304"/>
      <c r="BE86" s="304"/>
      <c r="BF86" s="304"/>
      <c r="BG86" s="304"/>
      <c r="BH86" s="304"/>
      <c r="BI86" s="304"/>
      <c r="BJ86" s="304"/>
      <c r="BK86" s="304"/>
      <c r="BL86" s="304"/>
      <c r="BM86" s="304"/>
      <c r="BN86" s="304"/>
      <c r="BO86" s="304"/>
      <c r="BP86" s="304"/>
      <c r="BQ86" s="304"/>
      <c r="BR86" s="304"/>
      <c r="BS86" s="304"/>
      <c r="BT86" s="304"/>
      <c r="BU86" s="304"/>
      <c r="BV86" s="304"/>
      <c r="BW86" s="304"/>
      <c r="BX86" s="304"/>
      <c r="BY86" s="304"/>
      <c r="BZ86" s="304"/>
      <c r="CA86" s="304"/>
      <c r="CB86" s="304"/>
      <c r="CC86" s="304"/>
      <c r="CD86" s="304"/>
      <c r="CE86" s="304"/>
      <c r="CF86" s="304"/>
      <c r="CG86" s="304"/>
      <c r="CH86" s="304"/>
      <c r="CI86" s="304"/>
      <c r="CJ86" s="304"/>
      <c r="CK86" s="304"/>
      <c r="CL86" s="304"/>
      <c r="CM86" s="304"/>
      <c r="CN86" s="304"/>
      <c r="CO86" s="304"/>
      <c r="CP86" s="304"/>
      <c r="CQ86" s="304"/>
      <c r="CR86" s="304"/>
      <c r="CS86" s="304"/>
      <c r="CT86" s="304"/>
      <c r="CU86" s="304"/>
      <c r="CV86" s="304"/>
    </row>
    <row r="87" spans="1:100" s="274" customFormat="1" ht="16.5" hidden="1" customHeight="1">
      <c r="A87" s="286"/>
      <c r="B87" s="286"/>
      <c r="C87" s="286"/>
      <c r="D87" s="286"/>
      <c r="E87" s="286"/>
      <c r="F87" s="286"/>
      <c r="G87" s="286"/>
      <c r="H87" s="286"/>
      <c r="I87" s="285" t="e">
        <f>#REF!</f>
        <v>#REF!</v>
      </c>
      <c r="J87" s="909" t="e">
        <f>#REF!</f>
        <v>#REF!</v>
      </c>
      <c r="K87" s="909"/>
      <c r="L87" s="909"/>
      <c r="M87" s="909"/>
      <c r="N87" s="304"/>
      <c r="O87" s="304"/>
      <c r="P87" s="304"/>
      <c r="Q87" s="304"/>
      <c r="R87" s="304"/>
      <c r="S87" s="304"/>
      <c r="T87" s="304"/>
      <c r="U87" s="304"/>
      <c r="V87" s="304"/>
      <c r="W87" s="304"/>
      <c r="X87" s="304"/>
      <c r="Y87" s="304"/>
      <c r="Z87" s="304"/>
      <c r="AA87" s="304"/>
      <c r="AB87" s="304"/>
      <c r="AC87" s="304"/>
      <c r="AD87" s="304"/>
      <c r="AE87" s="304"/>
      <c r="AF87" s="304"/>
      <c r="AG87" s="304"/>
      <c r="AH87" s="304"/>
      <c r="AI87" s="304"/>
      <c r="AJ87" s="304"/>
      <c r="AK87" s="304"/>
      <c r="AL87" s="304"/>
      <c r="AM87" s="304"/>
      <c r="AN87" s="304"/>
      <c r="AO87" s="304"/>
      <c r="AP87" s="304"/>
      <c r="AQ87" s="304"/>
      <c r="AR87" s="304"/>
      <c r="AS87" s="304"/>
      <c r="AT87" s="304"/>
      <c r="AU87" s="304"/>
      <c r="AV87" s="304"/>
      <c r="AW87" s="304"/>
      <c r="AX87" s="304"/>
      <c r="AY87" s="304"/>
      <c r="AZ87" s="304"/>
      <c r="BA87" s="304"/>
      <c r="BB87" s="304"/>
      <c r="BC87" s="304"/>
      <c r="BD87" s="304"/>
      <c r="BE87" s="304"/>
      <c r="BF87" s="304"/>
      <c r="BG87" s="304"/>
      <c r="BH87" s="304"/>
      <c r="BI87" s="304"/>
      <c r="BJ87" s="304"/>
      <c r="BK87" s="304"/>
      <c r="BL87" s="304"/>
      <c r="BM87" s="304"/>
      <c r="BN87" s="304"/>
      <c r="BO87" s="304"/>
      <c r="BP87" s="304"/>
      <c r="BQ87" s="304"/>
      <c r="BR87" s="304"/>
      <c r="BS87" s="304"/>
      <c r="BT87" s="304"/>
      <c r="BU87" s="304"/>
      <c r="BV87" s="304"/>
      <c r="BW87" s="304"/>
      <c r="BX87" s="304"/>
      <c r="BY87" s="304"/>
      <c r="BZ87" s="304"/>
      <c r="CA87" s="304"/>
      <c r="CB87" s="304"/>
      <c r="CC87" s="304"/>
      <c r="CD87" s="304"/>
      <c r="CE87" s="304"/>
      <c r="CF87" s="304"/>
      <c r="CG87" s="304"/>
      <c r="CH87" s="304"/>
      <c r="CI87" s="304"/>
      <c r="CJ87" s="304"/>
      <c r="CK87" s="304"/>
      <c r="CL87" s="304"/>
      <c r="CM87" s="304"/>
      <c r="CN87" s="304"/>
      <c r="CO87" s="304"/>
      <c r="CP87" s="304"/>
      <c r="CQ87" s="304"/>
      <c r="CR87" s="304"/>
      <c r="CS87" s="304"/>
      <c r="CT87" s="304"/>
      <c r="CU87" s="304"/>
      <c r="CV87" s="304"/>
    </row>
    <row r="88" spans="1:100" s="274" customFormat="1" ht="20.100000000000001" hidden="1" customHeight="1">
      <c r="A88" s="290" t="e">
        <f>#REF!</f>
        <v>#REF!</v>
      </c>
      <c r="B88" s="290"/>
      <c r="C88" s="290"/>
      <c r="D88" s="290"/>
      <c r="E88" s="290"/>
      <c r="F88" s="290"/>
      <c r="G88" s="290"/>
      <c r="H88" s="290"/>
      <c r="I88" s="285" t="e">
        <f>#REF!</f>
        <v>#REF!</v>
      </c>
      <c r="J88" s="909"/>
      <c r="K88" s="909"/>
      <c r="L88" s="909"/>
      <c r="M88" s="909"/>
      <c r="N88" s="304"/>
      <c r="O88" s="304"/>
      <c r="P88" s="304"/>
      <c r="Q88" s="304"/>
      <c r="R88" s="304"/>
      <c r="S88" s="304"/>
      <c r="T88" s="304"/>
      <c r="U88" s="304"/>
      <c r="V88" s="304"/>
      <c r="W88" s="304"/>
      <c r="X88" s="304"/>
      <c r="Y88" s="304"/>
      <c r="Z88" s="304"/>
      <c r="AA88" s="304"/>
      <c r="AB88" s="304"/>
      <c r="AC88" s="304"/>
      <c r="AD88" s="304"/>
      <c r="AE88" s="304"/>
      <c r="AF88" s="304"/>
      <c r="AG88" s="304"/>
      <c r="AH88" s="304"/>
      <c r="AI88" s="304"/>
      <c r="AJ88" s="304"/>
      <c r="AK88" s="304"/>
      <c r="AL88" s="304"/>
      <c r="AM88" s="304"/>
      <c r="AN88" s="304"/>
      <c r="AO88" s="304"/>
      <c r="AP88" s="304"/>
      <c r="AQ88" s="304"/>
      <c r="AR88" s="304"/>
      <c r="AS88" s="304"/>
      <c r="AT88" s="304"/>
      <c r="AU88" s="304"/>
      <c r="AV88" s="304"/>
      <c r="AW88" s="304"/>
      <c r="AX88" s="304"/>
      <c r="AY88" s="304"/>
      <c r="AZ88" s="304"/>
      <c r="BA88" s="304"/>
      <c r="BB88" s="304"/>
      <c r="BC88" s="304"/>
      <c r="BD88" s="304"/>
      <c r="BE88" s="304"/>
      <c r="BF88" s="304"/>
      <c r="BG88" s="304"/>
      <c r="BH88" s="304"/>
      <c r="BI88" s="304"/>
      <c r="BJ88" s="304"/>
      <c r="BK88" s="304"/>
      <c r="BL88" s="304"/>
      <c r="BM88" s="304"/>
      <c r="BN88" s="304"/>
      <c r="BO88" s="304"/>
      <c r="BP88" s="304"/>
      <c r="BQ88" s="304"/>
      <c r="BR88" s="304"/>
      <c r="BS88" s="304"/>
      <c r="BT88" s="304"/>
      <c r="BU88" s="304"/>
      <c r="BV88" s="304"/>
      <c r="BW88" s="304"/>
      <c r="BX88" s="304"/>
      <c r="BY88" s="304"/>
      <c r="BZ88" s="304"/>
      <c r="CA88" s="304"/>
      <c r="CB88" s="304"/>
      <c r="CC88" s="304"/>
      <c r="CD88" s="304"/>
      <c r="CE88" s="304"/>
      <c r="CF88" s="304"/>
      <c r="CG88" s="304"/>
      <c r="CH88" s="304"/>
      <c r="CI88" s="304"/>
      <c r="CJ88" s="304"/>
      <c r="CK88" s="304"/>
      <c r="CL88" s="304"/>
      <c r="CM88" s="304"/>
      <c r="CN88" s="304"/>
      <c r="CO88" s="304"/>
      <c r="CP88" s="304"/>
      <c r="CQ88" s="304"/>
      <c r="CR88" s="304"/>
      <c r="CS88" s="304"/>
      <c r="CT88" s="304"/>
      <c r="CU88" s="304"/>
      <c r="CV88" s="304"/>
    </row>
    <row r="89" spans="1:100" s="274" customFormat="1" ht="16.5" hidden="1" customHeight="1">
      <c r="A89" s="286" t="e">
        <f>#REF!</f>
        <v>#REF!</v>
      </c>
      <c r="B89" s="286"/>
      <c r="C89" s="286"/>
      <c r="D89" s="286"/>
      <c r="E89" s="286"/>
      <c r="F89" s="286"/>
      <c r="G89" s="286"/>
      <c r="H89" s="286"/>
      <c r="I89" s="287" t="e">
        <f>#REF!</f>
        <v>#REF!</v>
      </c>
      <c r="J89" s="909" t="e">
        <f>#REF!</f>
        <v>#REF!</v>
      </c>
      <c r="K89" s="909"/>
      <c r="L89" s="909"/>
      <c r="M89" s="909"/>
      <c r="N89" s="304"/>
      <c r="O89" s="304"/>
      <c r="P89" s="304"/>
      <c r="Q89" s="304"/>
      <c r="R89" s="304"/>
      <c r="S89" s="304"/>
      <c r="T89" s="304"/>
      <c r="U89" s="304"/>
      <c r="V89" s="304"/>
      <c r="W89" s="304"/>
      <c r="X89" s="304"/>
      <c r="Y89" s="304"/>
      <c r="Z89" s="304"/>
      <c r="AA89" s="304"/>
      <c r="AB89" s="304"/>
      <c r="AC89" s="304"/>
      <c r="AD89" s="304"/>
      <c r="AE89" s="304"/>
      <c r="AF89" s="304"/>
      <c r="AG89" s="304"/>
      <c r="AH89" s="304"/>
      <c r="AI89" s="304"/>
      <c r="AJ89" s="304"/>
      <c r="AK89" s="304"/>
      <c r="AL89" s="304"/>
      <c r="AM89" s="304"/>
      <c r="AN89" s="304"/>
      <c r="AO89" s="304"/>
      <c r="AP89" s="304"/>
      <c r="AQ89" s="304"/>
      <c r="AR89" s="304"/>
      <c r="AS89" s="304"/>
      <c r="AT89" s="304"/>
      <c r="AU89" s="304"/>
      <c r="AV89" s="304"/>
      <c r="AW89" s="304"/>
      <c r="AX89" s="304"/>
      <c r="AY89" s="304"/>
      <c r="AZ89" s="304"/>
      <c r="BA89" s="304"/>
      <c r="BB89" s="304"/>
      <c r="BC89" s="304"/>
      <c r="BD89" s="304"/>
      <c r="BE89" s="304"/>
      <c r="BF89" s="304"/>
      <c r="BG89" s="304"/>
      <c r="BH89" s="304"/>
      <c r="BI89" s="304"/>
      <c r="BJ89" s="304"/>
      <c r="BK89" s="304"/>
      <c r="BL89" s="304"/>
      <c r="BM89" s="304"/>
      <c r="BN89" s="304"/>
      <c r="BO89" s="304"/>
      <c r="BP89" s="304"/>
      <c r="BQ89" s="304"/>
      <c r="BR89" s="304"/>
      <c r="BS89" s="304"/>
      <c r="BT89" s="304"/>
      <c r="BU89" s="304"/>
      <c r="BV89" s="304"/>
      <c r="BW89" s="304"/>
      <c r="BX89" s="304"/>
      <c r="BY89" s="304"/>
      <c r="BZ89" s="304"/>
      <c r="CA89" s="304"/>
      <c r="CB89" s="304"/>
      <c r="CC89" s="304"/>
      <c r="CD89" s="304"/>
      <c r="CE89" s="304"/>
      <c r="CF89" s="304"/>
      <c r="CG89" s="304"/>
      <c r="CH89" s="304"/>
      <c r="CI89" s="304"/>
      <c r="CJ89" s="304"/>
      <c r="CK89" s="304"/>
      <c r="CL89" s="304"/>
      <c r="CM89" s="304"/>
      <c r="CN89" s="304"/>
      <c r="CO89" s="304"/>
      <c r="CP89" s="304"/>
      <c r="CQ89" s="304"/>
      <c r="CR89" s="304"/>
      <c r="CS89" s="304"/>
      <c r="CT89" s="304"/>
      <c r="CU89" s="304"/>
      <c r="CV89" s="304"/>
    </row>
    <row r="90" spans="1:100" s="274" customFormat="1" ht="16.5" hidden="1" customHeight="1">
      <c r="A90" s="286" t="e">
        <f>#REF!</f>
        <v>#REF!</v>
      </c>
      <c r="B90" s="286"/>
      <c r="C90" s="286"/>
      <c r="D90" s="286"/>
      <c r="E90" s="286"/>
      <c r="F90" s="286"/>
      <c r="G90" s="286"/>
      <c r="H90" s="286"/>
      <c r="I90" s="287" t="e">
        <f>#REF!</f>
        <v>#REF!</v>
      </c>
      <c r="J90" s="909" t="e">
        <f>#REF!</f>
        <v>#REF!</v>
      </c>
      <c r="K90" s="909"/>
      <c r="L90" s="909"/>
      <c r="M90" s="909"/>
      <c r="N90" s="304"/>
      <c r="O90" s="304"/>
      <c r="P90" s="304"/>
      <c r="Q90" s="304"/>
      <c r="R90" s="304"/>
      <c r="S90" s="304"/>
      <c r="T90" s="304"/>
      <c r="U90" s="304"/>
      <c r="V90" s="304"/>
      <c r="W90" s="304"/>
      <c r="X90" s="304"/>
      <c r="Y90" s="304"/>
      <c r="Z90" s="304"/>
      <c r="AA90" s="304"/>
      <c r="AB90" s="304"/>
      <c r="AC90" s="304"/>
      <c r="AD90" s="304"/>
      <c r="AE90" s="304"/>
      <c r="AF90" s="304"/>
      <c r="AG90" s="304"/>
      <c r="AH90" s="304"/>
      <c r="AI90" s="304"/>
      <c r="AJ90" s="304"/>
      <c r="AK90" s="304"/>
      <c r="AL90" s="304"/>
      <c r="AM90" s="304"/>
      <c r="AN90" s="304"/>
      <c r="AO90" s="304"/>
      <c r="AP90" s="304"/>
      <c r="AQ90" s="304"/>
      <c r="AR90" s="304"/>
      <c r="AS90" s="304"/>
      <c r="AT90" s="304"/>
      <c r="AU90" s="304"/>
      <c r="AV90" s="304"/>
      <c r="AW90" s="304"/>
      <c r="AX90" s="304"/>
      <c r="AY90" s="304"/>
      <c r="AZ90" s="304"/>
      <c r="BA90" s="304"/>
      <c r="BB90" s="304"/>
      <c r="BC90" s="304"/>
      <c r="BD90" s="304"/>
      <c r="BE90" s="304"/>
      <c r="BF90" s="304"/>
      <c r="BG90" s="304"/>
      <c r="BH90" s="304"/>
      <c r="BI90" s="304"/>
      <c r="BJ90" s="304"/>
      <c r="BK90" s="304"/>
      <c r="BL90" s="304"/>
      <c r="BM90" s="304"/>
      <c r="BN90" s="304"/>
      <c r="BO90" s="304"/>
      <c r="BP90" s="304"/>
      <c r="BQ90" s="304"/>
      <c r="BR90" s="304"/>
      <c r="BS90" s="304"/>
      <c r="BT90" s="304"/>
      <c r="BU90" s="304"/>
      <c r="BV90" s="304"/>
      <c r="BW90" s="304"/>
      <c r="BX90" s="304"/>
      <c r="BY90" s="304"/>
      <c r="BZ90" s="304"/>
      <c r="CA90" s="304"/>
      <c r="CB90" s="304"/>
      <c r="CC90" s="304"/>
      <c r="CD90" s="304"/>
      <c r="CE90" s="304"/>
      <c r="CF90" s="304"/>
      <c r="CG90" s="304"/>
      <c r="CH90" s="304"/>
      <c r="CI90" s="304"/>
      <c r="CJ90" s="304"/>
      <c r="CK90" s="304"/>
      <c r="CL90" s="304"/>
      <c r="CM90" s="304"/>
      <c r="CN90" s="304"/>
      <c r="CO90" s="304"/>
      <c r="CP90" s="304"/>
      <c r="CQ90" s="304"/>
      <c r="CR90" s="304"/>
      <c r="CS90" s="304"/>
      <c r="CT90" s="304"/>
      <c r="CU90" s="304"/>
      <c r="CV90" s="304"/>
    </row>
    <row r="91" spans="1:100" s="274" customFormat="1" ht="20.100000000000001" hidden="1" customHeight="1">
      <c r="A91" s="286" t="e">
        <f>#REF!</f>
        <v>#REF!</v>
      </c>
      <c r="B91" s="286"/>
      <c r="C91" s="286"/>
      <c r="D91" s="286"/>
      <c r="E91" s="286"/>
      <c r="F91" s="286"/>
      <c r="G91" s="286"/>
      <c r="H91" s="286"/>
      <c r="I91" s="287" t="e">
        <f>#REF!</f>
        <v>#REF!</v>
      </c>
      <c r="J91" s="909" t="e">
        <f>#REF!</f>
        <v>#REF!</v>
      </c>
      <c r="K91" s="909"/>
      <c r="L91" s="909"/>
      <c r="M91" s="909"/>
      <c r="N91" s="304"/>
      <c r="O91" s="304"/>
      <c r="P91" s="304"/>
      <c r="Q91" s="304"/>
      <c r="R91" s="304"/>
      <c r="S91" s="304"/>
      <c r="T91" s="304"/>
      <c r="U91" s="304"/>
      <c r="V91" s="304"/>
      <c r="W91" s="304"/>
      <c r="X91" s="304"/>
      <c r="Y91" s="304"/>
      <c r="Z91" s="304"/>
      <c r="AA91" s="304"/>
      <c r="AB91" s="304"/>
      <c r="AC91" s="304"/>
      <c r="AD91" s="304"/>
      <c r="AE91" s="304"/>
      <c r="AF91" s="304"/>
      <c r="AG91" s="304"/>
      <c r="AH91" s="304"/>
      <c r="AI91" s="304"/>
      <c r="AJ91" s="304"/>
      <c r="AK91" s="304"/>
      <c r="AL91" s="304"/>
      <c r="AM91" s="304"/>
      <c r="AN91" s="304"/>
      <c r="AO91" s="304"/>
      <c r="AP91" s="304"/>
      <c r="AQ91" s="304"/>
      <c r="AR91" s="304"/>
      <c r="AS91" s="304"/>
      <c r="AT91" s="304"/>
      <c r="AU91" s="304"/>
      <c r="AV91" s="304"/>
      <c r="AW91" s="304"/>
      <c r="AX91" s="304"/>
      <c r="AY91" s="304"/>
      <c r="AZ91" s="304"/>
      <c r="BA91" s="304"/>
      <c r="BB91" s="304"/>
      <c r="BC91" s="304"/>
      <c r="BD91" s="304"/>
      <c r="BE91" s="304"/>
      <c r="BF91" s="304"/>
      <c r="BG91" s="304"/>
      <c r="BH91" s="304"/>
      <c r="BI91" s="304"/>
      <c r="BJ91" s="304"/>
      <c r="BK91" s="304"/>
      <c r="BL91" s="304"/>
      <c r="BM91" s="304"/>
      <c r="BN91" s="304"/>
      <c r="BO91" s="304"/>
      <c r="BP91" s="304"/>
      <c r="BQ91" s="304"/>
      <c r="BR91" s="304"/>
      <c r="BS91" s="304"/>
      <c r="BT91" s="304"/>
      <c r="BU91" s="304"/>
      <c r="BV91" s="304"/>
      <c r="BW91" s="304"/>
      <c r="BX91" s="304"/>
      <c r="BY91" s="304"/>
      <c r="BZ91" s="304"/>
      <c r="CA91" s="304"/>
      <c r="CB91" s="304"/>
      <c r="CC91" s="304"/>
      <c r="CD91" s="304"/>
      <c r="CE91" s="304"/>
      <c r="CF91" s="304"/>
      <c r="CG91" s="304"/>
      <c r="CH91" s="304"/>
      <c r="CI91" s="304"/>
      <c r="CJ91" s="304"/>
      <c r="CK91" s="304"/>
      <c r="CL91" s="304"/>
      <c r="CM91" s="304"/>
      <c r="CN91" s="304"/>
      <c r="CO91" s="304"/>
      <c r="CP91" s="304"/>
      <c r="CQ91" s="304"/>
      <c r="CR91" s="304"/>
      <c r="CS91" s="304"/>
      <c r="CT91" s="304"/>
      <c r="CU91" s="304"/>
      <c r="CV91" s="304"/>
    </row>
    <row r="92" spans="1:100" s="274" customFormat="1" ht="16.5" hidden="1" customHeight="1">
      <c r="A92" s="286" t="e">
        <f>#REF!</f>
        <v>#REF!</v>
      </c>
      <c r="B92" s="286"/>
      <c r="C92" s="286"/>
      <c r="D92" s="286"/>
      <c r="E92" s="286"/>
      <c r="F92" s="286"/>
      <c r="G92" s="286"/>
      <c r="H92" s="286"/>
      <c r="I92" s="287" t="e">
        <f>#REF!</f>
        <v>#REF!</v>
      </c>
      <c r="J92" s="909" t="e">
        <f>#REF!</f>
        <v>#REF!</v>
      </c>
      <c r="K92" s="909"/>
      <c r="L92" s="909"/>
      <c r="M92" s="909"/>
      <c r="N92" s="304"/>
      <c r="O92" s="304"/>
      <c r="P92" s="304"/>
      <c r="Q92" s="304"/>
      <c r="R92" s="304"/>
      <c r="S92" s="304"/>
      <c r="T92" s="304"/>
      <c r="U92" s="304"/>
      <c r="V92" s="304"/>
      <c r="W92" s="304"/>
      <c r="X92" s="304"/>
      <c r="Y92" s="304"/>
      <c r="Z92" s="304"/>
      <c r="AA92" s="304"/>
      <c r="AB92" s="304"/>
      <c r="AC92" s="304"/>
      <c r="AD92" s="304"/>
      <c r="AE92" s="304"/>
      <c r="AF92" s="304"/>
      <c r="AG92" s="304"/>
      <c r="AH92" s="304"/>
      <c r="AI92" s="304"/>
      <c r="AJ92" s="304"/>
      <c r="AK92" s="304"/>
      <c r="AL92" s="304"/>
      <c r="AM92" s="304"/>
      <c r="AN92" s="304"/>
      <c r="AO92" s="304"/>
      <c r="AP92" s="304"/>
      <c r="AQ92" s="304"/>
      <c r="AR92" s="304"/>
      <c r="AS92" s="304"/>
      <c r="AT92" s="304"/>
      <c r="AU92" s="304"/>
      <c r="AV92" s="304"/>
      <c r="AW92" s="304"/>
      <c r="AX92" s="304"/>
      <c r="AY92" s="304"/>
      <c r="AZ92" s="304"/>
      <c r="BA92" s="304"/>
      <c r="BB92" s="304"/>
      <c r="BC92" s="304"/>
      <c r="BD92" s="304"/>
      <c r="BE92" s="304"/>
      <c r="BF92" s="304"/>
      <c r="BG92" s="304"/>
      <c r="BH92" s="304"/>
      <c r="BI92" s="304"/>
      <c r="BJ92" s="304"/>
      <c r="BK92" s="304"/>
      <c r="BL92" s="304"/>
      <c r="BM92" s="304"/>
      <c r="BN92" s="304"/>
      <c r="BO92" s="304"/>
      <c r="BP92" s="304"/>
      <c r="BQ92" s="304"/>
      <c r="BR92" s="304"/>
      <c r="BS92" s="304"/>
      <c r="BT92" s="304"/>
      <c r="BU92" s="304"/>
      <c r="BV92" s="304"/>
      <c r="BW92" s="304"/>
      <c r="BX92" s="304"/>
      <c r="BY92" s="304"/>
      <c r="BZ92" s="304"/>
      <c r="CA92" s="304"/>
      <c r="CB92" s="304"/>
      <c r="CC92" s="304"/>
      <c r="CD92" s="304"/>
      <c r="CE92" s="304"/>
      <c r="CF92" s="304"/>
      <c r="CG92" s="304"/>
      <c r="CH92" s="304"/>
      <c r="CI92" s="304"/>
      <c r="CJ92" s="304"/>
      <c r="CK92" s="304"/>
      <c r="CL92" s="304"/>
      <c r="CM92" s="304"/>
      <c r="CN92" s="304"/>
      <c r="CO92" s="304"/>
      <c r="CP92" s="304"/>
      <c r="CQ92" s="304"/>
      <c r="CR92" s="304"/>
      <c r="CS92" s="304"/>
      <c r="CT92" s="304"/>
      <c r="CU92" s="304"/>
      <c r="CV92" s="304"/>
    </row>
    <row r="93" spans="1:100" s="292" customFormat="1" ht="20.100000000000001" hidden="1" customHeight="1">
      <c r="A93" s="291"/>
      <c r="B93" s="291"/>
      <c r="C93" s="291"/>
      <c r="D93" s="291"/>
      <c r="E93" s="291"/>
      <c r="F93" s="291"/>
      <c r="G93" s="291"/>
      <c r="H93" s="291"/>
      <c r="I93" s="285" t="e">
        <f>#REF!</f>
        <v>#REF!</v>
      </c>
      <c r="J93" s="909" t="e">
        <f>#REF!</f>
        <v>#REF!</v>
      </c>
      <c r="K93" s="909"/>
      <c r="L93" s="909"/>
      <c r="M93" s="909"/>
      <c r="N93" s="304"/>
      <c r="O93" s="304"/>
      <c r="P93" s="304"/>
      <c r="Q93" s="304"/>
      <c r="R93" s="304"/>
      <c r="S93" s="304"/>
      <c r="T93" s="304"/>
      <c r="U93" s="304"/>
      <c r="V93" s="304"/>
      <c r="W93" s="304"/>
      <c r="X93" s="304"/>
      <c r="Y93" s="304"/>
      <c r="Z93" s="304"/>
      <c r="AA93" s="304"/>
      <c r="AB93" s="304"/>
      <c r="AC93" s="304"/>
      <c r="AD93" s="304"/>
      <c r="AE93" s="304"/>
      <c r="AF93" s="304"/>
      <c r="AG93" s="304"/>
      <c r="AH93" s="304"/>
      <c r="AI93" s="304"/>
      <c r="AJ93" s="304"/>
      <c r="AK93" s="304"/>
      <c r="AL93" s="304"/>
      <c r="AM93" s="304"/>
      <c r="AN93" s="304"/>
      <c r="AO93" s="304"/>
      <c r="AP93" s="304"/>
      <c r="AQ93" s="304"/>
      <c r="AR93" s="304"/>
      <c r="AS93" s="304"/>
      <c r="AT93" s="304"/>
      <c r="AU93" s="304"/>
      <c r="AV93" s="304"/>
      <c r="AW93" s="304"/>
      <c r="AX93" s="304"/>
      <c r="AY93" s="304"/>
      <c r="AZ93" s="304"/>
      <c r="BA93" s="304"/>
      <c r="BB93" s="304"/>
      <c r="BC93" s="304"/>
      <c r="BD93" s="304"/>
      <c r="BE93" s="304"/>
      <c r="BF93" s="304"/>
      <c r="BG93" s="304"/>
      <c r="BH93" s="304"/>
      <c r="BI93" s="304"/>
      <c r="BJ93" s="304"/>
      <c r="BK93" s="304"/>
      <c r="BL93" s="304"/>
      <c r="BM93" s="304"/>
      <c r="BN93" s="304"/>
      <c r="BO93" s="304"/>
      <c r="BP93" s="304"/>
      <c r="BQ93" s="304"/>
      <c r="BR93" s="304"/>
      <c r="BS93" s="304"/>
      <c r="BT93" s="304"/>
      <c r="BU93" s="304"/>
      <c r="BV93" s="304"/>
      <c r="BW93" s="304"/>
      <c r="BX93" s="304"/>
      <c r="BY93" s="304"/>
      <c r="BZ93" s="304"/>
      <c r="CA93" s="304"/>
      <c r="CB93" s="304"/>
      <c r="CC93" s="304"/>
      <c r="CD93" s="304"/>
      <c r="CE93" s="304"/>
      <c r="CF93" s="304"/>
      <c r="CG93" s="304"/>
      <c r="CH93" s="304"/>
      <c r="CI93" s="304"/>
      <c r="CJ93" s="304"/>
      <c r="CK93" s="304"/>
      <c r="CL93" s="304"/>
      <c r="CM93" s="304"/>
      <c r="CN93" s="304"/>
      <c r="CO93" s="304"/>
      <c r="CP93" s="304"/>
      <c r="CQ93" s="304"/>
      <c r="CR93" s="304"/>
      <c r="CS93" s="304"/>
      <c r="CT93" s="304"/>
      <c r="CU93" s="304"/>
      <c r="CV93" s="304"/>
    </row>
    <row r="94" spans="1:100" s="274" customFormat="1" ht="24" hidden="1" customHeight="1">
      <c r="A94" s="290" t="e">
        <f>#REF!</f>
        <v>#REF!</v>
      </c>
      <c r="B94" s="290"/>
      <c r="C94" s="290"/>
      <c r="D94" s="290"/>
      <c r="E94" s="290"/>
      <c r="F94" s="290"/>
      <c r="G94" s="290"/>
      <c r="H94" s="290"/>
      <c r="I94" s="285" t="e">
        <f>#REF!</f>
        <v>#REF!</v>
      </c>
      <c r="J94" s="909"/>
      <c r="K94" s="909"/>
      <c r="L94" s="909"/>
      <c r="M94" s="909"/>
      <c r="N94" s="304"/>
      <c r="O94" s="304"/>
      <c r="P94" s="304"/>
      <c r="Q94" s="304"/>
      <c r="R94" s="304"/>
      <c r="S94" s="304"/>
      <c r="T94" s="304"/>
      <c r="U94" s="304"/>
      <c r="V94" s="304"/>
      <c r="W94" s="304"/>
      <c r="X94" s="304"/>
      <c r="Y94" s="304"/>
      <c r="Z94" s="304"/>
      <c r="AA94" s="304"/>
      <c r="AB94" s="304"/>
      <c r="AC94" s="304"/>
      <c r="AD94" s="304"/>
      <c r="AE94" s="304"/>
      <c r="AF94" s="304"/>
      <c r="AG94" s="304"/>
      <c r="AH94" s="304"/>
      <c r="AI94" s="304"/>
      <c r="AJ94" s="304"/>
      <c r="AK94" s="304"/>
      <c r="AL94" s="304"/>
      <c r="AM94" s="304"/>
      <c r="AN94" s="304"/>
      <c r="AO94" s="304"/>
      <c r="AP94" s="304"/>
      <c r="AQ94" s="304"/>
      <c r="AR94" s="304"/>
      <c r="AS94" s="304"/>
      <c r="AT94" s="304"/>
      <c r="AU94" s="304"/>
      <c r="AV94" s="304"/>
      <c r="AW94" s="304"/>
      <c r="AX94" s="304"/>
      <c r="AY94" s="304"/>
      <c r="AZ94" s="304"/>
      <c r="BA94" s="304"/>
      <c r="BB94" s="304"/>
      <c r="BC94" s="304"/>
      <c r="BD94" s="304"/>
      <c r="BE94" s="304"/>
      <c r="BF94" s="304"/>
      <c r="BG94" s="304"/>
      <c r="BH94" s="304"/>
      <c r="BI94" s="304"/>
      <c r="BJ94" s="304"/>
      <c r="BK94" s="304"/>
      <c r="BL94" s="304"/>
      <c r="BM94" s="304"/>
      <c r="BN94" s="304"/>
      <c r="BO94" s="304"/>
      <c r="BP94" s="304"/>
      <c r="BQ94" s="304"/>
      <c r="BR94" s="304"/>
      <c r="BS94" s="304"/>
      <c r="BT94" s="304"/>
      <c r="BU94" s="304"/>
      <c r="BV94" s="304"/>
      <c r="BW94" s="304"/>
      <c r="BX94" s="304"/>
      <c r="BY94" s="304"/>
      <c r="BZ94" s="304"/>
      <c r="CA94" s="304"/>
      <c r="CB94" s="304"/>
      <c r="CC94" s="304"/>
      <c r="CD94" s="304"/>
      <c r="CE94" s="304"/>
      <c r="CF94" s="304"/>
      <c r="CG94" s="304"/>
      <c r="CH94" s="304"/>
      <c r="CI94" s="304"/>
      <c r="CJ94" s="304"/>
      <c r="CK94" s="304"/>
      <c r="CL94" s="304"/>
      <c r="CM94" s="304"/>
      <c r="CN94" s="304"/>
      <c r="CO94" s="304"/>
      <c r="CP94" s="304"/>
      <c r="CQ94" s="304"/>
      <c r="CR94" s="304"/>
      <c r="CS94" s="304"/>
      <c r="CT94" s="304"/>
      <c r="CU94" s="304"/>
      <c r="CV94" s="304"/>
    </row>
    <row r="95" spans="1:100" s="274" customFormat="1" ht="16.5" hidden="1" customHeight="1">
      <c r="A95" s="286" t="e">
        <f>#REF!</f>
        <v>#REF!</v>
      </c>
      <c r="B95" s="286"/>
      <c r="C95" s="286"/>
      <c r="D95" s="286"/>
      <c r="E95" s="286"/>
      <c r="F95" s="286"/>
      <c r="G95" s="286"/>
      <c r="H95" s="286"/>
      <c r="I95" s="287" t="e">
        <f>#REF!</f>
        <v>#REF!</v>
      </c>
      <c r="J95" s="909" t="e">
        <f>#REF!</f>
        <v>#REF!</v>
      </c>
      <c r="K95" s="909"/>
      <c r="L95" s="909"/>
      <c r="M95" s="909"/>
      <c r="N95" s="304"/>
      <c r="O95" s="304"/>
      <c r="P95" s="304"/>
      <c r="Q95" s="304"/>
      <c r="R95" s="304"/>
      <c r="S95" s="304"/>
      <c r="T95" s="304"/>
      <c r="U95" s="304"/>
      <c r="V95" s="304"/>
      <c r="W95" s="304"/>
      <c r="X95" s="304"/>
      <c r="Y95" s="304"/>
      <c r="Z95" s="304"/>
      <c r="AA95" s="304"/>
      <c r="AB95" s="304"/>
      <c r="AC95" s="304"/>
      <c r="AD95" s="304"/>
      <c r="AE95" s="304"/>
      <c r="AF95" s="304"/>
      <c r="AG95" s="304"/>
      <c r="AH95" s="304"/>
      <c r="AI95" s="304"/>
      <c r="AJ95" s="304"/>
      <c r="AK95" s="304"/>
      <c r="AL95" s="304"/>
      <c r="AM95" s="304"/>
      <c r="AN95" s="304"/>
      <c r="AO95" s="304"/>
      <c r="AP95" s="304"/>
      <c r="AQ95" s="304"/>
      <c r="AR95" s="304"/>
      <c r="AS95" s="304"/>
      <c r="AT95" s="304"/>
      <c r="AU95" s="304"/>
      <c r="AV95" s="304"/>
      <c r="AW95" s="304"/>
      <c r="AX95" s="304"/>
      <c r="AY95" s="304"/>
      <c r="AZ95" s="304"/>
      <c r="BA95" s="304"/>
      <c r="BB95" s="304"/>
      <c r="BC95" s="304"/>
      <c r="BD95" s="304"/>
      <c r="BE95" s="304"/>
      <c r="BF95" s="304"/>
      <c r="BG95" s="304"/>
      <c r="BH95" s="304"/>
      <c r="BI95" s="304"/>
      <c r="BJ95" s="304"/>
      <c r="BK95" s="304"/>
      <c r="BL95" s="304"/>
      <c r="BM95" s="304"/>
      <c r="BN95" s="304"/>
      <c r="BO95" s="304"/>
      <c r="BP95" s="304"/>
      <c r="BQ95" s="304"/>
      <c r="BR95" s="304"/>
      <c r="BS95" s="304"/>
      <c r="BT95" s="304"/>
      <c r="BU95" s="304"/>
      <c r="BV95" s="304"/>
      <c r="BW95" s="304"/>
      <c r="BX95" s="304"/>
      <c r="BY95" s="304"/>
      <c r="BZ95" s="304"/>
      <c r="CA95" s="304"/>
      <c r="CB95" s="304"/>
      <c r="CC95" s="304"/>
      <c r="CD95" s="304"/>
      <c r="CE95" s="304"/>
      <c r="CF95" s="304"/>
      <c r="CG95" s="304"/>
      <c r="CH95" s="304"/>
      <c r="CI95" s="304"/>
      <c r="CJ95" s="304"/>
      <c r="CK95" s="304"/>
      <c r="CL95" s="304"/>
      <c r="CM95" s="304"/>
      <c r="CN95" s="304"/>
      <c r="CO95" s="304"/>
      <c r="CP95" s="304"/>
      <c r="CQ95" s="304"/>
      <c r="CR95" s="304"/>
      <c r="CS95" s="304"/>
      <c r="CT95" s="304"/>
      <c r="CU95" s="304"/>
      <c r="CV95" s="304"/>
    </row>
    <row r="96" spans="1:100" s="274" customFormat="1" ht="16.5" hidden="1" customHeight="1">
      <c r="A96" s="286" t="e">
        <f>#REF!</f>
        <v>#REF!</v>
      </c>
      <c r="B96" s="286"/>
      <c r="C96" s="286"/>
      <c r="D96" s="286"/>
      <c r="E96" s="286"/>
      <c r="F96" s="286"/>
      <c r="G96" s="286"/>
      <c r="H96" s="286"/>
      <c r="I96" s="287" t="e">
        <f>#REF!</f>
        <v>#REF!</v>
      </c>
      <c r="J96" s="909" t="e">
        <f>#REF!</f>
        <v>#REF!</v>
      </c>
      <c r="K96" s="909"/>
      <c r="L96" s="909"/>
      <c r="M96" s="909"/>
      <c r="N96" s="304"/>
      <c r="O96" s="304"/>
      <c r="P96" s="304"/>
      <c r="Q96" s="304"/>
      <c r="R96" s="304"/>
      <c r="S96" s="304"/>
      <c r="T96" s="304"/>
      <c r="U96" s="304"/>
      <c r="V96" s="304"/>
      <c r="W96" s="304"/>
      <c r="X96" s="304"/>
      <c r="Y96" s="304"/>
      <c r="Z96" s="304"/>
      <c r="AA96" s="304"/>
      <c r="AB96" s="304"/>
      <c r="AC96" s="304"/>
      <c r="AD96" s="304"/>
      <c r="AE96" s="304"/>
      <c r="AF96" s="304"/>
      <c r="AG96" s="304"/>
      <c r="AH96" s="304"/>
      <c r="AI96" s="304"/>
      <c r="AJ96" s="304"/>
      <c r="AK96" s="304"/>
      <c r="AL96" s="304"/>
      <c r="AM96" s="304"/>
      <c r="AN96" s="304"/>
      <c r="AO96" s="304"/>
      <c r="AP96" s="304"/>
      <c r="AQ96" s="304"/>
      <c r="AR96" s="304"/>
      <c r="AS96" s="304"/>
      <c r="AT96" s="304"/>
      <c r="AU96" s="304"/>
      <c r="AV96" s="304"/>
      <c r="AW96" s="304"/>
      <c r="AX96" s="304"/>
      <c r="AY96" s="304"/>
      <c r="AZ96" s="304"/>
      <c r="BA96" s="304"/>
      <c r="BB96" s="304"/>
      <c r="BC96" s="304"/>
      <c r="BD96" s="304"/>
      <c r="BE96" s="304"/>
      <c r="BF96" s="304"/>
      <c r="BG96" s="304"/>
      <c r="BH96" s="304"/>
      <c r="BI96" s="304"/>
      <c r="BJ96" s="304"/>
      <c r="BK96" s="304"/>
      <c r="BL96" s="304"/>
      <c r="BM96" s="304"/>
      <c r="BN96" s="304"/>
      <c r="BO96" s="304"/>
      <c r="BP96" s="304"/>
      <c r="BQ96" s="304"/>
      <c r="BR96" s="304"/>
      <c r="BS96" s="304"/>
      <c r="BT96" s="304"/>
      <c r="BU96" s="304"/>
      <c r="BV96" s="304"/>
      <c r="BW96" s="304"/>
      <c r="BX96" s="304"/>
      <c r="BY96" s="304"/>
      <c r="BZ96" s="304"/>
      <c r="CA96" s="304"/>
      <c r="CB96" s="304"/>
      <c r="CC96" s="304"/>
      <c r="CD96" s="304"/>
      <c r="CE96" s="304"/>
      <c r="CF96" s="304"/>
      <c r="CG96" s="304"/>
      <c r="CH96" s="304"/>
      <c r="CI96" s="304"/>
      <c r="CJ96" s="304"/>
      <c r="CK96" s="304"/>
      <c r="CL96" s="304"/>
      <c r="CM96" s="304"/>
      <c r="CN96" s="304"/>
      <c r="CO96" s="304"/>
      <c r="CP96" s="304"/>
      <c r="CQ96" s="304"/>
      <c r="CR96" s="304"/>
      <c r="CS96" s="304"/>
      <c r="CT96" s="304"/>
      <c r="CU96" s="304"/>
      <c r="CV96" s="304"/>
    </row>
    <row r="97" spans="1:100" s="274" customFormat="1" ht="33" hidden="1" customHeight="1">
      <c r="A97" s="286" t="e">
        <f>#REF!</f>
        <v>#REF!</v>
      </c>
      <c r="B97" s="286"/>
      <c r="C97" s="286"/>
      <c r="D97" s="286"/>
      <c r="E97" s="286"/>
      <c r="F97" s="286"/>
      <c r="G97" s="286"/>
      <c r="H97" s="286"/>
      <c r="I97" s="287" t="e">
        <f>#REF!</f>
        <v>#REF!</v>
      </c>
      <c r="J97" s="909" t="e">
        <f>#REF!</f>
        <v>#REF!</v>
      </c>
      <c r="K97" s="909"/>
      <c r="L97" s="909"/>
      <c r="M97" s="909"/>
      <c r="N97" s="304"/>
      <c r="O97" s="304"/>
      <c r="P97" s="304"/>
      <c r="Q97" s="304"/>
      <c r="R97" s="304"/>
      <c r="S97" s="304"/>
      <c r="T97" s="304"/>
      <c r="U97" s="304"/>
      <c r="V97" s="304"/>
      <c r="W97" s="304"/>
      <c r="X97" s="304"/>
      <c r="Y97" s="304"/>
      <c r="Z97" s="304"/>
      <c r="AA97" s="304"/>
      <c r="AB97" s="304"/>
      <c r="AC97" s="304"/>
      <c r="AD97" s="304"/>
      <c r="AE97" s="304"/>
      <c r="AF97" s="304"/>
      <c r="AG97" s="304"/>
      <c r="AH97" s="304"/>
      <c r="AI97" s="304"/>
      <c r="AJ97" s="304"/>
      <c r="AK97" s="304"/>
      <c r="AL97" s="304"/>
      <c r="AM97" s="304"/>
      <c r="AN97" s="304"/>
      <c r="AO97" s="304"/>
      <c r="AP97" s="304"/>
      <c r="AQ97" s="304"/>
      <c r="AR97" s="304"/>
      <c r="AS97" s="304"/>
      <c r="AT97" s="304"/>
      <c r="AU97" s="304"/>
      <c r="AV97" s="304"/>
      <c r="AW97" s="304"/>
      <c r="AX97" s="304"/>
      <c r="AY97" s="304"/>
      <c r="AZ97" s="304"/>
      <c r="BA97" s="304"/>
      <c r="BB97" s="304"/>
      <c r="BC97" s="304"/>
      <c r="BD97" s="304"/>
      <c r="BE97" s="304"/>
      <c r="BF97" s="304"/>
      <c r="BG97" s="304"/>
      <c r="BH97" s="304"/>
      <c r="BI97" s="304"/>
      <c r="BJ97" s="304"/>
      <c r="BK97" s="304"/>
      <c r="BL97" s="304"/>
      <c r="BM97" s="304"/>
      <c r="BN97" s="304"/>
      <c r="BO97" s="304"/>
      <c r="BP97" s="304"/>
      <c r="BQ97" s="304"/>
      <c r="BR97" s="304"/>
      <c r="BS97" s="304"/>
      <c r="BT97" s="304"/>
      <c r="BU97" s="304"/>
      <c r="BV97" s="304"/>
      <c r="BW97" s="304"/>
      <c r="BX97" s="304"/>
      <c r="BY97" s="304"/>
      <c r="BZ97" s="304"/>
      <c r="CA97" s="304"/>
      <c r="CB97" s="304"/>
      <c r="CC97" s="304"/>
      <c r="CD97" s="304"/>
      <c r="CE97" s="304"/>
      <c r="CF97" s="304"/>
      <c r="CG97" s="304"/>
      <c r="CH97" s="304"/>
      <c r="CI97" s="304"/>
      <c r="CJ97" s="304"/>
      <c r="CK97" s="304"/>
      <c r="CL97" s="304"/>
      <c r="CM97" s="304"/>
      <c r="CN97" s="304"/>
      <c r="CO97" s="304"/>
      <c r="CP97" s="304"/>
      <c r="CQ97" s="304"/>
      <c r="CR97" s="304"/>
      <c r="CS97" s="304"/>
      <c r="CT97" s="304"/>
      <c r="CU97" s="304"/>
      <c r="CV97" s="304"/>
    </row>
    <row r="98" spans="1:100" s="292" customFormat="1" ht="20.100000000000001" hidden="1" customHeight="1">
      <c r="A98" s="286"/>
      <c r="B98" s="286"/>
      <c r="C98" s="286"/>
      <c r="D98" s="286"/>
      <c r="E98" s="286"/>
      <c r="F98" s="286"/>
      <c r="G98" s="286"/>
      <c r="H98" s="286"/>
      <c r="I98" s="285" t="e">
        <f>#REF!</f>
        <v>#REF!</v>
      </c>
      <c r="J98" s="909" t="e">
        <f>#REF!</f>
        <v>#REF!</v>
      </c>
      <c r="K98" s="909"/>
      <c r="L98" s="909"/>
      <c r="M98" s="909"/>
      <c r="N98" s="304"/>
      <c r="O98" s="304"/>
      <c r="P98" s="304"/>
      <c r="Q98" s="304"/>
      <c r="R98" s="304"/>
      <c r="S98" s="304"/>
      <c r="T98" s="304"/>
      <c r="U98" s="304"/>
      <c r="V98" s="304"/>
      <c r="W98" s="304"/>
      <c r="X98" s="304"/>
      <c r="Y98" s="304"/>
      <c r="Z98" s="304"/>
      <c r="AA98" s="304"/>
      <c r="AB98" s="304"/>
      <c r="AC98" s="304"/>
      <c r="AD98" s="304"/>
      <c r="AE98" s="304"/>
      <c r="AF98" s="304"/>
      <c r="AG98" s="304"/>
      <c r="AH98" s="304"/>
      <c r="AI98" s="304"/>
      <c r="AJ98" s="304"/>
      <c r="AK98" s="304"/>
      <c r="AL98" s="304"/>
      <c r="AM98" s="304"/>
      <c r="AN98" s="304"/>
      <c r="AO98" s="304"/>
      <c r="AP98" s="304"/>
      <c r="AQ98" s="304"/>
      <c r="AR98" s="304"/>
      <c r="AS98" s="304"/>
      <c r="AT98" s="304"/>
      <c r="AU98" s="304"/>
      <c r="AV98" s="304"/>
      <c r="AW98" s="304"/>
      <c r="AX98" s="304"/>
      <c r="AY98" s="304"/>
      <c r="AZ98" s="304"/>
      <c r="BA98" s="304"/>
      <c r="BB98" s="304"/>
      <c r="BC98" s="304"/>
      <c r="BD98" s="304"/>
      <c r="BE98" s="304"/>
      <c r="BF98" s="304"/>
      <c r="BG98" s="304"/>
      <c r="BH98" s="304"/>
      <c r="BI98" s="304"/>
      <c r="BJ98" s="304"/>
      <c r="BK98" s="304"/>
      <c r="BL98" s="304"/>
      <c r="BM98" s="304"/>
      <c r="BN98" s="304"/>
      <c r="BO98" s="304"/>
      <c r="BP98" s="304"/>
      <c r="BQ98" s="304"/>
      <c r="BR98" s="304"/>
      <c r="BS98" s="304"/>
      <c r="BT98" s="304"/>
      <c r="BU98" s="304"/>
      <c r="BV98" s="304"/>
      <c r="BW98" s="304"/>
      <c r="BX98" s="304"/>
      <c r="BY98" s="304"/>
      <c r="BZ98" s="304"/>
      <c r="CA98" s="304"/>
      <c r="CB98" s="304"/>
      <c r="CC98" s="304"/>
      <c r="CD98" s="304"/>
      <c r="CE98" s="304"/>
      <c r="CF98" s="304"/>
      <c r="CG98" s="304"/>
      <c r="CH98" s="304"/>
      <c r="CI98" s="304"/>
      <c r="CJ98" s="304"/>
      <c r="CK98" s="304"/>
      <c r="CL98" s="304"/>
      <c r="CM98" s="304"/>
      <c r="CN98" s="304"/>
      <c r="CO98" s="304"/>
      <c r="CP98" s="304"/>
      <c r="CQ98" s="304"/>
      <c r="CR98" s="304"/>
      <c r="CS98" s="304"/>
      <c r="CT98" s="304"/>
      <c r="CU98" s="304"/>
      <c r="CV98" s="304"/>
    </row>
    <row r="99" spans="1:100" s="274" customFormat="1" ht="20.100000000000001" hidden="1" customHeight="1">
      <c r="A99" s="290" t="e">
        <f>#REF!</f>
        <v>#REF!</v>
      </c>
      <c r="B99" s="290"/>
      <c r="C99" s="290"/>
      <c r="D99" s="290"/>
      <c r="E99" s="290"/>
      <c r="F99" s="290"/>
      <c r="G99" s="290"/>
      <c r="H99" s="290"/>
      <c r="I99" s="285" t="e">
        <f>#REF!</f>
        <v>#REF!</v>
      </c>
      <c r="J99" s="909"/>
      <c r="K99" s="909"/>
      <c r="L99" s="909"/>
      <c r="M99" s="909"/>
      <c r="N99" s="304"/>
      <c r="O99" s="304"/>
      <c r="P99" s="304"/>
      <c r="Q99" s="304"/>
      <c r="R99" s="304"/>
      <c r="S99" s="304"/>
      <c r="T99" s="304"/>
      <c r="U99" s="304"/>
      <c r="V99" s="304"/>
      <c r="W99" s="304"/>
      <c r="X99" s="304"/>
      <c r="Y99" s="304"/>
      <c r="Z99" s="304"/>
      <c r="AA99" s="304"/>
      <c r="AB99" s="304"/>
      <c r="AC99" s="304"/>
      <c r="AD99" s="304"/>
      <c r="AE99" s="304"/>
      <c r="AF99" s="304"/>
      <c r="AG99" s="304"/>
      <c r="AH99" s="304"/>
      <c r="AI99" s="304"/>
      <c r="AJ99" s="304"/>
      <c r="AK99" s="304"/>
      <c r="AL99" s="304"/>
      <c r="AM99" s="304"/>
      <c r="AN99" s="304"/>
      <c r="AO99" s="304"/>
      <c r="AP99" s="304"/>
      <c r="AQ99" s="304"/>
      <c r="AR99" s="304"/>
      <c r="AS99" s="304"/>
      <c r="AT99" s="304"/>
      <c r="AU99" s="304"/>
      <c r="AV99" s="304"/>
      <c r="AW99" s="304"/>
      <c r="AX99" s="304"/>
      <c r="AY99" s="304"/>
      <c r="AZ99" s="304"/>
      <c r="BA99" s="304"/>
      <c r="BB99" s="304"/>
      <c r="BC99" s="304"/>
      <c r="BD99" s="304"/>
      <c r="BE99" s="304"/>
      <c r="BF99" s="304"/>
      <c r="BG99" s="304"/>
      <c r="BH99" s="304"/>
      <c r="BI99" s="304"/>
      <c r="BJ99" s="304"/>
      <c r="BK99" s="304"/>
      <c r="BL99" s="304"/>
      <c r="BM99" s="304"/>
      <c r="BN99" s="304"/>
      <c r="BO99" s="304"/>
      <c r="BP99" s="304"/>
      <c r="BQ99" s="304"/>
      <c r="BR99" s="304"/>
      <c r="BS99" s="304"/>
      <c r="BT99" s="304"/>
      <c r="BU99" s="304"/>
      <c r="BV99" s="304"/>
      <c r="BW99" s="304"/>
      <c r="BX99" s="304"/>
      <c r="BY99" s="304"/>
      <c r="BZ99" s="304"/>
      <c r="CA99" s="304"/>
      <c r="CB99" s="304"/>
      <c r="CC99" s="304"/>
      <c r="CD99" s="304"/>
      <c r="CE99" s="304"/>
      <c r="CF99" s="304"/>
      <c r="CG99" s="304"/>
      <c r="CH99" s="304"/>
      <c r="CI99" s="304"/>
      <c r="CJ99" s="304"/>
      <c r="CK99" s="304"/>
      <c r="CL99" s="304"/>
      <c r="CM99" s="304"/>
      <c r="CN99" s="304"/>
      <c r="CO99" s="304"/>
      <c r="CP99" s="304"/>
      <c r="CQ99" s="304"/>
      <c r="CR99" s="304"/>
      <c r="CS99" s="304"/>
      <c r="CT99" s="304"/>
      <c r="CU99" s="304"/>
      <c r="CV99" s="304"/>
    </row>
    <row r="100" spans="1:100" s="274" customFormat="1" ht="16.5" hidden="1" customHeight="1">
      <c r="A100" s="286" t="e">
        <f>#REF!</f>
        <v>#REF!</v>
      </c>
      <c r="B100" s="286"/>
      <c r="C100" s="286"/>
      <c r="D100" s="286"/>
      <c r="E100" s="286"/>
      <c r="F100" s="286"/>
      <c r="G100" s="286"/>
      <c r="H100" s="286"/>
      <c r="I100" s="287" t="e">
        <f>#REF!</f>
        <v>#REF!</v>
      </c>
      <c r="J100" s="909" t="e">
        <f>#REF!</f>
        <v>#REF!</v>
      </c>
      <c r="K100" s="909"/>
      <c r="L100" s="909"/>
      <c r="M100" s="909"/>
      <c r="N100" s="304"/>
      <c r="O100" s="304"/>
      <c r="P100" s="304"/>
      <c r="Q100" s="304"/>
      <c r="R100" s="304"/>
      <c r="S100" s="304"/>
      <c r="T100" s="304"/>
      <c r="U100" s="304"/>
      <c r="V100" s="304"/>
      <c r="W100" s="304"/>
      <c r="X100" s="304"/>
      <c r="Y100" s="304"/>
      <c r="Z100" s="304"/>
      <c r="AA100" s="304"/>
      <c r="AB100" s="304"/>
      <c r="AC100" s="304"/>
      <c r="AD100" s="304"/>
      <c r="AE100" s="304"/>
      <c r="AF100" s="304"/>
      <c r="AG100" s="304"/>
      <c r="AH100" s="304"/>
      <c r="AI100" s="304"/>
      <c r="AJ100" s="304"/>
      <c r="AK100" s="304"/>
      <c r="AL100" s="304"/>
      <c r="AM100" s="304"/>
      <c r="AN100" s="304"/>
      <c r="AO100" s="304"/>
      <c r="AP100" s="304"/>
      <c r="AQ100" s="304"/>
      <c r="AR100" s="304"/>
      <c r="AS100" s="304"/>
      <c r="AT100" s="304"/>
      <c r="AU100" s="304"/>
      <c r="AV100" s="304"/>
      <c r="AW100" s="304"/>
      <c r="AX100" s="304"/>
      <c r="AY100" s="304"/>
      <c r="AZ100" s="304"/>
      <c r="BA100" s="304"/>
      <c r="BB100" s="304"/>
      <c r="BC100" s="304"/>
      <c r="BD100" s="304"/>
      <c r="BE100" s="304"/>
      <c r="BF100" s="304"/>
      <c r="BG100" s="304"/>
      <c r="BH100" s="304"/>
      <c r="BI100" s="304"/>
      <c r="BJ100" s="304"/>
      <c r="BK100" s="304"/>
      <c r="BL100" s="304"/>
      <c r="BM100" s="304"/>
      <c r="BN100" s="304"/>
      <c r="BO100" s="304"/>
      <c r="BP100" s="304"/>
      <c r="BQ100" s="304"/>
      <c r="BR100" s="304"/>
      <c r="BS100" s="304"/>
      <c r="BT100" s="304"/>
      <c r="BU100" s="304"/>
      <c r="BV100" s="304"/>
      <c r="BW100" s="304"/>
      <c r="BX100" s="304"/>
      <c r="BY100" s="304"/>
      <c r="BZ100" s="304"/>
      <c r="CA100" s="304"/>
      <c r="CB100" s="304"/>
      <c r="CC100" s="304"/>
      <c r="CD100" s="304"/>
      <c r="CE100" s="304"/>
      <c r="CF100" s="304"/>
      <c r="CG100" s="304"/>
      <c r="CH100" s="304"/>
      <c r="CI100" s="304"/>
      <c r="CJ100" s="304"/>
      <c r="CK100" s="304"/>
      <c r="CL100" s="304"/>
      <c r="CM100" s="304"/>
      <c r="CN100" s="304"/>
      <c r="CO100" s="304"/>
      <c r="CP100" s="304"/>
      <c r="CQ100" s="304"/>
      <c r="CR100" s="304"/>
      <c r="CS100" s="304"/>
      <c r="CT100" s="304"/>
      <c r="CU100" s="304"/>
      <c r="CV100" s="304"/>
    </row>
    <row r="101" spans="1:100" s="274" customFormat="1" ht="16.5" hidden="1" customHeight="1">
      <c r="A101" s="286" t="e">
        <f>#REF!</f>
        <v>#REF!</v>
      </c>
      <c r="B101" s="286"/>
      <c r="C101" s="286"/>
      <c r="D101" s="286"/>
      <c r="E101" s="286"/>
      <c r="F101" s="286"/>
      <c r="G101" s="286"/>
      <c r="H101" s="286"/>
      <c r="I101" s="287" t="e">
        <f>#REF!</f>
        <v>#REF!</v>
      </c>
      <c r="J101" s="909" t="e">
        <f>#REF!</f>
        <v>#REF!</v>
      </c>
      <c r="K101" s="909"/>
      <c r="L101" s="909"/>
      <c r="M101" s="909"/>
      <c r="N101" s="304"/>
      <c r="O101" s="304"/>
      <c r="P101" s="304"/>
      <c r="Q101" s="304"/>
      <c r="R101" s="304"/>
      <c r="S101" s="304"/>
      <c r="T101" s="304"/>
      <c r="U101" s="304"/>
      <c r="V101" s="304"/>
      <c r="W101" s="304"/>
      <c r="X101" s="304"/>
      <c r="Y101" s="304"/>
      <c r="Z101" s="304"/>
      <c r="AA101" s="304"/>
      <c r="AB101" s="304"/>
      <c r="AC101" s="304"/>
      <c r="AD101" s="304"/>
      <c r="AE101" s="304"/>
      <c r="AF101" s="304"/>
      <c r="AG101" s="304"/>
      <c r="AH101" s="304"/>
      <c r="AI101" s="304"/>
      <c r="AJ101" s="304"/>
      <c r="AK101" s="304"/>
      <c r="AL101" s="304"/>
      <c r="AM101" s="304"/>
      <c r="AN101" s="304"/>
      <c r="AO101" s="304"/>
      <c r="AP101" s="304"/>
      <c r="AQ101" s="304"/>
      <c r="AR101" s="304"/>
      <c r="AS101" s="304"/>
      <c r="AT101" s="304"/>
      <c r="AU101" s="304"/>
      <c r="AV101" s="304"/>
      <c r="AW101" s="304"/>
      <c r="AX101" s="304"/>
      <c r="AY101" s="304"/>
      <c r="AZ101" s="304"/>
      <c r="BA101" s="304"/>
      <c r="BB101" s="304"/>
      <c r="BC101" s="304"/>
      <c r="BD101" s="304"/>
      <c r="BE101" s="304"/>
      <c r="BF101" s="304"/>
      <c r="BG101" s="304"/>
      <c r="BH101" s="304"/>
      <c r="BI101" s="304"/>
      <c r="BJ101" s="304"/>
      <c r="BK101" s="304"/>
      <c r="BL101" s="304"/>
      <c r="BM101" s="304"/>
      <c r="BN101" s="304"/>
      <c r="BO101" s="304"/>
      <c r="BP101" s="304"/>
      <c r="BQ101" s="304"/>
      <c r="BR101" s="304"/>
      <c r="BS101" s="304"/>
      <c r="BT101" s="304"/>
      <c r="BU101" s="304"/>
      <c r="BV101" s="304"/>
      <c r="BW101" s="304"/>
      <c r="BX101" s="304"/>
      <c r="BY101" s="304"/>
      <c r="BZ101" s="304"/>
      <c r="CA101" s="304"/>
      <c r="CB101" s="304"/>
      <c r="CC101" s="304"/>
      <c r="CD101" s="304"/>
      <c r="CE101" s="304"/>
      <c r="CF101" s="304"/>
      <c r="CG101" s="304"/>
      <c r="CH101" s="304"/>
      <c r="CI101" s="304"/>
      <c r="CJ101" s="304"/>
      <c r="CK101" s="304"/>
      <c r="CL101" s="304"/>
      <c r="CM101" s="304"/>
      <c r="CN101" s="304"/>
      <c r="CO101" s="304"/>
      <c r="CP101" s="304"/>
      <c r="CQ101" s="304"/>
      <c r="CR101" s="304"/>
      <c r="CS101" s="304"/>
      <c r="CT101" s="304"/>
      <c r="CU101" s="304"/>
      <c r="CV101" s="304"/>
    </row>
    <row r="102" spans="1:100" s="274" customFormat="1" ht="16.5" hidden="1" customHeight="1">
      <c r="A102" s="286" t="e">
        <f>#REF!</f>
        <v>#REF!</v>
      </c>
      <c r="B102" s="286"/>
      <c r="C102" s="286"/>
      <c r="D102" s="286"/>
      <c r="E102" s="286"/>
      <c r="F102" s="286"/>
      <c r="G102" s="286"/>
      <c r="H102" s="286"/>
      <c r="I102" s="287" t="e">
        <f>#REF!</f>
        <v>#REF!</v>
      </c>
      <c r="J102" s="909" t="e">
        <f>#REF!</f>
        <v>#REF!</v>
      </c>
      <c r="K102" s="909"/>
      <c r="L102" s="909"/>
      <c r="M102" s="909"/>
      <c r="N102" s="304"/>
      <c r="O102" s="304"/>
      <c r="P102" s="304"/>
      <c r="Q102" s="304"/>
      <c r="R102" s="304"/>
      <c r="S102" s="304"/>
      <c r="T102" s="304"/>
      <c r="U102" s="304"/>
      <c r="V102" s="304"/>
      <c r="W102" s="304"/>
      <c r="X102" s="304"/>
      <c r="Y102" s="304"/>
      <c r="Z102" s="304"/>
      <c r="AA102" s="304"/>
      <c r="AB102" s="304"/>
      <c r="AC102" s="304"/>
      <c r="AD102" s="304"/>
      <c r="AE102" s="304"/>
      <c r="AF102" s="304"/>
      <c r="AG102" s="304"/>
      <c r="AH102" s="304"/>
      <c r="AI102" s="304"/>
      <c r="AJ102" s="304"/>
      <c r="AK102" s="304"/>
      <c r="AL102" s="304"/>
      <c r="AM102" s="304"/>
      <c r="AN102" s="304"/>
      <c r="AO102" s="304"/>
      <c r="AP102" s="304"/>
      <c r="AQ102" s="304"/>
      <c r="AR102" s="304"/>
      <c r="AS102" s="304"/>
      <c r="AT102" s="304"/>
      <c r="AU102" s="304"/>
      <c r="AV102" s="304"/>
      <c r="AW102" s="304"/>
      <c r="AX102" s="304"/>
      <c r="AY102" s="304"/>
      <c r="AZ102" s="304"/>
      <c r="BA102" s="304"/>
      <c r="BB102" s="304"/>
      <c r="BC102" s="304"/>
      <c r="BD102" s="304"/>
      <c r="BE102" s="304"/>
      <c r="BF102" s="304"/>
      <c r="BG102" s="304"/>
      <c r="BH102" s="304"/>
      <c r="BI102" s="304"/>
      <c r="BJ102" s="304"/>
      <c r="BK102" s="304"/>
      <c r="BL102" s="304"/>
      <c r="BM102" s="304"/>
      <c r="BN102" s="304"/>
      <c r="BO102" s="304"/>
      <c r="BP102" s="304"/>
      <c r="BQ102" s="304"/>
      <c r="BR102" s="304"/>
      <c r="BS102" s="304"/>
      <c r="BT102" s="304"/>
      <c r="BU102" s="304"/>
      <c r="BV102" s="304"/>
      <c r="BW102" s="304"/>
      <c r="BX102" s="304"/>
      <c r="BY102" s="304"/>
      <c r="BZ102" s="304"/>
      <c r="CA102" s="304"/>
      <c r="CB102" s="304"/>
      <c r="CC102" s="304"/>
      <c r="CD102" s="304"/>
      <c r="CE102" s="304"/>
      <c r="CF102" s="304"/>
      <c r="CG102" s="304"/>
      <c r="CH102" s="304"/>
      <c r="CI102" s="304"/>
      <c r="CJ102" s="304"/>
      <c r="CK102" s="304"/>
      <c r="CL102" s="304"/>
      <c r="CM102" s="304"/>
      <c r="CN102" s="304"/>
      <c r="CO102" s="304"/>
      <c r="CP102" s="304"/>
      <c r="CQ102" s="304"/>
      <c r="CR102" s="304"/>
      <c r="CS102" s="304"/>
      <c r="CT102" s="304"/>
      <c r="CU102" s="304"/>
      <c r="CV102" s="304"/>
    </row>
    <row r="103" spans="1:100" s="274" customFormat="1" ht="16.5" hidden="1" customHeight="1">
      <c r="A103" s="286"/>
      <c r="B103" s="286"/>
      <c r="C103" s="286"/>
      <c r="D103" s="286"/>
      <c r="E103" s="286"/>
      <c r="F103" s="286"/>
      <c r="G103" s="286"/>
      <c r="H103" s="286"/>
      <c r="I103" s="285" t="e">
        <f>#REF!</f>
        <v>#REF!</v>
      </c>
      <c r="J103" s="909" t="e">
        <f>#REF!</f>
        <v>#REF!</v>
      </c>
      <c r="K103" s="909"/>
      <c r="L103" s="909"/>
      <c r="M103" s="909"/>
      <c r="N103" s="304"/>
      <c r="O103" s="304"/>
      <c r="P103" s="304"/>
      <c r="Q103" s="304"/>
      <c r="R103" s="304"/>
      <c r="S103" s="304"/>
      <c r="T103" s="304"/>
      <c r="U103" s="304"/>
      <c r="V103" s="304"/>
      <c r="W103" s="304"/>
      <c r="X103" s="304"/>
      <c r="Y103" s="304"/>
      <c r="Z103" s="304"/>
      <c r="AA103" s="304"/>
      <c r="AB103" s="304"/>
      <c r="AC103" s="304"/>
      <c r="AD103" s="304"/>
      <c r="AE103" s="304"/>
      <c r="AF103" s="304"/>
      <c r="AG103" s="304"/>
      <c r="AH103" s="304"/>
      <c r="AI103" s="304"/>
      <c r="AJ103" s="304"/>
      <c r="AK103" s="304"/>
      <c r="AL103" s="304"/>
      <c r="AM103" s="304"/>
      <c r="AN103" s="304"/>
      <c r="AO103" s="304"/>
      <c r="AP103" s="304"/>
      <c r="AQ103" s="304"/>
      <c r="AR103" s="304"/>
      <c r="AS103" s="304"/>
      <c r="AT103" s="304"/>
      <c r="AU103" s="304"/>
      <c r="AV103" s="304"/>
      <c r="AW103" s="304"/>
      <c r="AX103" s="304"/>
      <c r="AY103" s="304"/>
      <c r="AZ103" s="304"/>
      <c r="BA103" s="304"/>
      <c r="BB103" s="304"/>
      <c r="BC103" s="304"/>
      <c r="BD103" s="304"/>
      <c r="BE103" s="304"/>
      <c r="BF103" s="304"/>
      <c r="BG103" s="304"/>
      <c r="BH103" s="304"/>
      <c r="BI103" s="304"/>
      <c r="BJ103" s="304"/>
      <c r="BK103" s="304"/>
      <c r="BL103" s="304"/>
      <c r="BM103" s="304"/>
      <c r="BN103" s="304"/>
      <c r="BO103" s="304"/>
      <c r="BP103" s="304"/>
      <c r="BQ103" s="304"/>
      <c r="BR103" s="304"/>
      <c r="BS103" s="304"/>
      <c r="BT103" s="304"/>
      <c r="BU103" s="304"/>
      <c r="BV103" s="304"/>
      <c r="BW103" s="304"/>
      <c r="BX103" s="304"/>
      <c r="BY103" s="304"/>
      <c r="BZ103" s="304"/>
      <c r="CA103" s="304"/>
      <c r="CB103" s="304"/>
      <c r="CC103" s="304"/>
      <c r="CD103" s="304"/>
      <c r="CE103" s="304"/>
      <c r="CF103" s="304"/>
      <c r="CG103" s="304"/>
      <c r="CH103" s="304"/>
      <c r="CI103" s="304"/>
      <c r="CJ103" s="304"/>
      <c r="CK103" s="304"/>
      <c r="CL103" s="304"/>
      <c r="CM103" s="304"/>
      <c r="CN103" s="304"/>
      <c r="CO103" s="304"/>
      <c r="CP103" s="304"/>
      <c r="CQ103" s="304"/>
      <c r="CR103" s="304"/>
      <c r="CS103" s="304"/>
      <c r="CT103" s="304"/>
      <c r="CU103" s="304"/>
      <c r="CV103" s="304"/>
    </row>
    <row r="104" spans="1:100" s="274" customFormat="1" ht="20.100000000000001" hidden="1" customHeight="1">
      <c r="A104" s="290" t="e">
        <f>#REF!</f>
        <v>#REF!</v>
      </c>
      <c r="B104" s="290"/>
      <c r="C104" s="290"/>
      <c r="D104" s="290"/>
      <c r="E104" s="290"/>
      <c r="F104" s="290"/>
      <c r="G104" s="290"/>
      <c r="H104" s="290"/>
      <c r="I104" s="285" t="e">
        <f>#REF!</f>
        <v>#REF!</v>
      </c>
      <c r="J104" s="909"/>
      <c r="K104" s="909"/>
      <c r="L104" s="909"/>
      <c r="M104" s="909"/>
      <c r="N104" s="304"/>
      <c r="O104" s="304"/>
      <c r="P104" s="304"/>
      <c r="Q104" s="304"/>
      <c r="R104" s="304"/>
      <c r="S104" s="304"/>
      <c r="T104" s="304"/>
      <c r="U104" s="304"/>
      <c r="V104" s="304"/>
      <c r="W104" s="304"/>
      <c r="X104" s="304"/>
      <c r="Y104" s="304"/>
      <c r="Z104" s="304"/>
      <c r="AA104" s="304"/>
      <c r="AB104" s="304"/>
      <c r="AC104" s="304"/>
      <c r="AD104" s="304"/>
      <c r="AE104" s="304"/>
      <c r="AF104" s="304"/>
      <c r="AG104" s="304"/>
      <c r="AH104" s="304"/>
      <c r="AI104" s="304"/>
      <c r="AJ104" s="304"/>
      <c r="AK104" s="304"/>
      <c r="AL104" s="304"/>
      <c r="AM104" s="304"/>
      <c r="AN104" s="304"/>
      <c r="AO104" s="304"/>
      <c r="AP104" s="304"/>
      <c r="AQ104" s="304"/>
      <c r="AR104" s="304"/>
      <c r="AS104" s="304"/>
      <c r="AT104" s="304"/>
      <c r="AU104" s="304"/>
      <c r="AV104" s="304"/>
      <c r="AW104" s="304"/>
      <c r="AX104" s="304"/>
      <c r="AY104" s="304"/>
      <c r="AZ104" s="304"/>
      <c r="BA104" s="304"/>
      <c r="BB104" s="304"/>
      <c r="BC104" s="304"/>
      <c r="BD104" s="304"/>
      <c r="BE104" s="304"/>
      <c r="BF104" s="304"/>
      <c r="BG104" s="304"/>
      <c r="BH104" s="304"/>
      <c r="BI104" s="304"/>
      <c r="BJ104" s="304"/>
      <c r="BK104" s="304"/>
      <c r="BL104" s="304"/>
      <c r="BM104" s="304"/>
      <c r="BN104" s="304"/>
      <c r="BO104" s="304"/>
      <c r="BP104" s="304"/>
      <c r="BQ104" s="304"/>
      <c r="BR104" s="304"/>
      <c r="BS104" s="304"/>
      <c r="BT104" s="304"/>
      <c r="BU104" s="304"/>
      <c r="BV104" s="304"/>
      <c r="BW104" s="304"/>
      <c r="BX104" s="304"/>
      <c r="BY104" s="304"/>
      <c r="BZ104" s="304"/>
      <c r="CA104" s="304"/>
      <c r="CB104" s="304"/>
      <c r="CC104" s="304"/>
      <c r="CD104" s="304"/>
      <c r="CE104" s="304"/>
      <c r="CF104" s="304"/>
      <c r="CG104" s="304"/>
      <c r="CH104" s="304"/>
      <c r="CI104" s="304"/>
      <c r="CJ104" s="304"/>
      <c r="CK104" s="304"/>
      <c r="CL104" s="304"/>
      <c r="CM104" s="304"/>
      <c r="CN104" s="304"/>
      <c r="CO104" s="304"/>
      <c r="CP104" s="304"/>
      <c r="CQ104" s="304"/>
      <c r="CR104" s="304"/>
      <c r="CS104" s="304"/>
      <c r="CT104" s="304"/>
      <c r="CU104" s="304"/>
      <c r="CV104" s="304"/>
    </row>
    <row r="105" spans="1:100" s="274" customFormat="1" ht="16.5" hidden="1" customHeight="1">
      <c r="A105" s="286" t="e">
        <f>#REF!</f>
        <v>#REF!</v>
      </c>
      <c r="B105" s="286"/>
      <c r="C105" s="286"/>
      <c r="D105" s="286"/>
      <c r="E105" s="286"/>
      <c r="F105" s="286"/>
      <c r="G105" s="286"/>
      <c r="H105" s="286"/>
      <c r="I105" s="287" t="e">
        <f>#REF!</f>
        <v>#REF!</v>
      </c>
      <c r="J105" s="909" t="e">
        <f>#REF!</f>
        <v>#REF!</v>
      </c>
      <c r="K105" s="909"/>
      <c r="L105" s="909"/>
      <c r="M105" s="909"/>
      <c r="N105" s="304"/>
      <c r="O105" s="304"/>
      <c r="P105" s="304"/>
      <c r="Q105" s="304"/>
      <c r="R105" s="304"/>
      <c r="S105" s="304"/>
      <c r="T105" s="304"/>
      <c r="U105" s="304"/>
      <c r="V105" s="304"/>
      <c r="W105" s="304"/>
      <c r="X105" s="304"/>
      <c r="Y105" s="304"/>
      <c r="Z105" s="304"/>
      <c r="AA105" s="304"/>
      <c r="AB105" s="304"/>
      <c r="AC105" s="304"/>
      <c r="AD105" s="304"/>
      <c r="AE105" s="304"/>
      <c r="AF105" s="304"/>
      <c r="AG105" s="304"/>
      <c r="AH105" s="304"/>
      <c r="AI105" s="304"/>
      <c r="AJ105" s="304"/>
      <c r="AK105" s="304"/>
      <c r="AL105" s="304"/>
      <c r="AM105" s="304"/>
      <c r="AN105" s="304"/>
      <c r="AO105" s="304"/>
      <c r="AP105" s="304"/>
      <c r="AQ105" s="304"/>
      <c r="AR105" s="304"/>
      <c r="AS105" s="304"/>
      <c r="AT105" s="304"/>
      <c r="AU105" s="304"/>
      <c r="AV105" s="304"/>
      <c r="AW105" s="304"/>
      <c r="AX105" s="304"/>
      <c r="AY105" s="304"/>
      <c r="AZ105" s="304"/>
      <c r="BA105" s="304"/>
      <c r="BB105" s="304"/>
      <c r="BC105" s="304"/>
      <c r="BD105" s="304"/>
      <c r="BE105" s="304"/>
      <c r="BF105" s="304"/>
      <c r="BG105" s="304"/>
      <c r="BH105" s="304"/>
      <c r="BI105" s="304"/>
      <c r="BJ105" s="304"/>
      <c r="BK105" s="304"/>
      <c r="BL105" s="304"/>
      <c r="BM105" s="304"/>
      <c r="BN105" s="304"/>
      <c r="BO105" s="304"/>
      <c r="BP105" s="304"/>
      <c r="BQ105" s="304"/>
      <c r="BR105" s="304"/>
      <c r="BS105" s="304"/>
      <c r="BT105" s="304"/>
      <c r="BU105" s="304"/>
      <c r="BV105" s="304"/>
      <c r="BW105" s="304"/>
      <c r="BX105" s="304"/>
      <c r="BY105" s="304"/>
      <c r="BZ105" s="304"/>
      <c r="CA105" s="304"/>
      <c r="CB105" s="304"/>
      <c r="CC105" s="304"/>
      <c r="CD105" s="304"/>
      <c r="CE105" s="304"/>
      <c r="CF105" s="304"/>
      <c r="CG105" s="304"/>
      <c r="CH105" s="304"/>
      <c r="CI105" s="304"/>
      <c r="CJ105" s="304"/>
      <c r="CK105" s="304"/>
      <c r="CL105" s="304"/>
      <c r="CM105" s="304"/>
      <c r="CN105" s="304"/>
      <c r="CO105" s="304"/>
      <c r="CP105" s="304"/>
      <c r="CQ105" s="304"/>
      <c r="CR105" s="304"/>
      <c r="CS105" s="304"/>
      <c r="CT105" s="304"/>
      <c r="CU105" s="304"/>
      <c r="CV105" s="304"/>
    </row>
    <row r="106" spans="1:100" s="274" customFormat="1" ht="16.5" hidden="1" customHeight="1">
      <c r="A106" s="286" t="e">
        <f>#REF!</f>
        <v>#REF!</v>
      </c>
      <c r="B106" s="286"/>
      <c r="C106" s="286"/>
      <c r="D106" s="286"/>
      <c r="E106" s="286"/>
      <c r="F106" s="286"/>
      <c r="G106" s="286"/>
      <c r="H106" s="286"/>
      <c r="I106" s="287" t="e">
        <f>#REF!</f>
        <v>#REF!</v>
      </c>
      <c r="J106" s="909" t="e">
        <f>#REF!</f>
        <v>#REF!</v>
      </c>
      <c r="K106" s="909"/>
      <c r="L106" s="909"/>
      <c r="M106" s="909"/>
      <c r="N106" s="304"/>
      <c r="O106" s="304"/>
      <c r="P106" s="304"/>
      <c r="Q106" s="304"/>
      <c r="R106" s="304"/>
      <c r="S106" s="304"/>
      <c r="T106" s="304"/>
      <c r="U106" s="304"/>
      <c r="V106" s="304"/>
      <c r="W106" s="304"/>
      <c r="X106" s="304"/>
      <c r="Y106" s="304"/>
      <c r="Z106" s="304"/>
      <c r="AA106" s="304"/>
      <c r="AB106" s="304"/>
      <c r="AC106" s="304"/>
      <c r="AD106" s="304"/>
      <c r="AE106" s="304"/>
      <c r="AF106" s="304"/>
      <c r="AG106" s="304"/>
      <c r="AH106" s="304"/>
      <c r="AI106" s="304"/>
      <c r="AJ106" s="304"/>
      <c r="AK106" s="304"/>
      <c r="AL106" s="304"/>
      <c r="AM106" s="304"/>
      <c r="AN106" s="304"/>
      <c r="AO106" s="304"/>
      <c r="AP106" s="304"/>
      <c r="AQ106" s="304"/>
      <c r="AR106" s="304"/>
      <c r="AS106" s="304"/>
      <c r="AT106" s="304"/>
      <c r="AU106" s="304"/>
      <c r="AV106" s="304"/>
      <c r="AW106" s="304"/>
      <c r="AX106" s="304"/>
      <c r="AY106" s="304"/>
      <c r="AZ106" s="304"/>
      <c r="BA106" s="304"/>
      <c r="BB106" s="304"/>
      <c r="BC106" s="304"/>
      <c r="BD106" s="304"/>
      <c r="BE106" s="304"/>
      <c r="BF106" s="304"/>
      <c r="BG106" s="304"/>
      <c r="BH106" s="304"/>
      <c r="BI106" s="304"/>
      <c r="BJ106" s="304"/>
      <c r="BK106" s="304"/>
      <c r="BL106" s="304"/>
      <c r="BM106" s="304"/>
      <c r="BN106" s="304"/>
      <c r="BO106" s="304"/>
      <c r="BP106" s="304"/>
      <c r="BQ106" s="304"/>
      <c r="BR106" s="304"/>
      <c r="BS106" s="304"/>
      <c r="BT106" s="304"/>
      <c r="BU106" s="304"/>
      <c r="BV106" s="304"/>
      <c r="BW106" s="304"/>
      <c r="BX106" s="304"/>
      <c r="BY106" s="304"/>
      <c r="BZ106" s="304"/>
      <c r="CA106" s="304"/>
      <c r="CB106" s="304"/>
      <c r="CC106" s="304"/>
      <c r="CD106" s="304"/>
      <c r="CE106" s="304"/>
      <c r="CF106" s="304"/>
      <c r="CG106" s="304"/>
      <c r="CH106" s="304"/>
      <c r="CI106" s="304"/>
      <c r="CJ106" s="304"/>
      <c r="CK106" s="304"/>
      <c r="CL106" s="304"/>
      <c r="CM106" s="304"/>
      <c r="CN106" s="304"/>
      <c r="CO106" s="304"/>
      <c r="CP106" s="304"/>
      <c r="CQ106" s="304"/>
      <c r="CR106" s="304"/>
      <c r="CS106" s="304"/>
      <c r="CT106" s="304"/>
      <c r="CU106" s="304"/>
      <c r="CV106" s="304"/>
    </row>
    <row r="107" spans="1:100" s="274" customFormat="1" ht="16.5" hidden="1" customHeight="1">
      <c r="A107" s="286" t="e">
        <f>#REF!</f>
        <v>#REF!</v>
      </c>
      <c r="B107" s="286"/>
      <c r="C107" s="286"/>
      <c r="D107" s="286"/>
      <c r="E107" s="286"/>
      <c r="F107" s="286"/>
      <c r="G107" s="286"/>
      <c r="H107" s="286"/>
      <c r="I107" s="287" t="e">
        <f>#REF!</f>
        <v>#REF!</v>
      </c>
      <c r="J107" s="909" t="e">
        <f>#REF!</f>
        <v>#REF!</v>
      </c>
      <c r="K107" s="909"/>
      <c r="L107" s="909"/>
      <c r="M107" s="909"/>
      <c r="N107" s="304"/>
      <c r="O107" s="304"/>
      <c r="P107" s="304"/>
      <c r="Q107" s="304"/>
      <c r="R107" s="304"/>
      <c r="S107" s="304"/>
      <c r="T107" s="304"/>
      <c r="U107" s="304"/>
      <c r="V107" s="304"/>
      <c r="W107" s="304"/>
      <c r="X107" s="304"/>
      <c r="Y107" s="304"/>
      <c r="Z107" s="304"/>
      <c r="AA107" s="304"/>
      <c r="AB107" s="304"/>
      <c r="AC107" s="304"/>
      <c r="AD107" s="304"/>
      <c r="AE107" s="304"/>
      <c r="AF107" s="304"/>
      <c r="AG107" s="304"/>
      <c r="AH107" s="304"/>
      <c r="AI107" s="304"/>
      <c r="AJ107" s="304"/>
      <c r="AK107" s="304"/>
      <c r="AL107" s="304"/>
      <c r="AM107" s="304"/>
      <c r="AN107" s="304"/>
      <c r="AO107" s="304"/>
      <c r="AP107" s="304"/>
      <c r="AQ107" s="304"/>
      <c r="AR107" s="304"/>
      <c r="AS107" s="304"/>
      <c r="AT107" s="304"/>
      <c r="AU107" s="304"/>
      <c r="AV107" s="304"/>
      <c r="AW107" s="304"/>
      <c r="AX107" s="304"/>
      <c r="AY107" s="304"/>
      <c r="AZ107" s="304"/>
      <c r="BA107" s="304"/>
      <c r="BB107" s="304"/>
      <c r="BC107" s="304"/>
      <c r="BD107" s="304"/>
      <c r="BE107" s="304"/>
      <c r="BF107" s="304"/>
      <c r="BG107" s="304"/>
      <c r="BH107" s="304"/>
      <c r="BI107" s="304"/>
      <c r="BJ107" s="304"/>
      <c r="BK107" s="304"/>
      <c r="BL107" s="304"/>
      <c r="BM107" s="304"/>
      <c r="BN107" s="304"/>
      <c r="BO107" s="304"/>
      <c r="BP107" s="304"/>
      <c r="BQ107" s="304"/>
      <c r="BR107" s="304"/>
      <c r="BS107" s="304"/>
      <c r="BT107" s="304"/>
      <c r="BU107" s="304"/>
      <c r="BV107" s="304"/>
      <c r="BW107" s="304"/>
      <c r="BX107" s="304"/>
      <c r="BY107" s="304"/>
      <c r="BZ107" s="304"/>
      <c r="CA107" s="304"/>
      <c r="CB107" s="304"/>
      <c r="CC107" s="304"/>
      <c r="CD107" s="304"/>
      <c r="CE107" s="304"/>
      <c r="CF107" s="304"/>
      <c r="CG107" s="304"/>
      <c r="CH107" s="304"/>
      <c r="CI107" s="304"/>
      <c r="CJ107" s="304"/>
      <c r="CK107" s="304"/>
      <c r="CL107" s="304"/>
      <c r="CM107" s="304"/>
      <c r="CN107" s="304"/>
      <c r="CO107" s="304"/>
      <c r="CP107" s="304"/>
      <c r="CQ107" s="304"/>
      <c r="CR107" s="304"/>
      <c r="CS107" s="304"/>
      <c r="CT107" s="304"/>
      <c r="CU107" s="304"/>
      <c r="CV107" s="304"/>
    </row>
    <row r="108" spans="1:100" s="274" customFormat="1" ht="16.5" hidden="1" customHeight="1">
      <c r="A108" s="286" t="e">
        <f>#REF!</f>
        <v>#REF!</v>
      </c>
      <c r="B108" s="286"/>
      <c r="C108" s="286"/>
      <c r="D108" s="286"/>
      <c r="E108" s="286"/>
      <c r="F108" s="286"/>
      <c r="G108" s="286"/>
      <c r="H108" s="286"/>
      <c r="I108" s="287" t="e">
        <f>#REF!</f>
        <v>#REF!</v>
      </c>
      <c r="J108" s="909" t="e">
        <f>#REF!</f>
        <v>#REF!</v>
      </c>
      <c r="K108" s="909"/>
      <c r="L108" s="909"/>
      <c r="M108" s="909"/>
      <c r="N108" s="304"/>
      <c r="O108" s="304"/>
      <c r="P108" s="304"/>
      <c r="Q108" s="304"/>
      <c r="R108" s="304"/>
      <c r="S108" s="304"/>
      <c r="T108" s="304"/>
      <c r="U108" s="304"/>
      <c r="V108" s="304"/>
      <c r="W108" s="304"/>
      <c r="X108" s="304"/>
      <c r="Y108" s="304"/>
      <c r="Z108" s="304"/>
      <c r="AA108" s="304"/>
      <c r="AB108" s="304"/>
      <c r="AC108" s="304"/>
      <c r="AD108" s="304"/>
      <c r="AE108" s="304"/>
      <c r="AF108" s="304"/>
      <c r="AG108" s="304"/>
      <c r="AH108" s="304"/>
      <c r="AI108" s="304"/>
      <c r="AJ108" s="304"/>
      <c r="AK108" s="304"/>
      <c r="AL108" s="304"/>
      <c r="AM108" s="304"/>
      <c r="AN108" s="304"/>
      <c r="AO108" s="304"/>
      <c r="AP108" s="304"/>
      <c r="AQ108" s="304"/>
      <c r="AR108" s="304"/>
      <c r="AS108" s="304"/>
      <c r="AT108" s="304"/>
      <c r="AU108" s="304"/>
      <c r="AV108" s="304"/>
      <c r="AW108" s="304"/>
      <c r="AX108" s="304"/>
      <c r="AY108" s="304"/>
      <c r="AZ108" s="304"/>
      <c r="BA108" s="304"/>
      <c r="BB108" s="304"/>
      <c r="BC108" s="304"/>
      <c r="BD108" s="304"/>
      <c r="BE108" s="304"/>
      <c r="BF108" s="304"/>
      <c r="BG108" s="304"/>
      <c r="BH108" s="304"/>
      <c r="BI108" s="304"/>
      <c r="BJ108" s="304"/>
      <c r="BK108" s="304"/>
      <c r="BL108" s="304"/>
      <c r="BM108" s="304"/>
      <c r="BN108" s="304"/>
      <c r="BO108" s="304"/>
      <c r="BP108" s="304"/>
      <c r="BQ108" s="304"/>
      <c r="BR108" s="304"/>
      <c r="BS108" s="304"/>
      <c r="BT108" s="304"/>
      <c r="BU108" s="304"/>
      <c r="BV108" s="304"/>
      <c r="BW108" s="304"/>
      <c r="BX108" s="304"/>
      <c r="BY108" s="304"/>
      <c r="BZ108" s="304"/>
      <c r="CA108" s="304"/>
      <c r="CB108" s="304"/>
      <c r="CC108" s="304"/>
      <c r="CD108" s="304"/>
      <c r="CE108" s="304"/>
      <c r="CF108" s="304"/>
      <c r="CG108" s="304"/>
      <c r="CH108" s="304"/>
      <c r="CI108" s="304"/>
      <c r="CJ108" s="304"/>
      <c r="CK108" s="304"/>
      <c r="CL108" s="304"/>
      <c r="CM108" s="304"/>
      <c r="CN108" s="304"/>
      <c r="CO108" s="304"/>
      <c r="CP108" s="304"/>
      <c r="CQ108" s="304"/>
      <c r="CR108" s="304"/>
      <c r="CS108" s="304"/>
      <c r="CT108" s="304"/>
      <c r="CU108" s="304"/>
      <c r="CV108" s="304"/>
    </row>
    <row r="109" spans="1:100" s="292" customFormat="1" ht="20.100000000000001" hidden="1" customHeight="1">
      <c r="A109" s="286"/>
      <c r="B109" s="286"/>
      <c r="C109" s="286"/>
      <c r="D109" s="286"/>
      <c r="E109" s="286"/>
      <c r="F109" s="286"/>
      <c r="G109" s="286"/>
      <c r="H109" s="286"/>
      <c r="I109" s="285" t="e">
        <f>#REF!</f>
        <v>#REF!</v>
      </c>
      <c r="J109" s="909" t="e">
        <f>#REF!</f>
        <v>#REF!</v>
      </c>
      <c r="K109" s="909"/>
      <c r="L109" s="909"/>
      <c r="M109" s="909"/>
      <c r="N109" s="304"/>
      <c r="O109" s="304"/>
      <c r="P109" s="304"/>
      <c r="Q109" s="304"/>
      <c r="R109" s="304"/>
      <c r="S109" s="304"/>
      <c r="T109" s="304"/>
      <c r="U109" s="304"/>
      <c r="V109" s="304"/>
      <c r="W109" s="304"/>
      <c r="X109" s="304"/>
      <c r="Y109" s="304"/>
      <c r="Z109" s="304"/>
      <c r="AA109" s="304"/>
      <c r="AB109" s="304"/>
      <c r="AC109" s="304"/>
      <c r="AD109" s="304"/>
      <c r="AE109" s="304"/>
      <c r="AF109" s="304"/>
      <c r="AG109" s="304"/>
      <c r="AH109" s="304"/>
      <c r="AI109" s="304"/>
      <c r="AJ109" s="304"/>
      <c r="AK109" s="304"/>
      <c r="AL109" s="304"/>
      <c r="AM109" s="304"/>
      <c r="AN109" s="304"/>
      <c r="AO109" s="304"/>
      <c r="AP109" s="304"/>
      <c r="AQ109" s="304"/>
      <c r="AR109" s="304"/>
      <c r="AS109" s="304"/>
      <c r="AT109" s="304"/>
      <c r="AU109" s="304"/>
      <c r="AV109" s="304"/>
      <c r="AW109" s="304"/>
      <c r="AX109" s="304"/>
      <c r="AY109" s="304"/>
      <c r="AZ109" s="304"/>
      <c r="BA109" s="304"/>
      <c r="BB109" s="304"/>
      <c r="BC109" s="304"/>
      <c r="BD109" s="304"/>
      <c r="BE109" s="304"/>
      <c r="BF109" s="304"/>
      <c r="BG109" s="304"/>
      <c r="BH109" s="304"/>
      <c r="BI109" s="304"/>
      <c r="BJ109" s="304"/>
      <c r="BK109" s="304"/>
      <c r="BL109" s="304"/>
      <c r="BM109" s="304"/>
      <c r="BN109" s="304"/>
      <c r="BO109" s="304"/>
      <c r="BP109" s="304"/>
      <c r="BQ109" s="304"/>
      <c r="BR109" s="304"/>
      <c r="BS109" s="304"/>
      <c r="BT109" s="304"/>
      <c r="BU109" s="304"/>
      <c r="BV109" s="304"/>
      <c r="BW109" s="304"/>
      <c r="BX109" s="304"/>
      <c r="BY109" s="304"/>
      <c r="BZ109" s="304"/>
      <c r="CA109" s="304"/>
      <c r="CB109" s="304"/>
      <c r="CC109" s="304"/>
      <c r="CD109" s="304"/>
      <c r="CE109" s="304"/>
      <c r="CF109" s="304"/>
      <c r="CG109" s="304"/>
      <c r="CH109" s="304"/>
      <c r="CI109" s="304"/>
      <c r="CJ109" s="304"/>
      <c r="CK109" s="304"/>
      <c r="CL109" s="304"/>
      <c r="CM109" s="304"/>
      <c r="CN109" s="304"/>
      <c r="CO109" s="304"/>
      <c r="CP109" s="304"/>
      <c r="CQ109" s="304"/>
      <c r="CR109" s="304"/>
      <c r="CS109" s="304"/>
      <c r="CT109" s="304"/>
      <c r="CU109" s="304"/>
      <c r="CV109" s="304"/>
    </row>
    <row r="110" spans="1:100" s="274" customFormat="1" ht="20.100000000000001" hidden="1" customHeight="1">
      <c r="A110" s="293"/>
      <c r="B110" s="293"/>
      <c r="C110" s="293"/>
      <c r="D110" s="293"/>
      <c r="E110" s="293"/>
      <c r="F110" s="293"/>
      <c r="G110" s="293"/>
      <c r="H110" s="293"/>
      <c r="I110" s="285" t="e">
        <f>#REF!</f>
        <v>#REF!</v>
      </c>
      <c r="J110" s="909" t="e">
        <f>#REF!</f>
        <v>#REF!</v>
      </c>
      <c r="K110" s="909"/>
      <c r="L110" s="909"/>
      <c r="M110" s="909"/>
      <c r="N110" s="304"/>
      <c r="O110" s="304"/>
      <c r="P110" s="304"/>
      <c r="Q110" s="304"/>
      <c r="R110" s="304"/>
      <c r="S110" s="304"/>
      <c r="T110" s="304"/>
      <c r="U110" s="304"/>
      <c r="V110" s="304"/>
      <c r="W110" s="304"/>
      <c r="X110" s="304"/>
      <c r="Y110" s="304"/>
      <c r="Z110" s="304"/>
      <c r="AA110" s="304"/>
      <c r="AB110" s="304"/>
      <c r="AC110" s="304"/>
      <c r="AD110" s="304"/>
      <c r="AE110" s="304"/>
      <c r="AF110" s="304"/>
      <c r="AG110" s="304"/>
      <c r="AH110" s="304"/>
      <c r="AI110" s="304"/>
      <c r="AJ110" s="304"/>
      <c r="AK110" s="304"/>
      <c r="AL110" s="304"/>
      <c r="AM110" s="304"/>
      <c r="AN110" s="304"/>
      <c r="AO110" s="304"/>
      <c r="AP110" s="304"/>
      <c r="AQ110" s="304"/>
      <c r="AR110" s="304"/>
      <c r="AS110" s="304"/>
      <c r="AT110" s="304"/>
      <c r="AU110" s="304"/>
      <c r="AV110" s="304"/>
      <c r="AW110" s="304"/>
      <c r="AX110" s="304"/>
      <c r="AY110" s="304"/>
      <c r="AZ110" s="304"/>
      <c r="BA110" s="304"/>
      <c r="BB110" s="304"/>
      <c r="BC110" s="304"/>
      <c r="BD110" s="304"/>
      <c r="BE110" s="304"/>
      <c r="BF110" s="304"/>
      <c r="BG110" s="304"/>
      <c r="BH110" s="304"/>
      <c r="BI110" s="304"/>
      <c r="BJ110" s="304"/>
      <c r="BK110" s="304"/>
      <c r="BL110" s="304"/>
      <c r="BM110" s="304"/>
      <c r="BN110" s="304"/>
      <c r="BO110" s="304"/>
      <c r="BP110" s="304"/>
      <c r="BQ110" s="304"/>
      <c r="BR110" s="304"/>
      <c r="BS110" s="304"/>
      <c r="BT110" s="304"/>
      <c r="BU110" s="304"/>
      <c r="BV110" s="304"/>
      <c r="BW110" s="304"/>
      <c r="BX110" s="304"/>
      <c r="BY110" s="304"/>
      <c r="BZ110" s="304"/>
      <c r="CA110" s="304"/>
      <c r="CB110" s="304"/>
      <c r="CC110" s="304"/>
      <c r="CD110" s="304"/>
      <c r="CE110" s="304"/>
      <c r="CF110" s="304"/>
      <c r="CG110" s="304"/>
      <c r="CH110" s="304"/>
      <c r="CI110" s="304"/>
      <c r="CJ110" s="304"/>
      <c r="CK110" s="304"/>
      <c r="CL110" s="304"/>
      <c r="CM110" s="304"/>
      <c r="CN110" s="304"/>
      <c r="CO110" s="304"/>
      <c r="CP110" s="304"/>
      <c r="CQ110" s="304"/>
      <c r="CR110" s="304"/>
      <c r="CS110" s="304"/>
      <c r="CT110" s="304"/>
      <c r="CU110" s="304"/>
      <c r="CV110" s="304"/>
    </row>
    <row r="111" spans="1:100" s="274" customFormat="1" ht="16.5" hidden="1" customHeight="1">
      <c r="A111" s="293"/>
      <c r="B111" s="293"/>
      <c r="C111" s="293"/>
      <c r="D111" s="293"/>
      <c r="E111" s="293"/>
      <c r="F111" s="293"/>
      <c r="G111" s="293"/>
      <c r="H111" s="293"/>
      <c r="I111" s="285"/>
      <c r="J111" s="909"/>
      <c r="K111" s="909"/>
      <c r="L111" s="909"/>
      <c r="M111" s="909"/>
      <c r="N111" s="304"/>
      <c r="O111" s="304"/>
      <c r="P111" s="304"/>
      <c r="Q111" s="304"/>
      <c r="R111" s="304"/>
      <c r="S111" s="304"/>
      <c r="T111" s="304"/>
      <c r="U111" s="304"/>
      <c r="V111" s="304"/>
      <c r="W111" s="304"/>
      <c r="X111" s="304"/>
      <c r="Y111" s="304"/>
      <c r="Z111" s="304"/>
      <c r="AA111" s="304"/>
      <c r="AB111" s="304"/>
      <c r="AC111" s="304"/>
      <c r="AD111" s="304"/>
      <c r="AE111" s="304"/>
      <c r="AF111" s="304"/>
      <c r="AG111" s="304"/>
      <c r="AH111" s="304"/>
      <c r="AI111" s="304"/>
      <c r="AJ111" s="304"/>
      <c r="AK111" s="304"/>
      <c r="AL111" s="304"/>
      <c r="AM111" s="304"/>
      <c r="AN111" s="304"/>
      <c r="AO111" s="304"/>
      <c r="AP111" s="304"/>
      <c r="AQ111" s="304"/>
      <c r="AR111" s="304"/>
      <c r="AS111" s="304"/>
      <c r="AT111" s="304"/>
      <c r="AU111" s="304"/>
      <c r="AV111" s="304"/>
      <c r="AW111" s="304"/>
      <c r="AX111" s="304"/>
      <c r="AY111" s="304"/>
      <c r="AZ111" s="304"/>
      <c r="BA111" s="304"/>
      <c r="BB111" s="304"/>
      <c r="BC111" s="304"/>
      <c r="BD111" s="304"/>
      <c r="BE111" s="304"/>
      <c r="BF111" s="304"/>
      <c r="BG111" s="304"/>
      <c r="BH111" s="304"/>
      <c r="BI111" s="304"/>
      <c r="BJ111" s="304"/>
      <c r="BK111" s="304"/>
      <c r="BL111" s="304"/>
      <c r="BM111" s="304"/>
      <c r="BN111" s="304"/>
      <c r="BO111" s="304"/>
      <c r="BP111" s="304"/>
      <c r="BQ111" s="304"/>
      <c r="BR111" s="304"/>
      <c r="BS111" s="304"/>
      <c r="BT111" s="304"/>
      <c r="BU111" s="304"/>
      <c r="BV111" s="304"/>
      <c r="BW111" s="304"/>
      <c r="BX111" s="304"/>
      <c r="BY111" s="304"/>
      <c r="BZ111" s="304"/>
      <c r="CA111" s="304"/>
      <c r="CB111" s="304"/>
      <c r="CC111" s="304"/>
      <c r="CD111" s="304"/>
      <c r="CE111" s="304"/>
      <c r="CF111" s="304"/>
      <c r="CG111" s="304"/>
      <c r="CH111" s="304"/>
      <c r="CI111" s="304"/>
      <c r="CJ111" s="304"/>
      <c r="CK111" s="304"/>
      <c r="CL111" s="304"/>
      <c r="CM111" s="304"/>
      <c r="CN111" s="304"/>
      <c r="CO111" s="304"/>
      <c r="CP111" s="304"/>
      <c r="CQ111" s="304"/>
      <c r="CR111" s="304"/>
      <c r="CS111" s="304"/>
      <c r="CT111" s="304"/>
      <c r="CU111" s="304"/>
      <c r="CV111" s="304"/>
    </row>
    <row r="112" spans="1:100" s="274" customFormat="1" ht="20.100000000000001" hidden="1" customHeight="1">
      <c r="A112" s="289" t="e">
        <f>#REF!</f>
        <v>#REF!</v>
      </c>
      <c r="B112" s="289"/>
      <c r="C112" s="289"/>
      <c r="D112" s="289"/>
      <c r="E112" s="289"/>
      <c r="F112" s="289"/>
      <c r="G112" s="289"/>
      <c r="H112" s="289"/>
      <c r="I112" s="285" t="e">
        <f>#REF!</f>
        <v>#REF!</v>
      </c>
      <c r="J112" s="909"/>
      <c r="K112" s="909"/>
      <c r="L112" s="909"/>
      <c r="M112" s="909"/>
      <c r="N112" s="304"/>
      <c r="O112" s="304"/>
      <c r="P112" s="304"/>
      <c r="Q112" s="304"/>
      <c r="R112" s="304"/>
      <c r="S112" s="304"/>
      <c r="T112" s="304"/>
      <c r="U112" s="304"/>
      <c r="V112" s="304"/>
      <c r="W112" s="304"/>
      <c r="X112" s="304"/>
      <c r="Y112" s="304"/>
      <c r="Z112" s="304"/>
      <c r="AA112" s="304"/>
      <c r="AB112" s="304"/>
      <c r="AC112" s="304"/>
      <c r="AD112" s="304"/>
      <c r="AE112" s="304"/>
      <c r="AF112" s="304"/>
      <c r="AG112" s="304"/>
      <c r="AH112" s="304"/>
      <c r="AI112" s="304"/>
      <c r="AJ112" s="304"/>
      <c r="AK112" s="304"/>
      <c r="AL112" s="304"/>
      <c r="AM112" s="304"/>
      <c r="AN112" s="304"/>
      <c r="AO112" s="304"/>
      <c r="AP112" s="304"/>
      <c r="AQ112" s="304"/>
      <c r="AR112" s="304"/>
      <c r="AS112" s="304"/>
      <c r="AT112" s="304"/>
      <c r="AU112" s="304"/>
      <c r="AV112" s="304"/>
      <c r="AW112" s="304"/>
      <c r="AX112" s="304"/>
      <c r="AY112" s="304"/>
      <c r="AZ112" s="304"/>
      <c r="BA112" s="304"/>
      <c r="BB112" s="304"/>
      <c r="BC112" s="304"/>
      <c r="BD112" s="304"/>
      <c r="BE112" s="304"/>
      <c r="BF112" s="304"/>
      <c r="BG112" s="304"/>
      <c r="BH112" s="304"/>
      <c r="BI112" s="304"/>
      <c r="BJ112" s="304"/>
      <c r="BK112" s="304"/>
      <c r="BL112" s="304"/>
      <c r="BM112" s="304"/>
      <c r="BN112" s="304"/>
      <c r="BO112" s="304"/>
      <c r="BP112" s="304"/>
      <c r="BQ112" s="304"/>
      <c r="BR112" s="304"/>
      <c r="BS112" s="304"/>
      <c r="BT112" s="304"/>
      <c r="BU112" s="304"/>
      <c r="BV112" s="304"/>
      <c r="BW112" s="304"/>
      <c r="BX112" s="304"/>
      <c r="BY112" s="304"/>
      <c r="BZ112" s="304"/>
      <c r="CA112" s="304"/>
      <c r="CB112" s="304"/>
      <c r="CC112" s="304"/>
      <c r="CD112" s="304"/>
      <c r="CE112" s="304"/>
      <c r="CF112" s="304"/>
      <c r="CG112" s="304"/>
      <c r="CH112" s="304"/>
      <c r="CI112" s="304"/>
      <c r="CJ112" s="304"/>
      <c r="CK112" s="304"/>
      <c r="CL112" s="304"/>
      <c r="CM112" s="304"/>
      <c r="CN112" s="304"/>
      <c r="CO112" s="304"/>
      <c r="CP112" s="304"/>
      <c r="CQ112" s="304"/>
      <c r="CR112" s="304"/>
      <c r="CS112" s="304"/>
      <c r="CT112" s="304"/>
      <c r="CU112" s="304"/>
      <c r="CV112" s="304"/>
    </row>
    <row r="113" spans="1:100" s="274" customFormat="1" ht="30" hidden="1" customHeight="1">
      <c r="A113" s="290" t="e">
        <f>#REF!</f>
        <v>#REF!</v>
      </c>
      <c r="B113" s="290"/>
      <c r="C113" s="290"/>
      <c r="D113" s="290"/>
      <c r="E113" s="290"/>
      <c r="F113" s="290"/>
      <c r="G113" s="290"/>
      <c r="H113" s="290"/>
      <c r="I113" s="285" t="e">
        <f>#REF!</f>
        <v>#REF!</v>
      </c>
      <c r="J113" s="909"/>
      <c r="K113" s="909"/>
      <c r="L113" s="909"/>
      <c r="M113" s="909"/>
      <c r="N113" s="304"/>
      <c r="O113" s="304"/>
      <c r="P113" s="304"/>
      <c r="Q113" s="304"/>
      <c r="R113" s="304"/>
      <c r="S113" s="304"/>
      <c r="T113" s="304"/>
      <c r="U113" s="304"/>
      <c r="V113" s="304"/>
      <c r="W113" s="304"/>
      <c r="X113" s="304"/>
      <c r="Y113" s="304"/>
      <c r="Z113" s="304"/>
      <c r="AA113" s="304"/>
      <c r="AB113" s="304"/>
      <c r="AC113" s="304"/>
      <c r="AD113" s="304"/>
      <c r="AE113" s="304"/>
      <c r="AF113" s="304"/>
      <c r="AG113" s="304"/>
      <c r="AH113" s="304"/>
      <c r="AI113" s="304"/>
      <c r="AJ113" s="304"/>
      <c r="AK113" s="304"/>
      <c r="AL113" s="304"/>
      <c r="AM113" s="304"/>
      <c r="AN113" s="304"/>
      <c r="AO113" s="304"/>
      <c r="AP113" s="304"/>
      <c r="AQ113" s="304"/>
      <c r="AR113" s="304"/>
      <c r="AS113" s="304"/>
      <c r="AT113" s="304"/>
      <c r="AU113" s="304"/>
      <c r="AV113" s="304"/>
      <c r="AW113" s="304"/>
      <c r="AX113" s="304"/>
      <c r="AY113" s="304"/>
      <c r="AZ113" s="304"/>
      <c r="BA113" s="304"/>
      <c r="BB113" s="304"/>
      <c r="BC113" s="304"/>
      <c r="BD113" s="304"/>
      <c r="BE113" s="304"/>
      <c r="BF113" s="304"/>
      <c r="BG113" s="304"/>
      <c r="BH113" s="304"/>
      <c r="BI113" s="304"/>
      <c r="BJ113" s="304"/>
      <c r="BK113" s="304"/>
      <c r="BL113" s="304"/>
      <c r="BM113" s="304"/>
      <c r="BN113" s="304"/>
      <c r="BO113" s="304"/>
      <c r="BP113" s="304"/>
      <c r="BQ113" s="304"/>
      <c r="BR113" s="304"/>
      <c r="BS113" s="304"/>
      <c r="BT113" s="304"/>
      <c r="BU113" s="304"/>
      <c r="BV113" s="304"/>
      <c r="BW113" s="304"/>
      <c r="BX113" s="304"/>
      <c r="BY113" s="304"/>
      <c r="BZ113" s="304"/>
      <c r="CA113" s="304"/>
      <c r="CB113" s="304"/>
      <c r="CC113" s="304"/>
      <c r="CD113" s="304"/>
      <c r="CE113" s="304"/>
      <c r="CF113" s="304"/>
      <c r="CG113" s="304"/>
      <c r="CH113" s="304"/>
      <c r="CI113" s="304"/>
      <c r="CJ113" s="304"/>
      <c r="CK113" s="304"/>
      <c r="CL113" s="304"/>
      <c r="CM113" s="304"/>
      <c r="CN113" s="304"/>
      <c r="CO113" s="304"/>
      <c r="CP113" s="304"/>
      <c r="CQ113" s="304"/>
      <c r="CR113" s="304"/>
      <c r="CS113" s="304"/>
      <c r="CT113" s="304"/>
      <c r="CU113" s="304"/>
      <c r="CV113" s="304"/>
    </row>
    <row r="114" spans="1:100" s="274" customFormat="1" ht="16.5" hidden="1" customHeight="1">
      <c r="A114" s="286" t="e">
        <f>#REF!</f>
        <v>#REF!</v>
      </c>
      <c r="B114" s="286"/>
      <c r="C114" s="286"/>
      <c r="D114" s="286"/>
      <c r="E114" s="286"/>
      <c r="F114" s="286"/>
      <c r="G114" s="286"/>
      <c r="H114" s="286"/>
      <c r="I114" s="287" t="e">
        <f>#REF!</f>
        <v>#REF!</v>
      </c>
      <c r="J114" s="909" t="e">
        <f>#REF!</f>
        <v>#REF!</v>
      </c>
      <c r="K114" s="909"/>
      <c r="L114" s="909"/>
      <c r="M114" s="909"/>
      <c r="N114" s="304"/>
      <c r="O114" s="304"/>
      <c r="P114" s="304"/>
      <c r="Q114" s="304"/>
      <c r="R114" s="304"/>
      <c r="S114" s="304"/>
      <c r="T114" s="304"/>
      <c r="U114" s="304"/>
      <c r="V114" s="304"/>
      <c r="W114" s="304"/>
      <c r="X114" s="304"/>
      <c r="Y114" s="304"/>
      <c r="Z114" s="304"/>
      <c r="AA114" s="304"/>
      <c r="AB114" s="304"/>
      <c r="AC114" s="304"/>
      <c r="AD114" s="304"/>
      <c r="AE114" s="304"/>
      <c r="AF114" s="304"/>
      <c r="AG114" s="304"/>
      <c r="AH114" s="304"/>
      <c r="AI114" s="304"/>
      <c r="AJ114" s="304"/>
      <c r="AK114" s="304"/>
      <c r="AL114" s="304"/>
      <c r="AM114" s="304"/>
      <c r="AN114" s="304"/>
      <c r="AO114" s="304"/>
      <c r="AP114" s="304"/>
      <c r="AQ114" s="304"/>
      <c r="AR114" s="304"/>
      <c r="AS114" s="304"/>
      <c r="AT114" s="304"/>
      <c r="AU114" s="304"/>
      <c r="AV114" s="304"/>
      <c r="AW114" s="304"/>
      <c r="AX114" s="304"/>
      <c r="AY114" s="304"/>
      <c r="AZ114" s="304"/>
      <c r="BA114" s="304"/>
      <c r="BB114" s="304"/>
      <c r="BC114" s="304"/>
      <c r="BD114" s="304"/>
      <c r="BE114" s="304"/>
      <c r="BF114" s="304"/>
      <c r="BG114" s="304"/>
      <c r="BH114" s="304"/>
      <c r="BI114" s="304"/>
      <c r="BJ114" s="304"/>
      <c r="BK114" s="304"/>
      <c r="BL114" s="304"/>
      <c r="BM114" s="304"/>
      <c r="BN114" s="304"/>
      <c r="BO114" s="304"/>
      <c r="BP114" s="304"/>
      <c r="BQ114" s="304"/>
      <c r="BR114" s="304"/>
      <c r="BS114" s="304"/>
      <c r="BT114" s="304"/>
      <c r="BU114" s="304"/>
      <c r="BV114" s="304"/>
      <c r="BW114" s="304"/>
      <c r="BX114" s="304"/>
      <c r="BY114" s="304"/>
      <c r="BZ114" s="304"/>
      <c r="CA114" s="304"/>
      <c r="CB114" s="304"/>
      <c r="CC114" s="304"/>
      <c r="CD114" s="304"/>
      <c r="CE114" s="304"/>
      <c r="CF114" s="304"/>
      <c r="CG114" s="304"/>
      <c r="CH114" s="304"/>
      <c r="CI114" s="304"/>
      <c r="CJ114" s="304"/>
      <c r="CK114" s="304"/>
      <c r="CL114" s="304"/>
      <c r="CM114" s="304"/>
      <c r="CN114" s="304"/>
      <c r="CO114" s="304"/>
      <c r="CP114" s="304"/>
      <c r="CQ114" s="304"/>
      <c r="CR114" s="304"/>
      <c r="CS114" s="304"/>
      <c r="CT114" s="304"/>
      <c r="CU114" s="304"/>
      <c r="CV114" s="304"/>
    </row>
    <row r="115" spans="1:100" s="274" customFormat="1" ht="16.5" hidden="1" customHeight="1">
      <c r="A115" s="286" t="e">
        <f>#REF!</f>
        <v>#REF!</v>
      </c>
      <c r="B115" s="286"/>
      <c r="C115" s="286"/>
      <c r="D115" s="286"/>
      <c r="E115" s="286"/>
      <c r="F115" s="286"/>
      <c r="G115" s="286"/>
      <c r="H115" s="286"/>
      <c r="I115" s="287" t="e">
        <f>#REF!</f>
        <v>#REF!</v>
      </c>
      <c r="J115" s="909" t="e">
        <f>#REF!</f>
        <v>#REF!</v>
      </c>
      <c r="K115" s="909"/>
      <c r="L115" s="909"/>
      <c r="M115" s="909"/>
      <c r="N115" s="304"/>
      <c r="O115" s="304"/>
      <c r="P115" s="304"/>
      <c r="Q115" s="304"/>
      <c r="R115" s="304"/>
      <c r="S115" s="304"/>
      <c r="T115" s="304"/>
      <c r="U115" s="304"/>
      <c r="V115" s="304"/>
      <c r="W115" s="304"/>
      <c r="X115" s="304"/>
      <c r="Y115" s="304"/>
      <c r="Z115" s="304"/>
      <c r="AA115" s="304"/>
      <c r="AB115" s="304"/>
      <c r="AC115" s="304"/>
      <c r="AD115" s="304"/>
      <c r="AE115" s="304"/>
      <c r="AF115" s="304"/>
      <c r="AG115" s="304"/>
      <c r="AH115" s="304"/>
      <c r="AI115" s="304"/>
      <c r="AJ115" s="304"/>
      <c r="AK115" s="304"/>
      <c r="AL115" s="304"/>
      <c r="AM115" s="304"/>
      <c r="AN115" s="304"/>
      <c r="AO115" s="304"/>
      <c r="AP115" s="304"/>
      <c r="AQ115" s="304"/>
      <c r="AR115" s="304"/>
      <c r="AS115" s="304"/>
      <c r="AT115" s="304"/>
      <c r="AU115" s="304"/>
      <c r="AV115" s="304"/>
      <c r="AW115" s="304"/>
      <c r="AX115" s="304"/>
      <c r="AY115" s="304"/>
      <c r="AZ115" s="304"/>
      <c r="BA115" s="304"/>
      <c r="BB115" s="304"/>
      <c r="BC115" s="304"/>
      <c r="BD115" s="304"/>
      <c r="BE115" s="304"/>
      <c r="BF115" s="304"/>
      <c r="BG115" s="304"/>
      <c r="BH115" s="304"/>
      <c r="BI115" s="304"/>
      <c r="BJ115" s="304"/>
      <c r="BK115" s="304"/>
      <c r="BL115" s="304"/>
      <c r="BM115" s="304"/>
      <c r="BN115" s="304"/>
      <c r="BO115" s="304"/>
      <c r="BP115" s="304"/>
      <c r="BQ115" s="304"/>
      <c r="BR115" s="304"/>
      <c r="BS115" s="304"/>
      <c r="BT115" s="304"/>
      <c r="BU115" s="304"/>
      <c r="BV115" s="304"/>
      <c r="BW115" s="304"/>
      <c r="BX115" s="304"/>
      <c r="BY115" s="304"/>
      <c r="BZ115" s="304"/>
      <c r="CA115" s="304"/>
      <c r="CB115" s="304"/>
      <c r="CC115" s="304"/>
      <c r="CD115" s="304"/>
      <c r="CE115" s="304"/>
      <c r="CF115" s="304"/>
      <c r="CG115" s="304"/>
      <c r="CH115" s="304"/>
      <c r="CI115" s="304"/>
      <c r="CJ115" s="304"/>
      <c r="CK115" s="304"/>
      <c r="CL115" s="304"/>
      <c r="CM115" s="304"/>
      <c r="CN115" s="304"/>
      <c r="CO115" s="304"/>
      <c r="CP115" s="304"/>
      <c r="CQ115" s="304"/>
      <c r="CR115" s="304"/>
      <c r="CS115" s="304"/>
      <c r="CT115" s="304"/>
      <c r="CU115" s="304"/>
      <c r="CV115" s="304"/>
    </row>
    <row r="116" spans="1:100" s="274" customFormat="1" ht="16.5" hidden="1" customHeight="1">
      <c r="A116" s="286" t="e">
        <f>#REF!</f>
        <v>#REF!</v>
      </c>
      <c r="B116" s="286"/>
      <c r="C116" s="286"/>
      <c r="D116" s="286"/>
      <c r="E116" s="286"/>
      <c r="F116" s="286"/>
      <c r="G116" s="286"/>
      <c r="H116" s="286"/>
      <c r="I116" s="287" t="e">
        <f>#REF!</f>
        <v>#REF!</v>
      </c>
      <c r="J116" s="909" t="e">
        <f>#REF!</f>
        <v>#REF!</v>
      </c>
      <c r="K116" s="909"/>
      <c r="L116" s="909"/>
      <c r="M116" s="909"/>
      <c r="N116" s="304"/>
      <c r="O116" s="304"/>
      <c r="P116" s="304"/>
      <c r="Q116" s="304"/>
      <c r="R116" s="304"/>
      <c r="S116" s="304"/>
      <c r="T116" s="304"/>
      <c r="U116" s="304"/>
      <c r="V116" s="304"/>
      <c r="W116" s="304"/>
      <c r="X116" s="304"/>
      <c r="Y116" s="304"/>
      <c r="Z116" s="304"/>
      <c r="AA116" s="304"/>
      <c r="AB116" s="304"/>
      <c r="AC116" s="304"/>
      <c r="AD116" s="304"/>
      <c r="AE116" s="304"/>
      <c r="AF116" s="304"/>
      <c r="AG116" s="304"/>
      <c r="AH116" s="304"/>
      <c r="AI116" s="304"/>
      <c r="AJ116" s="304"/>
      <c r="AK116" s="304"/>
      <c r="AL116" s="304"/>
      <c r="AM116" s="304"/>
      <c r="AN116" s="304"/>
      <c r="AO116" s="304"/>
      <c r="AP116" s="304"/>
      <c r="AQ116" s="304"/>
      <c r="AR116" s="304"/>
      <c r="AS116" s="304"/>
      <c r="AT116" s="304"/>
      <c r="AU116" s="304"/>
      <c r="AV116" s="304"/>
      <c r="AW116" s="304"/>
      <c r="AX116" s="304"/>
      <c r="AY116" s="304"/>
      <c r="AZ116" s="304"/>
      <c r="BA116" s="304"/>
      <c r="BB116" s="304"/>
      <c r="BC116" s="304"/>
      <c r="BD116" s="304"/>
      <c r="BE116" s="304"/>
      <c r="BF116" s="304"/>
      <c r="BG116" s="304"/>
      <c r="BH116" s="304"/>
      <c r="BI116" s="304"/>
      <c r="BJ116" s="304"/>
      <c r="BK116" s="304"/>
      <c r="BL116" s="304"/>
      <c r="BM116" s="304"/>
      <c r="BN116" s="304"/>
      <c r="BO116" s="304"/>
      <c r="BP116" s="304"/>
      <c r="BQ116" s="304"/>
      <c r="BR116" s="304"/>
      <c r="BS116" s="304"/>
      <c r="BT116" s="304"/>
      <c r="BU116" s="304"/>
      <c r="BV116" s="304"/>
      <c r="BW116" s="304"/>
      <c r="BX116" s="304"/>
      <c r="BY116" s="304"/>
      <c r="BZ116" s="304"/>
      <c r="CA116" s="304"/>
      <c r="CB116" s="304"/>
      <c r="CC116" s="304"/>
      <c r="CD116" s="304"/>
      <c r="CE116" s="304"/>
      <c r="CF116" s="304"/>
      <c r="CG116" s="304"/>
      <c r="CH116" s="304"/>
      <c r="CI116" s="304"/>
      <c r="CJ116" s="304"/>
      <c r="CK116" s="304"/>
      <c r="CL116" s="304"/>
      <c r="CM116" s="304"/>
      <c r="CN116" s="304"/>
      <c r="CO116" s="304"/>
      <c r="CP116" s="304"/>
      <c r="CQ116" s="304"/>
      <c r="CR116" s="304"/>
      <c r="CS116" s="304"/>
      <c r="CT116" s="304"/>
      <c r="CU116" s="304"/>
      <c r="CV116" s="304"/>
    </row>
    <row r="117" spans="1:100" s="274" customFormat="1" ht="20.100000000000001" hidden="1" customHeight="1">
      <c r="A117" s="294"/>
      <c r="B117" s="294"/>
      <c r="C117" s="294"/>
      <c r="D117" s="294"/>
      <c r="E117" s="294"/>
      <c r="F117" s="294"/>
      <c r="G117" s="294"/>
      <c r="H117" s="294"/>
      <c r="I117" s="285" t="e">
        <f>#REF!</f>
        <v>#REF!</v>
      </c>
      <c r="J117" s="909" t="e">
        <f>#REF!</f>
        <v>#REF!</v>
      </c>
      <c r="K117" s="909"/>
      <c r="L117" s="909"/>
      <c r="M117" s="909"/>
      <c r="N117" s="304"/>
      <c r="O117" s="304"/>
      <c r="P117" s="304"/>
      <c r="Q117" s="304"/>
      <c r="R117" s="304"/>
      <c r="S117" s="304"/>
      <c r="T117" s="304"/>
      <c r="U117" s="304"/>
      <c r="V117" s="304"/>
      <c r="W117" s="304"/>
      <c r="X117" s="304"/>
      <c r="Y117" s="304"/>
      <c r="Z117" s="304"/>
      <c r="AA117" s="304"/>
      <c r="AB117" s="304"/>
      <c r="AC117" s="304"/>
      <c r="AD117" s="304"/>
      <c r="AE117" s="304"/>
      <c r="AF117" s="304"/>
      <c r="AG117" s="304"/>
      <c r="AH117" s="304"/>
      <c r="AI117" s="304"/>
      <c r="AJ117" s="304"/>
      <c r="AK117" s="304"/>
      <c r="AL117" s="304"/>
      <c r="AM117" s="304"/>
      <c r="AN117" s="304"/>
      <c r="AO117" s="304"/>
      <c r="AP117" s="304"/>
      <c r="AQ117" s="304"/>
      <c r="AR117" s="304"/>
      <c r="AS117" s="304"/>
      <c r="AT117" s="304"/>
      <c r="AU117" s="304"/>
      <c r="AV117" s="304"/>
      <c r="AW117" s="304"/>
      <c r="AX117" s="304"/>
      <c r="AY117" s="304"/>
      <c r="AZ117" s="304"/>
      <c r="BA117" s="304"/>
      <c r="BB117" s="304"/>
      <c r="BC117" s="304"/>
      <c r="BD117" s="304"/>
      <c r="BE117" s="304"/>
      <c r="BF117" s="304"/>
      <c r="BG117" s="304"/>
      <c r="BH117" s="304"/>
      <c r="BI117" s="304"/>
      <c r="BJ117" s="304"/>
      <c r="BK117" s="304"/>
      <c r="BL117" s="304"/>
      <c r="BM117" s="304"/>
      <c r="BN117" s="304"/>
      <c r="BO117" s="304"/>
      <c r="BP117" s="304"/>
      <c r="BQ117" s="304"/>
      <c r="BR117" s="304"/>
      <c r="BS117" s="304"/>
      <c r="BT117" s="304"/>
      <c r="BU117" s="304"/>
      <c r="BV117" s="304"/>
      <c r="BW117" s="304"/>
      <c r="BX117" s="304"/>
      <c r="BY117" s="304"/>
      <c r="BZ117" s="304"/>
      <c r="CA117" s="304"/>
      <c r="CB117" s="304"/>
      <c r="CC117" s="304"/>
      <c r="CD117" s="304"/>
      <c r="CE117" s="304"/>
      <c r="CF117" s="304"/>
      <c r="CG117" s="304"/>
      <c r="CH117" s="304"/>
      <c r="CI117" s="304"/>
      <c r="CJ117" s="304"/>
      <c r="CK117" s="304"/>
      <c r="CL117" s="304"/>
      <c r="CM117" s="304"/>
      <c r="CN117" s="304"/>
      <c r="CO117" s="304"/>
      <c r="CP117" s="304"/>
      <c r="CQ117" s="304"/>
      <c r="CR117" s="304"/>
      <c r="CS117" s="304"/>
      <c r="CT117" s="304"/>
      <c r="CU117" s="304"/>
      <c r="CV117" s="304"/>
    </row>
    <row r="118" spans="1:100" s="274" customFormat="1" ht="20.100000000000001" hidden="1" customHeight="1">
      <c r="A118" s="293"/>
      <c r="B118" s="293"/>
      <c r="C118" s="293"/>
      <c r="D118" s="293"/>
      <c r="E118" s="293"/>
      <c r="F118" s="293"/>
      <c r="G118" s="293"/>
      <c r="H118" s="293"/>
      <c r="I118" s="285" t="e">
        <f>#REF!</f>
        <v>#REF!</v>
      </c>
      <c r="J118" s="909" t="e">
        <f>#REF!</f>
        <v>#REF!</v>
      </c>
      <c r="K118" s="909"/>
      <c r="L118" s="909"/>
      <c r="M118" s="909"/>
      <c r="N118" s="304"/>
      <c r="O118" s="304"/>
      <c r="P118" s="304"/>
      <c r="Q118" s="304"/>
      <c r="R118" s="304"/>
      <c r="S118" s="304"/>
      <c r="T118" s="304"/>
      <c r="U118" s="304"/>
      <c r="V118" s="304"/>
      <c r="W118" s="304"/>
      <c r="X118" s="304"/>
      <c r="Y118" s="304"/>
      <c r="Z118" s="304"/>
      <c r="AA118" s="304"/>
      <c r="AB118" s="304"/>
      <c r="AC118" s="304"/>
      <c r="AD118" s="304"/>
      <c r="AE118" s="304"/>
      <c r="AF118" s="304"/>
      <c r="AG118" s="304"/>
      <c r="AH118" s="304"/>
      <c r="AI118" s="304"/>
      <c r="AJ118" s="304"/>
      <c r="AK118" s="304"/>
      <c r="AL118" s="304"/>
      <c r="AM118" s="304"/>
      <c r="AN118" s="304"/>
      <c r="AO118" s="304"/>
      <c r="AP118" s="304"/>
      <c r="AQ118" s="304"/>
      <c r="AR118" s="304"/>
      <c r="AS118" s="304"/>
      <c r="AT118" s="304"/>
      <c r="AU118" s="304"/>
      <c r="AV118" s="304"/>
      <c r="AW118" s="304"/>
      <c r="AX118" s="304"/>
      <c r="AY118" s="304"/>
      <c r="AZ118" s="304"/>
      <c r="BA118" s="304"/>
      <c r="BB118" s="304"/>
      <c r="BC118" s="304"/>
      <c r="BD118" s="304"/>
      <c r="BE118" s="304"/>
      <c r="BF118" s="304"/>
      <c r="BG118" s="304"/>
      <c r="BH118" s="304"/>
      <c r="BI118" s="304"/>
      <c r="BJ118" s="304"/>
      <c r="BK118" s="304"/>
      <c r="BL118" s="304"/>
      <c r="BM118" s="304"/>
      <c r="BN118" s="304"/>
      <c r="BO118" s="304"/>
      <c r="BP118" s="304"/>
      <c r="BQ118" s="304"/>
      <c r="BR118" s="304"/>
      <c r="BS118" s="304"/>
      <c r="BT118" s="304"/>
      <c r="BU118" s="304"/>
      <c r="BV118" s="304"/>
      <c r="BW118" s="304"/>
      <c r="BX118" s="304"/>
      <c r="BY118" s="304"/>
      <c r="BZ118" s="304"/>
      <c r="CA118" s="304"/>
      <c r="CB118" s="304"/>
      <c r="CC118" s="304"/>
      <c r="CD118" s="304"/>
      <c r="CE118" s="304"/>
      <c r="CF118" s="304"/>
      <c r="CG118" s="304"/>
      <c r="CH118" s="304"/>
      <c r="CI118" s="304"/>
      <c r="CJ118" s="304"/>
      <c r="CK118" s="304"/>
      <c r="CL118" s="304"/>
      <c r="CM118" s="304"/>
      <c r="CN118" s="304"/>
      <c r="CO118" s="304"/>
      <c r="CP118" s="304"/>
      <c r="CQ118" s="304"/>
      <c r="CR118" s="304"/>
      <c r="CS118" s="304"/>
      <c r="CT118" s="304"/>
      <c r="CU118" s="304"/>
      <c r="CV118" s="304"/>
    </row>
    <row r="119" spans="1:100" s="274" customFormat="1" ht="20.100000000000001" hidden="1" customHeight="1">
      <c r="A119" s="284" t="e">
        <f>#REF!</f>
        <v>#REF!</v>
      </c>
      <c r="B119" s="284"/>
      <c r="C119" s="284"/>
      <c r="D119" s="284"/>
      <c r="E119" s="284"/>
      <c r="F119" s="284"/>
      <c r="G119" s="284"/>
      <c r="H119" s="284"/>
      <c r="I119" s="285" t="e">
        <f>#REF!</f>
        <v>#REF!</v>
      </c>
      <c r="J119" s="909"/>
      <c r="K119" s="909"/>
      <c r="L119" s="909"/>
      <c r="M119" s="909"/>
      <c r="N119" s="304"/>
      <c r="O119" s="304"/>
      <c r="P119" s="304"/>
      <c r="Q119" s="304"/>
      <c r="R119" s="304"/>
      <c r="S119" s="304"/>
      <c r="T119" s="304"/>
      <c r="U119" s="304"/>
      <c r="V119" s="304"/>
      <c r="W119" s="304"/>
      <c r="X119" s="304"/>
      <c r="Y119" s="304"/>
      <c r="Z119" s="304"/>
      <c r="AA119" s="304"/>
      <c r="AB119" s="304"/>
      <c r="AC119" s="304"/>
      <c r="AD119" s="304"/>
      <c r="AE119" s="304"/>
      <c r="AF119" s="304"/>
      <c r="AG119" s="304"/>
      <c r="AH119" s="304"/>
      <c r="AI119" s="304"/>
      <c r="AJ119" s="304"/>
      <c r="AK119" s="304"/>
      <c r="AL119" s="304"/>
      <c r="AM119" s="304"/>
      <c r="AN119" s="304"/>
      <c r="AO119" s="304"/>
      <c r="AP119" s="304"/>
      <c r="AQ119" s="304"/>
      <c r="AR119" s="304"/>
      <c r="AS119" s="304"/>
      <c r="AT119" s="304"/>
      <c r="AU119" s="304"/>
      <c r="AV119" s="304"/>
      <c r="AW119" s="304"/>
      <c r="AX119" s="304"/>
      <c r="AY119" s="304"/>
      <c r="AZ119" s="304"/>
      <c r="BA119" s="304"/>
      <c r="BB119" s="304"/>
      <c r="BC119" s="304"/>
      <c r="BD119" s="304"/>
      <c r="BE119" s="304"/>
      <c r="BF119" s="304"/>
      <c r="BG119" s="304"/>
      <c r="BH119" s="304"/>
      <c r="BI119" s="304"/>
      <c r="BJ119" s="304"/>
      <c r="BK119" s="304"/>
      <c r="BL119" s="304"/>
      <c r="BM119" s="304"/>
      <c r="BN119" s="304"/>
      <c r="BO119" s="304"/>
      <c r="BP119" s="304"/>
      <c r="BQ119" s="304"/>
      <c r="BR119" s="304"/>
      <c r="BS119" s="304"/>
      <c r="BT119" s="304"/>
      <c r="BU119" s="304"/>
      <c r="BV119" s="304"/>
      <c r="BW119" s="304"/>
      <c r="BX119" s="304"/>
      <c r="BY119" s="304"/>
      <c r="BZ119" s="304"/>
      <c r="CA119" s="304"/>
      <c r="CB119" s="304"/>
      <c r="CC119" s="304"/>
      <c r="CD119" s="304"/>
      <c r="CE119" s="304"/>
      <c r="CF119" s="304"/>
      <c r="CG119" s="304"/>
      <c r="CH119" s="304"/>
      <c r="CI119" s="304"/>
      <c r="CJ119" s="304"/>
      <c r="CK119" s="304"/>
      <c r="CL119" s="304"/>
      <c r="CM119" s="304"/>
      <c r="CN119" s="304"/>
      <c r="CO119" s="304"/>
      <c r="CP119" s="304"/>
      <c r="CQ119" s="304"/>
      <c r="CR119" s="304"/>
      <c r="CS119" s="304"/>
      <c r="CT119" s="304"/>
      <c r="CU119" s="304"/>
      <c r="CV119" s="304"/>
    </row>
    <row r="120" spans="1:100" s="274" customFormat="1" ht="30" hidden="1" customHeight="1">
      <c r="A120" s="289" t="e">
        <f>#REF!</f>
        <v>#REF!</v>
      </c>
      <c r="B120" s="289"/>
      <c r="C120" s="289"/>
      <c r="D120" s="289"/>
      <c r="E120" s="289"/>
      <c r="F120" s="289"/>
      <c r="G120" s="289"/>
      <c r="H120" s="289"/>
      <c r="I120" s="285" t="e">
        <f>#REF!</f>
        <v>#REF!</v>
      </c>
      <c r="J120" s="909"/>
      <c r="K120" s="909"/>
      <c r="L120" s="909"/>
      <c r="M120" s="909"/>
      <c r="N120" s="304"/>
      <c r="O120" s="304"/>
      <c r="P120" s="304"/>
      <c r="Q120" s="304"/>
      <c r="R120" s="304"/>
      <c r="S120" s="304"/>
      <c r="T120" s="304"/>
      <c r="U120" s="304"/>
      <c r="V120" s="304"/>
      <c r="W120" s="304"/>
      <c r="X120" s="304"/>
      <c r="Y120" s="304"/>
      <c r="Z120" s="304"/>
      <c r="AA120" s="304"/>
      <c r="AB120" s="304"/>
      <c r="AC120" s="304"/>
      <c r="AD120" s="304"/>
      <c r="AE120" s="304"/>
      <c r="AF120" s="304"/>
      <c r="AG120" s="304"/>
      <c r="AH120" s="304"/>
      <c r="AI120" s="304"/>
      <c r="AJ120" s="304"/>
      <c r="AK120" s="304"/>
      <c r="AL120" s="304"/>
      <c r="AM120" s="304"/>
      <c r="AN120" s="304"/>
      <c r="AO120" s="304"/>
      <c r="AP120" s="304"/>
      <c r="AQ120" s="304"/>
      <c r="AR120" s="304"/>
      <c r="AS120" s="304"/>
      <c r="AT120" s="304"/>
      <c r="AU120" s="304"/>
      <c r="AV120" s="304"/>
      <c r="AW120" s="304"/>
      <c r="AX120" s="304"/>
      <c r="AY120" s="304"/>
      <c r="AZ120" s="304"/>
      <c r="BA120" s="304"/>
      <c r="BB120" s="304"/>
      <c r="BC120" s="304"/>
      <c r="BD120" s="304"/>
      <c r="BE120" s="304"/>
      <c r="BF120" s="304"/>
      <c r="BG120" s="304"/>
      <c r="BH120" s="304"/>
      <c r="BI120" s="304"/>
      <c r="BJ120" s="304"/>
      <c r="BK120" s="304"/>
      <c r="BL120" s="304"/>
      <c r="BM120" s="304"/>
      <c r="BN120" s="304"/>
      <c r="BO120" s="304"/>
      <c r="BP120" s="304"/>
      <c r="BQ120" s="304"/>
      <c r="BR120" s="304"/>
      <c r="BS120" s="304"/>
      <c r="BT120" s="304"/>
      <c r="BU120" s="304"/>
      <c r="BV120" s="304"/>
      <c r="BW120" s="304"/>
      <c r="BX120" s="304"/>
      <c r="BY120" s="304"/>
      <c r="BZ120" s="304"/>
      <c r="CA120" s="304"/>
      <c r="CB120" s="304"/>
      <c r="CC120" s="304"/>
      <c r="CD120" s="304"/>
      <c r="CE120" s="304"/>
      <c r="CF120" s="304"/>
      <c r="CG120" s="304"/>
      <c r="CH120" s="304"/>
      <c r="CI120" s="304"/>
      <c r="CJ120" s="304"/>
      <c r="CK120" s="304"/>
      <c r="CL120" s="304"/>
      <c r="CM120" s="304"/>
      <c r="CN120" s="304"/>
      <c r="CO120" s="304"/>
      <c r="CP120" s="304"/>
      <c r="CQ120" s="304"/>
      <c r="CR120" s="304"/>
      <c r="CS120" s="304"/>
      <c r="CT120" s="304"/>
      <c r="CU120" s="304"/>
      <c r="CV120" s="304"/>
    </row>
    <row r="121" spans="1:100" s="274" customFormat="1" ht="20.100000000000001" hidden="1" customHeight="1">
      <c r="A121" s="286" t="e">
        <f>#REF!</f>
        <v>#REF!</v>
      </c>
      <c r="B121" s="286"/>
      <c r="C121" s="286"/>
      <c r="D121" s="286"/>
      <c r="E121" s="286"/>
      <c r="F121" s="286"/>
      <c r="G121" s="286"/>
      <c r="H121" s="286"/>
      <c r="I121" s="287" t="e">
        <f>#REF!</f>
        <v>#REF!</v>
      </c>
      <c r="J121" s="909" t="e">
        <f>#REF!</f>
        <v>#REF!</v>
      </c>
      <c r="K121" s="909"/>
      <c r="L121" s="909"/>
      <c r="M121" s="909"/>
      <c r="N121" s="304"/>
      <c r="O121" s="304"/>
      <c r="P121" s="304"/>
      <c r="Q121" s="304"/>
      <c r="R121" s="304"/>
      <c r="S121" s="304"/>
      <c r="T121" s="304"/>
      <c r="U121" s="304"/>
      <c r="V121" s="304"/>
      <c r="W121" s="304"/>
      <c r="X121" s="304"/>
      <c r="Y121" s="304"/>
      <c r="Z121" s="304"/>
      <c r="AA121" s="304"/>
      <c r="AB121" s="304"/>
      <c r="AC121" s="304"/>
      <c r="AD121" s="304"/>
      <c r="AE121" s="304"/>
      <c r="AF121" s="304"/>
      <c r="AG121" s="304"/>
      <c r="AH121" s="304"/>
      <c r="AI121" s="304"/>
      <c r="AJ121" s="304"/>
      <c r="AK121" s="304"/>
      <c r="AL121" s="304"/>
      <c r="AM121" s="304"/>
      <c r="AN121" s="304"/>
      <c r="AO121" s="304"/>
      <c r="AP121" s="304"/>
      <c r="AQ121" s="304"/>
      <c r="AR121" s="304"/>
      <c r="AS121" s="304"/>
      <c r="AT121" s="304"/>
      <c r="AU121" s="304"/>
      <c r="AV121" s="304"/>
      <c r="AW121" s="304"/>
      <c r="AX121" s="304"/>
      <c r="AY121" s="304"/>
      <c r="AZ121" s="304"/>
      <c r="BA121" s="304"/>
      <c r="BB121" s="304"/>
      <c r="BC121" s="304"/>
      <c r="BD121" s="304"/>
      <c r="BE121" s="304"/>
      <c r="BF121" s="304"/>
      <c r="BG121" s="304"/>
      <c r="BH121" s="304"/>
      <c r="BI121" s="304"/>
      <c r="BJ121" s="304"/>
      <c r="BK121" s="304"/>
      <c r="BL121" s="304"/>
      <c r="BM121" s="304"/>
      <c r="BN121" s="304"/>
      <c r="BO121" s="304"/>
      <c r="BP121" s="304"/>
      <c r="BQ121" s="304"/>
      <c r="BR121" s="304"/>
      <c r="BS121" s="304"/>
      <c r="BT121" s="304"/>
      <c r="BU121" s="304"/>
      <c r="BV121" s="304"/>
      <c r="BW121" s="304"/>
      <c r="BX121" s="304"/>
      <c r="BY121" s="304"/>
      <c r="BZ121" s="304"/>
      <c r="CA121" s="304"/>
      <c r="CB121" s="304"/>
      <c r="CC121" s="304"/>
      <c r="CD121" s="304"/>
      <c r="CE121" s="304"/>
      <c r="CF121" s="304"/>
      <c r="CG121" s="304"/>
      <c r="CH121" s="304"/>
      <c r="CI121" s="304"/>
      <c r="CJ121" s="304"/>
      <c r="CK121" s="304"/>
      <c r="CL121" s="304"/>
      <c r="CM121" s="304"/>
      <c r="CN121" s="304"/>
      <c r="CO121" s="304"/>
      <c r="CP121" s="304"/>
      <c r="CQ121" s="304"/>
      <c r="CR121" s="304"/>
      <c r="CS121" s="304"/>
      <c r="CT121" s="304"/>
      <c r="CU121" s="304"/>
      <c r="CV121" s="304"/>
    </row>
    <row r="122" spans="1:100" s="274" customFormat="1" ht="20.100000000000001" hidden="1" customHeight="1">
      <c r="A122" s="286" t="e">
        <f>#REF!</f>
        <v>#REF!</v>
      </c>
      <c r="B122" s="286"/>
      <c r="C122" s="286"/>
      <c r="D122" s="286"/>
      <c r="E122" s="286"/>
      <c r="F122" s="286"/>
      <c r="G122" s="286"/>
      <c r="H122" s="286"/>
      <c r="I122" s="287" t="e">
        <f>#REF!</f>
        <v>#REF!</v>
      </c>
      <c r="J122" s="909" t="e">
        <f>#REF!</f>
        <v>#REF!</v>
      </c>
      <c r="K122" s="909"/>
      <c r="L122" s="909"/>
      <c r="M122" s="909"/>
      <c r="N122" s="304"/>
      <c r="O122" s="304"/>
      <c r="P122" s="304"/>
      <c r="Q122" s="304"/>
      <c r="R122" s="304"/>
      <c r="S122" s="304"/>
      <c r="T122" s="304"/>
      <c r="U122" s="304"/>
      <c r="V122" s="304"/>
      <c r="W122" s="304"/>
      <c r="X122" s="304"/>
      <c r="Y122" s="304"/>
      <c r="Z122" s="304"/>
      <c r="AA122" s="304"/>
      <c r="AB122" s="304"/>
      <c r="AC122" s="304"/>
      <c r="AD122" s="304"/>
      <c r="AE122" s="304"/>
      <c r="AF122" s="304"/>
      <c r="AG122" s="304"/>
      <c r="AH122" s="304"/>
      <c r="AI122" s="304"/>
      <c r="AJ122" s="304"/>
      <c r="AK122" s="304"/>
      <c r="AL122" s="304"/>
      <c r="AM122" s="304"/>
      <c r="AN122" s="304"/>
      <c r="AO122" s="304"/>
      <c r="AP122" s="304"/>
      <c r="AQ122" s="304"/>
      <c r="AR122" s="304"/>
      <c r="AS122" s="304"/>
      <c r="AT122" s="304"/>
      <c r="AU122" s="304"/>
      <c r="AV122" s="304"/>
      <c r="AW122" s="304"/>
      <c r="AX122" s="304"/>
      <c r="AY122" s="304"/>
      <c r="AZ122" s="304"/>
      <c r="BA122" s="304"/>
      <c r="BB122" s="304"/>
      <c r="BC122" s="304"/>
      <c r="BD122" s="304"/>
      <c r="BE122" s="304"/>
      <c r="BF122" s="304"/>
      <c r="BG122" s="304"/>
      <c r="BH122" s="304"/>
      <c r="BI122" s="304"/>
      <c r="BJ122" s="304"/>
      <c r="BK122" s="304"/>
      <c r="BL122" s="304"/>
      <c r="BM122" s="304"/>
      <c r="BN122" s="304"/>
      <c r="BO122" s="304"/>
      <c r="BP122" s="304"/>
      <c r="BQ122" s="304"/>
      <c r="BR122" s="304"/>
      <c r="BS122" s="304"/>
      <c r="BT122" s="304"/>
      <c r="BU122" s="304"/>
      <c r="BV122" s="304"/>
      <c r="BW122" s="304"/>
      <c r="BX122" s="304"/>
      <c r="BY122" s="304"/>
      <c r="BZ122" s="304"/>
      <c r="CA122" s="304"/>
      <c r="CB122" s="304"/>
      <c r="CC122" s="304"/>
      <c r="CD122" s="304"/>
      <c r="CE122" s="304"/>
      <c r="CF122" s="304"/>
      <c r="CG122" s="304"/>
      <c r="CH122" s="304"/>
      <c r="CI122" s="304"/>
      <c r="CJ122" s="304"/>
      <c r="CK122" s="304"/>
      <c r="CL122" s="304"/>
      <c r="CM122" s="304"/>
      <c r="CN122" s="304"/>
      <c r="CO122" s="304"/>
      <c r="CP122" s="304"/>
      <c r="CQ122" s="304"/>
      <c r="CR122" s="304"/>
      <c r="CS122" s="304"/>
      <c r="CT122" s="304"/>
      <c r="CU122" s="304"/>
      <c r="CV122" s="304"/>
    </row>
    <row r="123" spans="1:100" s="274" customFormat="1" ht="20.100000000000001" hidden="1" customHeight="1">
      <c r="A123" s="286" t="e">
        <f>#REF!</f>
        <v>#REF!</v>
      </c>
      <c r="B123" s="286"/>
      <c r="C123" s="286"/>
      <c r="D123" s="286"/>
      <c r="E123" s="286"/>
      <c r="F123" s="286"/>
      <c r="G123" s="286"/>
      <c r="H123" s="286"/>
      <c r="I123" s="287" t="e">
        <f>#REF!</f>
        <v>#REF!</v>
      </c>
      <c r="J123" s="909" t="e">
        <f>#REF!</f>
        <v>#REF!</v>
      </c>
      <c r="K123" s="909"/>
      <c r="L123" s="909"/>
      <c r="M123" s="909"/>
      <c r="N123" s="304"/>
      <c r="O123" s="304"/>
      <c r="P123" s="304"/>
      <c r="Q123" s="304"/>
      <c r="R123" s="304"/>
      <c r="S123" s="304"/>
      <c r="T123" s="304"/>
      <c r="U123" s="304"/>
      <c r="V123" s="304"/>
      <c r="W123" s="304"/>
      <c r="X123" s="304"/>
      <c r="Y123" s="304"/>
      <c r="Z123" s="304"/>
      <c r="AA123" s="304"/>
      <c r="AB123" s="304"/>
      <c r="AC123" s="304"/>
      <c r="AD123" s="304"/>
      <c r="AE123" s="304"/>
      <c r="AF123" s="304"/>
      <c r="AG123" s="304"/>
      <c r="AH123" s="304"/>
      <c r="AI123" s="304"/>
      <c r="AJ123" s="304"/>
      <c r="AK123" s="304"/>
      <c r="AL123" s="304"/>
      <c r="AM123" s="304"/>
      <c r="AN123" s="304"/>
      <c r="AO123" s="304"/>
      <c r="AP123" s="304"/>
      <c r="AQ123" s="304"/>
      <c r="AR123" s="304"/>
      <c r="AS123" s="304"/>
      <c r="AT123" s="304"/>
      <c r="AU123" s="304"/>
      <c r="AV123" s="304"/>
      <c r="AW123" s="304"/>
      <c r="AX123" s="304"/>
      <c r="AY123" s="304"/>
      <c r="AZ123" s="304"/>
      <c r="BA123" s="304"/>
      <c r="BB123" s="304"/>
      <c r="BC123" s="304"/>
      <c r="BD123" s="304"/>
      <c r="BE123" s="304"/>
      <c r="BF123" s="304"/>
      <c r="BG123" s="304"/>
      <c r="BH123" s="304"/>
      <c r="BI123" s="304"/>
      <c r="BJ123" s="304"/>
      <c r="BK123" s="304"/>
      <c r="BL123" s="304"/>
      <c r="BM123" s="304"/>
      <c r="BN123" s="304"/>
      <c r="BO123" s="304"/>
      <c r="BP123" s="304"/>
      <c r="BQ123" s="304"/>
      <c r="BR123" s="304"/>
      <c r="BS123" s="304"/>
      <c r="BT123" s="304"/>
      <c r="BU123" s="304"/>
      <c r="BV123" s="304"/>
      <c r="BW123" s="304"/>
      <c r="BX123" s="304"/>
      <c r="BY123" s="304"/>
      <c r="BZ123" s="304"/>
      <c r="CA123" s="304"/>
      <c r="CB123" s="304"/>
      <c r="CC123" s="304"/>
      <c r="CD123" s="304"/>
      <c r="CE123" s="304"/>
      <c r="CF123" s="304"/>
      <c r="CG123" s="304"/>
      <c r="CH123" s="304"/>
      <c r="CI123" s="304"/>
      <c r="CJ123" s="304"/>
      <c r="CK123" s="304"/>
      <c r="CL123" s="304"/>
      <c r="CM123" s="304"/>
      <c r="CN123" s="304"/>
      <c r="CO123" s="304"/>
      <c r="CP123" s="304"/>
      <c r="CQ123" s="304"/>
      <c r="CR123" s="304"/>
      <c r="CS123" s="304"/>
      <c r="CT123" s="304"/>
      <c r="CU123" s="304"/>
      <c r="CV123" s="304"/>
    </row>
    <row r="124" spans="1:100" s="274" customFormat="1" ht="20.100000000000001" hidden="1" customHeight="1">
      <c r="A124" s="286" t="e">
        <f>#REF!</f>
        <v>#REF!</v>
      </c>
      <c r="B124" s="286"/>
      <c r="C124" s="286"/>
      <c r="D124" s="286"/>
      <c r="E124" s="286"/>
      <c r="F124" s="286"/>
      <c r="G124" s="286"/>
      <c r="H124" s="286"/>
      <c r="I124" s="287" t="e">
        <f>#REF!</f>
        <v>#REF!</v>
      </c>
      <c r="J124" s="909" t="e">
        <f>#REF!</f>
        <v>#REF!</v>
      </c>
      <c r="K124" s="909"/>
      <c r="L124" s="909"/>
      <c r="M124" s="909"/>
      <c r="N124" s="304"/>
      <c r="O124" s="304"/>
      <c r="P124" s="304"/>
      <c r="Q124" s="304"/>
      <c r="R124" s="304"/>
      <c r="S124" s="304"/>
      <c r="T124" s="304"/>
      <c r="U124" s="304"/>
      <c r="V124" s="304"/>
      <c r="W124" s="304"/>
      <c r="X124" s="304"/>
      <c r="Y124" s="304"/>
      <c r="Z124" s="304"/>
      <c r="AA124" s="304"/>
      <c r="AB124" s="304"/>
      <c r="AC124" s="304"/>
      <c r="AD124" s="304"/>
      <c r="AE124" s="304"/>
      <c r="AF124" s="304"/>
      <c r="AG124" s="304"/>
      <c r="AH124" s="304"/>
      <c r="AI124" s="304"/>
      <c r="AJ124" s="304"/>
      <c r="AK124" s="304"/>
      <c r="AL124" s="304"/>
      <c r="AM124" s="304"/>
      <c r="AN124" s="304"/>
      <c r="AO124" s="304"/>
      <c r="AP124" s="304"/>
      <c r="AQ124" s="304"/>
      <c r="AR124" s="304"/>
      <c r="AS124" s="304"/>
      <c r="AT124" s="304"/>
      <c r="AU124" s="304"/>
      <c r="AV124" s="304"/>
      <c r="AW124" s="304"/>
      <c r="AX124" s="304"/>
      <c r="AY124" s="304"/>
      <c r="AZ124" s="304"/>
      <c r="BA124" s="304"/>
      <c r="BB124" s="304"/>
      <c r="BC124" s="304"/>
      <c r="BD124" s="304"/>
      <c r="BE124" s="304"/>
      <c r="BF124" s="304"/>
      <c r="BG124" s="304"/>
      <c r="BH124" s="304"/>
      <c r="BI124" s="304"/>
      <c r="BJ124" s="304"/>
      <c r="BK124" s="304"/>
      <c r="BL124" s="304"/>
      <c r="BM124" s="304"/>
      <c r="BN124" s="304"/>
      <c r="BO124" s="304"/>
      <c r="BP124" s="304"/>
      <c r="BQ124" s="304"/>
      <c r="BR124" s="304"/>
      <c r="BS124" s="304"/>
      <c r="BT124" s="304"/>
      <c r="BU124" s="304"/>
      <c r="BV124" s="304"/>
      <c r="BW124" s="304"/>
      <c r="BX124" s="304"/>
      <c r="BY124" s="304"/>
      <c r="BZ124" s="304"/>
      <c r="CA124" s="304"/>
      <c r="CB124" s="304"/>
      <c r="CC124" s="304"/>
      <c r="CD124" s="304"/>
      <c r="CE124" s="304"/>
      <c r="CF124" s="304"/>
      <c r="CG124" s="304"/>
      <c r="CH124" s="304"/>
      <c r="CI124" s="304"/>
      <c r="CJ124" s="304"/>
      <c r="CK124" s="304"/>
      <c r="CL124" s="304"/>
      <c r="CM124" s="304"/>
      <c r="CN124" s="304"/>
      <c r="CO124" s="304"/>
      <c r="CP124" s="304"/>
      <c r="CQ124" s="304"/>
      <c r="CR124" s="304"/>
      <c r="CS124" s="304"/>
      <c r="CT124" s="304"/>
      <c r="CU124" s="304"/>
      <c r="CV124" s="304"/>
    </row>
    <row r="125" spans="1:100" s="274" customFormat="1" ht="20.100000000000001" hidden="1" customHeight="1">
      <c r="A125" s="286" t="e">
        <f>#REF!</f>
        <v>#REF!</v>
      </c>
      <c r="B125" s="286"/>
      <c r="C125" s="286"/>
      <c r="D125" s="286"/>
      <c r="E125" s="286"/>
      <c r="F125" s="286"/>
      <c r="G125" s="286"/>
      <c r="H125" s="286"/>
      <c r="I125" s="287" t="e">
        <f>#REF!</f>
        <v>#REF!</v>
      </c>
      <c r="J125" s="909" t="e">
        <f>#REF!</f>
        <v>#REF!</v>
      </c>
      <c r="K125" s="909"/>
      <c r="L125" s="909"/>
      <c r="M125" s="909"/>
      <c r="N125" s="304"/>
      <c r="O125" s="304"/>
      <c r="P125" s="304"/>
      <c r="Q125" s="304"/>
      <c r="R125" s="304"/>
      <c r="S125" s="304"/>
      <c r="T125" s="304"/>
      <c r="U125" s="304"/>
      <c r="V125" s="304"/>
      <c r="W125" s="304"/>
      <c r="X125" s="304"/>
      <c r="Y125" s="304"/>
      <c r="Z125" s="304"/>
      <c r="AA125" s="304"/>
      <c r="AB125" s="304"/>
      <c r="AC125" s="304"/>
      <c r="AD125" s="304"/>
      <c r="AE125" s="304"/>
      <c r="AF125" s="304"/>
      <c r="AG125" s="304"/>
      <c r="AH125" s="304"/>
      <c r="AI125" s="304"/>
      <c r="AJ125" s="304"/>
      <c r="AK125" s="304"/>
      <c r="AL125" s="304"/>
      <c r="AM125" s="304"/>
      <c r="AN125" s="304"/>
      <c r="AO125" s="304"/>
      <c r="AP125" s="304"/>
      <c r="AQ125" s="304"/>
      <c r="AR125" s="304"/>
      <c r="AS125" s="304"/>
      <c r="AT125" s="304"/>
      <c r="AU125" s="304"/>
      <c r="AV125" s="304"/>
      <c r="AW125" s="304"/>
      <c r="AX125" s="304"/>
      <c r="AY125" s="304"/>
      <c r="AZ125" s="304"/>
      <c r="BA125" s="304"/>
      <c r="BB125" s="304"/>
      <c r="BC125" s="304"/>
      <c r="BD125" s="304"/>
      <c r="BE125" s="304"/>
      <c r="BF125" s="304"/>
      <c r="BG125" s="304"/>
      <c r="BH125" s="304"/>
      <c r="BI125" s="304"/>
      <c r="BJ125" s="304"/>
      <c r="BK125" s="304"/>
      <c r="BL125" s="304"/>
      <c r="BM125" s="304"/>
      <c r="BN125" s="304"/>
      <c r="BO125" s="304"/>
      <c r="BP125" s="304"/>
      <c r="BQ125" s="304"/>
      <c r="BR125" s="304"/>
      <c r="BS125" s="304"/>
      <c r="BT125" s="304"/>
      <c r="BU125" s="304"/>
      <c r="BV125" s="304"/>
      <c r="BW125" s="304"/>
      <c r="BX125" s="304"/>
      <c r="BY125" s="304"/>
      <c r="BZ125" s="304"/>
      <c r="CA125" s="304"/>
      <c r="CB125" s="304"/>
      <c r="CC125" s="304"/>
      <c r="CD125" s="304"/>
      <c r="CE125" s="304"/>
      <c r="CF125" s="304"/>
      <c r="CG125" s="304"/>
      <c r="CH125" s="304"/>
      <c r="CI125" s="304"/>
      <c r="CJ125" s="304"/>
      <c r="CK125" s="304"/>
      <c r="CL125" s="304"/>
      <c r="CM125" s="304"/>
      <c r="CN125" s="304"/>
      <c r="CO125" s="304"/>
      <c r="CP125" s="304"/>
      <c r="CQ125" s="304"/>
      <c r="CR125" s="304"/>
      <c r="CS125" s="304"/>
      <c r="CT125" s="304"/>
      <c r="CU125" s="304"/>
      <c r="CV125" s="304"/>
    </row>
    <row r="126" spans="1:100" s="274" customFormat="1" ht="20.100000000000001" hidden="1" customHeight="1">
      <c r="A126" s="288"/>
      <c r="B126" s="288"/>
      <c r="C126" s="288"/>
      <c r="D126" s="288"/>
      <c r="E126" s="288"/>
      <c r="F126" s="288"/>
      <c r="G126" s="288"/>
      <c r="H126" s="288"/>
      <c r="I126" s="285" t="e">
        <f>#REF!</f>
        <v>#REF!</v>
      </c>
      <c r="J126" s="909" t="e">
        <f>#REF!</f>
        <v>#REF!</v>
      </c>
      <c r="K126" s="909"/>
      <c r="L126" s="909"/>
      <c r="M126" s="909"/>
      <c r="N126" s="304"/>
      <c r="O126" s="304"/>
      <c r="P126" s="304"/>
      <c r="Q126" s="304"/>
      <c r="R126" s="304"/>
      <c r="S126" s="304"/>
      <c r="T126" s="304"/>
      <c r="U126" s="304"/>
      <c r="V126" s="304"/>
      <c r="W126" s="304"/>
      <c r="X126" s="304"/>
      <c r="Y126" s="304"/>
      <c r="Z126" s="304"/>
      <c r="AA126" s="304"/>
      <c r="AB126" s="304"/>
      <c r="AC126" s="304"/>
      <c r="AD126" s="304"/>
      <c r="AE126" s="304"/>
      <c r="AF126" s="304"/>
      <c r="AG126" s="304"/>
      <c r="AH126" s="304"/>
      <c r="AI126" s="304"/>
      <c r="AJ126" s="304"/>
      <c r="AK126" s="304"/>
      <c r="AL126" s="304"/>
      <c r="AM126" s="304"/>
      <c r="AN126" s="304"/>
      <c r="AO126" s="304"/>
      <c r="AP126" s="304"/>
      <c r="AQ126" s="304"/>
      <c r="AR126" s="304"/>
      <c r="AS126" s="304"/>
      <c r="AT126" s="304"/>
      <c r="AU126" s="304"/>
      <c r="AV126" s="304"/>
      <c r="AW126" s="304"/>
      <c r="AX126" s="304"/>
      <c r="AY126" s="304"/>
      <c r="AZ126" s="304"/>
      <c r="BA126" s="304"/>
      <c r="BB126" s="304"/>
      <c r="BC126" s="304"/>
      <c r="BD126" s="304"/>
      <c r="BE126" s="304"/>
      <c r="BF126" s="304"/>
      <c r="BG126" s="304"/>
      <c r="BH126" s="304"/>
      <c r="BI126" s="304"/>
      <c r="BJ126" s="304"/>
      <c r="BK126" s="304"/>
      <c r="BL126" s="304"/>
      <c r="BM126" s="304"/>
      <c r="BN126" s="304"/>
      <c r="BO126" s="304"/>
      <c r="BP126" s="304"/>
      <c r="BQ126" s="304"/>
      <c r="BR126" s="304"/>
      <c r="BS126" s="304"/>
      <c r="BT126" s="304"/>
      <c r="BU126" s="304"/>
      <c r="BV126" s="304"/>
      <c r="BW126" s="304"/>
      <c r="BX126" s="304"/>
      <c r="BY126" s="304"/>
      <c r="BZ126" s="304"/>
      <c r="CA126" s="304"/>
      <c r="CB126" s="304"/>
      <c r="CC126" s="304"/>
      <c r="CD126" s="304"/>
      <c r="CE126" s="304"/>
      <c r="CF126" s="304"/>
      <c r="CG126" s="304"/>
      <c r="CH126" s="304"/>
      <c r="CI126" s="304"/>
      <c r="CJ126" s="304"/>
      <c r="CK126" s="304"/>
      <c r="CL126" s="304"/>
      <c r="CM126" s="304"/>
      <c r="CN126" s="304"/>
      <c r="CO126" s="304"/>
      <c r="CP126" s="304"/>
      <c r="CQ126" s="304"/>
      <c r="CR126" s="304"/>
      <c r="CS126" s="304"/>
      <c r="CT126" s="304"/>
      <c r="CU126" s="304"/>
      <c r="CV126" s="304"/>
    </row>
    <row r="127" spans="1:100" s="274" customFormat="1" ht="20.100000000000001" hidden="1" customHeight="1">
      <c r="A127" s="289" t="e">
        <f>#REF!</f>
        <v>#REF!</v>
      </c>
      <c r="B127" s="289"/>
      <c r="C127" s="289"/>
      <c r="D127" s="289"/>
      <c r="E127" s="289"/>
      <c r="F127" s="289"/>
      <c r="G127" s="289"/>
      <c r="H127" s="289"/>
      <c r="I127" s="285" t="e">
        <f>#REF!</f>
        <v>#REF!</v>
      </c>
      <c r="J127" s="909"/>
      <c r="K127" s="909"/>
      <c r="L127" s="909"/>
      <c r="M127" s="909"/>
      <c r="N127" s="304"/>
      <c r="O127" s="304"/>
      <c r="P127" s="304"/>
      <c r="Q127" s="304"/>
      <c r="R127" s="304"/>
      <c r="S127" s="304"/>
      <c r="T127" s="304"/>
      <c r="U127" s="304"/>
      <c r="V127" s="304"/>
      <c r="W127" s="304"/>
      <c r="X127" s="304"/>
      <c r="Y127" s="304"/>
      <c r="Z127" s="304"/>
      <c r="AA127" s="304"/>
      <c r="AB127" s="304"/>
      <c r="AC127" s="304"/>
      <c r="AD127" s="304"/>
      <c r="AE127" s="304"/>
      <c r="AF127" s="304"/>
      <c r="AG127" s="304"/>
      <c r="AH127" s="304"/>
      <c r="AI127" s="304"/>
      <c r="AJ127" s="304"/>
      <c r="AK127" s="304"/>
      <c r="AL127" s="304"/>
      <c r="AM127" s="304"/>
      <c r="AN127" s="304"/>
      <c r="AO127" s="304"/>
      <c r="AP127" s="304"/>
      <c r="AQ127" s="304"/>
      <c r="AR127" s="304"/>
      <c r="AS127" s="304"/>
      <c r="AT127" s="304"/>
      <c r="AU127" s="304"/>
      <c r="AV127" s="304"/>
      <c r="AW127" s="304"/>
      <c r="AX127" s="304"/>
      <c r="AY127" s="304"/>
      <c r="AZ127" s="304"/>
      <c r="BA127" s="304"/>
      <c r="BB127" s="304"/>
      <c r="BC127" s="304"/>
      <c r="BD127" s="304"/>
      <c r="BE127" s="304"/>
      <c r="BF127" s="304"/>
      <c r="BG127" s="304"/>
      <c r="BH127" s="304"/>
      <c r="BI127" s="304"/>
      <c r="BJ127" s="304"/>
      <c r="BK127" s="304"/>
      <c r="BL127" s="304"/>
      <c r="BM127" s="304"/>
      <c r="BN127" s="304"/>
      <c r="BO127" s="304"/>
      <c r="BP127" s="304"/>
      <c r="BQ127" s="304"/>
      <c r="BR127" s="304"/>
      <c r="BS127" s="304"/>
      <c r="BT127" s="304"/>
      <c r="BU127" s="304"/>
      <c r="BV127" s="304"/>
      <c r="BW127" s="304"/>
      <c r="BX127" s="304"/>
      <c r="BY127" s="304"/>
      <c r="BZ127" s="304"/>
      <c r="CA127" s="304"/>
      <c r="CB127" s="304"/>
      <c r="CC127" s="304"/>
      <c r="CD127" s="304"/>
      <c r="CE127" s="304"/>
      <c r="CF127" s="304"/>
      <c r="CG127" s="304"/>
      <c r="CH127" s="304"/>
      <c r="CI127" s="304"/>
      <c r="CJ127" s="304"/>
      <c r="CK127" s="304"/>
      <c r="CL127" s="304"/>
      <c r="CM127" s="304"/>
      <c r="CN127" s="304"/>
      <c r="CO127" s="304"/>
      <c r="CP127" s="304"/>
      <c r="CQ127" s="304"/>
      <c r="CR127" s="304"/>
      <c r="CS127" s="304"/>
      <c r="CT127" s="304"/>
      <c r="CU127" s="304"/>
      <c r="CV127" s="304"/>
    </row>
    <row r="128" spans="1:100" s="274" customFormat="1" ht="20.100000000000001" hidden="1" customHeight="1">
      <c r="A128" s="286" t="e">
        <f>#REF!</f>
        <v>#REF!</v>
      </c>
      <c r="B128" s="286"/>
      <c r="C128" s="286"/>
      <c r="D128" s="286"/>
      <c r="E128" s="286"/>
      <c r="F128" s="286"/>
      <c r="G128" s="286"/>
      <c r="H128" s="286"/>
      <c r="I128" s="295" t="e">
        <f>#REF!</f>
        <v>#REF!</v>
      </c>
      <c r="J128" s="909" t="e">
        <f>#REF!</f>
        <v>#REF!</v>
      </c>
      <c r="K128" s="909"/>
      <c r="L128" s="909"/>
      <c r="M128" s="909"/>
      <c r="N128" s="304"/>
      <c r="O128" s="304"/>
      <c r="P128" s="304"/>
      <c r="Q128" s="304"/>
      <c r="R128" s="304"/>
      <c r="S128" s="304"/>
      <c r="T128" s="304"/>
      <c r="U128" s="304"/>
      <c r="V128" s="304"/>
      <c r="W128" s="304"/>
      <c r="X128" s="304"/>
      <c r="Y128" s="304"/>
      <c r="Z128" s="304"/>
      <c r="AA128" s="304"/>
      <c r="AB128" s="304"/>
      <c r="AC128" s="304"/>
      <c r="AD128" s="304"/>
      <c r="AE128" s="304"/>
      <c r="AF128" s="304"/>
      <c r="AG128" s="304"/>
      <c r="AH128" s="304"/>
      <c r="AI128" s="304"/>
      <c r="AJ128" s="304"/>
      <c r="AK128" s="304"/>
      <c r="AL128" s="304"/>
      <c r="AM128" s="304"/>
      <c r="AN128" s="304"/>
      <c r="AO128" s="304"/>
      <c r="AP128" s="304"/>
      <c r="AQ128" s="304"/>
      <c r="AR128" s="304"/>
      <c r="AS128" s="304"/>
      <c r="AT128" s="304"/>
      <c r="AU128" s="304"/>
      <c r="AV128" s="304"/>
      <c r="AW128" s="304"/>
      <c r="AX128" s="304"/>
      <c r="AY128" s="304"/>
      <c r="AZ128" s="304"/>
      <c r="BA128" s="304"/>
      <c r="BB128" s="304"/>
      <c r="BC128" s="304"/>
      <c r="BD128" s="304"/>
      <c r="BE128" s="304"/>
      <c r="BF128" s="304"/>
      <c r="BG128" s="304"/>
      <c r="BH128" s="304"/>
      <c r="BI128" s="304"/>
      <c r="BJ128" s="304"/>
      <c r="BK128" s="304"/>
      <c r="BL128" s="304"/>
      <c r="BM128" s="304"/>
      <c r="BN128" s="304"/>
      <c r="BO128" s="304"/>
      <c r="BP128" s="304"/>
      <c r="BQ128" s="304"/>
      <c r="BR128" s="304"/>
      <c r="BS128" s="304"/>
      <c r="BT128" s="304"/>
      <c r="BU128" s="304"/>
      <c r="BV128" s="304"/>
      <c r="BW128" s="304"/>
      <c r="BX128" s="304"/>
      <c r="BY128" s="304"/>
      <c r="BZ128" s="304"/>
      <c r="CA128" s="304"/>
      <c r="CB128" s="304"/>
      <c r="CC128" s="304"/>
      <c r="CD128" s="304"/>
      <c r="CE128" s="304"/>
      <c r="CF128" s="304"/>
      <c r="CG128" s="304"/>
      <c r="CH128" s="304"/>
      <c r="CI128" s="304"/>
      <c r="CJ128" s="304"/>
      <c r="CK128" s="304"/>
      <c r="CL128" s="304"/>
      <c r="CM128" s="304"/>
      <c r="CN128" s="304"/>
      <c r="CO128" s="304"/>
      <c r="CP128" s="304"/>
      <c r="CQ128" s="304"/>
      <c r="CR128" s="304"/>
      <c r="CS128" s="304"/>
      <c r="CT128" s="304"/>
      <c r="CU128" s="304"/>
      <c r="CV128" s="304"/>
    </row>
    <row r="129" spans="1:100" s="274" customFormat="1" ht="20.100000000000001" hidden="1" customHeight="1">
      <c r="A129" s="286" t="e">
        <f>#REF!</f>
        <v>#REF!</v>
      </c>
      <c r="B129" s="286"/>
      <c r="C129" s="286"/>
      <c r="D129" s="286"/>
      <c r="E129" s="286"/>
      <c r="F129" s="286"/>
      <c r="G129" s="286"/>
      <c r="H129" s="286"/>
      <c r="I129" s="295" t="e">
        <f>#REF!</f>
        <v>#REF!</v>
      </c>
      <c r="J129" s="909" t="e">
        <f>#REF!</f>
        <v>#REF!</v>
      </c>
      <c r="K129" s="909"/>
      <c r="L129" s="909"/>
      <c r="M129" s="909"/>
      <c r="N129" s="304"/>
      <c r="O129" s="304"/>
      <c r="P129" s="304"/>
      <c r="Q129" s="304"/>
      <c r="R129" s="304"/>
      <c r="S129" s="304"/>
      <c r="T129" s="304"/>
      <c r="U129" s="304"/>
      <c r="V129" s="304"/>
      <c r="W129" s="304"/>
      <c r="X129" s="304"/>
      <c r="Y129" s="304"/>
      <c r="Z129" s="304"/>
      <c r="AA129" s="304"/>
      <c r="AB129" s="304"/>
      <c r="AC129" s="304"/>
      <c r="AD129" s="304"/>
      <c r="AE129" s="304"/>
      <c r="AF129" s="304"/>
      <c r="AG129" s="304"/>
      <c r="AH129" s="304"/>
      <c r="AI129" s="304"/>
      <c r="AJ129" s="304"/>
      <c r="AK129" s="304"/>
      <c r="AL129" s="304"/>
      <c r="AM129" s="304"/>
      <c r="AN129" s="304"/>
      <c r="AO129" s="304"/>
      <c r="AP129" s="304"/>
      <c r="AQ129" s="304"/>
      <c r="AR129" s="304"/>
      <c r="AS129" s="304"/>
      <c r="AT129" s="304"/>
      <c r="AU129" s="304"/>
      <c r="AV129" s="304"/>
      <c r="AW129" s="304"/>
      <c r="AX129" s="304"/>
      <c r="AY129" s="304"/>
      <c r="AZ129" s="304"/>
      <c r="BA129" s="304"/>
      <c r="BB129" s="304"/>
      <c r="BC129" s="304"/>
      <c r="BD129" s="304"/>
      <c r="BE129" s="304"/>
      <c r="BF129" s="304"/>
      <c r="BG129" s="304"/>
      <c r="BH129" s="304"/>
      <c r="BI129" s="304"/>
      <c r="BJ129" s="304"/>
      <c r="BK129" s="304"/>
      <c r="BL129" s="304"/>
      <c r="BM129" s="304"/>
      <c r="BN129" s="304"/>
      <c r="BO129" s="304"/>
      <c r="BP129" s="304"/>
      <c r="BQ129" s="304"/>
      <c r="BR129" s="304"/>
      <c r="BS129" s="304"/>
      <c r="BT129" s="304"/>
      <c r="BU129" s="304"/>
      <c r="BV129" s="304"/>
      <c r="BW129" s="304"/>
      <c r="BX129" s="304"/>
      <c r="BY129" s="304"/>
      <c r="BZ129" s="304"/>
      <c r="CA129" s="304"/>
      <c r="CB129" s="304"/>
      <c r="CC129" s="304"/>
      <c r="CD129" s="304"/>
      <c r="CE129" s="304"/>
      <c r="CF129" s="304"/>
      <c r="CG129" s="304"/>
      <c r="CH129" s="304"/>
      <c r="CI129" s="304"/>
      <c r="CJ129" s="304"/>
      <c r="CK129" s="304"/>
      <c r="CL129" s="304"/>
      <c r="CM129" s="304"/>
      <c r="CN129" s="304"/>
      <c r="CO129" s="304"/>
      <c r="CP129" s="304"/>
      <c r="CQ129" s="304"/>
      <c r="CR129" s="304"/>
      <c r="CS129" s="304"/>
      <c r="CT129" s="304"/>
      <c r="CU129" s="304"/>
      <c r="CV129" s="304"/>
    </row>
    <row r="130" spans="1:100" s="274" customFormat="1" ht="20.100000000000001" hidden="1" customHeight="1">
      <c r="A130" s="286" t="e">
        <f>#REF!</f>
        <v>#REF!</v>
      </c>
      <c r="B130" s="286"/>
      <c r="C130" s="286"/>
      <c r="D130" s="286"/>
      <c r="E130" s="286"/>
      <c r="F130" s="286"/>
      <c r="G130" s="286"/>
      <c r="H130" s="286"/>
      <c r="I130" s="295" t="e">
        <f>#REF!</f>
        <v>#REF!</v>
      </c>
      <c r="J130" s="909" t="e">
        <f>#REF!</f>
        <v>#REF!</v>
      </c>
      <c r="K130" s="909"/>
      <c r="L130" s="909"/>
      <c r="M130" s="909"/>
      <c r="N130" s="304"/>
      <c r="O130" s="304"/>
      <c r="P130" s="304"/>
      <c r="Q130" s="304"/>
      <c r="R130" s="304"/>
      <c r="S130" s="304"/>
      <c r="T130" s="304"/>
      <c r="U130" s="304"/>
      <c r="V130" s="304"/>
      <c r="W130" s="304"/>
      <c r="X130" s="304"/>
      <c r="Y130" s="304"/>
      <c r="Z130" s="304"/>
      <c r="AA130" s="304"/>
      <c r="AB130" s="304"/>
      <c r="AC130" s="304"/>
      <c r="AD130" s="304"/>
      <c r="AE130" s="304"/>
      <c r="AF130" s="304"/>
      <c r="AG130" s="304"/>
      <c r="AH130" s="304"/>
      <c r="AI130" s="304"/>
      <c r="AJ130" s="304"/>
      <c r="AK130" s="304"/>
      <c r="AL130" s="304"/>
      <c r="AM130" s="304"/>
      <c r="AN130" s="304"/>
      <c r="AO130" s="304"/>
      <c r="AP130" s="304"/>
      <c r="AQ130" s="304"/>
      <c r="AR130" s="304"/>
      <c r="AS130" s="304"/>
      <c r="AT130" s="304"/>
      <c r="AU130" s="304"/>
      <c r="AV130" s="304"/>
      <c r="AW130" s="304"/>
      <c r="AX130" s="304"/>
      <c r="AY130" s="304"/>
      <c r="AZ130" s="304"/>
      <c r="BA130" s="304"/>
      <c r="BB130" s="304"/>
      <c r="BC130" s="304"/>
      <c r="BD130" s="304"/>
      <c r="BE130" s="304"/>
      <c r="BF130" s="304"/>
      <c r="BG130" s="304"/>
      <c r="BH130" s="304"/>
      <c r="BI130" s="304"/>
      <c r="BJ130" s="304"/>
      <c r="BK130" s="304"/>
      <c r="BL130" s="304"/>
      <c r="BM130" s="304"/>
      <c r="BN130" s="304"/>
      <c r="BO130" s="304"/>
      <c r="BP130" s="304"/>
      <c r="BQ130" s="304"/>
      <c r="BR130" s="304"/>
      <c r="BS130" s="304"/>
      <c r="BT130" s="304"/>
      <c r="BU130" s="304"/>
      <c r="BV130" s="304"/>
      <c r="BW130" s="304"/>
      <c r="BX130" s="304"/>
      <c r="BY130" s="304"/>
      <c r="BZ130" s="304"/>
      <c r="CA130" s="304"/>
      <c r="CB130" s="304"/>
      <c r="CC130" s="304"/>
      <c r="CD130" s="304"/>
      <c r="CE130" s="304"/>
      <c r="CF130" s="304"/>
      <c r="CG130" s="304"/>
      <c r="CH130" s="304"/>
      <c r="CI130" s="304"/>
      <c r="CJ130" s="304"/>
      <c r="CK130" s="304"/>
      <c r="CL130" s="304"/>
      <c r="CM130" s="304"/>
      <c r="CN130" s="304"/>
      <c r="CO130" s="304"/>
      <c r="CP130" s="304"/>
      <c r="CQ130" s="304"/>
      <c r="CR130" s="304"/>
      <c r="CS130" s="304"/>
      <c r="CT130" s="304"/>
      <c r="CU130" s="304"/>
      <c r="CV130" s="304"/>
    </row>
    <row r="131" spans="1:100" s="274" customFormat="1" ht="20.100000000000001" hidden="1" customHeight="1">
      <c r="A131" s="286" t="e">
        <f>#REF!</f>
        <v>#REF!</v>
      </c>
      <c r="B131" s="286"/>
      <c r="C131" s="286"/>
      <c r="D131" s="286"/>
      <c r="E131" s="286"/>
      <c r="F131" s="286"/>
      <c r="G131" s="286"/>
      <c r="H131" s="286"/>
      <c r="I131" s="295" t="e">
        <f>#REF!</f>
        <v>#REF!</v>
      </c>
      <c r="J131" s="909" t="e">
        <f>#REF!</f>
        <v>#REF!</v>
      </c>
      <c r="K131" s="909"/>
      <c r="L131" s="909"/>
      <c r="M131" s="909"/>
      <c r="N131" s="304"/>
      <c r="O131" s="304"/>
      <c r="P131" s="304"/>
      <c r="Q131" s="304"/>
      <c r="R131" s="304"/>
      <c r="S131" s="304"/>
      <c r="T131" s="304"/>
      <c r="U131" s="304"/>
      <c r="V131" s="304"/>
      <c r="W131" s="304"/>
      <c r="X131" s="304"/>
      <c r="Y131" s="304"/>
      <c r="Z131" s="304"/>
      <c r="AA131" s="304"/>
      <c r="AB131" s="304"/>
      <c r="AC131" s="304"/>
      <c r="AD131" s="304"/>
      <c r="AE131" s="304"/>
      <c r="AF131" s="304"/>
      <c r="AG131" s="304"/>
      <c r="AH131" s="304"/>
      <c r="AI131" s="304"/>
      <c r="AJ131" s="304"/>
      <c r="AK131" s="304"/>
      <c r="AL131" s="304"/>
      <c r="AM131" s="304"/>
      <c r="AN131" s="304"/>
      <c r="AO131" s="304"/>
      <c r="AP131" s="304"/>
      <c r="AQ131" s="304"/>
      <c r="AR131" s="304"/>
      <c r="AS131" s="304"/>
      <c r="AT131" s="304"/>
      <c r="AU131" s="304"/>
      <c r="AV131" s="304"/>
      <c r="AW131" s="304"/>
      <c r="AX131" s="304"/>
      <c r="AY131" s="304"/>
      <c r="AZ131" s="304"/>
      <c r="BA131" s="304"/>
      <c r="BB131" s="304"/>
      <c r="BC131" s="304"/>
      <c r="BD131" s="304"/>
      <c r="BE131" s="304"/>
      <c r="BF131" s="304"/>
      <c r="BG131" s="304"/>
      <c r="BH131" s="304"/>
      <c r="BI131" s="304"/>
      <c r="BJ131" s="304"/>
      <c r="BK131" s="304"/>
      <c r="BL131" s="304"/>
      <c r="BM131" s="304"/>
      <c r="BN131" s="304"/>
      <c r="BO131" s="304"/>
      <c r="BP131" s="304"/>
      <c r="BQ131" s="304"/>
      <c r="BR131" s="304"/>
      <c r="BS131" s="304"/>
      <c r="BT131" s="304"/>
      <c r="BU131" s="304"/>
      <c r="BV131" s="304"/>
      <c r="BW131" s="304"/>
      <c r="BX131" s="304"/>
      <c r="BY131" s="304"/>
      <c r="BZ131" s="304"/>
      <c r="CA131" s="304"/>
      <c r="CB131" s="304"/>
      <c r="CC131" s="304"/>
      <c r="CD131" s="304"/>
      <c r="CE131" s="304"/>
      <c r="CF131" s="304"/>
      <c r="CG131" s="304"/>
      <c r="CH131" s="304"/>
      <c r="CI131" s="304"/>
      <c r="CJ131" s="304"/>
      <c r="CK131" s="304"/>
      <c r="CL131" s="304"/>
      <c r="CM131" s="304"/>
      <c r="CN131" s="304"/>
      <c r="CO131" s="304"/>
      <c r="CP131" s="304"/>
      <c r="CQ131" s="304"/>
      <c r="CR131" s="304"/>
      <c r="CS131" s="304"/>
      <c r="CT131" s="304"/>
      <c r="CU131" s="304"/>
      <c r="CV131" s="304"/>
    </row>
    <row r="132" spans="1:100" s="274" customFormat="1" ht="20.100000000000001" hidden="1" customHeight="1">
      <c r="A132" s="286" t="e">
        <f>#REF!</f>
        <v>#REF!</v>
      </c>
      <c r="B132" s="286"/>
      <c r="C132" s="286"/>
      <c r="D132" s="286"/>
      <c r="E132" s="286"/>
      <c r="F132" s="286"/>
      <c r="G132" s="286"/>
      <c r="H132" s="286"/>
      <c r="I132" s="295" t="e">
        <f>#REF!</f>
        <v>#REF!</v>
      </c>
      <c r="J132" s="909" t="e">
        <f>#REF!</f>
        <v>#REF!</v>
      </c>
      <c r="K132" s="909"/>
      <c r="L132" s="909"/>
      <c r="M132" s="909"/>
      <c r="N132" s="304"/>
      <c r="O132" s="304"/>
      <c r="P132" s="304"/>
      <c r="Q132" s="304"/>
      <c r="R132" s="304"/>
      <c r="S132" s="304"/>
      <c r="T132" s="304"/>
      <c r="U132" s="304"/>
      <c r="V132" s="304"/>
      <c r="W132" s="304"/>
      <c r="X132" s="304"/>
      <c r="Y132" s="304"/>
      <c r="Z132" s="304"/>
      <c r="AA132" s="304"/>
      <c r="AB132" s="304"/>
      <c r="AC132" s="304"/>
      <c r="AD132" s="304"/>
      <c r="AE132" s="304"/>
      <c r="AF132" s="304"/>
      <c r="AG132" s="304"/>
      <c r="AH132" s="304"/>
      <c r="AI132" s="304"/>
      <c r="AJ132" s="304"/>
      <c r="AK132" s="304"/>
      <c r="AL132" s="304"/>
      <c r="AM132" s="304"/>
      <c r="AN132" s="304"/>
      <c r="AO132" s="304"/>
      <c r="AP132" s="304"/>
      <c r="AQ132" s="304"/>
      <c r="AR132" s="304"/>
      <c r="AS132" s="304"/>
      <c r="AT132" s="304"/>
      <c r="AU132" s="304"/>
      <c r="AV132" s="304"/>
      <c r="AW132" s="304"/>
      <c r="AX132" s="304"/>
      <c r="AY132" s="304"/>
      <c r="AZ132" s="304"/>
      <c r="BA132" s="304"/>
      <c r="BB132" s="304"/>
      <c r="BC132" s="304"/>
      <c r="BD132" s="304"/>
      <c r="BE132" s="304"/>
      <c r="BF132" s="304"/>
      <c r="BG132" s="304"/>
      <c r="BH132" s="304"/>
      <c r="BI132" s="304"/>
      <c r="BJ132" s="304"/>
      <c r="BK132" s="304"/>
      <c r="BL132" s="304"/>
      <c r="BM132" s="304"/>
      <c r="BN132" s="304"/>
      <c r="BO132" s="304"/>
      <c r="BP132" s="304"/>
      <c r="BQ132" s="304"/>
      <c r="BR132" s="304"/>
      <c r="BS132" s="304"/>
      <c r="BT132" s="304"/>
      <c r="BU132" s="304"/>
      <c r="BV132" s="304"/>
      <c r="BW132" s="304"/>
      <c r="BX132" s="304"/>
      <c r="BY132" s="304"/>
      <c r="BZ132" s="304"/>
      <c r="CA132" s="304"/>
      <c r="CB132" s="304"/>
      <c r="CC132" s="304"/>
      <c r="CD132" s="304"/>
      <c r="CE132" s="304"/>
      <c r="CF132" s="304"/>
      <c r="CG132" s="304"/>
      <c r="CH132" s="304"/>
      <c r="CI132" s="304"/>
      <c r="CJ132" s="304"/>
      <c r="CK132" s="304"/>
      <c r="CL132" s="304"/>
      <c r="CM132" s="304"/>
      <c r="CN132" s="304"/>
      <c r="CO132" s="304"/>
      <c r="CP132" s="304"/>
      <c r="CQ132" s="304"/>
      <c r="CR132" s="304"/>
      <c r="CS132" s="304"/>
      <c r="CT132" s="304"/>
      <c r="CU132" s="304"/>
      <c r="CV132" s="304"/>
    </row>
    <row r="133" spans="1:100" s="274" customFormat="1" ht="20.100000000000001" hidden="1" customHeight="1">
      <c r="A133" s="286" t="e">
        <f>#REF!</f>
        <v>#REF!</v>
      </c>
      <c r="B133" s="286"/>
      <c r="C133" s="286"/>
      <c r="D133" s="286"/>
      <c r="E133" s="286"/>
      <c r="F133" s="286"/>
      <c r="G133" s="286"/>
      <c r="H133" s="286"/>
      <c r="I133" s="295" t="e">
        <f>#REF!</f>
        <v>#REF!</v>
      </c>
      <c r="J133" s="909" t="e">
        <f>#REF!</f>
        <v>#REF!</v>
      </c>
      <c r="K133" s="909"/>
      <c r="L133" s="909"/>
      <c r="M133" s="909"/>
      <c r="N133" s="304"/>
      <c r="O133" s="304"/>
      <c r="P133" s="304"/>
      <c r="Q133" s="304"/>
      <c r="R133" s="304"/>
      <c r="S133" s="304"/>
      <c r="T133" s="304"/>
      <c r="U133" s="304"/>
      <c r="V133" s="304"/>
      <c r="W133" s="304"/>
      <c r="X133" s="304"/>
      <c r="Y133" s="304"/>
      <c r="Z133" s="304"/>
      <c r="AA133" s="304"/>
      <c r="AB133" s="304"/>
      <c r="AC133" s="304"/>
      <c r="AD133" s="304"/>
      <c r="AE133" s="304"/>
      <c r="AF133" s="304"/>
      <c r="AG133" s="304"/>
      <c r="AH133" s="304"/>
      <c r="AI133" s="304"/>
      <c r="AJ133" s="304"/>
      <c r="AK133" s="304"/>
      <c r="AL133" s="304"/>
      <c r="AM133" s="304"/>
      <c r="AN133" s="304"/>
      <c r="AO133" s="304"/>
      <c r="AP133" s="304"/>
      <c r="AQ133" s="304"/>
      <c r="AR133" s="304"/>
      <c r="AS133" s="304"/>
      <c r="AT133" s="304"/>
      <c r="AU133" s="304"/>
      <c r="AV133" s="304"/>
      <c r="AW133" s="304"/>
      <c r="AX133" s="304"/>
      <c r="AY133" s="304"/>
      <c r="AZ133" s="304"/>
      <c r="BA133" s="304"/>
      <c r="BB133" s="304"/>
      <c r="BC133" s="304"/>
      <c r="BD133" s="304"/>
      <c r="BE133" s="304"/>
      <c r="BF133" s="304"/>
      <c r="BG133" s="304"/>
      <c r="BH133" s="304"/>
      <c r="BI133" s="304"/>
      <c r="BJ133" s="304"/>
      <c r="BK133" s="304"/>
      <c r="BL133" s="304"/>
      <c r="BM133" s="304"/>
      <c r="BN133" s="304"/>
      <c r="BO133" s="304"/>
      <c r="BP133" s="304"/>
      <c r="BQ133" s="304"/>
      <c r="BR133" s="304"/>
      <c r="BS133" s="304"/>
      <c r="BT133" s="304"/>
      <c r="BU133" s="304"/>
      <c r="BV133" s="304"/>
      <c r="BW133" s="304"/>
      <c r="BX133" s="304"/>
      <c r="BY133" s="304"/>
      <c r="BZ133" s="304"/>
      <c r="CA133" s="304"/>
      <c r="CB133" s="304"/>
      <c r="CC133" s="304"/>
      <c r="CD133" s="304"/>
      <c r="CE133" s="304"/>
      <c r="CF133" s="304"/>
      <c r="CG133" s="304"/>
      <c r="CH133" s="304"/>
      <c r="CI133" s="304"/>
      <c r="CJ133" s="304"/>
      <c r="CK133" s="304"/>
      <c r="CL133" s="304"/>
      <c r="CM133" s="304"/>
      <c r="CN133" s="304"/>
      <c r="CO133" s="304"/>
      <c r="CP133" s="304"/>
      <c r="CQ133" s="304"/>
      <c r="CR133" s="304"/>
      <c r="CS133" s="304"/>
      <c r="CT133" s="304"/>
      <c r="CU133" s="304"/>
      <c r="CV133" s="304"/>
    </row>
    <row r="134" spans="1:100" s="274" customFormat="1" ht="20.100000000000001" hidden="1" customHeight="1">
      <c r="A134" s="296"/>
      <c r="B134" s="296"/>
      <c r="C134" s="296"/>
      <c r="D134" s="296"/>
      <c r="E134" s="296"/>
      <c r="F134" s="296"/>
      <c r="G134" s="296"/>
      <c r="H134" s="296"/>
      <c r="I134" s="285" t="e">
        <f>#REF!</f>
        <v>#REF!</v>
      </c>
      <c r="J134" s="909" t="e">
        <f>#REF!</f>
        <v>#REF!</v>
      </c>
      <c r="K134" s="909"/>
      <c r="L134" s="909"/>
      <c r="M134" s="909"/>
      <c r="N134" s="304"/>
      <c r="O134" s="304"/>
      <c r="P134" s="304"/>
      <c r="Q134" s="304"/>
      <c r="R134" s="304"/>
      <c r="S134" s="304"/>
      <c r="T134" s="304"/>
      <c r="U134" s="304"/>
      <c r="V134" s="304"/>
      <c r="W134" s="304"/>
      <c r="X134" s="304"/>
      <c r="Y134" s="304"/>
      <c r="Z134" s="304"/>
      <c r="AA134" s="304"/>
      <c r="AB134" s="304"/>
      <c r="AC134" s="304"/>
      <c r="AD134" s="304"/>
      <c r="AE134" s="304"/>
      <c r="AF134" s="304"/>
      <c r="AG134" s="304"/>
      <c r="AH134" s="304"/>
      <c r="AI134" s="304"/>
      <c r="AJ134" s="304"/>
      <c r="AK134" s="304"/>
      <c r="AL134" s="304"/>
      <c r="AM134" s="304"/>
      <c r="AN134" s="304"/>
      <c r="AO134" s="304"/>
      <c r="AP134" s="304"/>
      <c r="AQ134" s="304"/>
      <c r="AR134" s="304"/>
      <c r="AS134" s="304"/>
      <c r="AT134" s="304"/>
      <c r="AU134" s="304"/>
      <c r="AV134" s="304"/>
      <c r="AW134" s="304"/>
      <c r="AX134" s="304"/>
      <c r="AY134" s="304"/>
      <c r="AZ134" s="304"/>
      <c r="BA134" s="304"/>
      <c r="BB134" s="304"/>
      <c r="BC134" s="304"/>
      <c r="BD134" s="304"/>
      <c r="BE134" s="304"/>
      <c r="BF134" s="304"/>
      <c r="BG134" s="304"/>
      <c r="BH134" s="304"/>
      <c r="BI134" s="304"/>
      <c r="BJ134" s="304"/>
      <c r="BK134" s="304"/>
      <c r="BL134" s="304"/>
      <c r="BM134" s="304"/>
      <c r="BN134" s="304"/>
      <c r="BO134" s="304"/>
      <c r="BP134" s="304"/>
      <c r="BQ134" s="304"/>
      <c r="BR134" s="304"/>
      <c r="BS134" s="304"/>
      <c r="BT134" s="304"/>
      <c r="BU134" s="304"/>
      <c r="BV134" s="304"/>
      <c r="BW134" s="304"/>
      <c r="BX134" s="304"/>
      <c r="BY134" s="304"/>
      <c r="BZ134" s="304"/>
      <c r="CA134" s="304"/>
      <c r="CB134" s="304"/>
      <c r="CC134" s="304"/>
      <c r="CD134" s="304"/>
      <c r="CE134" s="304"/>
      <c r="CF134" s="304"/>
      <c r="CG134" s="304"/>
      <c r="CH134" s="304"/>
      <c r="CI134" s="304"/>
      <c r="CJ134" s="304"/>
      <c r="CK134" s="304"/>
      <c r="CL134" s="304"/>
      <c r="CM134" s="304"/>
      <c r="CN134" s="304"/>
      <c r="CO134" s="304"/>
      <c r="CP134" s="304"/>
      <c r="CQ134" s="304"/>
      <c r="CR134" s="304"/>
      <c r="CS134" s="304"/>
      <c r="CT134" s="304"/>
      <c r="CU134" s="304"/>
      <c r="CV134" s="304"/>
    </row>
    <row r="135" spans="1:100" s="274" customFormat="1" ht="35.25" hidden="1" customHeight="1">
      <c r="A135" s="289" t="e">
        <f>#REF!</f>
        <v>#REF!</v>
      </c>
      <c r="B135" s="289"/>
      <c r="C135" s="289"/>
      <c r="D135" s="289"/>
      <c r="E135" s="289"/>
      <c r="F135" s="289"/>
      <c r="G135" s="289"/>
      <c r="H135" s="289"/>
      <c r="I135" s="285" t="e">
        <f>#REF!</f>
        <v>#REF!</v>
      </c>
      <c r="J135" s="909"/>
      <c r="K135" s="909"/>
      <c r="L135" s="909"/>
      <c r="M135" s="909"/>
      <c r="N135" s="304"/>
      <c r="O135" s="304"/>
      <c r="P135" s="304"/>
      <c r="Q135" s="304"/>
      <c r="R135" s="304"/>
      <c r="S135" s="304"/>
      <c r="T135" s="304"/>
      <c r="U135" s="304"/>
      <c r="V135" s="304"/>
      <c r="W135" s="304"/>
      <c r="X135" s="304"/>
      <c r="Y135" s="304"/>
      <c r="Z135" s="304"/>
      <c r="AA135" s="304"/>
      <c r="AB135" s="304"/>
      <c r="AC135" s="304"/>
      <c r="AD135" s="304"/>
      <c r="AE135" s="304"/>
      <c r="AF135" s="304"/>
      <c r="AG135" s="304"/>
      <c r="AH135" s="304"/>
      <c r="AI135" s="304"/>
      <c r="AJ135" s="304"/>
      <c r="AK135" s="304"/>
      <c r="AL135" s="304"/>
      <c r="AM135" s="304"/>
      <c r="AN135" s="304"/>
      <c r="AO135" s="304"/>
      <c r="AP135" s="304"/>
      <c r="AQ135" s="304"/>
      <c r="AR135" s="304"/>
      <c r="AS135" s="304"/>
      <c r="AT135" s="304"/>
      <c r="AU135" s="304"/>
      <c r="AV135" s="304"/>
      <c r="AW135" s="304"/>
      <c r="AX135" s="304"/>
      <c r="AY135" s="304"/>
      <c r="AZ135" s="304"/>
      <c r="BA135" s="304"/>
      <c r="BB135" s="304"/>
      <c r="BC135" s="304"/>
      <c r="BD135" s="304"/>
      <c r="BE135" s="304"/>
      <c r="BF135" s="304"/>
      <c r="BG135" s="304"/>
      <c r="BH135" s="304"/>
      <c r="BI135" s="304"/>
      <c r="BJ135" s="304"/>
      <c r="BK135" s="304"/>
      <c r="BL135" s="304"/>
      <c r="BM135" s="304"/>
      <c r="BN135" s="304"/>
      <c r="BO135" s="304"/>
      <c r="BP135" s="304"/>
      <c r="BQ135" s="304"/>
      <c r="BR135" s="304"/>
      <c r="BS135" s="304"/>
      <c r="BT135" s="304"/>
      <c r="BU135" s="304"/>
      <c r="BV135" s="304"/>
      <c r="BW135" s="304"/>
      <c r="BX135" s="304"/>
      <c r="BY135" s="304"/>
      <c r="BZ135" s="304"/>
      <c r="CA135" s="304"/>
      <c r="CB135" s="304"/>
      <c r="CC135" s="304"/>
      <c r="CD135" s="304"/>
      <c r="CE135" s="304"/>
      <c r="CF135" s="304"/>
      <c r="CG135" s="304"/>
      <c r="CH135" s="304"/>
      <c r="CI135" s="304"/>
      <c r="CJ135" s="304"/>
      <c r="CK135" s="304"/>
      <c r="CL135" s="304"/>
      <c r="CM135" s="304"/>
      <c r="CN135" s="304"/>
      <c r="CO135" s="304"/>
      <c r="CP135" s="304"/>
      <c r="CQ135" s="304"/>
      <c r="CR135" s="304"/>
      <c r="CS135" s="304"/>
      <c r="CT135" s="304"/>
      <c r="CU135" s="304"/>
      <c r="CV135" s="304"/>
    </row>
    <row r="136" spans="1:100" s="274" customFormat="1" ht="19.5" hidden="1" customHeight="1">
      <c r="A136" s="286" t="e">
        <f>#REF!</f>
        <v>#REF!</v>
      </c>
      <c r="B136" s="286"/>
      <c r="C136" s="286"/>
      <c r="D136" s="286"/>
      <c r="E136" s="286"/>
      <c r="F136" s="286"/>
      <c r="G136" s="286"/>
      <c r="H136" s="286"/>
      <c r="I136" s="295" t="e">
        <f>#REF!</f>
        <v>#REF!</v>
      </c>
      <c r="J136" s="909" t="e">
        <f>#REF!</f>
        <v>#REF!</v>
      </c>
      <c r="K136" s="909"/>
      <c r="L136" s="909"/>
      <c r="M136" s="909"/>
      <c r="N136" s="304"/>
      <c r="O136" s="304"/>
      <c r="P136" s="304"/>
      <c r="Q136" s="304"/>
      <c r="R136" s="304"/>
      <c r="S136" s="304"/>
      <c r="T136" s="304"/>
      <c r="U136" s="304"/>
      <c r="V136" s="304"/>
      <c r="W136" s="304"/>
      <c r="X136" s="304"/>
      <c r="Y136" s="304"/>
      <c r="Z136" s="304"/>
      <c r="AA136" s="304"/>
      <c r="AB136" s="304"/>
      <c r="AC136" s="304"/>
      <c r="AD136" s="304"/>
      <c r="AE136" s="304"/>
      <c r="AF136" s="304"/>
      <c r="AG136" s="304"/>
      <c r="AH136" s="304"/>
      <c r="AI136" s="304"/>
      <c r="AJ136" s="304"/>
      <c r="AK136" s="304"/>
      <c r="AL136" s="304"/>
      <c r="AM136" s="304"/>
      <c r="AN136" s="304"/>
      <c r="AO136" s="304"/>
      <c r="AP136" s="304"/>
      <c r="AQ136" s="304"/>
      <c r="AR136" s="304"/>
      <c r="AS136" s="304"/>
      <c r="AT136" s="304"/>
      <c r="AU136" s="304"/>
      <c r="AV136" s="304"/>
      <c r="AW136" s="304"/>
      <c r="AX136" s="304"/>
      <c r="AY136" s="304"/>
      <c r="AZ136" s="304"/>
      <c r="BA136" s="304"/>
      <c r="BB136" s="304"/>
      <c r="BC136" s="304"/>
      <c r="BD136" s="304"/>
      <c r="BE136" s="304"/>
      <c r="BF136" s="304"/>
      <c r="BG136" s="304"/>
      <c r="BH136" s="304"/>
      <c r="BI136" s="304"/>
      <c r="BJ136" s="304"/>
      <c r="BK136" s="304"/>
      <c r="BL136" s="304"/>
      <c r="BM136" s="304"/>
      <c r="BN136" s="304"/>
      <c r="BO136" s="304"/>
      <c r="BP136" s="304"/>
      <c r="BQ136" s="304"/>
      <c r="BR136" s="304"/>
      <c r="BS136" s="304"/>
      <c r="BT136" s="304"/>
      <c r="BU136" s="304"/>
      <c r="BV136" s="304"/>
      <c r="BW136" s="304"/>
      <c r="BX136" s="304"/>
      <c r="BY136" s="304"/>
      <c r="BZ136" s="304"/>
      <c r="CA136" s="304"/>
      <c r="CB136" s="304"/>
      <c r="CC136" s="304"/>
      <c r="CD136" s="304"/>
      <c r="CE136" s="304"/>
      <c r="CF136" s="304"/>
      <c r="CG136" s="304"/>
      <c r="CH136" s="304"/>
      <c r="CI136" s="304"/>
      <c r="CJ136" s="304"/>
      <c r="CK136" s="304"/>
      <c r="CL136" s="304"/>
      <c r="CM136" s="304"/>
      <c r="CN136" s="304"/>
      <c r="CO136" s="304"/>
      <c r="CP136" s="304"/>
      <c r="CQ136" s="304"/>
      <c r="CR136" s="304"/>
      <c r="CS136" s="304"/>
      <c r="CT136" s="304"/>
      <c r="CU136" s="304"/>
      <c r="CV136" s="304"/>
    </row>
    <row r="137" spans="1:100" s="274" customFormat="1" ht="19.5" hidden="1" customHeight="1">
      <c r="A137" s="286" t="e">
        <f>#REF!</f>
        <v>#REF!</v>
      </c>
      <c r="B137" s="286"/>
      <c r="C137" s="286"/>
      <c r="D137" s="286"/>
      <c r="E137" s="286"/>
      <c r="F137" s="286"/>
      <c r="G137" s="286"/>
      <c r="H137" s="286"/>
      <c r="I137" s="295" t="e">
        <f>#REF!</f>
        <v>#REF!</v>
      </c>
      <c r="J137" s="909" t="e">
        <f>#REF!</f>
        <v>#REF!</v>
      </c>
      <c r="K137" s="909"/>
      <c r="L137" s="909"/>
      <c r="M137" s="909"/>
      <c r="N137" s="304"/>
      <c r="O137" s="304"/>
      <c r="P137" s="304"/>
      <c r="Q137" s="304"/>
      <c r="R137" s="304"/>
      <c r="S137" s="304"/>
      <c r="T137" s="304"/>
      <c r="U137" s="304"/>
      <c r="V137" s="304"/>
      <c r="W137" s="304"/>
      <c r="X137" s="304"/>
      <c r="Y137" s="304"/>
      <c r="Z137" s="304"/>
      <c r="AA137" s="304"/>
      <c r="AB137" s="304"/>
      <c r="AC137" s="304"/>
      <c r="AD137" s="304"/>
      <c r="AE137" s="304"/>
      <c r="AF137" s="304"/>
      <c r="AG137" s="304"/>
      <c r="AH137" s="304"/>
      <c r="AI137" s="304"/>
      <c r="AJ137" s="304"/>
      <c r="AK137" s="304"/>
      <c r="AL137" s="304"/>
      <c r="AM137" s="304"/>
      <c r="AN137" s="304"/>
      <c r="AO137" s="304"/>
      <c r="AP137" s="304"/>
      <c r="AQ137" s="304"/>
      <c r="AR137" s="304"/>
      <c r="AS137" s="304"/>
      <c r="AT137" s="304"/>
      <c r="AU137" s="304"/>
      <c r="AV137" s="304"/>
      <c r="AW137" s="304"/>
      <c r="AX137" s="304"/>
      <c r="AY137" s="304"/>
      <c r="AZ137" s="304"/>
      <c r="BA137" s="304"/>
      <c r="BB137" s="304"/>
      <c r="BC137" s="304"/>
      <c r="BD137" s="304"/>
      <c r="BE137" s="304"/>
      <c r="BF137" s="304"/>
      <c r="BG137" s="304"/>
      <c r="BH137" s="304"/>
      <c r="BI137" s="304"/>
      <c r="BJ137" s="304"/>
      <c r="BK137" s="304"/>
      <c r="BL137" s="304"/>
      <c r="BM137" s="304"/>
      <c r="BN137" s="304"/>
      <c r="BO137" s="304"/>
      <c r="BP137" s="304"/>
      <c r="BQ137" s="304"/>
      <c r="BR137" s="304"/>
      <c r="BS137" s="304"/>
      <c r="BT137" s="304"/>
      <c r="BU137" s="304"/>
      <c r="BV137" s="304"/>
      <c r="BW137" s="304"/>
      <c r="BX137" s="304"/>
      <c r="BY137" s="304"/>
      <c r="BZ137" s="304"/>
      <c r="CA137" s="304"/>
      <c r="CB137" s="304"/>
      <c r="CC137" s="304"/>
      <c r="CD137" s="304"/>
      <c r="CE137" s="304"/>
      <c r="CF137" s="304"/>
      <c r="CG137" s="304"/>
      <c r="CH137" s="304"/>
      <c r="CI137" s="304"/>
      <c r="CJ137" s="304"/>
      <c r="CK137" s="304"/>
      <c r="CL137" s="304"/>
      <c r="CM137" s="304"/>
      <c r="CN137" s="304"/>
      <c r="CO137" s="304"/>
      <c r="CP137" s="304"/>
      <c r="CQ137" s="304"/>
      <c r="CR137" s="304"/>
      <c r="CS137" s="304"/>
      <c r="CT137" s="304"/>
      <c r="CU137" s="304"/>
      <c r="CV137" s="304"/>
    </row>
    <row r="138" spans="1:100" s="274" customFormat="1" ht="19.5" hidden="1" customHeight="1">
      <c r="A138" s="286" t="e">
        <f>#REF!</f>
        <v>#REF!</v>
      </c>
      <c r="B138" s="286"/>
      <c r="C138" s="286"/>
      <c r="D138" s="286"/>
      <c r="E138" s="286"/>
      <c r="F138" s="286"/>
      <c r="G138" s="286"/>
      <c r="H138" s="286"/>
      <c r="I138" s="295" t="e">
        <f>#REF!</f>
        <v>#REF!</v>
      </c>
      <c r="J138" s="909" t="e">
        <f>#REF!</f>
        <v>#REF!</v>
      </c>
      <c r="K138" s="909"/>
      <c r="L138" s="909"/>
      <c r="M138" s="909"/>
      <c r="N138" s="304"/>
      <c r="O138" s="304"/>
      <c r="P138" s="304"/>
      <c r="Q138" s="304"/>
      <c r="R138" s="304"/>
      <c r="S138" s="304"/>
      <c r="T138" s="304"/>
      <c r="U138" s="304"/>
      <c r="V138" s="304"/>
      <c r="W138" s="304"/>
      <c r="X138" s="304"/>
      <c r="Y138" s="304"/>
      <c r="Z138" s="304"/>
      <c r="AA138" s="304"/>
      <c r="AB138" s="304"/>
      <c r="AC138" s="304"/>
      <c r="AD138" s="304"/>
      <c r="AE138" s="304"/>
      <c r="AF138" s="304"/>
      <c r="AG138" s="304"/>
      <c r="AH138" s="304"/>
      <c r="AI138" s="304"/>
      <c r="AJ138" s="304"/>
      <c r="AK138" s="304"/>
      <c r="AL138" s="304"/>
      <c r="AM138" s="304"/>
      <c r="AN138" s="304"/>
      <c r="AO138" s="304"/>
      <c r="AP138" s="304"/>
      <c r="AQ138" s="304"/>
      <c r="AR138" s="304"/>
      <c r="AS138" s="304"/>
      <c r="AT138" s="304"/>
      <c r="AU138" s="304"/>
      <c r="AV138" s="304"/>
      <c r="AW138" s="304"/>
      <c r="AX138" s="304"/>
      <c r="AY138" s="304"/>
      <c r="AZ138" s="304"/>
      <c r="BA138" s="304"/>
      <c r="BB138" s="304"/>
      <c r="BC138" s="304"/>
      <c r="BD138" s="304"/>
      <c r="BE138" s="304"/>
      <c r="BF138" s="304"/>
      <c r="BG138" s="304"/>
      <c r="BH138" s="304"/>
      <c r="BI138" s="304"/>
      <c r="BJ138" s="304"/>
      <c r="BK138" s="304"/>
      <c r="BL138" s="304"/>
      <c r="BM138" s="304"/>
      <c r="BN138" s="304"/>
      <c r="BO138" s="304"/>
      <c r="BP138" s="304"/>
      <c r="BQ138" s="304"/>
      <c r="BR138" s="304"/>
      <c r="BS138" s="304"/>
      <c r="BT138" s="304"/>
      <c r="BU138" s="304"/>
      <c r="BV138" s="304"/>
      <c r="BW138" s="304"/>
      <c r="BX138" s="304"/>
      <c r="BY138" s="304"/>
      <c r="BZ138" s="304"/>
      <c r="CA138" s="304"/>
      <c r="CB138" s="304"/>
      <c r="CC138" s="304"/>
      <c r="CD138" s="304"/>
      <c r="CE138" s="304"/>
      <c r="CF138" s="304"/>
      <c r="CG138" s="304"/>
      <c r="CH138" s="304"/>
      <c r="CI138" s="304"/>
      <c r="CJ138" s="304"/>
      <c r="CK138" s="304"/>
      <c r="CL138" s="304"/>
      <c r="CM138" s="304"/>
      <c r="CN138" s="304"/>
      <c r="CO138" s="304"/>
      <c r="CP138" s="304"/>
      <c r="CQ138" s="304"/>
      <c r="CR138" s="304"/>
      <c r="CS138" s="304"/>
      <c r="CT138" s="304"/>
      <c r="CU138" s="304"/>
      <c r="CV138" s="304"/>
    </row>
    <row r="139" spans="1:100" s="274" customFormat="1" ht="19.5" hidden="1" customHeight="1">
      <c r="A139" s="286" t="e">
        <f>#REF!</f>
        <v>#REF!</v>
      </c>
      <c r="B139" s="286"/>
      <c r="C139" s="286"/>
      <c r="D139" s="286"/>
      <c r="E139" s="286"/>
      <c r="F139" s="286"/>
      <c r="G139" s="286"/>
      <c r="H139" s="286"/>
      <c r="I139" s="295" t="e">
        <f>#REF!</f>
        <v>#REF!</v>
      </c>
      <c r="J139" s="909" t="e">
        <f>#REF!</f>
        <v>#REF!</v>
      </c>
      <c r="K139" s="909"/>
      <c r="L139" s="909"/>
      <c r="M139" s="909"/>
      <c r="N139" s="304"/>
      <c r="O139" s="304"/>
      <c r="P139" s="304"/>
      <c r="Q139" s="304"/>
      <c r="R139" s="304"/>
      <c r="S139" s="304"/>
      <c r="T139" s="304"/>
      <c r="U139" s="304"/>
      <c r="V139" s="304"/>
      <c r="W139" s="304"/>
      <c r="X139" s="304"/>
      <c r="Y139" s="304"/>
      <c r="Z139" s="304"/>
      <c r="AA139" s="304"/>
      <c r="AB139" s="304"/>
      <c r="AC139" s="304"/>
      <c r="AD139" s="304"/>
      <c r="AE139" s="304"/>
      <c r="AF139" s="304"/>
      <c r="AG139" s="304"/>
      <c r="AH139" s="304"/>
      <c r="AI139" s="304"/>
      <c r="AJ139" s="304"/>
      <c r="AK139" s="304"/>
      <c r="AL139" s="304"/>
      <c r="AM139" s="304"/>
      <c r="AN139" s="304"/>
      <c r="AO139" s="304"/>
      <c r="AP139" s="304"/>
      <c r="AQ139" s="304"/>
      <c r="AR139" s="304"/>
      <c r="AS139" s="304"/>
      <c r="AT139" s="304"/>
      <c r="AU139" s="304"/>
      <c r="AV139" s="304"/>
      <c r="AW139" s="304"/>
      <c r="AX139" s="304"/>
      <c r="AY139" s="304"/>
      <c r="AZ139" s="304"/>
      <c r="BA139" s="304"/>
      <c r="BB139" s="304"/>
      <c r="BC139" s="304"/>
      <c r="BD139" s="304"/>
      <c r="BE139" s="304"/>
      <c r="BF139" s="304"/>
      <c r="BG139" s="304"/>
      <c r="BH139" s="304"/>
      <c r="BI139" s="304"/>
      <c r="BJ139" s="304"/>
      <c r="BK139" s="304"/>
      <c r="BL139" s="304"/>
      <c r="BM139" s="304"/>
      <c r="BN139" s="304"/>
      <c r="BO139" s="304"/>
      <c r="BP139" s="304"/>
      <c r="BQ139" s="304"/>
      <c r="BR139" s="304"/>
      <c r="BS139" s="304"/>
      <c r="BT139" s="304"/>
      <c r="BU139" s="304"/>
      <c r="BV139" s="304"/>
      <c r="BW139" s="304"/>
      <c r="BX139" s="304"/>
      <c r="BY139" s="304"/>
      <c r="BZ139" s="304"/>
      <c r="CA139" s="304"/>
      <c r="CB139" s="304"/>
      <c r="CC139" s="304"/>
      <c r="CD139" s="304"/>
      <c r="CE139" s="304"/>
      <c r="CF139" s="304"/>
      <c r="CG139" s="304"/>
      <c r="CH139" s="304"/>
      <c r="CI139" s="304"/>
      <c r="CJ139" s="304"/>
      <c r="CK139" s="304"/>
      <c r="CL139" s="304"/>
      <c r="CM139" s="304"/>
      <c r="CN139" s="304"/>
      <c r="CO139" s="304"/>
      <c r="CP139" s="304"/>
      <c r="CQ139" s="304"/>
      <c r="CR139" s="304"/>
      <c r="CS139" s="304"/>
      <c r="CT139" s="304"/>
      <c r="CU139" s="304"/>
      <c r="CV139" s="304"/>
    </row>
    <row r="140" spans="1:100" s="274" customFormat="1" ht="33" hidden="1" customHeight="1">
      <c r="A140" s="286" t="e">
        <f>#REF!</f>
        <v>#REF!</v>
      </c>
      <c r="B140" s="286"/>
      <c r="C140" s="286"/>
      <c r="D140" s="286"/>
      <c r="E140" s="286"/>
      <c r="F140" s="286"/>
      <c r="G140" s="286"/>
      <c r="H140" s="286"/>
      <c r="I140" s="295" t="e">
        <f>#REF!</f>
        <v>#REF!</v>
      </c>
      <c r="J140" s="909" t="e">
        <f>#REF!</f>
        <v>#REF!</v>
      </c>
      <c r="K140" s="909"/>
      <c r="L140" s="909"/>
      <c r="M140" s="909"/>
      <c r="N140" s="304"/>
      <c r="O140" s="304"/>
      <c r="P140" s="304"/>
      <c r="Q140" s="304"/>
      <c r="R140" s="304"/>
      <c r="S140" s="304"/>
      <c r="T140" s="304"/>
      <c r="U140" s="304"/>
      <c r="V140" s="304"/>
      <c r="W140" s="304"/>
      <c r="X140" s="304"/>
      <c r="Y140" s="304"/>
      <c r="Z140" s="304"/>
      <c r="AA140" s="304"/>
      <c r="AB140" s="304"/>
      <c r="AC140" s="304"/>
      <c r="AD140" s="304"/>
      <c r="AE140" s="304"/>
      <c r="AF140" s="304"/>
      <c r="AG140" s="304"/>
      <c r="AH140" s="304"/>
      <c r="AI140" s="304"/>
      <c r="AJ140" s="304"/>
      <c r="AK140" s="304"/>
      <c r="AL140" s="304"/>
      <c r="AM140" s="304"/>
      <c r="AN140" s="304"/>
      <c r="AO140" s="304"/>
      <c r="AP140" s="304"/>
      <c r="AQ140" s="304"/>
      <c r="AR140" s="304"/>
      <c r="AS140" s="304"/>
      <c r="AT140" s="304"/>
      <c r="AU140" s="304"/>
      <c r="AV140" s="304"/>
      <c r="AW140" s="304"/>
      <c r="AX140" s="304"/>
      <c r="AY140" s="304"/>
      <c r="AZ140" s="304"/>
      <c r="BA140" s="304"/>
      <c r="BB140" s="304"/>
      <c r="BC140" s="304"/>
      <c r="BD140" s="304"/>
      <c r="BE140" s="304"/>
      <c r="BF140" s="304"/>
      <c r="BG140" s="304"/>
      <c r="BH140" s="304"/>
      <c r="BI140" s="304"/>
      <c r="BJ140" s="304"/>
      <c r="BK140" s="304"/>
      <c r="BL140" s="304"/>
      <c r="BM140" s="304"/>
      <c r="BN140" s="304"/>
      <c r="BO140" s="304"/>
      <c r="BP140" s="304"/>
      <c r="BQ140" s="304"/>
      <c r="BR140" s="304"/>
      <c r="BS140" s="304"/>
      <c r="BT140" s="304"/>
      <c r="BU140" s="304"/>
      <c r="BV140" s="304"/>
      <c r="BW140" s="304"/>
      <c r="BX140" s="304"/>
      <c r="BY140" s="304"/>
      <c r="BZ140" s="304"/>
      <c r="CA140" s="304"/>
      <c r="CB140" s="304"/>
      <c r="CC140" s="304"/>
      <c r="CD140" s="304"/>
      <c r="CE140" s="304"/>
      <c r="CF140" s="304"/>
      <c r="CG140" s="304"/>
      <c r="CH140" s="304"/>
      <c r="CI140" s="304"/>
      <c r="CJ140" s="304"/>
      <c r="CK140" s="304"/>
      <c r="CL140" s="304"/>
      <c r="CM140" s="304"/>
      <c r="CN140" s="304"/>
      <c r="CO140" s="304"/>
      <c r="CP140" s="304"/>
      <c r="CQ140" s="304"/>
      <c r="CR140" s="304"/>
      <c r="CS140" s="304"/>
      <c r="CT140" s="304"/>
      <c r="CU140" s="304"/>
      <c r="CV140" s="304"/>
    </row>
    <row r="141" spans="1:100" s="274" customFormat="1" ht="19.5" hidden="1" customHeight="1">
      <c r="A141" s="286" t="e">
        <f>#REF!</f>
        <v>#REF!</v>
      </c>
      <c r="B141" s="286"/>
      <c r="C141" s="286"/>
      <c r="D141" s="286"/>
      <c r="E141" s="286"/>
      <c r="F141" s="286"/>
      <c r="G141" s="286"/>
      <c r="H141" s="286"/>
      <c r="I141" s="295" t="e">
        <f>#REF!</f>
        <v>#REF!</v>
      </c>
      <c r="J141" s="909" t="e">
        <f>#REF!</f>
        <v>#REF!</v>
      </c>
      <c r="K141" s="909"/>
      <c r="L141" s="909"/>
      <c r="M141" s="909"/>
      <c r="N141" s="304"/>
      <c r="O141" s="304"/>
      <c r="P141" s="304"/>
      <c r="Q141" s="304"/>
      <c r="R141" s="304"/>
      <c r="S141" s="304"/>
      <c r="T141" s="304"/>
      <c r="U141" s="304"/>
      <c r="V141" s="304"/>
      <c r="W141" s="304"/>
      <c r="X141" s="304"/>
      <c r="Y141" s="304"/>
      <c r="Z141" s="304"/>
      <c r="AA141" s="304"/>
      <c r="AB141" s="304"/>
      <c r="AC141" s="304"/>
      <c r="AD141" s="304"/>
      <c r="AE141" s="304"/>
      <c r="AF141" s="304"/>
      <c r="AG141" s="304"/>
      <c r="AH141" s="304"/>
      <c r="AI141" s="304"/>
      <c r="AJ141" s="304"/>
      <c r="AK141" s="304"/>
      <c r="AL141" s="304"/>
      <c r="AM141" s="304"/>
      <c r="AN141" s="304"/>
      <c r="AO141" s="304"/>
      <c r="AP141" s="304"/>
      <c r="AQ141" s="304"/>
      <c r="AR141" s="304"/>
      <c r="AS141" s="304"/>
      <c r="AT141" s="304"/>
      <c r="AU141" s="304"/>
      <c r="AV141" s="304"/>
      <c r="AW141" s="304"/>
      <c r="AX141" s="304"/>
      <c r="AY141" s="304"/>
      <c r="AZ141" s="304"/>
      <c r="BA141" s="304"/>
      <c r="BB141" s="304"/>
      <c r="BC141" s="304"/>
      <c r="BD141" s="304"/>
      <c r="BE141" s="304"/>
      <c r="BF141" s="304"/>
      <c r="BG141" s="304"/>
      <c r="BH141" s="304"/>
      <c r="BI141" s="304"/>
      <c r="BJ141" s="304"/>
      <c r="BK141" s="304"/>
      <c r="BL141" s="304"/>
      <c r="BM141" s="304"/>
      <c r="BN141" s="304"/>
      <c r="BO141" s="304"/>
      <c r="BP141" s="304"/>
      <c r="BQ141" s="304"/>
      <c r="BR141" s="304"/>
      <c r="BS141" s="304"/>
      <c r="BT141" s="304"/>
      <c r="BU141" s="304"/>
      <c r="BV141" s="304"/>
      <c r="BW141" s="304"/>
      <c r="BX141" s="304"/>
      <c r="BY141" s="304"/>
      <c r="BZ141" s="304"/>
      <c r="CA141" s="304"/>
      <c r="CB141" s="304"/>
      <c r="CC141" s="304"/>
      <c r="CD141" s="304"/>
      <c r="CE141" s="304"/>
      <c r="CF141" s="304"/>
      <c r="CG141" s="304"/>
      <c r="CH141" s="304"/>
      <c r="CI141" s="304"/>
      <c r="CJ141" s="304"/>
      <c r="CK141" s="304"/>
      <c r="CL141" s="304"/>
      <c r="CM141" s="304"/>
      <c r="CN141" s="304"/>
      <c r="CO141" s="304"/>
      <c r="CP141" s="304"/>
      <c r="CQ141" s="304"/>
      <c r="CR141" s="304"/>
      <c r="CS141" s="304"/>
      <c r="CT141" s="304"/>
      <c r="CU141" s="304"/>
      <c r="CV141" s="304"/>
    </row>
    <row r="142" spans="1:100" s="274" customFormat="1" ht="19.5" hidden="1" customHeight="1">
      <c r="A142" s="286" t="e">
        <f>#REF!</f>
        <v>#REF!</v>
      </c>
      <c r="B142" s="286"/>
      <c r="C142" s="286"/>
      <c r="D142" s="286"/>
      <c r="E142" s="286"/>
      <c r="F142" s="286"/>
      <c r="G142" s="286"/>
      <c r="H142" s="286"/>
      <c r="I142" s="295" t="e">
        <f>#REF!</f>
        <v>#REF!</v>
      </c>
      <c r="J142" s="909" t="e">
        <f>#REF!</f>
        <v>#REF!</v>
      </c>
      <c r="K142" s="909"/>
      <c r="L142" s="909"/>
      <c r="M142" s="909"/>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4"/>
      <c r="AK142" s="304"/>
      <c r="AL142" s="304"/>
      <c r="AM142" s="304"/>
      <c r="AN142" s="304"/>
      <c r="AO142" s="304"/>
      <c r="AP142" s="304"/>
      <c r="AQ142" s="304"/>
      <c r="AR142" s="304"/>
      <c r="AS142" s="304"/>
      <c r="AT142" s="304"/>
      <c r="AU142" s="304"/>
      <c r="AV142" s="304"/>
      <c r="AW142" s="304"/>
      <c r="AX142" s="304"/>
      <c r="AY142" s="304"/>
      <c r="AZ142" s="304"/>
      <c r="BA142" s="304"/>
      <c r="BB142" s="304"/>
      <c r="BC142" s="304"/>
      <c r="BD142" s="304"/>
      <c r="BE142" s="304"/>
      <c r="BF142" s="304"/>
      <c r="BG142" s="304"/>
      <c r="BH142" s="304"/>
      <c r="BI142" s="304"/>
      <c r="BJ142" s="304"/>
      <c r="BK142" s="304"/>
      <c r="BL142" s="304"/>
      <c r="BM142" s="304"/>
      <c r="BN142" s="304"/>
      <c r="BO142" s="304"/>
      <c r="BP142" s="304"/>
      <c r="BQ142" s="304"/>
      <c r="BR142" s="304"/>
      <c r="BS142" s="304"/>
      <c r="BT142" s="304"/>
      <c r="BU142" s="304"/>
      <c r="BV142" s="304"/>
      <c r="BW142" s="304"/>
      <c r="BX142" s="304"/>
      <c r="BY142" s="304"/>
      <c r="BZ142" s="304"/>
      <c r="CA142" s="304"/>
      <c r="CB142" s="304"/>
      <c r="CC142" s="304"/>
      <c r="CD142" s="304"/>
      <c r="CE142" s="304"/>
      <c r="CF142" s="304"/>
      <c r="CG142" s="304"/>
      <c r="CH142" s="304"/>
      <c r="CI142" s="304"/>
      <c r="CJ142" s="304"/>
      <c r="CK142" s="304"/>
      <c r="CL142" s="304"/>
      <c r="CM142" s="304"/>
      <c r="CN142" s="304"/>
      <c r="CO142" s="304"/>
      <c r="CP142" s="304"/>
      <c r="CQ142" s="304"/>
      <c r="CR142" s="304"/>
      <c r="CS142" s="304"/>
      <c r="CT142" s="304"/>
      <c r="CU142" s="304"/>
      <c r="CV142" s="304"/>
    </row>
    <row r="143" spans="1:100" s="274" customFormat="1" ht="19.5" hidden="1" customHeight="1">
      <c r="A143" s="286" t="e">
        <f>#REF!</f>
        <v>#REF!</v>
      </c>
      <c r="B143" s="286"/>
      <c r="C143" s="286"/>
      <c r="D143" s="286"/>
      <c r="E143" s="286"/>
      <c r="F143" s="286"/>
      <c r="G143" s="286"/>
      <c r="H143" s="286"/>
      <c r="I143" s="295" t="e">
        <f>#REF!</f>
        <v>#REF!</v>
      </c>
      <c r="J143" s="909" t="e">
        <f>#REF!</f>
        <v>#REF!</v>
      </c>
      <c r="K143" s="909"/>
      <c r="L143" s="909"/>
      <c r="M143" s="909"/>
      <c r="N143" s="304"/>
      <c r="O143" s="304"/>
      <c r="P143" s="304"/>
      <c r="Q143" s="304"/>
      <c r="R143" s="304"/>
      <c r="S143" s="304"/>
      <c r="T143" s="304"/>
      <c r="U143" s="304"/>
      <c r="V143" s="304"/>
      <c r="W143" s="304"/>
      <c r="X143" s="304"/>
      <c r="Y143" s="304"/>
      <c r="Z143" s="304"/>
      <c r="AA143" s="304"/>
      <c r="AB143" s="304"/>
      <c r="AC143" s="304"/>
      <c r="AD143" s="304"/>
      <c r="AE143" s="304"/>
      <c r="AF143" s="304"/>
      <c r="AG143" s="304"/>
      <c r="AH143" s="304"/>
      <c r="AI143" s="304"/>
      <c r="AJ143" s="304"/>
      <c r="AK143" s="304"/>
      <c r="AL143" s="304"/>
      <c r="AM143" s="304"/>
      <c r="AN143" s="304"/>
      <c r="AO143" s="304"/>
      <c r="AP143" s="304"/>
      <c r="AQ143" s="304"/>
      <c r="AR143" s="304"/>
      <c r="AS143" s="304"/>
      <c r="AT143" s="304"/>
      <c r="AU143" s="304"/>
      <c r="AV143" s="304"/>
      <c r="AW143" s="304"/>
      <c r="AX143" s="304"/>
      <c r="AY143" s="304"/>
      <c r="AZ143" s="304"/>
      <c r="BA143" s="304"/>
      <c r="BB143" s="304"/>
      <c r="BC143" s="304"/>
      <c r="BD143" s="304"/>
      <c r="BE143" s="304"/>
      <c r="BF143" s="304"/>
      <c r="BG143" s="304"/>
      <c r="BH143" s="304"/>
      <c r="BI143" s="304"/>
      <c r="BJ143" s="304"/>
      <c r="BK143" s="304"/>
      <c r="BL143" s="304"/>
      <c r="BM143" s="304"/>
      <c r="BN143" s="304"/>
      <c r="BO143" s="304"/>
      <c r="BP143" s="304"/>
      <c r="BQ143" s="304"/>
      <c r="BR143" s="304"/>
      <c r="BS143" s="304"/>
      <c r="BT143" s="304"/>
      <c r="BU143" s="304"/>
      <c r="BV143" s="304"/>
      <c r="BW143" s="304"/>
      <c r="BX143" s="304"/>
      <c r="BY143" s="304"/>
      <c r="BZ143" s="304"/>
      <c r="CA143" s="304"/>
      <c r="CB143" s="304"/>
      <c r="CC143" s="304"/>
      <c r="CD143" s="304"/>
      <c r="CE143" s="304"/>
      <c r="CF143" s="304"/>
      <c r="CG143" s="304"/>
      <c r="CH143" s="304"/>
      <c r="CI143" s="304"/>
      <c r="CJ143" s="304"/>
      <c r="CK143" s="304"/>
      <c r="CL143" s="304"/>
      <c r="CM143" s="304"/>
      <c r="CN143" s="304"/>
      <c r="CO143" s="304"/>
      <c r="CP143" s="304"/>
      <c r="CQ143" s="304"/>
      <c r="CR143" s="304"/>
      <c r="CS143" s="304"/>
      <c r="CT143" s="304"/>
      <c r="CU143" s="304"/>
      <c r="CV143" s="304"/>
    </row>
    <row r="144" spans="1:100" s="274" customFormat="1" ht="19.5" hidden="1" customHeight="1">
      <c r="A144" s="286" t="e">
        <f>#REF!</f>
        <v>#REF!</v>
      </c>
      <c r="B144" s="286"/>
      <c r="C144" s="286"/>
      <c r="D144" s="286"/>
      <c r="E144" s="286"/>
      <c r="F144" s="286"/>
      <c r="G144" s="286"/>
      <c r="H144" s="286"/>
      <c r="I144" s="295" t="e">
        <f>#REF!</f>
        <v>#REF!</v>
      </c>
      <c r="J144" s="909" t="e">
        <f>#REF!</f>
        <v>#REF!</v>
      </c>
      <c r="K144" s="909"/>
      <c r="L144" s="909"/>
      <c r="M144" s="909"/>
      <c r="N144" s="304"/>
      <c r="O144" s="304"/>
      <c r="P144" s="304"/>
      <c r="Q144" s="304"/>
      <c r="R144" s="304"/>
      <c r="S144" s="304"/>
      <c r="T144" s="304"/>
      <c r="U144" s="304"/>
      <c r="V144" s="304"/>
      <c r="W144" s="304"/>
      <c r="X144" s="304"/>
      <c r="Y144" s="304"/>
      <c r="Z144" s="304"/>
      <c r="AA144" s="304"/>
      <c r="AB144" s="304"/>
      <c r="AC144" s="304"/>
      <c r="AD144" s="304"/>
      <c r="AE144" s="304"/>
      <c r="AF144" s="304"/>
      <c r="AG144" s="304"/>
      <c r="AH144" s="304"/>
      <c r="AI144" s="304"/>
      <c r="AJ144" s="304"/>
      <c r="AK144" s="304"/>
      <c r="AL144" s="304"/>
      <c r="AM144" s="304"/>
      <c r="AN144" s="304"/>
      <c r="AO144" s="304"/>
      <c r="AP144" s="304"/>
      <c r="AQ144" s="304"/>
      <c r="AR144" s="304"/>
      <c r="AS144" s="304"/>
      <c r="AT144" s="304"/>
      <c r="AU144" s="304"/>
      <c r="AV144" s="304"/>
      <c r="AW144" s="304"/>
      <c r="AX144" s="304"/>
      <c r="AY144" s="304"/>
      <c r="AZ144" s="304"/>
      <c r="BA144" s="304"/>
      <c r="BB144" s="304"/>
      <c r="BC144" s="304"/>
      <c r="BD144" s="304"/>
      <c r="BE144" s="304"/>
      <c r="BF144" s="304"/>
      <c r="BG144" s="304"/>
      <c r="BH144" s="304"/>
      <c r="BI144" s="304"/>
      <c r="BJ144" s="304"/>
      <c r="BK144" s="304"/>
      <c r="BL144" s="304"/>
      <c r="BM144" s="304"/>
      <c r="BN144" s="304"/>
      <c r="BO144" s="304"/>
      <c r="BP144" s="304"/>
      <c r="BQ144" s="304"/>
      <c r="BR144" s="304"/>
      <c r="BS144" s="304"/>
      <c r="BT144" s="304"/>
      <c r="BU144" s="304"/>
      <c r="BV144" s="304"/>
      <c r="BW144" s="304"/>
      <c r="BX144" s="304"/>
      <c r="BY144" s="304"/>
      <c r="BZ144" s="304"/>
      <c r="CA144" s="304"/>
      <c r="CB144" s="304"/>
      <c r="CC144" s="304"/>
      <c r="CD144" s="304"/>
      <c r="CE144" s="304"/>
      <c r="CF144" s="304"/>
      <c r="CG144" s="304"/>
      <c r="CH144" s="304"/>
      <c r="CI144" s="304"/>
      <c r="CJ144" s="304"/>
      <c r="CK144" s="304"/>
      <c r="CL144" s="304"/>
      <c r="CM144" s="304"/>
      <c r="CN144" s="304"/>
      <c r="CO144" s="304"/>
      <c r="CP144" s="304"/>
      <c r="CQ144" s="304"/>
      <c r="CR144" s="304"/>
      <c r="CS144" s="304"/>
      <c r="CT144" s="304"/>
      <c r="CU144" s="304"/>
      <c r="CV144" s="304"/>
    </row>
    <row r="145" spans="1:100" s="274" customFormat="1" ht="19.5" hidden="1" customHeight="1">
      <c r="A145" s="296"/>
      <c r="B145" s="296"/>
      <c r="C145" s="296"/>
      <c r="D145" s="296"/>
      <c r="E145" s="296"/>
      <c r="F145" s="296"/>
      <c r="G145" s="296"/>
      <c r="H145" s="296"/>
      <c r="I145" s="285" t="e">
        <f>#REF!</f>
        <v>#REF!</v>
      </c>
      <c r="J145" s="909" t="e">
        <f>#REF!</f>
        <v>#REF!</v>
      </c>
      <c r="K145" s="909"/>
      <c r="L145" s="909"/>
      <c r="M145" s="909"/>
      <c r="N145" s="304"/>
      <c r="O145" s="304"/>
      <c r="P145" s="304"/>
      <c r="Q145" s="304"/>
      <c r="R145" s="304"/>
      <c r="S145" s="304"/>
      <c r="T145" s="304"/>
      <c r="U145" s="304"/>
      <c r="V145" s="304"/>
      <c r="W145" s="304"/>
      <c r="X145" s="304"/>
      <c r="Y145" s="304"/>
      <c r="Z145" s="304"/>
      <c r="AA145" s="304"/>
      <c r="AB145" s="304"/>
      <c r="AC145" s="304"/>
      <c r="AD145" s="304"/>
      <c r="AE145" s="304"/>
      <c r="AF145" s="304"/>
      <c r="AG145" s="304"/>
      <c r="AH145" s="304"/>
      <c r="AI145" s="304"/>
      <c r="AJ145" s="304"/>
      <c r="AK145" s="304"/>
      <c r="AL145" s="304"/>
      <c r="AM145" s="304"/>
      <c r="AN145" s="304"/>
      <c r="AO145" s="304"/>
      <c r="AP145" s="304"/>
      <c r="AQ145" s="304"/>
      <c r="AR145" s="304"/>
      <c r="AS145" s="304"/>
      <c r="AT145" s="304"/>
      <c r="AU145" s="304"/>
      <c r="AV145" s="304"/>
      <c r="AW145" s="304"/>
      <c r="AX145" s="304"/>
      <c r="AY145" s="304"/>
      <c r="AZ145" s="304"/>
      <c r="BA145" s="304"/>
      <c r="BB145" s="304"/>
      <c r="BC145" s="304"/>
      <c r="BD145" s="304"/>
      <c r="BE145" s="304"/>
      <c r="BF145" s="304"/>
      <c r="BG145" s="304"/>
      <c r="BH145" s="304"/>
      <c r="BI145" s="304"/>
      <c r="BJ145" s="304"/>
      <c r="BK145" s="304"/>
      <c r="BL145" s="304"/>
      <c r="BM145" s="304"/>
      <c r="BN145" s="304"/>
      <c r="BO145" s="304"/>
      <c r="BP145" s="304"/>
      <c r="BQ145" s="304"/>
      <c r="BR145" s="304"/>
      <c r="BS145" s="304"/>
      <c r="BT145" s="304"/>
      <c r="BU145" s="304"/>
      <c r="BV145" s="304"/>
      <c r="BW145" s="304"/>
      <c r="BX145" s="304"/>
      <c r="BY145" s="304"/>
      <c r="BZ145" s="304"/>
      <c r="CA145" s="304"/>
      <c r="CB145" s="304"/>
      <c r="CC145" s="304"/>
      <c r="CD145" s="304"/>
      <c r="CE145" s="304"/>
      <c r="CF145" s="304"/>
      <c r="CG145" s="304"/>
      <c r="CH145" s="304"/>
      <c r="CI145" s="304"/>
      <c r="CJ145" s="304"/>
      <c r="CK145" s="304"/>
      <c r="CL145" s="304"/>
      <c r="CM145" s="304"/>
      <c r="CN145" s="304"/>
      <c r="CO145" s="304"/>
      <c r="CP145" s="304"/>
      <c r="CQ145" s="304"/>
      <c r="CR145" s="304"/>
      <c r="CS145" s="304"/>
      <c r="CT145" s="304"/>
      <c r="CU145" s="304"/>
      <c r="CV145" s="304"/>
    </row>
    <row r="146" spans="1:100" s="274" customFormat="1" ht="19.5" hidden="1" customHeight="1">
      <c r="A146" s="289" t="e">
        <f>#REF!</f>
        <v>#REF!</v>
      </c>
      <c r="B146" s="289"/>
      <c r="C146" s="289"/>
      <c r="D146" s="289"/>
      <c r="E146" s="289"/>
      <c r="F146" s="289"/>
      <c r="G146" s="289"/>
      <c r="H146" s="289"/>
      <c r="I146" s="285" t="e">
        <f>#REF!</f>
        <v>#REF!</v>
      </c>
      <c r="J146" s="909"/>
      <c r="K146" s="909"/>
      <c r="L146" s="909"/>
      <c r="M146" s="909"/>
      <c r="N146" s="304"/>
      <c r="O146" s="304"/>
      <c r="P146" s="304"/>
      <c r="Q146" s="304"/>
      <c r="R146" s="304"/>
      <c r="S146" s="304"/>
      <c r="T146" s="304"/>
      <c r="U146" s="304"/>
      <c r="V146" s="304"/>
      <c r="W146" s="304"/>
      <c r="X146" s="304"/>
      <c r="Y146" s="304"/>
      <c r="Z146" s="304"/>
      <c r="AA146" s="304"/>
      <c r="AB146" s="304"/>
      <c r="AC146" s="304"/>
      <c r="AD146" s="304"/>
      <c r="AE146" s="304"/>
      <c r="AF146" s="304"/>
      <c r="AG146" s="304"/>
      <c r="AH146" s="304"/>
      <c r="AI146" s="304"/>
      <c r="AJ146" s="304"/>
      <c r="AK146" s="304"/>
      <c r="AL146" s="304"/>
      <c r="AM146" s="304"/>
      <c r="AN146" s="304"/>
      <c r="AO146" s="304"/>
      <c r="AP146" s="304"/>
      <c r="AQ146" s="304"/>
      <c r="AR146" s="304"/>
      <c r="AS146" s="304"/>
      <c r="AT146" s="304"/>
      <c r="AU146" s="304"/>
      <c r="AV146" s="304"/>
      <c r="AW146" s="304"/>
      <c r="AX146" s="304"/>
      <c r="AY146" s="304"/>
      <c r="AZ146" s="304"/>
      <c r="BA146" s="304"/>
      <c r="BB146" s="304"/>
      <c r="BC146" s="304"/>
      <c r="BD146" s="304"/>
      <c r="BE146" s="304"/>
      <c r="BF146" s="304"/>
      <c r="BG146" s="304"/>
      <c r="BH146" s="304"/>
      <c r="BI146" s="304"/>
      <c r="BJ146" s="304"/>
      <c r="BK146" s="304"/>
      <c r="BL146" s="304"/>
      <c r="BM146" s="304"/>
      <c r="BN146" s="304"/>
      <c r="BO146" s="304"/>
      <c r="BP146" s="304"/>
      <c r="BQ146" s="304"/>
      <c r="BR146" s="304"/>
      <c r="BS146" s="304"/>
      <c r="BT146" s="304"/>
      <c r="BU146" s="304"/>
      <c r="BV146" s="304"/>
      <c r="BW146" s="304"/>
      <c r="BX146" s="304"/>
      <c r="BY146" s="304"/>
      <c r="BZ146" s="304"/>
      <c r="CA146" s="304"/>
      <c r="CB146" s="304"/>
      <c r="CC146" s="304"/>
      <c r="CD146" s="304"/>
      <c r="CE146" s="304"/>
      <c r="CF146" s="304"/>
      <c r="CG146" s="304"/>
      <c r="CH146" s="304"/>
      <c r="CI146" s="304"/>
      <c r="CJ146" s="304"/>
      <c r="CK146" s="304"/>
      <c r="CL146" s="304"/>
      <c r="CM146" s="304"/>
      <c r="CN146" s="304"/>
      <c r="CO146" s="304"/>
      <c r="CP146" s="304"/>
      <c r="CQ146" s="304"/>
      <c r="CR146" s="304"/>
      <c r="CS146" s="304"/>
      <c r="CT146" s="304"/>
      <c r="CU146" s="304"/>
      <c r="CV146" s="304"/>
    </row>
    <row r="147" spans="1:100" s="274" customFormat="1" ht="19.5" hidden="1" customHeight="1">
      <c r="A147" s="286" t="e">
        <f>#REF!</f>
        <v>#REF!</v>
      </c>
      <c r="B147" s="286"/>
      <c r="C147" s="286"/>
      <c r="D147" s="286"/>
      <c r="E147" s="286"/>
      <c r="F147" s="286"/>
      <c r="G147" s="286"/>
      <c r="H147" s="286"/>
      <c r="I147" s="287" t="e">
        <f>#REF!</f>
        <v>#REF!</v>
      </c>
      <c r="J147" s="909" t="e">
        <f>#REF!</f>
        <v>#REF!</v>
      </c>
      <c r="K147" s="909"/>
      <c r="L147" s="909"/>
      <c r="M147" s="909"/>
      <c r="N147" s="304"/>
      <c r="O147" s="304"/>
      <c r="P147" s="304"/>
      <c r="Q147" s="304"/>
      <c r="R147" s="304"/>
      <c r="S147" s="304"/>
      <c r="T147" s="304"/>
      <c r="U147" s="304"/>
      <c r="V147" s="304"/>
      <c r="W147" s="304"/>
      <c r="X147" s="304"/>
      <c r="Y147" s="304"/>
      <c r="Z147" s="304"/>
      <c r="AA147" s="304"/>
      <c r="AB147" s="304"/>
      <c r="AC147" s="304"/>
      <c r="AD147" s="304"/>
      <c r="AE147" s="304"/>
      <c r="AF147" s="304"/>
      <c r="AG147" s="304"/>
      <c r="AH147" s="304"/>
      <c r="AI147" s="304"/>
      <c r="AJ147" s="304"/>
      <c r="AK147" s="304"/>
      <c r="AL147" s="304"/>
      <c r="AM147" s="304"/>
      <c r="AN147" s="304"/>
      <c r="AO147" s="304"/>
      <c r="AP147" s="304"/>
      <c r="AQ147" s="304"/>
      <c r="AR147" s="304"/>
      <c r="AS147" s="304"/>
      <c r="AT147" s="304"/>
      <c r="AU147" s="304"/>
      <c r="AV147" s="304"/>
      <c r="AW147" s="304"/>
      <c r="AX147" s="304"/>
      <c r="AY147" s="304"/>
      <c r="AZ147" s="304"/>
      <c r="BA147" s="304"/>
      <c r="BB147" s="304"/>
      <c r="BC147" s="304"/>
      <c r="BD147" s="304"/>
      <c r="BE147" s="304"/>
      <c r="BF147" s="304"/>
      <c r="BG147" s="304"/>
      <c r="BH147" s="304"/>
      <c r="BI147" s="304"/>
      <c r="BJ147" s="304"/>
      <c r="BK147" s="304"/>
      <c r="BL147" s="304"/>
      <c r="BM147" s="304"/>
      <c r="BN147" s="304"/>
      <c r="BO147" s="304"/>
      <c r="BP147" s="304"/>
      <c r="BQ147" s="304"/>
      <c r="BR147" s="304"/>
      <c r="BS147" s="304"/>
      <c r="BT147" s="304"/>
      <c r="BU147" s="304"/>
      <c r="BV147" s="304"/>
      <c r="BW147" s="304"/>
      <c r="BX147" s="304"/>
      <c r="BY147" s="304"/>
      <c r="BZ147" s="304"/>
      <c r="CA147" s="304"/>
      <c r="CB147" s="304"/>
      <c r="CC147" s="304"/>
      <c r="CD147" s="304"/>
      <c r="CE147" s="304"/>
      <c r="CF147" s="304"/>
      <c r="CG147" s="304"/>
      <c r="CH147" s="304"/>
      <c r="CI147" s="304"/>
      <c r="CJ147" s="304"/>
      <c r="CK147" s="304"/>
      <c r="CL147" s="304"/>
      <c r="CM147" s="304"/>
      <c r="CN147" s="304"/>
      <c r="CO147" s="304"/>
      <c r="CP147" s="304"/>
      <c r="CQ147" s="304"/>
      <c r="CR147" s="304"/>
      <c r="CS147" s="304"/>
      <c r="CT147" s="304"/>
      <c r="CU147" s="304"/>
      <c r="CV147" s="304"/>
    </row>
    <row r="148" spans="1:100" s="274" customFormat="1" ht="19.5" hidden="1" customHeight="1">
      <c r="A148" s="286" t="e">
        <f>#REF!</f>
        <v>#REF!</v>
      </c>
      <c r="B148" s="286"/>
      <c r="C148" s="286"/>
      <c r="D148" s="286"/>
      <c r="E148" s="286"/>
      <c r="F148" s="286"/>
      <c r="G148" s="286"/>
      <c r="H148" s="286"/>
      <c r="I148" s="287" t="e">
        <f>#REF!</f>
        <v>#REF!</v>
      </c>
      <c r="J148" s="909" t="e">
        <f>#REF!</f>
        <v>#REF!</v>
      </c>
      <c r="K148" s="909"/>
      <c r="L148" s="909"/>
      <c r="M148" s="909"/>
      <c r="N148" s="304"/>
      <c r="O148" s="304"/>
      <c r="P148" s="304"/>
      <c r="Q148" s="304"/>
      <c r="R148" s="304"/>
      <c r="S148" s="304"/>
      <c r="T148" s="304"/>
      <c r="U148" s="304"/>
      <c r="V148" s="304"/>
      <c r="W148" s="304"/>
      <c r="X148" s="304"/>
      <c r="Y148" s="304"/>
      <c r="Z148" s="304"/>
      <c r="AA148" s="304"/>
      <c r="AB148" s="304"/>
      <c r="AC148" s="304"/>
      <c r="AD148" s="304"/>
      <c r="AE148" s="304"/>
      <c r="AF148" s="304"/>
      <c r="AG148" s="304"/>
      <c r="AH148" s="304"/>
      <c r="AI148" s="304"/>
      <c r="AJ148" s="304"/>
      <c r="AK148" s="304"/>
      <c r="AL148" s="304"/>
      <c r="AM148" s="304"/>
      <c r="AN148" s="304"/>
      <c r="AO148" s="304"/>
      <c r="AP148" s="304"/>
      <c r="AQ148" s="304"/>
      <c r="AR148" s="304"/>
      <c r="AS148" s="304"/>
      <c r="AT148" s="304"/>
      <c r="AU148" s="304"/>
      <c r="AV148" s="304"/>
      <c r="AW148" s="304"/>
      <c r="AX148" s="304"/>
      <c r="AY148" s="304"/>
      <c r="AZ148" s="304"/>
      <c r="BA148" s="304"/>
      <c r="BB148" s="304"/>
      <c r="BC148" s="304"/>
      <c r="BD148" s="304"/>
      <c r="BE148" s="304"/>
      <c r="BF148" s="304"/>
      <c r="BG148" s="304"/>
      <c r="BH148" s="304"/>
      <c r="BI148" s="304"/>
      <c r="BJ148" s="304"/>
      <c r="BK148" s="304"/>
      <c r="BL148" s="304"/>
      <c r="BM148" s="304"/>
      <c r="BN148" s="304"/>
      <c r="BO148" s="304"/>
      <c r="BP148" s="304"/>
      <c r="BQ148" s="304"/>
      <c r="BR148" s="304"/>
      <c r="BS148" s="304"/>
      <c r="BT148" s="304"/>
      <c r="BU148" s="304"/>
      <c r="BV148" s="304"/>
      <c r="BW148" s="304"/>
      <c r="BX148" s="304"/>
      <c r="BY148" s="304"/>
      <c r="BZ148" s="304"/>
      <c r="CA148" s="304"/>
      <c r="CB148" s="304"/>
      <c r="CC148" s="304"/>
      <c r="CD148" s="304"/>
      <c r="CE148" s="304"/>
      <c r="CF148" s="304"/>
      <c r="CG148" s="304"/>
      <c r="CH148" s="304"/>
      <c r="CI148" s="304"/>
      <c r="CJ148" s="304"/>
      <c r="CK148" s="304"/>
      <c r="CL148" s="304"/>
      <c r="CM148" s="304"/>
      <c r="CN148" s="304"/>
      <c r="CO148" s="304"/>
      <c r="CP148" s="304"/>
      <c r="CQ148" s="304"/>
      <c r="CR148" s="304"/>
      <c r="CS148" s="304"/>
      <c r="CT148" s="304"/>
      <c r="CU148" s="304"/>
      <c r="CV148" s="304"/>
    </row>
    <row r="149" spans="1:100" s="274" customFormat="1" ht="19.5" hidden="1" customHeight="1">
      <c r="A149" s="286" t="e">
        <f>#REF!</f>
        <v>#REF!</v>
      </c>
      <c r="B149" s="286"/>
      <c r="C149" s="286"/>
      <c r="D149" s="286"/>
      <c r="E149" s="286"/>
      <c r="F149" s="286"/>
      <c r="G149" s="286"/>
      <c r="H149" s="286"/>
      <c r="I149" s="287" t="e">
        <f>#REF!</f>
        <v>#REF!</v>
      </c>
      <c r="J149" s="909" t="e">
        <f>#REF!</f>
        <v>#REF!</v>
      </c>
      <c r="K149" s="909"/>
      <c r="L149" s="909"/>
      <c r="M149" s="909"/>
      <c r="N149" s="304"/>
      <c r="O149" s="304"/>
      <c r="P149" s="304"/>
      <c r="Q149" s="304"/>
      <c r="R149" s="304"/>
      <c r="S149" s="304"/>
      <c r="T149" s="304"/>
      <c r="U149" s="304"/>
      <c r="V149" s="304"/>
      <c r="W149" s="304"/>
      <c r="X149" s="304"/>
      <c r="Y149" s="304"/>
      <c r="Z149" s="304"/>
      <c r="AA149" s="304"/>
      <c r="AB149" s="304"/>
      <c r="AC149" s="304"/>
      <c r="AD149" s="304"/>
      <c r="AE149" s="304"/>
      <c r="AF149" s="304"/>
      <c r="AG149" s="304"/>
      <c r="AH149" s="304"/>
      <c r="AI149" s="304"/>
      <c r="AJ149" s="304"/>
      <c r="AK149" s="304"/>
      <c r="AL149" s="304"/>
      <c r="AM149" s="304"/>
      <c r="AN149" s="304"/>
      <c r="AO149" s="304"/>
      <c r="AP149" s="304"/>
      <c r="AQ149" s="304"/>
      <c r="AR149" s="304"/>
      <c r="AS149" s="304"/>
      <c r="AT149" s="304"/>
      <c r="AU149" s="304"/>
      <c r="AV149" s="304"/>
      <c r="AW149" s="304"/>
      <c r="AX149" s="304"/>
      <c r="AY149" s="304"/>
      <c r="AZ149" s="304"/>
      <c r="BA149" s="304"/>
      <c r="BB149" s="304"/>
      <c r="BC149" s="304"/>
      <c r="BD149" s="304"/>
      <c r="BE149" s="304"/>
      <c r="BF149" s="304"/>
      <c r="BG149" s="304"/>
      <c r="BH149" s="304"/>
      <c r="BI149" s="304"/>
      <c r="BJ149" s="304"/>
      <c r="BK149" s="304"/>
      <c r="BL149" s="304"/>
      <c r="BM149" s="304"/>
      <c r="BN149" s="304"/>
      <c r="BO149" s="304"/>
      <c r="BP149" s="304"/>
      <c r="BQ149" s="304"/>
      <c r="BR149" s="304"/>
      <c r="BS149" s="304"/>
      <c r="BT149" s="304"/>
      <c r="BU149" s="304"/>
      <c r="BV149" s="304"/>
      <c r="BW149" s="304"/>
      <c r="BX149" s="304"/>
      <c r="BY149" s="304"/>
      <c r="BZ149" s="304"/>
      <c r="CA149" s="304"/>
      <c r="CB149" s="304"/>
      <c r="CC149" s="304"/>
      <c r="CD149" s="304"/>
      <c r="CE149" s="304"/>
      <c r="CF149" s="304"/>
      <c r="CG149" s="304"/>
      <c r="CH149" s="304"/>
      <c r="CI149" s="304"/>
      <c r="CJ149" s="304"/>
      <c r="CK149" s="304"/>
      <c r="CL149" s="304"/>
      <c r="CM149" s="304"/>
      <c r="CN149" s="304"/>
      <c r="CO149" s="304"/>
      <c r="CP149" s="304"/>
      <c r="CQ149" s="304"/>
      <c r="CR149" s="304"/>
      <c r="CS149" s="304"/>
      <c r="CT149" s="304"/>
      <c r="CU149" s="304"/>
      <c r="CV149" s="304"/>
    </row>
    <row r="150" spans="1:100" s="274" customFormat="1" ht="19.5" hidden="1" customHeight="1">
      <c r="A150" s="296"/>
      <c r="B150" s="296"/>
      <c r="C150" s="296"/>
      <c r="D150" s="296"/>
      <c r="E150" s="296"/>
      <c r="F150" s="296"/>
      <c r="G150" s="296"/>
      <c r="H150" s="296"/>
      <c r="I150" s="285" t="e">
        <f>#REF!</f>
        <v>#REF!</v>
      </c>
      <c r="J150" s="909" t="e">
        <f>#REF!</f>
        <v>#REF!</v>
      </c>
      <c r="K150" s="909"/>
      <c r="L150" s="909"/>
      <c r="M150" s="909"/>
      <c r="N150" s="304"/>
      <c r="O150" s="304"/>
      <c r="P150" s="304"/>
      <c r="Q150" s="304"/>
      <c r="R150" s="304"/>
      <c r="S150" s="304"/>
      <c r="T150" s="304"/>
      <c r="U150" s="304"/>
      <c r="V150" s="304"/>
      <c r="W150" s="304"/>
      <c r="X150" s="304"/>
      <c r="Y150" s="304"/>
      <c r="Z150" s="304"/>
      <c r="AA150" s="304"/>
      <c r="AB150" s="304"/>
      <c r="AC150" s="304"/>
      <c r="AD150" s="304"/>
      <c r="AE150" s="304"/>
      <c r="AF150" s="304"/>
      <c r="AG150" s="304"/>
      <c r="AH150" s="304"/>
      <c r="AI150" s="304"/>
      <c r="AJ150" s="304"/>
      <c r="AK150" s="304"/>
      <c r="AL150" s="304"/>
      <c r="AM150" s="304"/>
      <c r="AN150" s="304"/>
      <c r="AO150" s="304"/>
      <c r="AP150" s="304"/>
      <c r="AQ150" s="304"/>
      <c r="AR150" s="304"/>
      <c r="AS150" s="304"/>
      <c r="AT150" s="304"/>
      <c r="AU150" s="304"/>
      <c r="AV150" s="304"/>
      <c r="AW150" s="304"/>
      <c r="AX150" s="304"/>
      <c r="AY150" s="304"/>
      <c r="AZ150" s="304"/>
      <c r="BA150" s="304"/>
      <c r="BB150" s="304"/>
      <c r="BC150" s="304"/>
      <c r="BD150" s="304"/>
      <c r="BE150" s="304"/>
      <c r="BF150" s="304"/>
      <c r="BG150" s="304"/>
      <c r="BH150" s="304"/>
      <c r="BI150" s="304"/>
      <c r="BJ150" s="304"/>
      <c r="BK150" s="304"/>
      <c r="BL150" s="304"/>
      <c r="BM150" s="304"/>
      <c r="BN150" s="304"/>
      <c r="BO150" s="304"/>
      <c r="BP150" s="304"/>
      <c r="BQ150" s="304"/>
      <c r="BR150" s="304"/>
      <c r="BS150" s="304"/>
      <c r="BT150" s="304"/>
      <c r="BU150" s="304"/>
      <c r="BV150" s="304"/>
      <c r="BW150" s="304"/>
      <c r="BX150" s="304"/>
      <c r="BY150" s="304"/>
      <c r="BZ150" s="304"/>
      <c r="CA150" s="304"/>
      <c r="CB150" s="304"/>
      <c r="CC150" s="304"/>
      <c r="CD150" s="304"/>
      <c r="CE150" s="304"/>
      <c r="CF150" s="304"/>
      <c r="CG150" s="304"/>
      <c r="CH150" s="304"/>
      <c r="CI150" s="304"/>
      <c r="CJ150" s="304"/>
      <c r="CK150" s="304"/>
      <c r="CL150" s="304"/>
      <c r="CM150" s="304"/>
      <c r="CN150" s="304"/>
      <c r="CO150" s="304"/>
      <c r="CP150" s="304"/>
      <c r="CQ150" s="304"/>
      <c r="CR150" s="304"/>
      <c r="CS150" s="304"/>
      <c r="CT150" s="304"/>
      <c r="CU150" s="304"/>
      <c r="CV150" s="304"/>
    </row>
    <row r="151" spans="1:100" s="274" customFormat="1" ht="33" hidden="1" customHeight="1">
      <c r="A151" s="289" t="e">
        <f>#REF!</f>
        <v>#REF!</v>
      </c>
      <c r="B151" s="289"/>
      <c r="C151" s="289"/>
      <c r="D151" s="289"/>
      <c r="E151" s="289"/>
      <c r="F151" s="289"/>
      <c r="G151" s="289"/>
      <c r="H151" s="289"/>
      <c r="I151" s="285" t="e">
        <f>#REF!</f>
        <v>#REF!</v>
      </c>
      <c r="J151" s="909"/>
      <c r="K151" s="909"/>
      <c r="L151" s="909"/>
      <c r="M151" s="909"/>
      <c r="N151" s="304"/>
      <c r="O151" s="304"/>
      <c r="P151" s="304"/>
      <c r="Q151" s="304"/>
      <c r="R151" s="304"/>
      <c r="S151" s="304"/>
      <c r="T151" s="304"/>
      <c r="U151" s="304"/>
      <c r="V151" s="304"/>
      <c r="W151" s="304"/>
      <c r="X151" s="304"/>
      <c r="Y151" s="304"/>
      <c r="Z151" s="304"/>
      <c r="AA151" s="304"/>
      <c r="AB151" s="304"/>
      <c r="AC151" s="304"/>
      <c r="AD151" s="304"/>
      <c r="AE151" s="304"/>
      <c r="AF151" s="304"/>
      <c r="AG151" s="304"/>
      <c r="AH151" s="304"/>
      <c r="AI151" s="304"/>
      <c r="AJ151" s="304"/>
      <c r="AK151" s="304"/>
      <c r="AL151" s="304"/>
      <c r="AM151" s="304"/>
      <c r="AN151" s="304"/>
      <c r="AO151" s="304"/>
      <c r="AP151" s="304"/>
      <c r="AQ151" s="304"/>
      <c r="AR151" s="304"/>
      <c r="AS151" s="304"/>
      <c r="AT151" s="304"/>
      <c r="AU151" s="304"/>
      <c r="AV151" s="304"/>
      <c r="AW151" s="304"/>
      <c r="AX151" s="304"/>
      <c r="AY151" s="304"/>
      <c r="AZ151" s="304"/>
      <c r="BA151" s="304"/>
      <c r="BB151" s="304"/>
      <c r="BC151" s="304"/>
      <c r="BD151" s="304"/>
      <c r="BE151" s="304"/>
      <c r="BF151" s="304"/>
      <c r="BG151" s="304"/>
      <c r="BH151" s="304"/>
      <c r="BI151" s="304"/>
      <c r="BJ151" s="304"/>
      <c r="BK151" s="304"/>
      <c r="BL151" s="304"/>
      <c r="BM151" s="304"/>
      <c r="BN151" s="304"/>
      <c r="BO151" s="304"/>
      <c r="BP151" s="304"/>
      <c r="BQ151" s="304"/>
      <c r="BR151" s="304"/>
      <c r="BS151" s="304"/>
      <c r="BT151" s="304"/>
      <c r="BU151" s="304"/>
      <c r="BV151" s="304"/>
      <c r="BW151" s="304"/>
      <c r="BX151" s="304"/>
      <c r="BY151" s="304"/>
      <c r="BZ151" s="304"/>
      <c r="CA151" s="304"/>
      <c r="CB151" s="304"/>
      <c r="CC151" s="304"/>
      <c r="CD151" s="304"/>
      <c r="CE151" s="304"/>
      <c r="CF151" s="304"/>
      <c r="CG151" s="304"/>
      <c r="CH151" s="304"/>
      <c r="CI151" s="304"/>
      <c r="CJ151" s="304"/>
      <c r="CK151" s="304"/>
      <c r="CL151" s="304"/>
      <c r="CM151" s="304"/>
      <c r="CN151" s="304"/>
      <c r="CO151" s="304"/>
      <c r="CP151" s="304"/>
      <c r="CQ151" s="304"/>
      <c r="CR151" s="304"/>
      <c r="CS151" s="304"/>
      <c r="CT151" s="304"/>
      <c r="CU151" s="304"/>
      <c r="CV151" s="304"/>
    </row>
    <row r="152" spans="1:100" s="274" customFormat="1" ht="19.5" hidden="1" customHeight="1">
      <c r="A152" s="296" t="e">
        <f>#REF!</f>
        <v>#REF!</v>
      </c>
      <c r="B152" s="296"/>
      <c r="C152" s="296"/>
      <c r="D152" s="296"/>
      <c r="E152" s="296"/>
      <c r="F152" s="296"/>
      <c r="G152" s="296"/>
      <c r="H152" s="296"/>
      <c r="I152" s="287" t="e">
        <f>#REF!</f>
        <v>#REF!</v>
      </c>
      <c r="J152" s="909" t="e">
        <f>#REF!</f>
        <v>#REF!</v>
      </c>
      <c r="K152" s="909"/>
      <c r="L152" s="909"/>
      <c r="M152" s="909"/>
      <c r="N152" s="304"/>
      <c r="O152" s="304"/>
      <c r="P152" s="304"/>
      <c r="Q152" s="304"/>
      <c r="R152" s="304"/>
      <c r="S152" s="304"/>
      <c r="T152" s="304"/>
      <c r="U152" s="304"/>
      <c r="V152" s="304"/>
      <c r="W152" s="304"/>
      <c r="X152" s="304"/>
      <c r="Y152" s="304"/>
      <c r="Z152" s="304"/>
      <c r="AA152" s="304"/>
      <c r="AB152" s="304"/>
      <c r="AC152" s="304"/>
      <c r="AD152" s="304"/>
      <c r="AE152" s="304"/>
      <c r="AF152" s="304"/>
      <c r="AG152" s="304"/>
      <c r="AH152" s="304"/>
      <c r="AI152" s="304"/>
      <c r="AJ152" s="304"/>
      <c r="AK152" s="304"/>
      <c r="AL152" s="304"/>
      <c r="AM152" s="304"/>
      <c r="AN152" s="304"/>
      <c r="AO152" s="304"/>
      <c r="AP152" s="304"/>
      <c r="AQ152" s="304"/>
      <c r="AR152" s="304"/>
      <c r="AS152" s="304"/>
      <c r="AT152" s="304"/>
      <c r="AU152" s="304"/>
      <c r="AV152" s="304"/>
      <c r="AW152" s="304"/>
      <c r="AX152" s="304"/>
      <c r="AY152" s="304"/>
      <c r="AZ152" s="304"/>
      <c r="BA152" s="304"/>
      <c r="BB152" s="304"/>
      <c r="BC152" s="304"/>
      <c r="BD152" s="304"/>
      <c r="BE152" s="304"/>
      <c r="BF152" s="304"/>
      <c r="BG152" s="304"/>
      <c r="BH152" s="304"/>
      <c r="BI152" s="304"/>
      <c r="BJ152" s="304"/>
      <c r="BK152" s="304"/>
      <c r="BL152" s="304"/>
      <c r="BM152" s="304"/>
      <c r="BN152" s="304"/>
      <c r="BO152" s="304"/>
      <c r="BP152" s="304"/>
      <c r="BQ152" s="304"/>
      <c r="BR152" s="304"/>
      <c r="BS152" s="304"/>
      <c r="BT152" s="304"/>
      <c r="BU152" s="304"/>
      <c r="BV152" s="304"/>
      <c r="BW152" s="304"/>
      <c r="BX152" s="304"/>
      <c r="BY152" s="304"/>
      <c r="BZ152" s="304"/>
      <c r="CA152" s="304"/>
      <c r="CB152" s="304"/>
      <c r="CC152" s="304"/>
      <c r="CD152" s="304"/>
      <c r="CE152" s="304"/>
      <c r="CF152" s="304"/>
      <c r="CG152" s="304"/>
      <c r="CH152" s="304"/>
      <c r="CI152" s="304"/>
      <c r="CJ152" s="304"/>
      <c r="CK152" s="304"/>
      <c r="CL152" s="304"/>
      <c r="CM152" s="304"/>
      <c r="CN152" s="304"/>
      <c r="CO152" s="304"/>
      <c r="CP152" s="304"/>
      <c r="CQ152" s="304"/>
      <c r="CR152" s="304"/>
      <c r="CS152" s="304"/>
      <c r="CT152" s="304"/>
      <c r="CU152" s="304"/>
      <c r="CV152" s="304"/>
    </row>
    <row r="153" spans="1:100" s="274" customFormat="1" ht="19.5" hidden="1" customHeight="1">
      <c r="A153" s="296" t="e">
        <f>#REF!</f>
        <v>#REF!</v>
      </c>
      <c r="B153" s="296"/>
      <c r="C153" s="296"/>
      <c r="D153" s="296"/>
      <c r="E153" s="296"/>
      <c r="F153" s="296"/>
      <c r="G153" s="296"/>
      <c r="H153" s="296"/>
      <c r="I153" s="287" t="e">
        <f>#REF!</f>
        <v>#REF!</v>
      </c>
      <c r="J153" s="909" t="e">
        <f>#REF!</f>
        <v>#REF!</v>
      </c>
      <c r="K153" s="909"/>
      <c r="L153" s="909"/>
      <c r="M153" s="909"/>
      <c r="N153" s="304"/>
      <c r="O153" s="304"/>
      <c r="P153" s="304"/>
      <c r="Q153" s="304"/>
      <c r="R153" s="304"/>
      <c r="S153" s="304"/>
      <c r="T153" s="304"/>
      <c r="U153" s="304"/>
      <c r="V153" s="304"/>
      <c r="W153" s="304"/>
      <c r="X153" s="304"/>
      <c r="Y153" s="304"/>
      <c r="Z153" s="304"/>
      <c r="AA153" s="304"/>
      <c r="AB153" s="304"/>
      <c r="AC153" s="304"/>
      <c r="AD153" s="304"/>
      <c r="AE153" s="304"/>
      <c r="AF153" s="304"/>
      <c r="AG153" s="304"/>
      <c r="AH153" s="304"/>
      <c r="AI153" s="304"/>
      <c r="AJ153" s="304"/>
      <c r="AK153" s="304"/>
      <c r="AL153" s="304"/>
      <c r="AM153" s="304"/>
      <c r="AN153" s="304"/>
      <c r="AO153" s="304"/>
      <c r="AP153" s="304"/>
      <c r="AQ153" s="304"/>
      <c r="AR153" s="304"/>
      <c r="AS153" s="304"/>
      <c r="AT153" s="304"/>
      <c r="AU153" s="304"/>
      <c r="AV153" s="304"/>
      <c r="AW153" s="304"/>
      <c r="AX153" s="304"/>
      <c r="AY153" s="304"/>
      <c r="AZ153" s="304"/>
      <c r="BA153" s="304"/>
      <c r="BB153" s="304"/>
      <c r="BC153" s="304"/>
      <c r="BD153" s="304"/>
      <c r="BE153" s="304"/>
      <c r="BF153" s="304"/>
      <c r="BG153" s="304"/>
      <c r="BH153" s="304"/>
      <c r="BI153" s="304"/>
      <c r="BJ153" s="304"/>
      <c r="BK153" s="304"/>
      <c r="BL153" s="304"/>
      <c r="BM153" s="304"/>
      <c r="BN153" s="304"/>
      <c r="BO153" s="304"/>
      <c r="BP153" s="304"/>
      <c r="BQ153" s="304"/>
      <c r="BR153" s="304"/>
      <c r="BS153" s="304"/>
      <c r="BT153" s="304"/>
      <c r="BU153" s="304"/>
      <c r="BV153" s="304"/>
      <c r="BW153" s="304"/>
      <c r="BX153" s="304"/>
      <c r="BY153" s="304"/>
      <c r="BZ153" s="304"/>
      <c r="CA153" s="304"/>
      <c r="CB153" s="304"/>
      <c r="CC153" s="304"/>
      <c r="CD153" s="304"/>
      <c r="CE153" s="304"/>
      <c r="CF153" s="304"/>
      <c r="CG153" s="304"/>
      <c r="CH153" s="304"/>
      <c r="CI153" s="304"/>
      <c r="CJ153" s="304"/>
      <c r="CK153" s="304"/>
      <c r="CL153" s="304"/>
      <c r="CM153" s="304"/>
      <c r="CN153" s="304"/>
      <c r="CO153" s="304"/>
      <c r="CP153" s="304"/>
      <c r="CQ153" s="304"/>
      <c r="CR153" s="304"/>
      <c r="CS153" s="304"/>
      <c r="CT153" s="304"/>
      <c r="CU153" s="304"/>
      <c r="CV153" s="304"/>
    </row>
    <row r="154" spans="1:100" s="274" customFormat="1" ht="19.5" hidden="1" customHeight="1">
      <c r="A154" s="296" t="e">
        <f>#REF!</f>
        <v>#REF!</v>
      </c>
      <c r="B154" s="296"/>
      <c r="C154" s="296"/>
      <c r="D154" s="296"/>
      <c r="E154" s="296"/>
      <c r="F154" s="296"/>
      <c r="G154" s="296"/>
      <c r="H154" s="296"/>
      <c r="I154" s="287" t="e">
        <f>#REF!</f>
        <v>#REF!</v>
      </c>
      <c r="J154" s="909" t="e">
        <f>#REF!</f>
        <v>#REF!</v>
      </c>
      <c r="K154" s="909"/>
      <c r="L154" s="909"/>
      <c r="M154" s="909"/>
      <c r="N154" s="304"/>
      <c r="O154" s="304"/>
      <c r="P154" s="304"/>
      <c r="Q154" s="304"/>
      <c r="R154" s="304"/>
      <c r="S154" s="304"/>
      <c r="T154" s="304"/>
      <c r="U154" s="304"/>
      <c r="V154" s="304"/>
      <c r="W154" s="304"/>
      <c r="X154" s="304"/>
      <c r="Y154" s="304"/>
      <c r="Z154" s="304"/>
      <c r="AA154" s="304"/>
      <c r="AB154" s="304"/>
      <c r="AC154" s="304"/>
      <c r="AD154" s="304"/>
      <c r="AE154" s="304"/>
      <c r="AF154" s="304"/>
      <c r="AG154" s="304"/>
      <c r="AH154" s="304"/>
      <c r="AI154" s="304"/>
      <c r="AJ154" s="304"/>
      <c r="AK154" s="304"/>
      <c r="AL154" s="304"/>
      <c r="AM154" s="304"/>
      <c r="AN154" s="304"/>
      <c r="AO154" s="304"/>
      <c r="AP154" s="304"/>
      <c r="AQ154" s="304"/>
      <c r="AR154" s="304"/>
      <c r="AS154" s="304"/>
      <c r="AT154" s="304"/>
      <c r="AU154" s="304"/>
      <c r="AV154" s="304"/>
      <c r="AW154" s="304"/>
      <c r="AX154" s="304"/>
      <c r="AY154" s="304"/>
      <c r="AZ154" s="304"/>
      <c r="BA154" s="304"/>
      <c r="BB154" s="304"/>
      <c r="BC154" s="304"/>
      <c r="BD154" s="304"/>
      <c r="BE154" s="304"/>
      <c r="BF154" s="304"/>
      <c r="BG154" s="304"/>
      <c r="BH154" s="304"/>
      <c r="BI154" s="304"/>
      <c r="BJ154" s="304"/>
      <c r="BK154" s="304"/>
      <c r="BL154" s="304"/>
      <c r="BM154" s="304"/>
      <c r="BN154" s="304"/>
      <c r="BO154" s="304"/>
      <c r="BP154" s="304"/>
      <c r="BQ154" s="304"/>
      <c r="BR154" s="304"/>
      <c r="BS154" s="304"/>
      <c r="BT154" s="304"/>
      <c r="BU154" s="304"/>
      <c r="BV154" s="304"/>
      <c r="BW154" s="304"/>
      <c r="BX154" s="304"/>
      <c r="BY154" s="304"/>
      <c r="BZ154" s="304"/>
      <c r="CA154" s="304"/>
      <c r="CB154" s="304"/>
      <c r="CC154" s="304"/>
      <c r="CD154" s="304"/>
      <c r="CE154" s="304"/>
      <c r="CF154" s="304"/>
      <c r="CG154" s="304"/>
      <c r="CH154" s="304"/>
      <c r="CI154" s="304"/>
      <c r="CJ154" s="304"/>
      <c r="CK154" s="304"/>
      <c r="CL154" s="304"/>
      <c r="CM154" s="304"/>
      <c r="CN154" s="304"/>
      <c r="CO154" s="304"/>
      <c r="CP154" s="304"/>
      <c r="CQ154" s="304"/>
      <c r="CR154" s="304"/>
      <c r="CS154" s="304"/>
      <c r="CT154" s="304"/>
      <c r="CU154" s="304"/>
      <c r="CV154" s="304"/>
    </row>
    <row r="155" spans="1:100" s="274" customFormat="1" ht="19.5" hidden="1" customHeight="1">
      <c r="A155" s="296"/>
      <c r="B155" s="296"/>
      <c r="C155" s="296"/>
      <c r="D155" s="296"/>
      <c r="E155" s="296"/>
      <c r="F155" s="296"/>
      <c r="G155" s="296"/>
      <c r="H155" s="296"/>
      <c r="I155" s="285" t="e">
        <f>#REF!</f>
        <v>#REF!</v>
      </c>
      <c r="J155" s="909" t="e">
        <f>#REF!</f>
        <v>#REF!</v>
      </c>
      <c r="K155" s="909"/>
      <c r="L155" s="909"/>
      <c r="M155" s="909"/>
      <c r="N155" s="304"/>
      <c r="O155" s="304"/>
      <c r="P155" s="304"/>
      <c r="Q155" s="304"/>
      <c r="R155" s="304"/>
      <c r="S155" s="304"/>
      <c r="T155" s="304"/>
      <c r="U155" s="304"/>
      <c r="V155" s="304"/>
      <c r="W155" s="304"/>
      <c r="X155" s="304"/>
      <c r="Y155" s="304"/>
      <c r="Z155" s="304"/>
      <c r="AA155" s="304"/>
      <c r="AB155" s="304"/>
      <c r="AC155" s="304"/>
      <c r="AD155" s="304"/>
      <c r="AE155" s="304"/>
      <c r="AF155" s="304"/>
      <c r="AG155" s="304"/>
      <c r="AH155" s="304"/>
      <c r="AI155" s="304"/>
      <c r="AJ155" s="304"/>
      <c r="AK155" s="304"/>
      <c r="AL155" s="304"/>
      <c r="AM155" s="304"/>
      <c r="AN155" s="304"/>
      <c r="AO155" s="304"/>
      <c r="AP155" s="304"/>
      <c r="AQ155" s="304"/>
      <c r="AR155" s="304"/>
      <c r="AS155" s="304"/>
      <c r="AT155" s="304"/>
      <c r="AU155" s="304"/>
      <c r="AV155" s="304"/>
      <c r="AW155" s="304"/>
      <c r="AX155" s="304"/>
      <c r="AY155" s="304"/>
      <c r="AZ155" s="304"/>
      <c r="BA155" s="304"/>
      <c r="BB155" s="304"/>
      <c r="BC155" s="304"/>
      <c r="BD155" s="304"/>
      <c r="BE155" s="304"/>
      <c r="BF155" s="304"/>
      <c r="BG155" s="304"/>
      <c r="BH155" s="304"/>
      <c r="BI155" s="304"/>
      <c r="BJ155" s="304"/>
      <c r="BK155" s="304"/>
      <c r="BL155" s="304"/>
      <c r="BM155" s="304"/>
      <c r="BN155" s="304"/>
      <c r="BO155" s="304"/>
      <c r="BP155" s="304"/>
      <c r="BQ155" s="304"/>
      <c r="BR155" s="304"/>
      <c r="BS155" s="304"/>
      <c r="BT155" s="304"/>
      <c r="BU155" s="304"/>
      <c r="BV155" s="304"/>
      <c r="BW155" s="304"/>
      <c r="BX155" s="304"/>
      <c r="BY155" s="304"/>
      <c r="BZ155" s="304"/>
      <c r="CA155" s="304"/>
      <c r="CB155" s="304"/>
      <c r="CC155" s="304"/>
      <c r="CD155" s="304"/>
      <c r="CE155" s="304"/>
      <c r="CF155" s="304"/>
      <c r="CG155" s="304"/>
      <c r="CH155" s="304"/>
      <c r="CI155" s="304"/>
      <c r="CJ155" s="304"/>
      <c r="CK155" s="304"/>
      <c r="CL155" s="304"/>
      <c r="CM155" s="304"/>
      <c r="CN155" s="304"/>
      <c r="CO155" s="304"/>
      <c r="CP155" s="304"/>
      <c r="CQ155" s="304"/>
      <c r="CR155" s="304"/>
      <c r="CS155" s="304"/>
      <c r="CT155" s="304"/>
      <c r="CU155" s="304"/>
      <c r="CV155" s="304"/>
    </row>
    <row r="156" spans="1:100" s="274" customFormat="1" ht="19.5" hidden="1" customHeight="1">
      <c r="A156" s="289" t="e">
        <f>#REF!</f>
        <v>#REF!</v>
      </c>
      <c r="B156" s="289"/>
      <c r="C156" s="289"/>
      <c r="D156" s="289"/>
      <c r="E156" s="289"/>
      <c r="F156" s="289"/>
      <c r="G156" s="289"/>
      <c r="H156" s="289"/>
      <c r="I156" s="285" t="e">
        <f>#REF!</f>
        <v>#REF!</v>
      </c>
      <c r="J156" s="909"/>
      <c r="K156" s="909"/>
      <c r="L156" s="909"/>
      <c r="M156" s="909"/>
      <c r="N156" s="304"/>
      <c r="O156" s="304"/>
      <c r="P156" s="304"/>
      <c r="Q156" s="304"/>
      <c r="R156" s="304"/>
      <c r="S156" s="304"/>
      <c r="T156" s="304"/>
      <c r="U156" s="304"/>
      <c r="V156" s="304"/>
      <c r="W156" s="304"/>
      <c r="X156" s="304"/>
      <c r="Y156" s="304"/>
      <c r="Z156" s="304"/>
      <c r="AA156" s="304"/>
      <c r="AB156" s="304"/>
      <c r="AC156" s="304"/>
      <c r="AD156" s="304"/>
      <c r="AE156" s="304"/>
      <c r="AF156" s="304"/>
      <c r="AG156" s="304"/>
      <c r="AH156" s="304"/>
      <c r="AI156" s="304"/>
      <c r="AJ156" s="304"/>
      <c r="AK156" s="304"/>
      <c r="AL156" s="304"/>
      <c r="AM156" s="304"/>
      <c r="AN156" s="304"/>
      <c r="AO156" s="304"/>
      <c r="AP156" s="304"/>
      <c r="AQ156" s="304"/>
      <c r="AR156" s="304"/>
      <c r="AS156" s="304"/>
      <c r="AT156" s="304"/>
      <c r="AU156" s="304"/>
      <c r="AV156" s="304"/>
      <c r="AW156" s="304"/>
      <c r="AX156" s="304"/>
      <c r="AY156" s="304"/>
      <c r="AZ156" s="304"/>
      <c r="BA156" s="304"/>
      <c r="BB156" s="304"/>
      <c r="BC156" s="304"/>
      <c r="BD156" s="304"/>
      <c r="BE156" s="304"/>
      <c r="BF156" s="304"/>
      <c r="BG156" s="304"/>
      <c r="BH156" s="304"/>
      <c r="BI156" s="304"/>
      <c r="BJ156" s="304"/>
      <c r="BK156" s="304"/>
      <c r="BL156" s="304"/>
      <c r="BM156" s="304"/>
      <c r="BN156" s="304"/>
      <c r="BO156" s="304"/>
      <c r="BP156" s="304"/>
      <c r="BQ156" s="304"/>
      <c r="BR156" s="304"/>
      <c r="BS156" s="304"/>
      <c r="BT156" s="304"/>
      <c r="BU156" s="304"/>
      <c r="BV156" s="304"/>
      <c r="BW156" s="304"/>
      <c r="BX156" s="304"/>
      <c r="BY156" s="304"/>
      <c r="BZ156" s="304"/>
      <c r="CA156" s="304"/>
      <c r="CB156" s="304"/>
      <c r="CC156" s="304"/>
      <c r="CD156" s="304"/>
      <c r="CE156" s="304"/>
      <c r="CF156" s="304"/>
      <c r="CG156" s="304"/>
      <c r="CH156" s="304"/>
      <c r="CI156" s="304"/>
      <c r="CJ156" s="304"/>
      <c r="CK156" s="304"/>
      <c r="CL156" s="304"/>
      <c r="CM156" s="304"/>
      <c r="CN156" s="304"/>
      <c r="CO156" s="304"/>
      <c r="CP156" s="304"/>
      <c r="CQ156" s="304"/>
      <c r="CR156" s="304"/>
      <c r="CS156" s="304"/>
      <c r="CT156" s="304"/>
      <c r="CU156" s="304"/>
      <c r="CV156" s="304"/>
    </row>
    <row r="157" spans="1:100" s="274" customFormat="1" ht="19.5" hidden="1" customHeight="1">
      <c r="A157" s="286" t="e">
        <f>#REF!</f>
        <v>#REF!</v>
      </c>
      <c r="B157" s="286"/>
      <c r="C157" s="286"/>
      <c r="D157" s="286"/>
      <c r="E157" s="286"/>
      <c r="F157" s="286"/>
      <c r="G157" s="286"/>
      <c r="H157" s="286"/>
      <c r="I157" s="287" t="e">
        <f>#REF!</f>
        <v>#REF!</v>
      </c>
      <c r="J157" s="909" t="e">
        <f>#REF!</f>
        <v>#REF!</v>
      </c>
      <c r="K157" s="909"/>
      <c r="L157" s="909"/>
      <c r="M157" s="909"/>
      <c r="N157" s="304"/>
      <c r="O157" s="304"/>
      <c r="P157" s="304"/>
      <c r="Q157" s="304"/>
      <c r="R157" s="304"/>
      <c r="S157" s="304"/>
      <c r="T157" s="304"/>
      <c r="U157" s="304"/>
      <c r="V157" s="304"/>
      <c r="W157" s="304"/>
      <c r="X157" s="304"/>
      <c r="Y157" s="304"/>
      <c r="Z157" s="304"/>
      <c r="AA157" s="304"/>
      <c r="AB157" s="304"/>
      <c r="AC157" s="304"/>
      <c r="AD157" s="304"/>
      <c r="AE157" s="304"/>
      <c r="AF157" s="304"/>
      <c r="AG157" s="304"/>
      <c r="AH157" s="304"/>
      <c r="AI157" s="304"/>
      <c r="AJ157" s="304"/>
      <c r="AK157" s="304"/>
      <c r="AL157" s="304"/>
      <c r="AM157" s="304"/>
      <c r="AN157" s="304"/>
      <c r="AO157" s="304"/>
      <c r="AP157" s="304"/>
      <c r="AQ157" s="304"/>
      <c r="AR157" s="304"/>
      <c r="AS157" s="304"/>
      <c r="AT157" s="304"/>
      <c r="AU157" s="304"/>
      <c r="AV157" s="304"/>
      <c r="AW157" s="304"/>
      <c r="AX157" s="304"/>
      <c r="AY157" s="304"/>
      <c r="AZ157" s="304"/>
      <c r="BA157" s="304"/>
      <c r="BB157" s="304"/>
      <c r="BC157" s="304"/>
      <c r="BD157" s="304"/>
      <c r="BE157" s="304"/>
      <c r="BF157" s="304"/>
      <c r="BG157" s="304"/>
      <c r="BH157" s="304"/>
      <c r="BI157" s="304"/>
      <c r="BJ157" s="304"/>
      <c r="BK157" s="304"/>
      <c r="BL157" s="304"/>
      <c r="BM157" s="304"/>
      <c r="BN157" s="304"/>
      <c r="BO157" s="304"/>
      <c r="BP157" s="304"/>
      <c r="BQ157" s="304"/>
      <c r="BR157" s="304"/>
      <c r="BS157" s="304"/>
      <c r="BT157" s="304"/>
      <c r="BU157" s="304"/>
      <c r="BV157" s="304"/>
      <c r="BW157" s="304"/>
      <c r="BX157" s="304"/>
      <c r="BY157" s="304"/>
      <c r="BZ157" s="304"/>
      <c r="CA157" s="304"/>
      <c r="CB157" s="304"/>
      <c r="CC157" s="304"/>
      <c r="CD157" s="304"/>
      <c r="CE157" s="304"/>
      <c r="CF157" s="304"/>
      <c r="CG157" s="304"/>
      <c r="CH157" s="304"/>
      <c r="CI157" s="304"/>
      <c r="CJ157" s="304"/>
      <c r="CK157" s="304"/>
      <c r="CL157" s="304"/>
      <c r="CM157" s="304"/>
      <c r="CN157" s="304"/>
      <c r="CO157" s="304"/>
      <c r="CP157" s="304"/>
      <c r="CQ157" s="304"/>
      <c r="CR157" s="304"/>
      <c r="CS157" s="304"/>
      <c r="CT157" s="304"/>
      <c r="CU157" s="304"/>
      <c r="CV157" s="304"/>
    </row>
    <row r="158" spans="1:100" s="274" customFormat="1" ht="19.5" hidden="1" customHeight="1">
      <c r="A158" s="286" t="e">
        <f>#REF!</f>
        <v>#REF!</v>
      </c>
      <c r="B158" s="286"/>
      <c r="C158" s="286"/>
      <c r="D158" s="286"/>
      <c r="E158" s="286"/>
      <c r="F158" s="286"/>
      <c r="G158" s="286"/>
      <c r="H158" s="286"/>
      <c r="I158" s="287" t="e">
        <f>#REF!</f>
        <v>#REF!</v>
      </c>
      <c r="J158" s="909" t="e">
        <f>#REF!</f>
        <v>#REF!</v>
      </c>
      <c r="K158" s="909"/>
      <c r="L158" s="909"/>
      <c r="M158" s="909"/>
      <c r="N158" s="304"/>
      <c r="O158" s="304"/>
      <c r="P158" s="304"/>
      <c r="Q158" s="304"/>
      <c r="R158" s="304"/>
      <c r="S158" s="304"/>
      <c r="T158" s="304"/>
      <c r="U158" s="304"/>
      <c r="V158" s="304"/>
      <c r="W158" s="304"/>
      <c r="X158" s="304"/>
      <c r="Y158" s="304"/>
      <c r="Z158" s="304"/>
      <c r="AA158" s="304"/>
      <c r="AB158" s="304"/>
      <c r="AC158" s="304"/>
      <c r="AD158" s="304"/>
      <c r="AE158" s="304"/>
      <c r="AF158" s="304"/>
      <c r="AG158" s="304"/>
      <c r="AH158" s="304"/>
      <c r="AI158" s="304"/>
      <c r="AJ158" s="304"/>
      <c r="AK158" s="304"/>
      <c r="AL158" s="304"/>
      <c r="AM158" s="304"/>
      <c r="AN158" s="304"/>
      <c r="AO158" s="304"/>
      <c r="AP158" s="304"/>
      <c r="AQ158" s="304"/>
      <c r="AR158" s="304"/>
      <c r="AS158" s="304"/>
      <c r="AT158" s="304"/>
      <c r="AU158" s="304"/>
      <c r="AV158" s="304"/>
      <c r="AW158" s="304"/>
      <c r="AX158" s="304"/>
      <c r="AY158" s="304"/>
      <c r="AZ158" s="304"/>
      <c r="BA158" s="304"/>
      <c r="BB158" s="304"/>
      <c r="BC158" s="304"/>
      <c r="BD158" s="304"/>
      <c r="BE158" s="304"/>
      <c r="BF158" s="304"/>
      <c r="BG158" s="304"/>
      <c r="BH158" s="304"/>
      <c r="BI158" s="304"/>
      <c r="BJ158" s="304"/>
      <c r="BK158" s="304"/>
      <c r="BL158" s="304"/>
      <c r="BM158" s="304"/>
      <c r="BN158" s="304"/>
      <c r="BO158" s="304"/>
      <c r="BP158" s="304"/>
      <c r="BQ158" s="304"/>
      <c r="BR158" s="304"/>
      <c r="BS158" s="304"/>
      <c r="BT158" s="304"/>
      <c r="BU158" s="304"/>
      <c r="BV158" s="304"/>
      <c r="BW158" s="304"/>
      <c r="BX158" s="304"/>
      <c r="BY158" s="304"/>
      <c r="BZ158" s="304"/>
      <c r="CA158" s="304"/>
      <c r="CB158" s="304"/>
      <c r="CC158" s="304"/>
      <c r="CD158" s="304"/>
      <c r="CE158" s="304"/>
      <c r="CF158" s="304"/>
      <c r="CG158" s="304"/>
      <c r="CH158" s="304"/>
      <c r="CI158" s="304"/>
      <c r="CJ158" s="304"/>
      <c r="CK158" s="304"/>
      <c r="CL158" s="304"/>
      <c r="CM158" s="304"/>
      <c r="CN158" s="304"/>
      <c r="CO158" s="304"/>
      <c r="CP158" s="304"/>
      <c r="CQ158" s="304"/>
      <c r="CR158" s="304"/>
      <c r="CS158" s="304"/>
      <c r="CT158" s="304"/>
      <c r="CU158" s="304"/>
      <c r="CV158" s="304"/>
    </row>
    <row r="159" spans="1:100" s="274" customFormat="1" ht="19.5" hidden="1" customHeight="1">
      <c r="A159" s="296"/>
      <c r="B159" s="296"/>
      <c r="C159" s="296"/>
      <c r="D159" s="296"/>
      <c r="E159" s="296"/>
      <c r="F159" s="296"/>
      <c r="G159" s="296"/>
      <c r="H159" s="296"/>
      <c r="I159" s="285" t="e">
        <f>#REF!</f>
        <v>#REF!</v>
      </c>
      <c r="J159" s="909" t="e">
        <f>#REF!</f>
        <v>#REF!</v>
      </c>
      <c r="K159" s="909"/>
      <c r="L159" s="909"/>
      <c r="M159" s="909"/>
      <c r="N159" s="304"/>
      <c r="O159" s="304"/>
      <c r="P159" s="304"/>
      <c r="Q159" s="304"/>
      <c r="R159" s="304"/>
      <c r="S159" s="304"/>
      <c r="T159" s="304"/>
      <c r="U159" s="304"/>
      <c r="V159" s="304"/>
      <c r="W159" s="304"/>
      <c r="X159" s="304"/>
      <c r="Y159" s="304"/>
      <c r="Z159" s="304"/>
      <c r="AA159" s="304"/>
      <c r="AB159" s="304"/>
      <c r="AC159" s="304"/>
      <c r="AD159" s="304"/>
      <c r="AE159" s="304"/>
      <c r="AF159" s="304"/>
      <c r="AG159" s="304"/>
      <c r="AH159" s="304"/>
      <c r="AI159" s="304"/>
      <c r="AJ159" s="304"/>
      <c r="AK159" s="304"/>
      <c r="AL159" s="304"/>
      <c r="AM159" s="304"/>
      <c r="AN159" s="304"/>
      <c r="AO159" s="304"/>
      <c r="AP159" s="304"/>
      <c r="AQ159" s="304"/>
      <c r="AR159" s="304"/>
      <c r="AS159" s="304"/>
      <c r="AT159" s="304"/>
      <c r="AU159" s="304"/>
      <c r="AV159" s="304"/>
      <c r="AW159" s="304"/>
      <c r="AX159" s="304"/>
      <c r="AY159" s="304"/>
      <c r="AZ159" s="304"/>
      <c r="BA159" s="304"/>
      <c r="BB159" s="304"/>
      <c r="BC159" s="304"/>
      <c r="BD159" s="304"/>
      <c r="BE159" s="304"/>
      <c r="BF159" s="304"/>
      <c r="BG159" s="304"/>
      <c r="BH159" s="304"/>
      <c r="BI159" s="304"/>
      <c r="BJ159" s="304"/>
      <c r="BK159" s="304"/>
      <c r="BL159" s="304"/>
      <c r="BM159" s="304"/>
      <c r="BN159" s="304"/>
      <c r="BO159" s="304"/>
      <c r="BP159" s="304"/>
      <c r="BQ159" s="304"/>
      <c r="BR159" s="304"/>
      <c r="BS159" s="304"/>
      <c r="BT159" s="304"/>
      <c r="BU159" s="304"/>
      <c r="BV159" s="304"/>
      <c r="BW159" s="304"/>
      <c r="BX159" s="304"/>
      <c r="BY159" s="304"/>
      <c r="BZ159" s="304"/>
      <c r="CA159" s="304"/>
      <c r="CB159" s="304"/>
      <c r="CC159" s="304"/>
      <c r="CD159" s="304"/>
      <c r="CE159" s="304"/>
      <c r="CF159" s="304"/>
      <c r="CG159" s="304"/>
      <c r="CH159" s="304"/>
      <c r="CI159" s="304"/>
      <c r="CJ159" s="304"/>
      <c r="CK159" s="304"/>
      <c r="CL159" s="304"/>
      <c r="CM159" s="304"/>
      <c r="CN159" s="304"/>
      <c r="CO159" s="304"/>
      <c r="CP159" s="304"/>
      <c r="CQ159" s="304"/>
      <c r="CR159" s="304"/>
      <c r="CS159" s="304"/>
      <c r="CT159" s="304"/>
      <c r="CU159" s="304"/>
      <c r="CV159" s="304"/>
    </row>
    <row r="160" spans="1:100" s="274" customFormat="1" ht="33" hidden="1" customHeight="1">
      <c r="A160" s="289" t="e">
        <f>#REF!</f>
        <v>#REF!</v>
      </c>
      <c r="B160" s="289"/>
      <c r="C160" s="289"/>
      <c r="D160" s="289"/>
      <c r="E160" s="289"/>
      <c r="F160" s="289"/>
      <c r="G160" s="289"/>
      <c r="H160" s="289"/>
      <c r="I160" s="285" t="e">
        <f>#REF!</f>
        <v>#REF!</v>
      </c>
      <c r="J160" s="909"/>
      <c r="K160" s="909"/>
      <c r="L160" s="909"/>
      <c r="M160" s="909"/>
      <c r="N160" s="304"/>
      <c r="O160" s="304"/>
      <c r="P160" s="304"/>
      <c r="Q160" s="304"/>
      <c r="R160" s="304"/>
      <c r="S160" s="304"/>
      <c r="T160" s="304"/>
      <c r="U160" s="304"/>
      <c r="V160" s="304"/>
      <c r="W160" s="304"/>
      <c r="X160" s="304"/>
      <c r="Y160" s="304"/>
      <c r="Z160" s="304"/>
      <c r="AA160" s="304"/>
      <c r="AB160" s="304"/>
      <c r="AC160" s="304"/>
      <c r="AD160" s="304"/>
      <c r="AE160" s="304"/>
      <c r="AF160" s="304"/>
      <c r="AG160" s="304"/>
      <c r="AH160" s="304"/>
      <c r="AI160" s="304"/>
      <c r="AJ160" s="304"/>
      <c r="AK160" s="304"/>
      <c r="AL160" s="304"/>
      <c r="AM160" s="304"/>
      <c r="AN160" s="304"/>
      <c r="AO160" s="304"/>
      <c r="AP160" s="304"/>
      <c r="AQ160" s="304"/>
      <c r="AR160" s="304"/>
      <c r="AS160" s="304"/>
      <c r="AT160" s="304"/>
      <c r="AU160" s="304"/>
      <c r="AV160" s="304"/>
      <c r="AW160" s="304"/>
      <c r="AX160" s="304"/>
      <c r="AY160" s="304"/>
      <c r="AZ160" s="304"/>
      <c r="BA160" s="304"/>
      <c r="BB160" s="304"/>
      <c r="BC160" s="304"/>
      <c r="BD160" s="304"/>
      <c r="BE160" s="304"/>
      <c r="BF160" s="304"/>
      <c r="BG160" s="304"/>
      <c r="BH160" s="304"/>
      <c r="BI160" s="304"/>
      <c r="BJ160" s="304"/>
      <c r="BK160" s="304"/>
      <c r="BL160" s="304"/>
      <c r="BM160" s="304"/>
      <c r="BN160" s="304"/>
      <c r="BO160" s="304"/>
      <c r="BP160" s="304"/>
      <c r="BQ160" s="304"/>
      <c r="BR160" s="304"/>
      <c r="BS160" s="304"/>
      <c r="BT160" s="304"/>
      <c r="BU160" s="304"/>
      <c r="BV160" s="304"/>
      <c r="BW160" s="304"/>
      <c r="BX160" s="304"/>
      <c r="BY160" s="304"/>
      <c r="BZ160" s="304"/>
      <c r="CA160" s="304"/>
      <c r="CB160" s="304"/>
      <c r="CC160" s="304"/>
      <c r="CD160" s="304"/>
      <c r="CE160" s="304"/>
      <c r="CF160" s="304"/>
      <c r="CG160" s="304"/>
      <c r="CH160" s="304"/>
      <c r="CI160" s="304"/>
      <c r="CJ160" s="304"/>
      <c r="CK160" s="304"/>
      <c r="CL160" s="304"/>
      <c r="CM160" s="304"/>
      <c r="CN160" s="304"/>
      <c r="CO160" s="304"/>
      <c r="CP160" s="304"/>
      <c r="CQ160" s="304"/>
      <c r="CR160" s="304"/>
      <c r="CS160" s="304"/>
      <c r="CT160" s="304"/>
      <c r="CU160" s="304"/>
      <c r="CV160" s="304"/>
    </row>
    <row r="161" spans="1:100" s="274" customFormat="1" ht="19.5" hidden="1" customHeight="1">
      <c r="A161" s="286" t="e">
        <f>#REF!</f>
        <v>#REF!</v>
      </c>
      <c r="B161" s="286"/>
      <c r="C161" s="286"/>
      <c r="D161" s="286"/>
      <c r="E161" s="286"/>
      <c r="F161" s="286"/>
      <c r="G161" s="286"/>
      <c r="H161" s="286"/>
      <c r="I161" s="287" t="e">
        <f>#REF!</f>
        <v>#REF!</v>
      </c>
      <c r="J161" s="909" t="e">
        <f>#REF!</f>
        <v>#REF!</v>
      </c>
      <c r="K161" s="909"/>
      <c r="L161" s="909"/>
      <c r="M161" s="909"/>
      <c r="N161" s="304"/>
      <c r="O161" s="304"/>
      <c r="P161" s="304"/>
      <c r="Q161" s="304"/>
      <c r="R161" s="304"/>
      <c r="S161" s="304"/>
      <c r="T161" s="304"/>
      <c r="U161" s="304"/>
      <c r="V161" s="304"/>
      <c r="W161" s="304"/>
      <c r="X161" s="304"/>
      <c r="Y161" s="304"/>
      <c r="Z161" s="304"/>
      <c r="AA161" s="304"/>
      <c r="AB161" s="304"/>
      <c r="AC161" s="304"/>
      <c r="AD161" s="304"/>
      <c r="AE161" s="304"/>
      <c r="AF161" s="304"/>
      <c r="AG161" s="304"/>
      <c r="AH161" s="304"/>
      <c r="AI161" s="304"/>
      <c r="AJ161" s="304"/>
      <c r="AK161" s="304"/>
      <c r="AL161" s="304"/>
      <c r="AM161" s="304"/>
      <c r="AN161" s="304"/>
      <c r="AO161" s="304"/>
      <c r="AP161" s="304"/>
      <c r="AQ161" s="304"/>
      <c r="AR161" s="304"/>
      <c r="AS161" s="304"/>
      <c r="AT161" s="304"/>
      <c r="AU161" s="304"/>
      <c r="AV161" s="304"/>
      <c r="AW161" s="304"/>
      <c r="AX161" s="304"/>
      <c r="AY161" s="304"/>
      <c r="AZ161" s="304"/>
      <c r="BA161" s="304"/>
      <c r="BB161" s="304"/>
      <c r="BC161" s="304"/>
      <c r="BD161" s="304"/>
      <c r="BE161" s="304"/>
      <c r="BF161" s="304"/>
      <c r="BG161" s="304"/>
      <c r="BH161" s="304"/>
      <c r="BI161" s="304"/>
      <c r="BJ161" s="304"/>
      <c r="BK161" s="304"/>
      <c r="BL161" s="304"/>
      <c r="BM161" s="304"/>
      <c r="BN161" s="304"/>
      <c r="BO161" s="304"/>
      <c r="BP161" s="304"/>
      <c r="BQ161" s="304"/>
      <c r="BR161" s="304"/>
      <c r="BS161" s="304"/>
      <c r="BT161" s="304"/>
      <c r="BU161" s="304"/>
      <c r="BV161" s="304"/>
      <c r="BW161" s="304"/>
      <c r="BX161" s="304"/>
      <c r="BY161" s="304"/>
      <c r="BZ161" s="304"/>
      <c r="CA161" s="304"/>
      <c r="CB161" s="304"/>
      <c r="CC161" s="304"/>
      <c r="CD161" s="304"/>
      <c r="CE161" s="304"/>
      <c r="CF161" s="304"/>
      <c r="CG161" s="304"/>
      <c r="CH161" s="304"/>
      <c r="CI161" s="304"/>
      <c r="CJ161" s="304"/>
      <c r="CK161" s="304"/>
      <c r="CL161" s="304"/>
      <c r="CM161" s="304"/>
      <c r="CN161" s="304"/>
      <c r="CO161" s="304"/>
      <c r="CP161" s="304"/>
      <c r="CQ161" s="304"/>
      <c r="CR161" s="304"/>
      <c r="CS161" s="304"/>
      <c r="CT161" s="304"/>
      <c r="CU161" s="304"/>
      <c r="CV161" s="304"/>
    </row>
    <row r="162" spans="1:100" s="274" customFormat="1" ht="19.5" hidden="1" customHeight="1">
      <c r="A162" s="286" t="e">
        <f>#REF!</f>
        <v>#REF!</v>
      </c>
      <c r="B162" s="286"/>
      <c r="C162" s="286"/>
      <c r="D162" s="286"/>
      <c r="E162" s="286"/>
      <c r="F162" s="286"/>
      <c r="G162" s="286"/>
      <c r="H162" s="286"/>
      <c r="I162" s="287" t="e">
        <f>#REF!</f>
        <v>#REF!</v>
      </c>
      <c r="J162" s="909" t="e">
        <f>#REF!</f>
        <v>#REF!</v>
      </c>
      <c r="K162" s="909"/>
      <c r="L162" s="909"/>
      <c r="M162" s="909"/>
      <c r="N162" s="304"/>
      <c r="O162" s="304"/>
      <c r="P162" s="304"/>
      <c r="Q162" s="304"/>
      <c r="R162" s="304"/>
      <c r="S162" s="304"/>
      <c r="T162" s="304"/>
      <c r="U162" s="304"/>
      <c r="V162" s="304"/>
      <c r="W162" s="304"/>
      <c r="X162" s="304"/>
      <c r="Y162" s="304"/>
      <c r="Z162" s="304"/>
      <c r="AA162" s="304"/>
      <c r="AB162" s="304"/>
      <c r="AC162" s="304"/>
      <c r="AD162" s="304"/>
      <c r="AE162" s="304"/>
      <c r="AF162" s="304"/>
      <c r="AG162" s="304"/>
      <c r="AH162" s="304"/>
      <c r="AI162" s="304"/>
      <c r="AJ162" s="304"/>
      <c r="AK162" s="304"/>
      <c r="AL162" s="304"/>
      <c r="AM162" s="304"/>
      <c r="AN162" s="304"/>
      <c r="AO162" s="304"/>
      <c r="AP162" s="304"/>
      <c r="AQ162" s="304"/>
      <c r="AR162" s="304"/>
      <c r="AS162" s="304"/>
      <c r="AT162" s="304"/>
      <c r="AU162" s="304"/>
      <c r="AV162" s="304"/>
      <c r="AW162" s="304"/>
      <c r="AX162" s="304"/>
      <c r="AY162" s="304"/>
      <c r="AZ162" s="304"/>
      <c r="BA162" s="304"/>
      <c r="BB162" s="304"/>
      <c r="BC162" s="304"/>
      <c r="BD162" s="304"/>
      <c r="BE162" s="304"/>
      <c r="BF162" s="304"/>
      <c r="BG162" s="304"/>
      <c r="BH162" s="304"/>
      <c r="BI162" s="304"/>
      <c r="BJ162" s="304"/>
      <c r="BK162" s="304"/>
      <c r="BL162" s="304"/>
      <c r="BM162" s="304"/>
      <c r="BN162" s="304"/>
      <c r="BO162" s="304"/>
      <c r="BP162" s="304"/>
      <c r="BQ162" s="304"/>
      <c r="BR162" s="304"/>
      <c r="BS162" s="304"/>
      <c r="BT162" s="304"/>
      <c r="BU162" s="304"/>
      <c r="BV162" s="304"/>
      <c r="BW162" s="304"/>
      <c r="BX162" s="304"/>
      <c r="BY162" s="304"/>
      <c r="BZ162" s="304"/>
      <c r="CA162" s="304"/>
      <c r="CB162" s="304"/>
      <c r="CC162" s="304"/>
      <c r="CD162" s="304"/>
      <c r="CE162" s="304"/>
      <c r="CF162" s="304"/>
      <c r="CG162" s="304"/>
      <c r="CH162" s="304"/>
      <c r="CI162" s="304"/>
      <c r="CJ162" s="304"/>
      <c r="CK162" s="304"/>
      <c r="CL162" s="304"/>
      <c r="CM162" s="304"/>
      <c r="CN162" s="304"/>
      <c r="CO162" s="304"/>
      <c r="CP162" s="304"/>
      <c r="CQ162" s="304"/>
      <c r="CR162" s="304"/>
      <c r="CS162" s="304"/>
      <c r="CT162" s="304"/>
      <c r="CU162" s="304"/>
      <c r="CV162" s="304"/>
    </row>
    <row r="163" spans="1:100" s="274" customFormat="1" ht="19.5" hidden="1" customHeight="1">
      <c r="A163" s="286" t="e">
        <f>#REF!</f>
        <v>#REF!</v>
      </c>
      <c r="B163" s="286"/>
      <c r="C163" s="286"/>
      <c r="D163" s="286"/>
      <c r="E163" s="286"/>
      <c r="F163" s="286"/>
      <c r="G163" s="286"/>
      <c r="H163" s="286"/>
      <c r="I163" s="287" t="e">
        <f>#REF!</f>
        <v>#REF!</v>
      </c>
      <c r="J163" s="909" t="e">
        <f>#REF!</f>
        <v>#REF!</v>
      </c>
      <c r="K163" s="909"/>
      <c r="L163" s="909"/>
      <c r="M163" s="909"/>
      <c r="N163" s="304"/>
      <c r="O163" s="304"/>
      <c r="P163" s="304"/>
      <c r="Q163" s="304"/>
      <c r="R163" s="304"/>
      <c r="S163" s="304"/>
      <c r="T163" s="304"/>
      <c r="U163" s="304"/>
      <c r="V163" s="304"/>
      <c r="W163" s="304"/>
      <c r="X163" s="304"/>
      <c r="Y163" s="304"/>
      <c r="Z163" s="304"/>
      <c r="AA163" s="304"/>
      <c r="AB163" s="304"/>
      <c r="AC163" s="304"/>
      <c r="AD163" s="304"/>
      <c r="AE163" s="304"/>
      <c r="AF163" s="304"/>
      <c r="AG163" s="304"/>
      <c r="AH163" s="304"/>
      <c r="AI163" s="304"/>
      <c r="AJ163" s="304"/>
      <c r="AK163" s="304"/>
      <c r="AL163" s="304"/>
      <c r="AM163" s="304"/>
      <c r="AN163" s="304"/>
      <c r="AO163" s="304"/>
      <c r="AP163" s="304"/>
      <c r="AQ163" s="304"/>
      <c r="AR163" s="304"/>
      <c r="AS163" s="304"/>
      <c r="AT163" s="304"/>
      <c r="AU163" s="304"/>
      <c r="AV163" s="304"/>
      <c r="AW163" s="304"/>
      <c r="AX163" s="304"/>
      <c r="AY163" s="304"/>
      <c r="AZ163" s="304"/>
      <c r="BA163" s="304"/>
      <c r="BB163" s="304"/>
      <c r="BC163" s="304"/>
      <c r="BD163" s="304"/>
      <c r="BE163" s="304"/>
      <c r="BF163" s="304"/>
      <c r="BG163" s="304"/>
      <c r="BH163" s="304"/>
      <c r="BI163" s="304"/>
      <c r="BJ163" s="304"/>
      <c r="BK163" s="304"/>
      <c r="BL163" s="304"/>
      <c r="BM163" s="304"/>
      <c r="BN163" s="304"/>
      <c r="BO163" s="304"/>
      <c r="BP163" s="304"/>
      <c r="BQ163" s="304"/>
      <c r="BR163" s="304"/>
      <c r="BS163" s="304"/>
      <c r="BT163" s="304"/>
      <c r="BU163" s="304"/>
      <c r="BV163" s="304"/>
      <c r="BW163" s="304"/>
      <c r="BX163" s="304"/>
      <c r="BY163" s="304"/>
      <c r="BZ163" s="304"/>
      <c r="CA163" s="304"/>
      <c r="CB163" s="304"/>
      <c r="CC163" s="304"/>
      <c r="CD163" s="304"/>
      <c r="CE163" s="304"/>
      <c r="CF163" s="304"/>
      <c r="CG163" s="304"/>
      <c r="CH163" s="304"/>
      <c r="CI163" s="304"/>
      <c r="CJ163" s="304"/>
      <c r="CK163" s="304"/>
      <c r="CL163" s="304"/>
      <c r="CM163" s="304"/>
      <c r="CN163" s="304"/>
      <c r="CO163" s="304"/>
      <c r="CP163" s="304"/>
      <c r="CQ163" s="304"/>
      <c r="CR163" s="304"/>
      <c r="CS163" s="304"/>
      <c r="CT163" s="304"/>
      <c r="CU163" s="304"/>
      <c r="CV163" s="304"/>
    </row>
    <row r="164" spans="1:100" s="274" customFormat="1" ht="19.5" hidden="1" customHeight="1">
      <c r="A164" s="286" t="e">
        <f>#REF!</f>
        <v>#REF!</v>
      </c>
      <c r="B164" s="286"/>
      <c r="C164" s="286"/>
      <c r="D164" s="286"/>
      <c r="E164" s="286"/>
      <c r="F164" s="286"/>
      <c r="G164" s="286"/>
      <c r="H164" s="286"/>
      <c r="I164" s="287" t="e">
        <f>#REF!</f>
        <v>#REF!</v>
      </c>
      <c r="J164" s="909" t="e">
        <f>#REF!</f>
        <v>#REF!</v>
      </c>
      <c r="K164" s="909"/>
      <c r="L164" s="909"/>
      <c r="M164" s="909"/>
      <c r="N164" s="304"/>
      <c r="O164" s="304"/>
      <c r="P164" s="304"/>
      <c r="Q164" s="304"/>
      <c r="R164" s="304"/>
      <c r="S164" s="304"/>
      <c r="T164" s="304"/>
      <c r="U164" s="304"/>
      <c r="V164" s="304"/>
      <c r="W164" s="304"/>
      <c r="X164" s="304"/>
      <c r="Y164" s="304"/>
      <c r="Z164" s="304"/>
      <c r="AA164" s="304"/>
      <c r="AB164" s="304"/>
      <c r="AC164" s="304"/>
      <c r="AD164" s="304"/>
      <c r="AE164" s="304"/>
      <c r="AF164" s="304"/>
      <c r="AG164" s="304"/>
      <c r="AH164" s="304"/>
      <c r="AI164" s="304"/>
      <c r="AJ164" s="304"/>
      <c r="AK164" s="304"/>
      <c r="AL164" s="304"/>
      <c r="AM164" s="304"/>
      <c r="AN164" s="304"/>
      <c r="AO164" s="304"/>
      <c r="AP164" s="304"/>
      <c r="AQ164" s="304"/>
      <c r="AR164" s="304"/>
      <c r="AS164" s="304"/>
      <c r="AT164" s="304"/>
      <c r="AU164" s="304"/>
      <c r="AV164" s="304"/>
      <c r="AW164" s="304"/>
      <c r="AX164" s="304"/>
      <c r="AY164" s="304"/>
      <c r="AZ164" s="304"/>
      <c r="BA164" s="304"/>
      <c r="BB164" s="304"/>
      <c r="BC164" s="304"/>
      <c r="BD164" s="304"/>
      <c r="BE164" s="304"/>
      <c r="BF164" s="304"/>
      <c r="BG164" s="304"/>
      <c r="BH164" s="304"/>
      <c r="BI164" s="304"/>
      <c r="BJ164" s="304"/>
      <c r="BK164" s="304"/>
      <c r="BL164" s="304"/>
      <c r="BM164" s="304"/>
      <c r="BN164" s="304"/>
      <c r="BO164" s="304"/>
      <c r="BP164" s="304"/>
      <c r="BQ164" s="304"/>
      <c r="BR164" s="304"/>
      <c r="BS164" s="304"/>
      <c r="BT164" s="304"/>
      <c r="BU164" s="304"/>
      <c r="BV164" s="304"/>
      <c r="BW164" s="304"/>
      <c r="BX164" s="304"/>
      <c r="BY164" s="304"/>
      <c r="BZ164" s="304"/>
      <c r="CA164" s="304"/>
      <c r="CB164" s="304"/>
      <c r="CC164" s="304"/>
      <c r="CD164" s="304"/>
      <c r="CE164" s="304"/>
      <c r="CF164" s="304"/>
      <c r="CG164" s="304"/>
      <c r="CH164" s="304"/>
      <c r="CI164" s="304"/>
      <c r="CJ164" s="304"/>
      <c r="CK164" s="304"/>
      <c r="CL164" s="304"/>
      <c r="CM164" s="304"/>
      <c r="CN164" s="304"/>
      <c r="CO164" s="304"/>
      <c r="CP164" s="304"/>
      <c r="CQ164" s="304"/>
      <c r="CR164" s="304"/>
      <c r="CS164" s="304"/>
      <c r="CT164" s="304"/>
      <c r="CU164" s="304"/>
      <c r="CV164" s="304"/>
    </row>
    <row r="165" spans="1:100" s="274" customFormat="1" ht="19.5" hidden="1" customHeight="1">
      <c r="A165" s="286" t="e">
        <f>#REF!</f>
        <v>#REF!</v>
      </c>
      <c r="B165" s="286"/>
      <c r="C165" s="286"/>
      <c r="D165" s="286"/>
      <c r="E165" s="286"/>
      <c r="F165" s="286"/>
      <c r="G165" s="286"/>
      <c r="H165" s="286"/>
      <c r="I165" s="287" t="e">
        <f>#REF!</f>
        <v>#REF!</v>
      </c>
      <c r="J165" s="909" t="e">
        <f>#REF!</f>
        <v>#REF!</v>
      </c>
      <c r="K165" s="909"/>
      <c r="L165" s="909"/>
      <c r="M165" s="909"/>
      <c r="N165" s="304"/>
      <c r="O165" s="304"/>
      <c r="P165" s="304"/>
      <c r="Q165" s="304"/>
      <c r="R165" s="304"/>
      <c r="S165" s="304"/>
      <c r="T165" s="304"/>
      <c r="U165" s="304"/>
      <c r="V165" s="304"/>
      <c r="W165" s="304"/>
      <c r="X165" s="304"/>
      <c r="Y165" s="304"/>
      <c r="Z165" s="304"/>
      <c r="AA165" s="304"/>
      <c r="AB165" s="304"/>
      <c r="AC165" s="304"/>
      <c r="AD165" s="304"/>
      <c r="AE165" s="304"/>
      <c r="AF165" s="304"/>
      <c r="AG165" s="304"/>
      <c r="AH165" s="304"/>
      <c r="AI165" s="304"/>
      <c r="AJ165" s="304"/>
      <c r="AK165" s="304"/>
      <c r="AL165" s="304"/>
      <c r="AM165" s="304"/>
      <c r="AN165" s="304"/>
      <c r="AO165" s="304"/>
      <c r="AP165" s="304"/>
      <c r="AQ165" s="304"/>
      <c r="AR165" s="304"/>
      <c r="AS165" s="304"/>
      <c r="AT165" s="304"/>
      <c r="AU165" s="304"/>
      <c r="AV165" s="304"/>
      <c r="AW165" s="304"/>
      <c r="AX165" s="304"/>
      <c r="AY165" s="304"/>
      <c r="AZ165" s="304"/>
      <c r="BA165" s="304"/>
      <c r="BB165" s="304"/>
      <c r="BC165" s="304"/>
      <c r="BD165" s="304"/>
      <c r="BE165" s="304"/>
      <c r="BF165" s="304"/>
      <c r="BG165" s="304"/>
      <c r="BH165" s="304"/>
      <c r="BI165" s="304"/>
      <c r="BJ165" s="304"/>
      <c r="BK165" s="304"/>
      <c r="BL165" s="304"/>
      <c r="BM165" s="304"/>
      <c r="BN165" s="304"/>
      <c r="BO165" s="304"/>
      <c r="BP165" s="304"/>
      <c r="BQ165" s="304"/>
      <c r="BR165" s="304"/>
      <c r="BS165" s="304"/>
      <c r="BT165" s="304"/>
      <c r="BU165" s="304"/>
      <c r="BV165" s="304"/>
      <c r="BW165" s="304"/>
      <c r="BX165" s="304"/>
      <c r="BY165" s="304"/>
      <c r="BZ165" s="304"/>
      <c r="CA165" s="304"/>
      <c r="CB165" s="304"/>
      <c r="CC165" s="304"/>
      <c r="CD165" s="304"/>
      <c r="CE165" s="304"/>
      <c r="CF165" s="304"/>
      <c r="CG165" s="304"/>
      <c r="CH165" s="304"/>
      <c r="CI165" s="304"/>
      <c r="CJ165" s="304"/>
      <c r="CK165" s="304"/>
      <c r="CL165" s="304"/>
      <c r="CM165" s="304"/>
      <c r="CN165" s="304"/>
      <c r="CO165" s="304"/>
      <c r="CP165" s="304"/>
      <c r="CQ165" s="304"/>
      <c r="CR165" s="304"/>
      <c r="CS165" s="304"/>
      <c r="CT165" s="304"/>
      <c r="CU165" s="304"/>
      <c r="CV165" s="304"/>
    </row>
    <row r="166" spans="1:100" s="274" customFormat="1" ht="19.5" hidden="1" customHeight="1">
      <c r="A166" s="286" t="e">
        <f>#REF!</f>
        <v>#REF!</v>
      </c>
      <c r="B166" s="286"/>
      <c r="C166" s="286"/>
      <c r="D166" s="286"/>
      <c r="E166" s="286"/>
      <c r="F166" s="286"/>
      <c r="G166" s="286"/>
      <c r="H166" s="286"/>
      <c r="I166" s="287" t="e">
        <f>#REF!</f>
        <v>#REF!</v>
      </c>
      <c r="J166" s="909" t="e">
        <f>#REF!</f>
        <v>#REF!</v>
      </c>
      <c r="K166" s="909"/>
      <c r="L166" s="909"/>
      <c r="M166" s="909"/>
      <c r="N166" s="304"/>
      <c r="O166" s="304"/>
      <c r="P166" s="304"/>
      <c r="Q166" s="304"/>
      <c r="R166" s="304"/>
      <c r="S166" s="304"/>
      <c r="T166" s="304"/>
      <c r="U166" s="304"/>
      <c r="V166" s="304"/>
      <c r="W166" s="304"/>
      <c r="X166" s="304"/>
      <c r="Y166" s="304"/>
      <c r="Z166" s="304"/>
      <c r="AA166" s="304"/>
      <c r="AB166" s="304"/>
      <c r="AC166" s="304"/>
      <c r="AD166" s="304"/>
      <c r="AE166" s="304"/>
      <c r="AF166" s="304"/>
      <c r="AG166" s="304"/>
      <c r="AH166" s="304"/>
      <c r="AI166" s="304"/>
      <c r="AJ166" s="304"/>
      <c r="AK166" s="304"/>
      <c r="AL166" s="304"/>
      <c r="AM166" s="304"/>
      <c r="AN166" s="304"/>
      <c r="AO166" s="304"/>
      <c r="AP166" s="304"/>
      <c r="AQ166" s="304"/>
      <c r="AR166" s="304"/>
      <c r="AS166" s="304"/>
      <c r="AT166" s="304"/>
      <c r="AU166" s="304"/>
      <c r="AV166" s="304"/>
      <c r="AW166" s="304"/>
      <c r="AX166" s="304"/>
      <c r="AY166" s="304"/>
      <c r="AZ166" s="304"/>
      <c r="BA166" s="304"/>
      <c r="BB166" s="304"/>
      <c r="BC166" s="304"/>
      <c r="BD166" s="304"/>
      <c r="BE166" s="304"/>
      <c r="BF166" s="304"/>
      <c r="BG166" s="304"/>
      <c r="BH166" s="304"/>
      <c r="BI166" s="304"/>
      <c r="BJ166" s="304"/>
      <c r="BK166" s="304"/>
      <c r="BL166" s="304"/>
      <c r="BM166" s="304"/>
      <c r="BN166" s="304"/>
      <c r="BO166" s="304"/>
      <c r="BP166" s="304"/>
      <c r="BQ166" s="304"/>
      <c r="BR166" s="304"/>
      <c r="BS166" s="304"/>
      <c r="BT166" s="304"/>
      <c r="BU166" s="304"/>
      <c r="BV166" s="304"/>
      <c r="BW166" s="304"/>
      <c r="BX166" s="304"/>
      <c r="BY166" s="304"/>
      <c r="BZ166" s="304"/>
      <c r="CA166" s="304"/>
      <c r="CB166" s="304"/>
      <c r="CC166" s="304"/>
      <c r="CD166" s="304"/>
      <c r="CE166" s="304"/>
      <c r="CF166" s="304"/>
      <c r="CG166" s="304"/>
      <c r="CH166" s="304"/>
      <c r="CI166" s="304"/>
      <c r="CJ166" s="304"/>
      <c r="CK166" s="304"/>
      <c r="CL166" s="304"/>
      <c r="CM166" s="304"/>
      <c r="CN166" s="304"/>
      <c r="CO166" s="304"/>
      <c r="CP166" s="304"/>
      <c r="CQ166" s="304"/>
      <c r="CR166" s="304"/>
      <c r="CS166" s="304"/>
      <c r="CT166" s="304"/>
      <c r="CU166" s="304"/>
      <c r="CV166" s="304"/>
    </row>
    <row r="167" spans="1:100" s="274" customFormat="1" ht="19.5" hidden="1" customHeight="1">
      <c r="A167" s="296"/>
      <c r="B167" s="296"/>
      <c r="C167" s="296"/>
      <c r="D167" s="296"/>
      <c r="E167" s="296"/>
      <c r="F167" s="296"/>
      <c r="G167" s="296"/>
      <c r="H167" s="296"/>
      <c r="I167" s="285" t="e">
        <f>#REF!</f>
        <v>#REF!</v>
      </c>
      <c r="J167" s="909" t="e">
        <f>#REF!</f>
        <v>#REF!</v>
      </c>
      <c r="K167" s="909"/>
      <c r="L167" s="909"/>
      <c r="M167" s="909"/>
      <c r="N167" s="304"/>
      <c r="O167" s="304"/>
      <c r="P167" s="304"/>
      <c r="Q167" s="304"/>
      <c r="R167" s="304"/>
      <c r="S167" s="304"/>
      <c r="T167" s="304"/>
      <c r="U167" s="304"/>
      <c r="V167" s="304"/>
      <c r="W167" s="304"/>
      <c r="X167" s="304"/>
      <c r="Y167" s="304"/>
      <c r="Z167" s="304"/>
      <c r="AA167" s="304"/>
      <c r="AB167" s="304"/>
      <c r="AC167" s="304"/>
      <c r="AD167" s="304"/>
      <c r="AE167" s="304"/>
      <c r="AF167" s="304"/>
      <c r="AG167" s="304"/>
      <c r="AH167" s="304"/>
      <c r="AI167" s="304"/>
      <c r="AJ167" s="304"/>
      <c r="AK167" s="304"/>
      <c r="AL167" s="304"/>
      <c r="AM167" s="304"/>
      <c r="AN167" s="304"/>
      <c r="AO167" s="304"/>
      <c r="AP167" s="304"/>
      <c r="AQ167" s="304"/>
      <c r="AR167" s="304"/>
      <c r="AS167" s="304"/>
      <c r="AT167" s="304"/>
      <c r="AU167" s="304"/>
      <c r="AV167" s="304"/>
      <c r="AW167" s="304"/>
      <c r="AX167" s="304"/>
      <c r="AY167" s="304"/>
      <c r="AZ167" s="304"/>
      <c r="BA167" s="304"/>
      <c r="BB167" s="304"/>
      <c r="BC167" s="304"/>
      <c r="BD167" s="304"/>
      <c r="BE167" s="304"/>
      <c r="BF167" s="304"/>
      <c r="BG167" s="304"/>
      <c r="BH167" s="304"/>
      <c r="BI167" s="304"/>
      <c r="BJ167" s="304"/>
      <c r="BK167" s="304"/>
      <c r="BL167" s="304"/>
      <c r="BM167" s="304"/>
      <c r="BN167" s="304"/>
      <c r="BO167" s="304"/>
      <c r="BP167" s="304"/>
      <c r="BQ167" s="304"/>
      <c r="BR167" s="304"/>
      <c r="BS167" s="304"/>
      <c r="BT167" s="304"/>
      <c r="BU167" s="304"/>
      <c r="BV167" s="304"/>
      <c r="BW167" s="304"/>
      <c r="BX167" s="304"/>
      <c r="BY167" s="304"/>
      <c r="BZ167" s="304"/>
      <c r="CA167" s="304"/>
      <c r="CB167" s="304"/>
      <c r="CC167" s="304"/>
      <c r="CD167" s="304"/>
      <c r="CE167" s="304"/>
      <c r="CF167" s="304"/>
      <c r="CG167" s="304"/>
      <c r="CH167" s="304"/>
      <c r="CI167" s="304"/>
      <c r="CJ167" s="304"/>
      <c r="CK167" s="304"/>
      <c r="CL167" s="304"/>
      <c r="CM167" s="304"/>
      <c r="CN167" s="304"/>
      <c r="CO167" s="304"/>
      <c r="CP167" s="304"/>
      <c r="CQ167" s="304"/>
      <c r="CR167" s="304"/>
      <c r="CS167" s="304"/>
      <c r="CT167" s="304"/>
      <c r="CU167" s="304"/>
      <c r="CV167" s="304"/>
    </row>
    <row r="168" spans="1:100" s="274" customFormat="1" ht="33" hidden="1" customHeight="1">
      <c r="A168" s="289" t="e">
        <f>#REF!</f>
        <v>#REF!</v>
      </c>
      <c r="B168" s="289"/>
      <c r="C168" s="289"/>
      <c r="D168" s="289"/>
      <c r="E168" s="289"/>
      <c r="F168" s="289"/>
      <c r="G168" s="289"/>
      <c r="H168" s="289"/>
      <c r="I168" s="285" t="e">
        <f>#REF!</f>
        <v>#REF!</v>
      </c>
      <c r="J168" s="909"/>
      <c r="K168" s="909"/>
      <c r="L168" s="909"/>
      <c r="M168" s="909"/>
      <c r="N168" s="304"/>
      <c r="O168" s="304"/>
      <c r="P168" s="304"/>
      <c r="Q168" s="304"/>
      <c r="R168" s="304"/>
      <c r="S168" s="304"/>
      <c r="T168" s="304"/>
      <c r="U168" s="304"/>
      <c r="V168" s="304"/>
      <c r="W168" s="304"/>
      <c r="X168" s="304"/>
      <c r="Y168" s="304"/>
      <c r="Z168" s="304"/>
      <c r="AA168" s="304"/>
      <c r="AB168" s="304"/>
      <c r="AC168" s="304"/>
      <c r="AD168" s="304"/>
      <c r="AE168" s="304"/>
      <c r="AF168" s="304"/>
      <c r="AG168" s="304"/>
      <c r="AH168" s="304"/>
      <c r="AI168" s="304"/>
      <c r="AJ168" s="304"/>
      <c r="AK168" s="304"/>
      <c r="AL168" s="304"/>
      <c r="AM168" s="304"/>
      <c r="AN168" s="304"/>
      <c r="AO168" s="304"/>
      <c r="AP168" s="304"/>
      <c r="AQ168" s="304"/>
      <c r="AR168" s="304"/>
      <c r="AS168" s="304"/>
      <c r="AT168" s="304"/>
      <c r="AU168" s="304"/>
      <c r="AV168" s="304"/>
      <c r="AW168" s="304"/>
      <c r="AX168" s="304"/>
      <c r="AY168" s="304"/>
      <c r="AZ168" s="304"/>
      <c r="BA168" s="304"/>
      <c r="BB168" s="304"/>
      <c r="BC168" s="304"/>
      <c r="BD168" s="304"/>
      <c r="BE168" s="304"/>
      <c r="BF168" s="304"/>
      <c r="BG168" s="304"/>
      <c r="BH168" s="304"/>
      <c r="BI168" s="304"/>
      <c r="BJ168" s="304"/>
      <c r="BK168" s="304"/>
      <c r="BL168" s="304"/>
      <c r="BM168" s="304"/>
      <c r="BN168" s="304"/>
      <c r="BO168" s="304"/>
      <c r="BP168" s="304"/>
      <c r="BQ168" s="304"/>
      <c r="BR168" s="304"/>
      <c r="BS168" s="304"/>
      <c r="BT168" s="304"/>
      <c r="BU168" s="304"/>
      <c r="BV168" s="304"/>
      <c r="BW168" s="304"/>
      <c r="BX168" s="304"/>
      <c r="BY168" s="304"/>
      <c r="BZ168" s="304"/>
      <c r="CA168" s="304"/>
      <c r="CB168" s="304"/>
      <c r="CC168" s="304"/>
      <c r="CD168" s="304"/>
      <c r="CE168" s="304"/>
      <c r="CF168" s="304"/>
      <c r="CG168" s="304"/>
      <c r="CH168" s="304"/>
      <c r="CI168" s="304"/>
      <c r="CJ168" s="304"/>
      <c r="CK168" s="304"/>
      <c r="CL168" s="304"/>
      <c r="CM168" s="304"/>
      <c r="CN168" s="304"/>
      <c r="CO168" s="304"/>
      <c r="CP168" s="304"/>
      <c r="CQ168" s="304"/>
      <c r="CR168" s="304"/>
      <c r="CS168" s="304"/>
      <c r="CT168" s="304"/>
      <c r="CU168" s="304"/>
      <c r="CV168" s="304"/>
    </row>
    <row r="169" spans="1:100" s="274" customFormat="1" ht="33" hidden="1" customHeight="1">
      <c r="A169" s="286" t="e">
        <f>#REF!</f>
        <v>#REF!</v>
      </c>
      <c r="B169" s="286"/>
      <c r="C169" s="286"/>
      <c r="D169" s="286"/>
      <c r="E169" s="286"/>
      <c r="F169" s="286"/>
      <c r="G169" s="286"/>
      <c r="H169" s="286"/>
      <c r="I169" s="287" t="e">
        <f>#REF!</f>
        <v>#REF!</v>
      </c>
      <c r="J169" s="909" t="e">
        <f>#REF!</f>
        <v>#REF!</v>
      </c>
      <c r="K169" s="909"/>
      <c r="L169" s="909"/>
      <c r="M169" s="909"/>
      <c r="N169" s="304"/>
      <c r="O169" s="304"/>
      <c r="P169" s="304"/>
      <c r="Q169" s="304"/>
      <c r="R169" s="304"/>
      <c r="S169" s="304"/>
      <c r="T169" s="304"/>
      <c r="U169" s="304"/>
      <c r="V169" s="304"/>
      <c r="W169" s="304"/>
      <c r="X169" s="304"/>
      <c r="Y169" s="304"/>
      <c r="Z169" s="304"/>
      <c r="AA169" s="304"/>
      <c r="AB169" s="304"/>
      <c r="AC169" s="304"/>
      <c r="AD169" s="304"/>
      <c r="AE169" s="304"/>
      <c r="AF169" s="304"/>
      <c r="AG169" s="304"/>
      <c r="AH169" s="304"/>
      <c r="AI169" s="304"/>
      <c r="AJ169" s="304"/>
      <c r="AK169" s="304"/>
      <c r="AL169" s="304"/>
      <c r="AM169" s="304"/>
      <c r="AN169" s="304"/>
      <c r="AO169" s="304"/>
      <c r="AP169" s="304"/>
      <c r="AQ169" s="304"/>
      <c r="AR169" s="304"/>
      <c r="AS169" s="304"/>
      <c r="AT169" s="304"/>
      <c r="AU169" s="304"/>
      <c r="AV169" s="304"/>
      <c r="AW169" s="304"/>
      <c r="AX169" s="304"/>
      <c r="AY169" s="304"/>
      <c r="AZ169" s="304"/>
      <c r="BA169" s="304"/>
      <c r="BB169" s="304"/>
      <c r="BC169" s="304"/>
      <c r="BD169" s="304"/>
      <c r="BE169" s="304"/>
      <c r="BF169" s="304"/>
      <c r="BG169" s="304"/>
      <c r="BH169" s="304"/>
      <c r="BI169" s="304"/>
      <c r="BJ169" s="304"/>
      <c r="BK169" s="304"/>
      <c r="BL169" s="304"/>
      <c r="BM169" s="304"/>
      <c r="BN169" s="304"/>
      <c r="BO169" s="304"/>
      <c r="BP169" s="304"/>
      <c r="BQ169" s="304"/>
      <c r="BR169" s="304"/>
      <c r="BS169" s="304"/>
      <c r="BT169" s="304"/>
      <c r="BU169" s="304"/>
      <c r="BV169" s="304"/>
      <c r="BW169" s="304"/>
      <c r="BX169" s="304"/>
      <c r="BY169" s="304"/>
      <c r="BZ169" s="304"/>
      <c r="CA169" s="304"/>
      <c r="CB169" s="304"/>
      <c r="CC169" s="304"/>
      <c r="CD169" s="304"/>
      <c r="CE169" s="304"/>
      <c r="CF169" s="304"/>
      <c r="CG169" s="304"/>
      <c r="CH169" s="304"/>
      <c r="CI169" s="304"/>
      <c r="CJ169" s="304"/>
      <c r="CK169" s="304"/>
      <c r="CL169" s="304"/>
      <c r="CM169" s="304"/>
      <c r="CN169" s="304"/>
      <c r="CO169" s="304"/>
      <c r="CP169" s="304"/>
      <c r="CQ169" s="304"/>
      <c r="CR169" s="304"/>
      <c r="CS169" s="304"/>
      <c r="CT169" s="304"/>
      <c r="CU169" s="304"/>
      <c r="CV169" s="304"/>
    </row>
    <row r="170" spans="1:100" s="274" customFormat="1" ht="19.5" hidden="1" customHeight="1">
      <c r="A170" s="286" t="e">
        <f>#REF!</f>
        <v>#REF!</v>
      </c>
      <c r="B170" s="286"/>
      <c r="C170" s="286"/>
      <c r="D170" s="286"/>
      <c r="E170" s="286"/>
      <c r="F170" s="286"/>
      <c r="G170" s="286"/>
      <c r="H170" s="286"/>
      <c r="I170" s="287" t="e">
        <f>#REF!</f>
        <v>#REF!</v>
      </c>
      <c r="J170" s="909" t="e">
        <f>#REF!</f>
        <v>#REF!</v>
      </c>
      <c r="K170" s="909"/>
      <c r="L170" s="909"/>
      <c r="M170" s="909"/>
      <c r="N170" s="304"/>
      <c r="O170" s="304"/>
      <c r="P170" s="304"/>
      <c r="Q170" s="304"/>
      <c r="R170" s="304"/>
      <c r="S170" s="304"/>
      <c r="T170" s="304"/>
      <c r="U170" s="304"/>
      <c r="V170" s="304"/>
      <c r="W170" s="304"/>
      <c r="X170" s="304"/>
      <c r="Y170" s="304"/>
      <c r="Z170" s="304"/>
      <c r="AA170" s="304"/>
      <c r="AB170" s="304"/>
      <c r="AC170" s="304"/>
      <c r="AD170" s="304"/>
      <c r="AE170" s="304"/>
      <c r="AF170" s="304"/>
      <c r="AG170" s="304"/>
      <c r="AH170" s="304"/>
      <c r="AI170" s="304"/>
      <c r="AJ170" s="304"/>
      <c r="AK170" s="304"/>
      <c r="AL170" s="304"/>
      <c r="AM170" s="304"/>
      <c r="AN170" s="304"/>
      <c r="AO170" s="304"/>
      <c r="AP170" s="304"/>
      <c r="AQ170" s="304"/>
      <c r="AR170" s="304"/>
      <c r="AS170" s="304"/>
      <c r="AT170" s="304"/>
      <c r="AU170" s="304"/>
      <c r="AV170" s="304"/>
      <c r="AW170" s="304"/>
      <c r="AX170" s="304"/>
      <c r="AY170" s="304"/>
      <c r="AZ170" s="304"/>
      <c r="BA170" s="304"/>
      <c r="BB170" s="304"/>
      <c r="BC170" s="304"/>
      <c r="BD170" s="304"/>
      <c r="BE170" s="304"/>
      <c r="BF170" s="304"/>
      <c r="BG170" s="304"/>
      <c r="BH170" s="304"/>
      <c r="BI170" s="304"/>
      <c r="BJ170" s="304"/>
      <c r="BK170" s="304"/>
      <c r="BL170" s="304"/>
      <c r="BM170" s="304"/>
      <c r="BN170" s="304"/>
      <c r="BO170" s="304"/>
      <c r="BP170" s="304"/>
      <c r="BQ170" s="304"/>
      <c r="BR170" s="304"/>
      <c r="BS170" s="304"/>
      <c r="BT170" s="304"/>
      <c r="BU170" s="304"/>
      <c r="BV170" s="304"/>
      <c r="BW170" s="304"/>
      <c r="BX170" s="304"/>
      <c r="BY170" s="304"/>
      <c r="BZ170" s="304"/>
      <c r="CA170" s="304"/>
      <c r="CB170" s="304"/>
      <c r="CC170" s="304"/>
      <c r="CD170" s="304"/>
      <c r="CE170" s="304"/>
      <c r="CF170" s="304"/>
      <c r="CG170" s="304"/>
      <c r="CH170" s="304"/>
      <c r="CI170" s="304"/>
      <c r="CJ170" s="304"/>
      <c r="CK170" s="304"/>
      <c r="CL170" s="304"/>
      <c r="CM170" s="304"/>
      <c r="CN170" s="304"/>
      <c r="CO170" s="304"/>
      <c r="CP170" s="304"/>
      <c r="CQ170" s="304"/>
      <c r="CR170" s="304"/>
      <c r="CS170" s="304"/>
      <c r="CT170" s="304"/>
      <c r="CU170" s="304"/>
      <c r="CV170" s="304"/>
    </row>
    <row r="171" spans="1:100" s="274" customFormat="1" ht="19.5" hidden="1" customHeight="1">
      <c r="A171" s="286" t="e">
        <f>#REF!</f>
        <v>#REF!</v>
      </c>
      <c r="B171" s="286"/>
      <c r="C171" s="286"/>
      <c r="D171" s="286"/>
      <c r="E171" s="286"/>
      <c r="F171" s="286"/>
      <c r="G171" s="286"/>
      <c r="H171" s="286"/>
      <c r="I171" s="287" t="e">
        <f>#REF!</f>
        <v>#REF!</v>
      </c>
      <c r="J171" s="909" t="e">
        <f>#REF!</f>
        <v>#REF!</v>
      </c>
      <c r="K171" s="909"/>
      <c r="L171" s="909"/>
      <c r="M171" s="909"/>
      <c r="N171" s="304"/>
      <c r="O171" s="304"/>
      <c r="P171" s="304"/>
      <c r="Q171" s="304"/>
      <c r="R171" s="304"/>
      <c r="S171" s="304"/>
      <c r="T171" s="304"/>
      <c r="U171" s="304"/>
      <c r="V171" s="304"/>
      <c r="W171" s="304"/>
      <c r="X171" s="304"/>
      <c r="Y171" s="304"/>
      <c r="Z171" s="304"/>
      <c r="AA171" s="304"/>
      <c r="AB171" s="304"/>
      <c r="AC171" s="304"/>
      <c r="AD171" s="304"/>
      <c r="AE171" s="304"/>
      <c r="AF171" s="304"/>
      <c r="AG171" s="304"/>
      <c r="AH171" s="304"/>
      <c r="AI171" s="304"/>
      <c r="AJ171" s="304"/>
      <c r="AK171" s="304"/>
      <c r="AL171" s="304"/>
      <c r="AM171" s="304"/>
      <c r="AN171" s="304"/>
      <c r="AO171" s="304"/>
      <c r="AP171" s="304"/>
      <c r="AQ171" s="304"/>
      <c r="AR171" s="304"/>
      <c r="AS171" s="304"/>
      <c r="AT171" s="304"/>
      <c r="AU171" s="304"/>
      <c r="AV171" s="304"/>
      <c r="AW171" s="304"/>
      <c r="AX171" s="304"/>
      <c r="AY171" s="304"/>
      <c r="AZ171" s="304"/>
      <c r="BA171" s="304"/>
      <c r="BB171" s="304"/>
      <c r="BC171" s="304"/>
      <c r="BD171" s="304"/>
      <c r="BE171" s="304"/>
      <c r="BF171" s="304"/>
      <c r="BG171" s="304"/>
      <c r="BH171" s="304"/>
      <c r="BI171" s="304"/>
      <c r="BJ171" s="304"/>
      <c r="BK171" s="304"/>
      <c r="BL171" s="304"/>
      <c r="BM171" s="304"/>
      <c r="BN171" s="304"/>
      <c r="BO171" s="304"/>
      <c r="BP171" s="304"/>
      <c r="BQ171" s="304"/>
      <c r="BR171" s="304"/>
      <c r="BS171" s="304"/>
      <c r="BT171" s="304"/>
      <c r="BU171" s="304"/>
      <c r="BV171" s="304"/>
      <c r="BW171" s="304"/>
      <c r="BX171" s="304"/>
      <c r="BY171" s="304"/>
      <c r="BZ171" s="304"/>
      <c r="CA171" s="304"/>
      <c r="CB171" s="304"/>
      <c r="CC171" s="304"/>
      <c r="CD171" s="304"/>
      <c r="CE171" s="304"/>
      <c r="CF171" s="304"/>
      <c r="CG171" s="304"/>
      <c r="CH171" s="304"/>
      <c r="CI171" s="304"/>
      <c r="CJ171" s="304"/>
      <c r="CK171" s="304"/>
      <c r="CL171" s="304"/>
      <c r="CM171" s="304"/>
      <c r="CN171" s="304"/>
      <c r="CO171" s="304"/>
      <c r="CP171" s="304"/>
      <c r="CQ171" s="304"/>
      <c r="CR171" s="304"/>
      <c r="CS171" s="304"/>
      <c r="CT171" s="304"/>
      <c r="CU171" s="304"/>
      <c r="CV171" s="304"/>
    </row>
    <row r="172" spans="1:100" s="274" customFormat="1" ht="19.5" hidden="1" customHeight="1">
      <c r="A172" s="296" t="e">
        <f>#REF!</f>
        <v>#REF!</v>
      </c>
      <c r="B172" s="296"/>
      <c r="C172" s="296"/>
      <c r="D172" s="296"/>
      <c r="E172" s="296"/>
      <c r="F172" s="296"/>
      <c r="G172" s="296"/>
      <c r="H172" s="296"/>
      <c r="I172" s="285" t="e">
        <f>#REF!</f>
        <v>#REF!</v>
      </c>
      <c r="J172" s="909" t="e">
        <f>#REF!</f>
        <v>#REF!</v>
      </c>
      <c r="K172" s="909"/>
      <c r="L172" s="909"/>
      <c r="M172" s="909"/>
      <c r="N172" s="304"/>
      <c r="O172" s="304"/>
      <c r="P172" s="304"/>
      <c r="Q172" s="304"/>
      <c r="R172" s="304"/>
      <c r="S172" s="304"/>
      <c r="T172" s="304"/>
      <c r="U172" s="304"/>
      <c r="V172" s="304"/>
      <c r="W172" s="304"/>
      <c r="X172" s="304"/>
      <c r="Y172" s="304"/>
      <c r="Z172" s="304"/>
      <c r="AA172" s="304"/>
      <c r="AB172" s="304"/>
      <c r="AC172" s="304"/>
      <c r="AD172" s="304"/>
      <c r="AE172" s="304"/>
      <c r="AF172" s="304"/>
      <c r="AG172" s="304"/>
      <c r="AH172" s="304"/>
      <c r="AI172" s="304"/>
      <c r="AJ172" s="304"/>
      <c r="AK172" s="304"/>
      <c r="AL172" s="304"/>
      <c r="AM172" s="304"/>
      <c r="AN172" s="304"/>
      <c r="AO172" s="304"/>
      <c r="AP172" s="304"/>
      <c r="AQ172" s="304"/>
      <c r="AR172" s="304"/>
      <c r="AS172" s="304"/>
      <c r="AT172" s="304"/>
      <c r="AU172" s="304"/>
      <c r="AV172" s="304"/>
      <c r="AW172" s="304"/>
      <c r="AX172" s="304"/>
      <c r="AY172" s="304"/>
      <c r="AZ172" s="304"/>
      <c r="BA172" s="304"/>
      <c r="BB172" s="304"/>
      <c r="BC172" s="304"/>
      <c r="BD172" s="304"/>
      <c r="BE172" s="304"/>
      <c r="BF172" s="304"/>
      <c r="BG172" s="304"/>
      <c r="BH172" s="304"/>
      <c r="BI172" s="304"/>
      <c r="BJ172" s="304"/>
      <c r="BK172" s="304"/>
      <c r="BL172" s="304"/>
      <c r="BM172" s="304"/>
      <c r="BN172" s="304"/>
      <c r="BO172" s="304"/>
      <c r="BP172" s="304"/>
      <c r="BQ172" s="304"/>
      <c r="BR172" s="304"/>
      <c r="BS172" s="304"/>
      <c r="BT172" s="304"/>
      <c r="BU172" s="304"/>
      <c r="BV172" s="304"/>
      <c r="BW172" s="304"/>
      <c r="BX172" s="304"/>
      <c r="BY172" s="304"/>
      <c r="BZ172" s="304"/>
      <c r="CA172" s="304"/>
      <c r="CB172" s="304"/>
      <c r="CC172" s="304"/>
      <c r="CD172" s="304"/>
      <c r="CE172" s="304"/>
      <c r="CF172" s="304"/>
      <c r="CG172" s="304"/>
      <c r="CH172" s="304"/>
      <c r="CI172" s="304"/>
      <c r="CJ172" s="304"/>
      <c r="CK172" s="304"/>
      <c r="CL172" s="304"/>
      <c r="CM172" s="304"/>
      <c r="CN172" s="304"/>
      <c r="CO172" s="304"/>
      <c r="CP172" s="304"/>
      <c r="CQ172" s="304"/>
      <c r="CR172" s="304"/>
      <c r="CS172" s="304"/>
      <c r="CT172" s="304"/>
      <c r="CU172" s="304"/>
      <c r="CV172" s="304"/>
    </row>
    <row r="173" spans="1:100" s="274" customFormat="1" ht="33" hidden="1" customHeight="1">
      <c r="A173" s="289" t="e">
        <f>#REF!</f>
        <v>#REF!</v>
      </c>
      <c r="B173" s="289"/>
      <c r="C173" s="289"/>
      <c r="D173" s="289"/>
      <c r="E173" s="289"/>
      <c r="F173" s="289"/>
      <c r="G173" s="289"/>
      <c r="H173" s="289"/>
      <c r="I173" s="285" t="e">
        <f>#REF!</f>
        <v>#REF!</v>
      </c>
      <c r="J173" s="909"/>
      <c r="K173" s="909"/>
      <c r="L173" s="909"/>
      <c r="M173" s="909"/>
      <c r="N173" s="304"/>
      <c r="O173" s="304"/>
      <c r="P173" s="304"/>
      <c r="Q173" s="304"/>
      <c r="R173" s="304"/>
      <c r="S173" s="304"/>
      <c r="T173" s="304"/>
      <c r="U173" s="304"/>
      <c r="V173" s="304"/>
      <c r="W173" s="304"/>
      <c r="X173" s="304"/>
      <c r="Y173" s="304"/>
      <c r="Z173" s="304"/>
      <c r="AA173" s="304"/>
      <c r="AB173" s="304"/>
      <c r="AC173" s="304"/>
      <c r="AD173" s="304"/>
      <c r="AE173" s="304"/>
      <c r="AF173" s="304"/>
      <c r="AG173" s="304"/>
      <c r="AH173" s="304"/>
      <c r="AI173" s="304"/>
      <c r="AJ173" s="304"/>
      <c r="AK173" s="304"/>
      <c r="AL173" s="304"/>
      <c r="AM173" s="304"/>
      <c r="AN173" s="304"/>
      <c r="AO173" s="304"/>
      <c r="AP173" s="304"/>
      <c r="AQ173" s="304"/>
      <c r="AR173" s="304"/>
      <c r="AS173" s="304"/>
      <c r="AT173" s="304"/>
      <c r="AU173" s="304"/>
      <c r="AV173" s="304"/>
      <c r="AW173" s="304"/>
      <c r="AX173" s="304"/>
      <c r="AY173" s="304"/>
      <c r="AZ173" s="304"/>
      <c r="BA173" s="304"/>
      <c r="BB173" s="304"/>
      <c r="BC173" s="304"/>
      <c r="BD173" s="304"/>
      <c r="BE173" s="304"/>
      <c r="BF173" s="304"/>
      <c r="BG173" s="304"/>
      <c r="BH173" s="304"/>
      <c r="BI173" s="304"/>
      <c r="BJ173" s="304"/>
      <c r="BK173" s="304"/>
      <c r="BL173" s="304"/>
      <c r="BM173" s="304"/>
      <c r="BN173" s="304"/>
      <c r="BO173" s="304"/>
      <c r="BP173" s="304"/>
      <c r="BQ173" s="304"/>
      <c r="BR173" s="304"/>
      <c r="BS173" s="304"/>
      <c r="BT173" s="304"/>
      <c r="BU173" s="304"/>
      <c r="BV173" s="304"/>
      <c r="BW173" s="304"/>
      <c r="BX173" s="304"/>
      <c r="BY173" s="304"/>
      <c r="BZ173" s="304"/>
      <c r="CA173" s="304"/>
      <c r="CB173" s="304"/>
      <c r="CC173" s="304"/>
      <c r="CD173" s="304"/>
      <c r="CE173" s="304"/>
      <c r="CF173" s="304"/>
      <c r="CG173" s="304"/>
      <c r="CH173" s="304"/>
      <c r="CI173" s="304"/>
      <c r="CJ173" s="304"/>
      <c r="CK173" s="304"/>
      <c r="CL173" s="304"/>
      <c r="CM173" s="304"/>
      <c r="CN173" s="304"/>
      <c r="CO173" s="304"/>
      <c r="CP173" s="304"/>
      <c r="CQ173" s="304"/>
      <c r="CR173" s="304"/>
      <c r="CS173" s="304"/>
      <c r="CT173" s="304"/>
      <c r="CU173" s="304"/>
      <c r="CV173" s="304"/>
    </row>
    <row r="174" spans="1:100" s="274" customFormat="1" ht="19.5" hidden="1" customHeight="1">
      <c r="A174" s="286" t="e">
        <f>#REF!</f>
        <v>#REF!</v>
      </c>
      <c r="B174" s="286"/>
      <c r="C174" s="286"/>
      <c r="D174" s="286"/>
      <c r="E174" s="286"/>
      <c r="F174" s="286"/>
      <c r="G174" s="286"/>
      <c r="H174" s="286"/>
      <c r="I174" s="287" t="e">
        <f>#REF!</f>
        <v>#REF!</v>
      </c>
      <c r="J174" s="909" t="e">
        <f>#REF!</f>
        <v>#REF!</v>
      </c>
      <c r="K174" s="909"/>
      <c r="L174" s="909"/>
      <c r="M174" s="909"/>
      <c r="N174" s="304"/>
      <c r="O174" s="304"/>
      <c r="P174" s="304"/>
      <c r="Q174" s="304"/>
      <c r="R174" s="304"/>
      <c r="S174" s="304"/>
      <c r="T174" s="304"/>
      <c r="U174" s="304"/>
      <c r="V174" s="304"/>
      <c r="W174" s="304"/>
      <c r="X174" s="304"/>
      <c r="Y174" s="304"/>
      <c r="Z174" s="304"/>
      <c r="AA174" s="304"/>
      <c r="AB174" s="304"/>
      <c r="AC174" s="304"/>
      <c r="AD174" s="304"/>
      <c r="AE174" s="304"/>
      <c r="AF174" s="304"/>
      <c r="AG174" s="304"/>
      <c r="AH174" s="304"/>
      <c r="AI174" s="304"/>
      <c r="AJ174" s="304"/>
      <c r="AK174" s="304"/>
      <c r="AL174" s="304"/>
      <c r="AM174" s="304"/>
      <c r="AN174" s="304"/>
      <c r="AO174" s="304"/>
      <c r="AP174" s="304"/>
      <c r="AQ174" s="304"/>
      <c r="AR174" s="304"/>
      <c r="AS174" s="304"/>
      <c r="AT174" s="304"/>
      <c r="AU174" s="304"/>
      <c r="AV174" s="304"/>
      <c r="AW174" s="304"/>
      <c r="AX174" s="304"/>
      <c r="AY174" s="304"/>
      <c r="AZ174" s="304"/>
      <c r="BA174" s="304"/>
      <c r="BB174" s="304"/>
      <c r="BC174" s="304"/>
      <c r="BD174" s="304"/>
      <c r="BE174" s="304"/>
      <c r="BF174" s="304"/>
      <c r="BG174" s="304"/>
      <c r="BH174" s="304"/>
      <c r="BI174" s="304"/>
      <c r="BJ174" s="304"/>
      <c r="BK174" s="304"/>
      <c r="BL174" s="304"/>
      <c r="BM174" s="304"/>
      <c r="BN174" s="304"/>
      <c r="BO174" s="304"/>
      <c r="BP174" s="304"/>
      <c r="BQ174" s="304"/>
      <c r="BR174" s="304"/>
      <c r="BS174" s="304"/>
      <c r="BT174" s="304"/>
      <c r="BU174" s="304"/>
      <c r="BV174" s="304"/>
      <c r="BW174" s="304"/>
      <c r="BX174" s="304"/>
      <c r="BY174" s="304"/>
      <c r="BZ174" s="304"/>
      <c r="CA174" s="304"/>
      <c r="CB174" s="304"/>
      <c r="CC174" s="304"/>
      <c r="CD174" s="304"/>
      <c r="CE174" s="304"/>
      <c r="CF174" s="304"/>
      <c r="CG174" s="304"/>
      <c r="CH174" s="304"/>
      <c r="CI174" s="304"/>
      <c r="CJ174" s="304"/>
      <c r="CK174" s="304"/>
      <c r="CL174" s="304"/>
      <c r="CM174" s="304"/>
      <c r="CN174" s="304"/>
      <c r="CO174" s="304"/>
      <c r="CP174" s="304"/>
      <c r="CQ174" s="304"/>
      <c r="CR174" s="304"/>
      <c r="CS174" s="304"/>
      <c r="CT174" s="304"/>
      <c r="CU174" s="304"/>
      <c r="CV174" s="304"/>
    </row>
    <row r="175" spans="1:100" s="274" customFormat="1" ht="19.5" hidden="1" customHeight="1">
      <c r="A175" s="286" t="e">
        <f>#REF!</f>
        <v>#REF!</v>
      </c>
      <c r="B175" s="286"/>
      <c r="C175" s="286"/>
      <c r="D175" s="286"/>
      <c r="E175" s="286"/>
      <c r="F175" s="286"/>
      <c r="G175" s="286"/>
      <c r="H175" s="286"/>
      <c r="I175" s="287" t="e">
        <f>#REF!</f>
        <v>#REF!</v>
      </c>
      <c r="J175" s="909" t="e">
        <f>#REF!</f>
        <v>#REF!</v>
      </c>
      <c r="K175" s="909"/>
      <c r="L175" s="909"/>
      <c r="M175" s="909"/>
      <c r="N175" s="304"/>
      <c r="O175" s="304"/>
      <c r="P175" s="304"/>
      <c r="Q175" s="304"/>
      <c r="R175" s="304"/>
      <c r="S175" s="304"/>
      <c r="T175" s="304"/>
      <c r="U175" s="304"/>
      <c r="V175" s="304"/>
      <c r="W175" s="304"/>
      <c r="X175" s="304"/>
      <c r="Y175" s="304"/>
      <c r="Z175" s="304"/>
      <c r="AA175" s="304"/>
      <c r="AB175" s="304"/>
      <c r="AC175" s="304"/>
      <c r="AD175" s="304"/>
      <c r="AE175" s="304"/>
      <c r="AF175" s="304"/>
      <c r="AG175" s="304"/>
      <c r="AH175" s="304"/>
      <c r="AI175" s="304"/>
      <c r="AJ175" s="304"/>
      <c r="AK175" s="304"/>
      <c r="AL175" s="304"/>
      <c r="AM175" s="304"/>
      <c r="AN175" s="304"/>
      <c r="AO175" s="304"/>
      <c r="AP175" s="304"/>
      <c r="AQ175" s="304"/>
      <c r="AR175" s="304"/>
      <c r="AS175" s="304"/>
      <c r="AT175" s="304"/>
      <c r="AU175" s="304"/>
      <c r="AV175" s="304"/>
      <c r="AW175" s="304"/>
      <c r="AX175" s="304"/>
      <c r="AY175" s="304"/>
      <c r="AZ175" s="304"/>
      <c r="BA175" s="304"/>
      <c r="BB175" s="304"/>
      <c r="BC175" s="304"/>
      <c r="BD175" s="304"/>
      <c r="BE175" s="304"/>
      <c r="BF175" s="304"/>
      <c r="BG175" s="304"/>
      <c r="BH175" s="304"/>
      <c r="BI175" s="304"/>
      <c r="BJ175" s="304"/>
      <c r="BK175" s="304"/>
      <c r="BL175" s="304"/>
      <c r="BM175" s="304"/>
      <c r="BN175" s="304"/>
      <c r="BO175" s="304"/>
      <c r="BP175" s="304"/>
      <c r="BQ175" s="304"/>
      <c r="BR175" s="304"/>
      <c r="BS175" s="304"/>
      <c r="BT175" s="304"/>
      <c r="BU175" s="304"/>
      <c r="BV175" s="304"/>
      <c r="BW175" s="304"/>
      <c r="BX175" s="304"/>
      <c r="BY175" s="304"/>
      <c r="BZ175" s="304"/>
      <c r="CA175" s="304"/>
      <c r="CB175" s="304"/>
      <c r="CC175" s="304"/>
      <c r="CD175" s="304"/>
      <c r="CE175" s="304"/>
      <c r="CF175" s="304"/>
      <c r="CG175" s="304"/>
      <c r="CH175" s="304"/>
      <c r="CI175" s="304"/>
      <c r="CJ175" s="304"/>
      <c r="CK175" s="304"/>
      <c r="CL175" s="304"/>
      <c r="CM175" s="304"/>
      <c r="CN175" s="304"/>
      <c r="CO175" s="304"/>
      <c r="CP175" s="304"/>
      <c r="CQ175" s="304"/>
      <c r="CR175" s="304"/>
      <c r="CS175" s="304"/>
      <c r="CT175" s="304"/>
      <c r="CU175" s="304"/>
      <c r="CV175" s="304"/>
    </row>
    <row r="176" spans="1:100" s="274" customFormat="1" ht="32.25" hidden="1" customHeight="1">
      <c r="A176" s="286" t="e">
        <f>#REF!</f>
        <v>#REF!</v>
      </c>
      <c r="B176" s="286"/>
      <c r="C176" s="286"/>
      <c r="D176" s="286"/>
      <c r="E176" s="286"/>
      <c r="F176" s="286"/>
      <c r="G176" s="286"/>
      <c r="H176" s="286"/>
      <c r="I176" s="287" t="e">
        <f>#REF!</f>
        <v>#REF!</v>
      </c>
      <c r="J176" s="909" t="e">
        <f>#REF!</f>
        <v>#REF!</v>
      </c>
      <c r="K176" s="909"/>
      <c r="L176" s="909"/>
      <c r="M176" s="909"/>
      <c r="N176" s="304"/>
      <c r="O176" s="304"/>
      <c r="P176" s="304"/>
      <c r="Q176" s="304"/>
      <c r="R176" s="304"/>
      <c r="S176" s="304"/>
      <c r="T176" s="304"/>
      <c r="U176" s="304"/>
      <c r="V176" s="304"/>
      <c r="W176" s="304"/>
      <c r="X176" s="304"/>
      <c r="Y176" s="304"/>
      <c r="Z176" s="304"/>
      <c r="AA176" s="304"/>
      <c r="AB176" s="304"/>
      <c r="AC176" s="304"/>
      <c r="AD176" s="304"/>
      <c r="AE176" s="304"/>
      <c r="AF176" s="304"/>
      <c r="AG176" s="304"/>
      <c r="AH176" s="304"/>
      <c r="AI176" s="304"/>
      <c r="AJ176" s="304"/>
      <c r="AK176" s="304"/>
      <c r="AL176" s="304"/>
      <c r="AM176" s="304"/>
      <c r="AN176" s="304"/>
      <c r="AO176" s="304"/>
      <c r="AP176" s="304"/>
      <c r="AQ176" s="304"/>
      <c r="AR176" s="304"/>
      <c r="AS176" s="304"/>
      <c r="AT176" s="304"/>
      <c r="AU176" s="304"/>
      <c r="AV176" s="304"/>
      <c r="AW176" s="304"/>
      <c r="AX176" s="304"/>
      <c r="AY176" s="304"/>
      <c r="AZ176" s="304"/>
      <c r="BA176" s="304"/>
      <c r="BB176" s="304"/>
      <c r="BC176" s="304"/>
      <c r="BD176" s="304"/>
      <c r="BE176" s="304"/>
      <c r="BF176" s="304"/>
      <c r="BG176" s="304"/>
      <c r="BH176" s="304"/>
      <c r="BI176" s="304"/>
      <c r="BJ176" s="304"/>
      <c r="BK176" s="304"/>
      <c r="BL176" s="304"/>
      <c r="BM176" s="304"/>
      <c r="BN176" s="304"/>
      <c r="BO176" s="304"/>
      <c r="BP176" s="304"/>
      <c r="BQ176" s="304"/>
      <c r="BR176" s="304"/>
      <c r="BS176" s="304"/>
      <c r="BT176" s="304"/>
      <c r="BU176" s="304"/>
      <c r="BV176" s="304"/>
      <c r="BW176" s="304"/>
      <c r="BX176" s="304"/>
      <c r="BY176" s="304"/>
      <c r="BZ176" s="304"/>
      <c r="CA176" s="304"/>
      <c r="CB176" s="304"/>
      <c r="CC176" s="304"/>
      <c r="CD176" s="304"/>
      <c r="CE176" s="304"/>
      <c r="CF176" s="304"/>
      <c r="CG176" s="304"/>
      <c r="CH176" s="304"/>
      <c r="CI176" s="304"/>
      <c r="CJ176" s="304"/>
      <c r="CK176" s="304"/>
      <c r="CL176" s="304"/>
      <c r="CM176" s="304"/>
      <c r="CN176" s="304"/>
      <c r="CO176" s="304"/>
      <c r="CP176" s="304"/>
      <c r="CQ176" s="304"/>
      <c r="CR176" s="304"/>
      <c r="CS176" s="304"/>
      <c r="CT176" s="304"/>
      <c r="CU176" s="304"/>
      <c r="CV176" s="304"/>
    </row>
    <row r="177" spans="1:100" s="274" customFormat="1" ht="19.5" hidden="1" customHeight="1">
      <c r="A177" s="286" t="e">
        <f>#REF!</f>
        <v>#REF!</v>
      </c>
      <c r="B177" s="286"/>
      <c r="C177" s="286"/>
      <c r="D177" s="286"/>
      <c r="E177" s="286"/>
      <c r="F177" s="286"/>
      <c r="G177" s="286"/>
      <c r="H177" s="286"/>
      <c r="I177" s="287" t="e">
        <f>#REF!</f>
        <v>#REF!</v>
      </c>
      <c r="J177" s="909" t="e">
        <f>#REF!</f>
        <v>#REF!</v>
      </c>
      <c r="K177" s="909"/>
      <c r="L177" s="909"/>
      <c r="M177" s="909"/>
      <c r="N177" s="304"/>
      <c r="O177" s="304"/>
      <c r="P177" s="304"/>
      <c r="Q177" s="304"/>
      <c r="R177" s="304"/>
      <c r="S177" s="304"/>
      <c r="T177" s="304"/>
      <c r="U177" s="304"/>
      <c r="V177" s="304"/>
      <c r="W177" s="304"/>
      <c r="X177" s="304"/>
      <c r="Y177" s="304"/>
      <c r="Z177" s="304"/>
      <c r="AA177" s="304"/>
      <c r="AB177" s="304"/>
      <c r="AC177" s="304"/>
      <c r="AD177" s="304"/>
      <c r="AE177" s="304"/>
      <c r="AF177" s="304"/>
      <c r="AG177" s="304"/>
      <c r="AH177" s="304"/>
      <c r="AI177" s="304"/>
      <c r="AJ177" s="304"/>
      <c r="AK177" s="304"/>
      <c r="AL177" s="304"/>
      <c r="AM177" s="304"/>
      <c r="AN177" s="304"/>
      <c r="AO177" s="304"/>
      <c r="AP177" s="304"/>
      <c r="AQ177" s="304"/>
      <c r="AR177" s="304"/>
      <c r="AS177" s="304"/>
      <c r="AT177" s="304"/>
      <c r="AU177" s="304"/>
      <c r="AV177" s="304"/>
      <c r="AW177" s="304"/>
      <c r="AX177" s="304"/>
      <c r="AY177" s="304"/>
      <c r="AZ177" s="304"/>
      <c r="BA177" s="304"/>
      <c r="BB177" s="304"/>
      <c r="BC177" s="304"/>
      <c r="BD177" s="304"/>
      <c r="BE177" s="304"/>
      <c r="BF177" s="304"/>
      <c r="BG177" s="304"/>
      <c r="BH177" s="304"/>
      <c r="BI177" s="304"/>
      <c r="BJ177" s="304"/>
      <c r="BK177" s="304"/>
      <c r="BL177" s="304"/>
      <c r="BM177" s="304"/>
      <c r="BN177" s="304"/>
      <c r="BO177" s="304"/>
      <c r="BP177" s="304"/>
      <c r="BQ177" s="304"/>
      <c r="BR177" s="304"/>
      <c r="BS177" s="304"/>
      <c r="BT177" s="304"/>
      <c r="BU177" s="304"/>
      <c r="BV177" s="304"/>
      <c r="BW177" s="304"/>
      <c r="BX177" s="304"/>
      <c r="BY177" s="304"/>
      <c r="BZ177" s="304"/>
      <c r="CA177" s="304"/>
      <c r="CB177" s="304"/>
      <c r="CC177" s="304"/>
      <c r="CD177" s="304"/>
      <c r="CE177" s="304"/>
      <c r="CF177" s="304"/>
      <c r="CG177" s="304"/>
      <c r="CH177" s="304"/>
      <c r="CI177" s="304"/>
      <c r="CJ177" s="304"/>
      <c r="CK177" s="304"/>
      <c r="CL177" s="304"/>
      <c r="CM177" s="304"/>
      <c r="CN177" s="304"/>
      <c r="CO177" s="304"/>
      <c r="CP177" s="304"/>
      <c r="CQ177" s="304"/>
      <c r="CR177" s="304"/>
      <c r="CS177" s="304"/>
      <c r="CT177" s="304"/>
      <c r="CU177" s="304"/>
      <c r="CV177" s="304"/>
    </row>
    <row r="178" spans="1:100" s="274" customFormat="1" ht="19.5" hidden="1" customHeight="1">
      <c r="A178" s="288"/>
      <c r="B178" s="288"/>
      <c r="C178" s="288"/>
      <c r="D178" s="288"/>
      <c r="E178" s="288"/>
      <c r="F178" s="288"/>
      <c r="G178" s="288"/>
      <c r="H178" s="288"/>
      <c r="I178" s="285" t="e">
        <f>#REF!</f>
        <v>#REF!</v>
      </c>
      <c r="J178" s="909" t="e">
        <f>#REF!</f>
        <v>#REF!</v>
      </c>
      <c r="K178" s="909"/>
      <c r="L178" s="909"/>
      <c r="M178" s="909"/>
      <c r="N178" s="304"/>
      <c r="O178" s="304"/>
      <c r="P178" s="304"/>
      <c r="Q178" s="304"/>
      <c r="R178" s="304"/>
      <c r="S178" s="304"/>
      <c r="T178" s="304"/>
      <c r="U178" s="304"/>
      <c r="V178" s="304"/>
      <c r="W178" s="304"/>
      <c r="X178" s="304"/>
      <c r="Y178" s="304"/>
      <c r="Z178" s="304"/>
      <c r="AA178" s="304"/>
      <c r="AB178" s="304"/>
      <c r="AC178" s="304"/>
      <c r="AD178" s="304"/>
      <c r="AE178" s="304"/>
      <c r="AF178" s="304"/>
      <c r="AG178" s="304"/>
      <c r="AH178" s="304"/>
      <c r="AI178" s="304"/>
      <c r="AJ178" s="304"/>
      <c r="AK178" s="304"/>
      <c r="AL178" s="304"/>
      <c r="AM178" s="304"/>
      <c r="AN178" s="304"/>
      <c r="AO178" s="304"/>
      <c r="AP178" s="304"/>
      <c r="AQ178" s="304"/>
      <c r="AR178" s="304"/>
      <c r="AS178" s="304"/>
      <c r="AT178" s="304"/>
      <c r="AU178" s="304"/>
      <c r="AV178" s="304"/>
      <c r="AW178" s="304"/>
      <c r="AX178" s="304"/>
      <c r="AY178" s="304"/>
      <c r="AZ178" s="304"/>
      <c r="BA178" s="304"/>
      <c r="BB178" s="304"/>
      <c r="BC178" s="304"/>
      <c r="BD178" s="304"/>
      <c r="BE178" s="304"/>
      <c r="BF178" s="304"/>
      <c r="BG178" s="304"/>
      <c r="BH178" s="304"/>
      <c r="BI178" s="304"/>
      <c r="BJ178" s="304"/>
      <c r="BK178" s="304"/>
      <c r="BL178" s="304"/>
      <c r="BM178" s="304"/>
      <c r="BN178" s="304"/>
      <c r="BO178" s="304"/>
      <c r="BP178" s="304"/>
      <c r="BQ178" s="304"/>
      <c r="BR178" s="304"/>
      <c r="BS178" s="304"/>
      <c r="BT178" s="304"/>
      <c r="BU178" s="304"/>
      <c r="BV178" s="304"/>
      <c r="BW178" s="304"/>
      <c r="BX178" s="304"/>
      <c r="BY178" s="304"/>
      <c r="BZ178" s="304"/>
      <c r="CA178" s="304"/>
      <c r="CB178" s="304"/>
      <c r="CC178" s="304"/>
      <c r="CD178" s="304"/>
      <c r="CE178" s="304"/>
      <c r="CF178" s="304"/>
      <c r="CG178" s="304"/>
      <c r="CH178" s="304"/>
      <c r="CI178" s="304"/>
      <c r="CJ178" s="304"/>
      <c r="CK178" s="304"/>
      <c r="CL178" s="304"/>
      <c r="CM178" s="304"/>
      <c r="CN178" s="304"/>
      <c r="CO178" s="304"/>
      <c r="CP178" s="304"/>
      <c r="CQ178" s="304"/>
      <c r="CR178" s="304"/>
      <c r="CS178" s="304"/>
      <c r="CT178" s="304"/>
      <c r="CU178" s="304"/>
      <c r="CV178" s="304"/>
    </row>
    <row r="179" spans="1:100" s="274" customFormat="1" ht="16.5" hidden="1" customHeight="1">
      <c r="A179" s="291"/>
      <c r="B179" s="291"/>
      <c r="C179" s="291"/>
      <c r="D179" s="291"/>
      <c r="E179" s="291"/>
      <c r="F179" s="291"/>
      <c r="G179" s="291"/>
      <c r="H179" s="291"/>
      <c r="I179" s="285" t="e">
        <f>#REF!</f>
        <v>#REF!</v>
      </c>
      <c r="J179" s="909" t="e">
        <f>#REF!</f>
        <v>#REF!</v>
      </c>
      <c r="K179" s="909"/>
      <c r="L179" s="909"/>
      <c r="M179" s="909"/>
      <c r="N179" s="304"/>
      <c r="O179" s="304"/>
      <c r="P179" s="304"/>
      <c r="Q179" s="304"/>
      <c r="R179" s="304"/>
      <c r="S179" s="304"/>
      <c r="T179" s="304"/>
      <c r="U179" s="304"/>
      <c r="V179" s="304"/>
      <c r="W179" s="304"/>
      <c r="X179" s="304"/>
      <c r="Y179" s="304"/>
      <c r="Z179" s="304"/>
      <c r="AA179" s="304"/>
      <c r="AB179" s="304"/>
      <c r="AC179" s="304"/>
      <c r="AD179" s="304"/>
      <c r="AE179" s="304"/>
      <c r="AF179" s="304"/>
      <c r="AG179" s="304"/>
      <c r="AH179" s="304"/>
      <c r="AI179" s="304"/>
      <c r="AJ179" s="304"/>
      <c r="AK179" s="304"/>
      <c r="AL179" s="304"/>
      <c r="AM179" s="304"/>
      <c r="AN179" s="304"/>
      <c r="AO179" s="304"/>
      <c r="AP179" s="304"/>
      <c r="AQ179" s="304"/>
      <c r="AR179" s="304"/>
      <c r="AS179" s="304"/>
      <c r="AT179" s="304"/>
      <c r="AU179" s="304"/>
      <c r="AV179" s="304"/>
      <c r="AW179" s="304"/>
      <c r="AX179" s="304"/>
      <c r="AY179" s="304"/>
      <c r="AZ179" s="304"/>
      <c r="BA179" s="304"/>
      <c r="BB179" s="304"/>
      <c r="BC179" s="304"/>
      <c r="BD179" s="304"/>
      <c r="BE179" s="304"/>
      <c r="BF179" s="304"/>
      <c r="BG179" s="304"/>
      <c r="BH179" s="304"/>
      <c r="BI179" s="304"/>
      <c r="BJ179" s="304"/>
      <c r="BK179" s="304"/>
      <c r="BL179" s="304"/>
      <c r="BM179" s="304"/>
      <c r="BN179" s="304"/>
      <c r="BO179" s="304"/>
      <c r="BP179" s="304"/>
      <c r="BQ179" s="304"/>
      <c r="BR179" s="304"/>
      <c r="BS179" s="304"/>
      <c r="BT179" s="304"/>
      <c r="BU179" s="304"/>
      <c r="BV179" s="304"/>
      <c r="BW179" s="304"/>
      <c r="BX179" s="304"/>
      <c r="BY179" s="304"/>
      <c r="BZ179" s="304"/>
      <c r="CA179" s="304"/>
      <c r="CB179" s="304"/>
      <c r="CC179" s="304"/>
      <c r="CD179" s="304"/>
      <c r="CE179" s="304"/>
      <c r="CF179" s="304"/>
      <c r="CG179" s="304"/>
      <c r="CH179" s="304"/>
      <c r="CI179" s="304"/>
      <c r="CJ179" s="304"/>
      <c r="CK179" s="304"/>
      <c r="CL179" s="304"/>
      <c r="CM179" s="304"/>
      <c r="CN179" s="304"/>
      <c r="CO179" s="304"/>
      <c r="CP179" s="304"/>
      <c r="CQ179" s="304"/>
      <c r="CR179" s="304"/>
      <c r="CS179" s="304"/>
      <c r="CT179" s="304"/>
      <c r="CU179" s="304"/>
      <c r="CV179" s="304"/>
    </row>
    <row r="180" spans="1:100" s="274" customFormat="1" ht="19.5" hidden="1" customHeight="1">
      <c r="A180" s="293"/>
      <c r="B180" s="293"/>
      <c r="C180" s="293"/>
      <c r="D180" s="293"/>
      <c r="E180" s="293"/>
      <c r="F180" s="293"/>
      <c r="G180" s="293"/>
      <c r="H180" s="293"/>
      <c r="I180" s="285" t="e">
        <f>#REF!</f>
        <v>#REF!</v>
      </c>
      <c r="J180" s="909" t="e">
        <f>#REF!</f>
        <v>#REF!</v>
      </c>
      <c r="K180" s="909"/>
      <c r="L180" s="909"/>
      <c r="M180" s="909"/>
      <c r="N180" s="304"/>
      <c r="O180" s="304"/>
      <c r="P180" s="304"/>
      <c r="Q180" s="304"/>
      <c r="R180" s="304"/>
      <c r="S180" s="304"/>
      <c r="T180" s="304"/>
      <c r="U180" s="304"/>
      <c r="V180" s="304"/>
      <c r="W180" s="304"/>
      <c r="X180" s="304"/>
      <c r="Y180" s="304"/>
      <c r="Z180" s="304"/>
      <c r="AA180" s="304"/>
      <c r="AB180" s="304"/>
      <c r="AC180" s="304"/>
      <c r="AD180" s="304"/>
      <c r="AE180" s="304"/>
      <c r="AF180" s="304"/>
      <c r="AG180" s="304"/>
      <c r="AH180" s="304"/>
      <c r="AI180" s="304"/>
      <c r="AJ180" s="304"/>
      <c r="AK180" s="304"/>
      <c r="AL180" s="304"/>
      <c r="AM180" s="304"/>
      <c r="AN180" s="304"/>
      <c r="AO180" s="304"/>
      <c r="AP180" s="304"/>
      <c r="AQ180" s="304"/>
      <c r="AR180" s="304"/>
      <c r="AS180" s="304"/>
      <c r="AT180" s="304"/>
      <c r="AU180" s="304"/>
      <c r="AV180" s="304"/>
      <c r="AW180" s="304"/>
      <c r="AX180" s="304"/>
      <c r="AY180" s="304"/>
      <c r="AZ180" s="304"/>
      <c r="BA180" s="304"/>
      <c r="BB180" s="304"/>
      <c r="BC180" s="304"/>
      <c r="BD180" s="304"/>
      <c r="BE180" s="304"/>
      <c r="BF180" s="304"/>
      <c r="BG180" s="304"/>
      <c r="BH180" s="304"/>
      <c r="BI180" s="304"/>
      <c r="BJ180" s="304"/>
      <c r="BK180" s="304"/>
      <c r="BL180" s="304"/>
      <c r="BM180" s="304"/>
      <c r="BN180" s="304"/>
      <c r="BO180" s="304"/>
      <c r="BP180" s="304"/>
      <c r="BQ180" s="304"/>
      <c r="BR180" s="304"/>
      <c r="BS180" s="304"/>
      <c r="BT180" s="304"/>
      <c r="BU180" s="304"/>
      <c r="BV180" s="304"/>
      <c r="BW180" s="304"/>
      <c r="BX180" s="304"/>
      <c r="BY180" s="304"/>
      <c r="BZ180" s="304"/>
      <c r="CA180" s="304"/>
      <c r="CB180" s="304"/>
      <c r="CC180" s="304"/>
      <c r="CD180" s="304"/>
      <c r="CE180" s="304"/>
      <c r="CF180" s="304"/>
      <c r="CG180" s="304"/>
      <c r="CH180" s="304"/>
      <c r="CI180" s="304"/>
      <c r="CJ180" s="304"/>
      <c r="CK180" s="304"/>
      <c r="CL180" s="304"/>
      <c r="CM180" s="304"/>
      <c r="CN180" s="304"/>
      <c r="CO180" s="304"/>
      <c r="CP180" s="304"/>
      <c r="CQ180" s="304"/>
      <c r="CR180" s="304"/>
      <c r="CS180" s="304"/>
      <c r="CT180" s="304"/>
      <c r="CU180" s="304"/>
      <c r="CV180" s="304"/>
    </row>
    <row r="181" spans="1:100" s="265" customFormat="1">
      <c r="A181" s="297"/>
      <c r="B181" s="297"/>
      <c r="C181" s="297"/>
      <c r="D181" s="297"/>
      <c r="E181" s="297"/>
      <c r="F181" s="297"/>
      <c r="G181" s="297"/>
      <c r="H181" s="297"/>
      <c r="I181" s="298"/>
      <c r="J181" s="910"/>
      <c r="K181" s="910"/>
      <c r="L181" s="910"/>
      <c r="M181" s="910"/>
      <c r="N181" s="304"/>
      <c r="O181" s="304"/>
      <c r="P181" s="304"/>
      <c r="Q181" s="304"/>
      <c r="R181" s="304"/>
      <c r="S181" s="304"/>
      <c r="T181" s="304"/>
      <c r="U181" s="304"/>
      <c r="V181" s="304"/>
      <c r="W181" s="304"/>
      <c r="X181" s="304"/>
      <c r="Y181" s="304"/>
      <c r="Z181" s="304"/>
      <c r="AA181" s="304"/>
      <c r="AB181" s="304"/>
      <c r="AC181" s="304"/>
      <c r="AD181" s="304"/>
      <c r="AE181" s="304"/>
      <c r="AF181" s="304"/>
      <c r="AG181" s="304"/>
      <c r="AH181" s="304"/>
      <c r="AI181" s="304"/>
      <c r="AJ181" s="304"/>
      <c r="AK181" s="304"/>
      <c r="AL181" s="304"/>
      <c r="AM181" s="304"/>
      <c r="AN181" s="304"/>
      <c r="AO181" s="304"/>
      <c r="AP181" s="304"/>
      <c r="AQ181" s="304"/>
      <c r="AR181" s="304"/>
      <c r="AS181" s="304"/>
      <c r="AT181" s="304"/>
      <c r="AU181" s="304"/>
      <c r="AV181" s="304"/>
      <c r="AW181" s="304"/>
      <c r="AX181" s="304"/>
      <c r="AY181" s="304"/>
      <c r="AZ181" s="304"/>
      <c r="BA181" s="304"/>
      <c r="BB181" s="304"/>
      <c r="BC181" s="304"/>
      <c r="BD181" s="304"/>
      <c r="BE181" s="304"/>
      <c r="BF181" s="304"/>
      <c r="BG181" s="304"/>
      <c r="BH181" s="304"/>
      <c r="BI181" s="304"/>
      <c r="BJ181" s="304"/>
      <c r="BK181" s="304"/>
      <c r="BL181" s="304"/>
      <c r="BM181" s="304"/>
      <c r="BN181" s="304"/>
      <c r="BO181" s="304"/>
      <c r="BP181" s="304"/>
      <c r="BQ181" s="304"/>
      <c r="BR181" s="304"/>
      <c r="BS181" s="304"/>
      <c r="BT181" s="304"/>
      <c r="BU181" s="304"/>
      <c r="BV181" s="304"/>
      <c r="BW181" s="304"/>
      <c r="BX181" s="304"/>
      <c r="BY181" s="304"/>
      <c r="BZ181" s="304"/>
      <c r="CA181" s="304"/>
      <c r="CB181" s="304"/>
      <c r="CC181" s="304"/>
      <c r="CD181" s="304"/>
      <c r="CE181" s="304"/>
      <c r="CF181" s="304"/>
      <c r="CG181" s="304"/>
      <c r="CH181" s="304"/>
      <c r="CI181" s="304"/>
      <c r="CJ181" s="304"/>
      <c r="CK181" s="304"/>
      <c r="CL181" s="304"/>
      <c r="CM181" s="304"/>
      <c r="CN181" s="304"/>
      <c r="CO181" s="304"/>
      <c r="CP181" s="304"/>
      <c r="CQ181" s="304"/>
      <c r="CR181" s="304"/>
      <c r="CS181" s="304"/>
      <c r="CT181" s="304"/>
      <c r="CU181" s="304"/>
      <c r="CV181" s="304"/>
    </row>
    <row r="182" spans="1:100" s="265" customFormat="1">
      <c r="A182" s="270"/>
      <c r="B182" s="270"/>
      <c r="C182" s="270"/>
      <c r="D182" s="270"/>
      <c r="E182" s="270"/>
      <c r="F182" s="270"/>
      <c r="G182" s="270"/>
      <c r="H182" s="270"/>
      <c r="I182" s="399"/>
      <c r="J182" s="271"/>
      <c r="K182" s="271"/>
      <c r="L182" s="271"/>
      <c r="M182" s="271"/>
      <c r="N182" s="304"/>
      <c r="O182" s="304"/>
      <c r="P182" s="304"/>
      <c r="Q182" s="304"/>
      <c r="R182" s="304"/>
      <c r="S182" s="304"/>
      <c r="T182" s="304"/>
      <c r="U182" s="304"/>
      <c r="V182" s="304"/>
      <c r="W182" s="304"/>
      <c r="X182" s="304"/>
      <c r="Y182" s="304"/>
      <c r="Z182" s="304"/>
      <c r="AA182" s="304"/>
      <c r="AB182" s="304"/>
      <c r="AC182" s="304"/>
      <c r="AD182" s="304"/>
      <c r="AE182" s="304"/>
      <c r="AF182" s="304"/>
      <c r="AG182" s="304"/>
      <c r="AH182" s="304"/>
      <c r="AI182" s="304"/>
      <c r="AJ182" s="304"/>
      <c r="AK182" s="304"/>
      <c r="AL182" s="304"/>
      <c r="AM182" s="304"/>
      <c r="AN182" s="304"/>
      <c r="AO182" s="304"/>
      <c r="AP182" s="304"/>
      <c r="AQ182" s="304"/>
      <c r="AR182" s="304"/>
      <c r="AS182" s="304"/>
      <c r="AT182" s="304"/>
      <c r="AU182" s="304"/>
      <c r="AV182" s="304"/>
      <c r="AW182" s="304"/>
      <c r="AX182" s="304"/>
      <c r="AY182" s="304"/>
      <c r="AZ182" s="304"/>
      <c r="BA182" s="304"/>
      <c r="BB182" s="304"/>
      <c r="BC182" s="304"/>
      <c r="BD182" s="304"/>
      <c r="BE182" s="304"/>
      <c r="BF182" s="304"/>
      <c r="BG182" s="304"/>
      <c r="BH182" s="304"/>
      <c r="BI182" s="304"/>
      <c r="BJ182" s="304"/>
      <c r="BK182" s="304"/>
      <c r="BL182" s="304"/>
      <c r="BM182" s="304"/>
      <c r="BN182" s="304"/>
      <c r="BO182" s="304"/>
      <c r="BP182" s="304"/>
      <c r="BQ182" s="304"/>
      <c r="BR182" s="304"/>
      <c r="BS182" s="304"/>
      <c r="BT182" s="304"/>
      <c r="BU182" s="304"/>
      <c r="BV182" s="304"/>
      <c r="BW182" s="304"/>
      <c r="BX182" s="304"/>
      <c r="BY182" s="304"/>
      <c r="BZ182" s="304"/>
      <c r="CA182" s="304"/>
      <c r="CB182" s="304"/>
      <c r="CC182" s="304"/>
      <c r="CD182" s="304"/>
      <c r="CE182" s="304"/>
      <c r="CF182" s="304"/>
      <c r="CG182" s="304"/>
      <c r="CH182" s="304"/>
      <c r="CI182" s="304"/>
      <c r="CJ182" s="304"/>
      <c r="CK182" s="304"/>
      <c r="CL182" s="304"/>
      <c r="CM182" s="304"/>
      <c r="CN182" s="304"/>
      <c r="CO182" s="304"/>
      <c r="CP182" s="304"/>
      <c r="CQ182" s="304"/>
      <c r="CR182" s="304"/>
      <c r="CS182" s="304"/>
      <c r="CT182" s="304"/>
      <c r="CU182" s="304"/>
      <c r="CV182" s="304"/>
    </row>
    <row r="183" spans="1:100" s="265" customFormat="1">
      <c r="A183" s="270"/>
      <c r="B183" s="270"/>
      <c r="C183" s="270"/>
      <c r="D183" s="270"/>
      <c r="E183" s="270"/>
      <c r="F183" s="270"/>
      <c r="G183" s="270"/>
      <c r="H183" s="270"/>
      <c r="I183" s="399"/>
      <c r="J183" s="271"/>
      <c r="K183" s="271"/>
      <c r="L183" s="271"/>
      <c r="M183" s="271"/>
      <c r="N183" s="304"/>
      <c r="O183" s="304"/>
      <c r="P183" s="304"/>
      <c r="Q183" s="304"/>
      <c r="R183" s="304"/>
      <c r="S183" s="304"/>
      <c r="T183" s="304"/>
      <c r="U183" s="304"/>
      <c r="V183" s="304"/>
      <c r="W183" s="304"/>
      <c r="X183" s="304"/>
      <c r="Y183" s="304"/>
      <c r="Z183" s="304"/>
      <c r="AA183" s="304"/>
      <c r="AB183" s="304"/>
      <c r="AC183" s="304"/>
      <c r="AD183" s="304"/>
      <c r="AE183" s="304"/>
      <c r="AF183" s="304"/>
      <c r="AG183" s="304"/>
      <c r="AH183" s="304"/>
      <c r="AI183" s="304"/>
      <c r="AJ183" s="304"/>
      <c r="AK183" s="304"/>
      <c r="AL183" s="304"/>
      <c r="AM183" s="304"/>
      <c r="AN183" s="304"/>
      <c r="AO183" s="304"/>
      <c r="AP183" s="304"/>
      <c r="AQ183" s="304"/>
      <c r="AR183" s="304"/>
      <c r="AS183" s="304"/>
      <c r="AT183" s="304"/>
      <c r="AU183" s="304"/>
      <c r="AV183" s="304"/>
      <c r="AW183" s="304"/>
      <c r="AX183" s="304"/>
      <c r="AY183" s="304"/>
      <c r="AZ183" s="304"/>
      <c r="BA183" s="304"/>
      <c r="BB183" s="304"/>
      <c r="BC183" s="304"/>
      <c r="BD183" s="304"/>
      <c r="BE183" s="304"/>
      <c r="BF183" s="304"/>
      <c r="BG183" s="304"/>
      <c r="BH183" s="304"/>
      <c r="BI183" s="304"/>
      <c r="BJ183" s="304"/>
      <c r="BK183" s="304"/>
      <c r="BL183" s="304"/>
      <c r="BM183" s="304"/>
      <c r="BN183" s="304"/>
      <c r="BO183" s="304"/>
      <c r="BP183" s="304"/>
      <c r="BQ183" s="304"/>
      <c r="BR183" s="304"/>
      <c r="BS183" s="304"/>
      <c r="BT183" s="304"/>
      <c r="BU183" s="304"/>
      <c r="BV183" s="304"/>
      <c r="BW183" s="304"/>
      <c r="BX183" s="304"/>
      <c r="BY183" s="304"/>
      <c r="BZ183" s="304"/>
      <c r="CA183" s="304"/>
      <c r="CB183" s="304"/>
      <c r="CC183" s="304"/>
      <c r="CD183" s="304"/>
      <c r="CE183" s="304"/>
      <c r="CF183" s="304"/>
      <c r="CG183" s="304"/>
      <c r="CH183" s="304"/>
      <c r="CI183" s="304"/>
      <c r="CJ183" s="304"/>
      <c r="CK183" s="304"/>
      <c r="CL183" s="304"/>
      <c r="CM183" s="304"/>
      <c r="CN183" s="304"/>
      <c r="CO183" s="304"/>
      <c r="CP183" s="304"/>
      <c r="CQ183" s="304"/>
      <c r="CR183" s="304"/>
      <c r="CS183" s="304"/>
      <c r="CT183" s="304"/>
      <c r="CU183" s="304"/>
      <c r="CV183" s="304"/>
    </row>
  </sheetData>
  <sheetProtection password="CC6F" sheet="1" formatColumns="0" formatRows="0" selectLockedCells="1"/>
  <customSheetViews>
    <customSheetView guid="{774408C1-A1A6-43CE-92F4-BC878F6EB0D4}" showPageBreaks="1" printArea="1" hiddenRows="1" hiddenColumns="1" view="pageBreakPreview" topLeftCell="A10">
      <selection activeCell="A16" sqref="A16"/>
      <pageMargins left="0.7" right="0.7" top="0.75" bottom="0.75" header="0.3" footer="0.3"/>
      <pageSetup paperSize="9" scale="57" orientation="landscape" r:id="rId1"/>
    </customSheetView>
    <customSheetView guid="{CA9345C4-09FE-4F27-BFD9-3D9BCD2DED09}" showPageBreaks="1" printArea="1" hiddenRows="1" hiddenColumns="1" view="pageBreakPreview" topLeftCell="A10">
      <selection activeCell="A16" sqref="A16"/>
      <pageMargins left="0.7" right="0.7" top="0.75" bottom="0.75" header="0.3" footer="0.3"/>
      <pageSetup paperSize="9" scale="57" orientation="landscape" r:id="rId2"/>
    </customSheetView>
    <customSheetView guid="{7AB1F867-F01E-4EB9-A93D-DDCFDB9AA444}" showPageBreaks="1" printArea="1" hiddenRows="1" hiddenColumns="1" view="pageBreakPreview" topLeftCell="A10">
      <selection activeCell="A16" sqref="A16"/>
      <pageMargins left="0.7" right="0.7" top="0.75" bottom="0.75" header="0.3" footer="0.3"/>
      <pageSetup paperSize="9" scale="57" orientation="landscape" r:id="rId3"/>
    </customSheetView>
    <customSheetView guid="{B96E710B-6DD7-4DE1-95AB-C9EE060CD030}" scale="80" showPageBreaks="1" printArea="1" hiddenRows="1" hiddenColumns="1" view="pageBreakPreview">
      <selection activeCell="K30" sqref="K30"/>
      <pageMargins left="0.7" right="0.7" top="0.75" bottom="0.75" header="0.3" footer="0.3"/>
      <pageSetup paperSize="9" scale="57" orientation="landscape" r:id="rId4"/>
    </customSheetView>
    <customSheetView guid="{357C9841-BEC3-434B-AC63-C04FB4321BA3}" scale="80" showPageBreaks="1" printArea="1" hiddenRows="1" hiddenColumns="1" view="pageBreakPreview" topLeftCell="A13">
      <selection activeCell="M19" sqref="M19"/>
      <pageMargins left="0.7" right="0.7" top="0.75" bottom="0.75" header="0.3" footer="0.3"/>
      <pageSetup paperSize="9" scale="57" orientation="landscape" r:id="rId5"/>
    </customSheetView>
    <customSheetView guid="{3C00DDA0-7DDE-4169-A739-550DAF5DCF8D}" scale="80" showPageBreaks="1" printArea="1" hiddenRows="1" hiddenColumns="1" view="pageBreakPreview" topLeftCell="CE6">
      <selection activeCell="CW22" sqref="CW22"/>
      <pageMargins left="0.7" right="0.7" top="0.75" bottom="0.75" header="0.3" footer="0.3"/>
      <pageSetup paperSize="9" scale="57" orientation="landscape" r:id="rId6"/>
    </customSheetView>
    <customSheetView guid="{99CA2F10-F926-46DC-8609-4EAE5B9F3585}" showPageBreaks="1" printArea="1" hiddenRows="1" hiddenColumns="1" view="pageBreakPreview">
      <selection activeCell="A16" sqref="A16"/>
      <pageMargins left="0.7" right="0.7" top="0.75" bottom="0.75" header="0.3" footer="0.3"/>
      <pageSetup paperSize="9" scale="57" orientation="landscape" r:id="rId7"/>
    </customSheetView>
    <customSheetView guid="{497EA202-A8B8-45C5-9E6C-C3CD104F3979}" showPageBreaks="1" printArea="1" hiddenRows="1" hiddenColumns="1" view="pageBreakPreview">
      <selection activeCell="D16" sqref="D16"/>
      <pageMargins left="0.7" right="0.7" top="0.75" bottom="0.75" header="0.3" footer="0.3"/>
      <pageSetup paperSize="9" scale="57" orientation="landscape" r:id="rId8"/>
    </customSheetView>
    <customSheetView guid="{63D51328-7CBC-4A1E-B96D-BAE91416501B}" showPageBreaks="1" printArea="1" hiddenRows="1" hiddenColumns="1" view="pageBreakPreview">
      <selection activeCell="D16" sqref="D16"/>
      <pageMargins left="0.7" right="0.7" top="0.75" bottom="0.75" header="0.3" footer="0.3"/>
      <pageSetup paperSize="9" scale="57" orientation="landscape" r:id="rId9"/>
    </customSheetView>
    <customSheetView guid="{D5521983-A70D-48A3-9506-C0263CBBC57D}" showPageBreaks="1" printArea="1" hiddenRows="1" hiddenColumns="1" view="pageBreakPreview" topLeftCell="A10">
      <selection activeCell="A16" sqref="A16"/>
      <pageMargins left="0.7" right="0.7" top="0.75" bottom="0.75" header="0.3" footer="0.3"/>
      <pageSetup paperSize="9" scale="57" orientation="landscape" r:id="rId10"/>
    </customSheetView>
    <customSheetView guid="{12A89170-4F84-482D-A3C5-7890082E7B73}" showPageBreaks="1" printArea="1" hiddenRows="1" hiddenColumns="1" view="pageBreakPreview" topLeftCell="A10">
      <selection activeCell="A16" sqref="A16"/>
      <pageMargins left="0.7" right="0.7" top="0.75" bottom="0.75" header="0.3" footer="0.3"/>
      <pageSetup paperSize="9" scale="57" orientation="landscape" r:id="rId11"/>
    </customSheetView>
    <customSheetView guid="{CCA37BAE-906F-43D5-9FD9-B13563E4B9D7}" showPageBreaks="1" printArea="1" hiddenRows="1" hiddenColumns="1" view="pageBreakPreview" topLeftCell="A10">
      <selection activeCell="A16" sqref="A16"/>
      <pageMargins left="0.7" right="0.7" top="0.75" bottom="0.75" header="0.3" footer="0.3"/>
      <pageSetup paperSize="9" scale="57" orientation="landscape" r:id="rId12"/>
    </customSheetView>
  </customSheetViews>
  <mergeCells count="138">
    <mergeCell ref="A3:M3"/>
    <mergeCell ref="A4:M4"/>
    <mergeCell ref="C10:F10"/>
    <mergeCell ref="C9:F9"/>
    <mergeCell ref="B6:C6"/>
    <mergeCell ref="B7:H7"/>
    <mergeCell ref="B8:H8"/>
    <mergeCell ref="J21:M21"/>
    <mergeCell ref="C22:D22"/>
    <mergeCell ref="H22:I22"/>
    <mergeCell ref="J22:M22"/>
    <mergeCell ref="A65:M65"/>
    <mergeCell ref="A14:M14"/>
    <mergeCell ref="A18:I18"/>
    <mergeCell ref="C21:D21"/>
    <mergeCell ref="B23:L23"/>
    <mergeCell ref="D24:L24"/>
    <mergeCell ref="H21:I21"/>
    <mergeCell ref="C12:F12"/>
    <mergeCell ref="C11:F11"/>
    <mergeCell ref="D25:L25"/>
    <mergeCell ref="D26:L26"/>
    <mergeCell ref="D27:L27"/>
    <mergeCell ref="C29:K29"/>
    <mergeCell ref="A64:M64"/>
    <mergeCell ref="I70:J70"/>
    <mergeCell ref="I71:J71"/>
    <mergeCell ref="A68:J68"/>
    <mergeCell ref="I69:J69"/>
    <mergeCell ref="J82:M82"/>
    <mergeCell ref="J83:M83"/>
    <mergeCell ref="J81:M81"/>
    <mergeCell ref="J96:M96"/>
    <mergeCell ref="J92:M92"/>
    <mergeCell ref="J84:M84"/>
    <mergeCell ref="J85:M85"/>
    <mergeCell ref="J78:M78"/>
    <mergeCell ref="J79:M79"/>
    <mergeCell ref="J80:M80"/>
    <mergeCell ref="J74:M74"/>
    <mergeCell ref="J75:M75"/>
    <mergeCell ref="J76:M76"/>
    <mergeCell ref="I72:J72"/>
    <mergeCell ref="J77:M77"/>
    <mergeCell ref="J97:M97"/>
    <mergeCell ref="J86:M86"/>
    <mergeCell ref="J87:M87"/>
    <mergeCell ref="J88:M88"/>
    <mergeCell ref="J89:M89"/>
    <mergeCell ref="J90:M90"/>
    <mergeCell ref="J91:M91"/>
    <mergeCell ref="J95:M95"/>
    <mergeCell ref="J93:M93"/>
    <mergeCell ref="J94:M94"/>
    <mergeCell ref="J104:M104"/>
    <mergeCell ref="J105:M105"/>
    <mergeCell ref="J106:M106"/>
    <mergeCell ref="J107:M107"/>
    <mergeCell ref="J108:M108"/>
    <mergeCell ref="J109:M109"/>
    <mergeCell ref="J98:M98"/>
    <mergeCell ref="J99:M99"/>
    <mergeCell ref="J100:M100"/>
    <mergeCell ref="J101:M101"/>
    <mergeCell ref="J102:M102"/>
    <mergeCell ref="J103:M103"/>
    <mergeCell ref="J116:M116"/>
    <mergeCell ref="J117:M117"/>
    <mergeCell ref="J118:M118"/>
    <mergeCell ref="J119:M119"/>
    <mergeCell ref="J120:M120"/>
    <mergeCell ref="J121:M121"/>
    <mergeCell ref="J110:M110"/>
    <mergeCell ref="J111:M111"/>
    <mergeCell ref="J112:M112"/>
    <mergeCell ref="J113:M113"/>
    <mergeCell ref="J114:M114"/>
    <mergeCell ref="J115:M115"/>
    <mergeCell ref="J128:M128"/>
    <mergeCell ref="J129:M129"/>
    <mergeCell ref="J130:M130"/>
    <mergeCell ref="J131:M131"/>
    <mergeCell ref="J132:M132"/>
    <mergeCell ref="J133:M133"/>
    <mergeCell ref="J122:M122"/>
    <mergeCell ref="J123:M123"/>
    <mergeCell ref="J124:M124"/>
    <mergeCell ref="J125:M125"/>
    <mergeCell ref="J126:M126"/>
    <mergeCell ref="J127:M127"/>
    <mergeCell ref="J140:M140"/>
    <mergeCell ref="J141:M141"/>
    <mergeCell ref="J142:M142"/>
    <mergeCell ref="J143:M143"/>
    <mergeCell ref="J144:M144"/>
    <mergeCell ref="J145:M145"/>
    <mergeCell ref="J134:M134"/>
    <mergeCell ref="J135:M135"/>
    <mergeCell ref="J136:M136"/>
    <mergeCell ref="J137:M137"/>
    <mergeCell ref="J138:M138"/>
    <mergeCell ref="J139:M139"/>
    <mergeCell ref="J178:M178"/>
    <mergeCell ref="J179:M179"/>
    <mergeCell ref="J180:M180"/>
    <mergeCell ref="J181:M181"/>
    <mergeCell ref="J170:M170"/>
    <mergeCell ref="J171:M171"/>
    <mergeCell ref="J172:M172"/>
    <mergeCell ref="J173:M173"/>
    <mergeCell ref="J174:M174"/>
    <mergeCell ref="J175:M175"/>
    <mergeCell ref="J176:M176"/>
    <mergeCell ref="J177:M177"/>
    <mergeCell ref="J164:M164"/>
    <mergeCell ref="J165:M165"/>
    <mergeCell ref="J166:M166"/>
    <mergeCell ref="J167:M167"/>
    <mergeCell ref="J168:M168"/>
    <mergeCell ref="J169:M169"/>
    <mergeCell ref="J158:M158"/>
    <mergeCell ref="J159:M159"/>
    <mergeCell ref="J160:M160"/>
    <mergeCell ref="J161:M161"/>
    <mergeCell ref="J162:M162"/>
    <mergeCell ref="J163:M163"/>
    <mergeCell ref="J152:M152"/>
    <mergeCell ref="J153:M153"/>
    <mergeCell ref="J154:M154"/>
    <mergeCell ref="J155:M155"/>
    <mergeCell ref="J156:M156"/>
    <mergeCell ref="J157:M157"/>
    <mergeCell ref="J146:M146"/>
    <mergeCell ref="J147:M147"/>
    <mergeCell ref="J148:M148"/>
    <mergeCell ref="J149:M149"/>
    <mergeCell ref="J150:M150"/>
    <mergeCell ref="J151:M151"/>
  </mergeCells>
  <dataValidations count="1">
    <dataValidation type="decimal" operator="greaterThan" allowBlank="1" showInputMessage="1" showErrorMessage="1" error="Enter only Numeric Value greater than zero or leave the cell blank !" sqref="L65509" xr:uid="{00000000-0002-0000-0D00-000000000000}">
      <formula1>0</formula1>
    </dataValidation>
  </dataValidations>
  <pageMargins left="0.7" right="0.7" top="0.75" bottom="0.75" header="0.3" footer="0.3"/>
  <pageSetup paperSize="9" scale="57" orientation="landscape" r:id="rId1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indexed="11"/>
  </sheetPr>
  <dimension ref="A1:Y40"/>
  <sheetViews>
    <sheetView showZeros="0" view="pageBreakPreview" topLeftCell="A15" zoomScaleNormal="70" zoomScaleSheetLayoutView="100" workbookViewId="0">
      <selection activeCell="G15" sqref="G15"/>
    </sheetView>
  </sheetViews>
  <sheetFormatPr defaultColWidth="9.140625" defaultRowHeight="16.5"/>
  <cols>
    <col min="1" max="2" width="5.7109375" style="164" customWidth="1"/>
    <col min="3" max="3" width="24.7109375" style="164" customWidth="1"/>
    <col min="4" max="4" width="15.28515625" style="164" customWidth="1"/>
    <col min="5" max="5" width="28.7109375" style="164" customWidth="1"/>
    <col min="6" max="6" width="14.7109375" style="164" customWidth="1"/>
    <col min="7" max="7" width="19.5703125" style="164" customWidth="1"/>
    <col min="8" max="8" width="23.7109375" style="151" hidden="1" customWidth="1"/>
    <col min="9" max="9" width="18" style="152" hidden="1" customWidth="1"/>
    <col min="10" max="10" width="16.85546875" style="153" hidden="1" customWidth="1"/>
    <col min="11" max="11" width="14.5703125" style="153" hidden="1" customWidth="1"/>
    <col min="12" max="12" width="18.5703125" style="153" hidden="1" customWidth="1"/>
    <col min="13" max="13" width="16.28515625" style="153" customWidth="1"/>
    <col min="14" max="14" width="39.7109375" style="153" customWidth="1"/>
    <col min="15" max="15" width="24.28515625" style="153" customWidth="1"/>
    <col min="16" max="17" width="16.28515625" style="153" customWidth="1"/>
    <col min="18" max="19" width="10.28515625" style="154" customWidth="1"/>
    <col min="20" max="20" width="9.140625" style="154" customWidth="1"/>
    <col min="21" max="21" width="9.140625" style="155" customWidth="1"/>
    <col min="22" max="23" width="9.140625" style="155"/>
    <col min="24" max="25" width="9.140625" style="156"/>
    <col min="26" max="16384" width="9.140625" style="157"/>
  </cols>
  <sheetData>
    <row r="1" spans="1:25" s="149" customFormat="1" ht="39.950000000000003" customHeight="1">
      <c r="A1" s="949" t="s">
        <v>165</v>
      </c>
      <c r="B1" s="949"/>
      <c r="C1" s="949"/>
      <c r="D1" s="949"/>
      <c r="E1" s="949"/>
      <c r="F1" s="949"/>
      <c r="G1" s="949"/>
      <c r="H1" s="144"/>
      <c r="I1" s="145"/>
      <c r="J1" s="146"/>
      <c r="K1" s="146"/>
      <c r="L1" s="146"/>
      <c r="M1" s="146"/>
      <c r="N1" s="146"/>
      <c r="O1" s="146"/>
      <c r="P1" s="146"/>
      <c r="Q1" s="146"/>
      <c r="R1" s="146"/>
      <c r="S1" s="146"/>
      <c r="T1" s="146"/>
      <c r="U1" s="147"/>
      <c r="V1" s="147"/>
      <c r="W1" s="147"/>
      <c r="X1" s="148"/>
      <c r="Y1" s="148"/>
    </row>
    <row r="2" spans="1:25" ht="18" customHeight="1">
      <c r="A2" s="113" t="str">
        <f>Cover!B3</f>
        <v>5002002162/GIS-EXCLUDING/DOM/A04-CC CS -5</v>
      </c>
      <c r="B2" s="113"/>
      <c r="C2" s="114"/>
      <c r="D2" s="150"/>
      <c r="E2" s="150"/>
      <c r="F2" s="150"/>
      <c r="G2" s="116" t="s">
        <v>166</v>
      </c>
    </row>
    <row r="3" spans="1:25" ht="12.75" customHeight="1">
      <c r="A3" s="117"/>
      <c r="B3" s="117"/>
      <c r="C3" s="118"/>
      <c r="D3" s="139"/>
      <c r="E3" s="139"/>
      <c r="F3" s="139"/>
      <c r="G3" s="119"/>
    </row>
    <row r="4" spans="1:25" ht="18.95" customHeight="1">
      <c r="A4" s="950" t="s">
        <v>167</v>
      </c>
      <c r="B4" s="950"/>
      <c r="C4" s="950"/>
      <c r="D4" s="950"/>
      <c r="E4" s="950"/>
      <c r="F4" s="950"/>
      <c r="G4" s="950"/>
    </row>
    <row r="5" spans="1:25" ht="21" customHeight="1">
      <c r="A5" s="158" t="s">
        <v>1</v>
      </c>
      <c r="B5" s="158"/>
      <c r="C5" s="159"/>
      <c r="D5" s="159"/>
      <c r="E5" s="159"/>
      <c r="F5" s="159"/>
      <c r="G5" s="159"/>
    </row>
    <row r="6" spans="1:25" ht="21" customHeight="1">
      <c r="A6" s="27" t="s">
        <v>2</v>
      </c>
      <c r="B6" s="27"/>
      <c r="C6" s="159"/>
      <c r="D6" s="159"/>
      <c r="E6" s="159"/>
      <c r="F6" s="159"/>
      <c r="G6" s="159"/>
      <c r="I6" s="633" t="s">
        <v>234</v>
      </c>
      <c r="J6" s="740">
        <f>'Sch-1'!N368</f>
        <v>0</v>
      </c>
      <c r="K6" s="632"/>
      <c r="L6" s="448"/>
    </row>
    <row r="7" spans="1:25" ht="21" customHeight="1">
      <c r="A7" s="27" t="s">
        <v>3</v>
      </c>
      <c r="B7" s="27"/>
      <c r="C7" s="159"/>
      <c r="D7" s="159"/>
      <c r="E7" s="159"/>
      <c r="F7" s="159"/>
      <c r="G7" s="159"/>
      <c r="I7" s="633" t="s">
        <v>236</v>
      </c>
      <c r="J7" s="740">
        <f>'Sch-2'!J368</f>
        <v>0</v>
      </c>
      <c r="K7" s="632"/>
    </row>
    <row r="8" spans="1:25" ht="21" customHeight="1">
      <c r="A8" s="27" t="s">
        <v>4</v>
      </c>
      <c r="B8" s="27"/>
      <c r="C8" s="159"/>
      <c r="D8" s="159"/>
      <c r="E8" s="159"/>
      <c r="F8" s="159"/>
      <c r="G8" s="159"/>
      <c r="I8" s="633" t="s">
        <v>237</v>
      </c>
      <c r="J8" s="740">
        <f>'Sch-3'!P364</f>
        <v>0</v>
      </c>
      <c r="K8" s="632"/>
    </row>
    <row r="9" spans="1:25" ht="21" customHeight="1">
      <c r="A9" s="27" t="s">
        <v>168</v>
      </c>
      <c r="B9" s="27"/>
      <c r="C9" s="159"/>
      <c r="D9" s="159"/>
      <c r="E9" s="159"/>
      <c r="F9" s="159"/>
      <c r="G9" s="159"/>
      <c r="I9" s="634" t="s">
        <v>197</v>
      </c>
      <c r="J9" s="741">
        <f>J6+J7+J8</f>
        <v>0</v>
      </c>
      <c r="K9" s="632"/>
    </row>
    <row r="10" spans="1:25" ht="21" customHeight="1">
      <c r="A10" s="27" t="s">
        <v>6</v>
      </c>
      <c r="B10" s="27"/>
      <c r="C10" s="159"/>
      <c r="D10" s="159"/>
      <c r="E10" s="159"/>
      <c r="F10" s="159"/>
      <c r="G10" s="159"/>
      <c r="J10" s="447"/>
    </row>
    <row r="11" spans="1:25" ht="14.25" customHeight="1">
      <c r="A11" s="159"/>
      <c r="B11" s="159"/>
      <c r="C11" s="159"/>
      <c r="D11" s="159"/>
      <c r="E11" s="159"/>
      <c r="F11" s="159"/>
      <c r="G11" s="159"/>
    </row>
    <row r="12" spans="1:25" ht="129" customHeight="1">
      <c r="A12" s="160" t="s">
        <v>169</v>
      </c>
      <c r="B12" s="533"/>
      <c r="C12" s="951" t="str">
        <f>Cover!$B$2</f>
        <v xml:space="preserve">220kV GIS Substation Package SS-75: for (i) Extension of 220kV Drass (GIS) Substation &amp; Extension of 220kV Alusteng (AIS) Substation under Transmission System Strengthening of Srinagar Leh Transmission System and (ii) Extension of 220 kV Drass (GIS) Substation and 66/11kV New Zoji la East (GIS) S/S under consultancy services to NHIDCL.
</v>
      </c>
      <c r="D12" s="951"/>
      <c r="E12" s="951"/>
      <c r="F12" s="951"/>
      <c r="G12" s="951"/>
      <c r="J12" s="448"/>
    </row>
    <row r="13" spans="1:25" ht="21" customHeight="1" thickBot="1">
      <c r="A13" s="161" t="s">
        <v>170</v>
      </c>
      <c r="B13" s="161"/>
      <c r="C13" s="162"/>
      <c r="D13" s="161"/>
      <c r="E13" s="161"/>
      <c r="F13" s="161"/>
      <c r="G13" s="161"/>
      <c r="H13" s="442"/>
      <c r="K13" s="170"/>
      <c r="L13" s="170"/>
      <c r="M13" s="170"/>
    </row>
    <row r="14" spans="1:25" ht="41.25" customHeight="1" thickBot="1">
      <c r="A14" s="952" t="s">
        <v>171</v>
      </c>
      <c r="B14" s="952"/>
      <c r="C14" s="952"/>
      <c r="D14" s="952"/>
      <c r="E14" s="952"/>
      <c r="F14" s="952"/>
      <c r="G14" s="952"/>
      <c r="H14" s="647" t="s">
        <v>343</v>
      </c>
      <c r="I14" s="647" t="s">
        <v>344</v>
      </c>
      <c r="J14" s="648" t="s">
        <v>345</v>
      </c>
      <c r="K14" s="170"/>
      <c r="L14" s="170"/>
      <c r="M14" s="170"/>
      <c r="N14" s="163"/>
    </row>
    <row r="15" spans="1:25" ht="56.25" customHeight="1">
      <c r="B15" s="165">
        <v>1</v>
      </c>
      <c r="C15" s="956" t="s">
        <v>335</v>
      </c>
      <c r="D15" s="954"/>
      <c r="E15" s="954"/>
      <c r="F15" s="955"/>
      <c r="G15" s="166"/>
      <c r="H15" s="710">
        <f>IF(J6=0,0,(G15/J9)*J6)</f>
        <v>0</v>
      </c>
      <c r="I15" s="711">
        <f>IF(J7=0,0,(G15/J9)*J7)</f>
        <v>0</v>
      </c>
      <c r="J15" s="710">
        <f>IF(J8,(G15/J9)*J8,0)</f>
        <v>0</v>
      </c>
      <c r="K15" s="170"/>
      <c r="L15" s="170"/>
      <c r="M15" s="170"/>
    </row>
    <row r="16" spans="1:25" ht="55.5" customHeight="1">
      <c r="B16" s="165">
        <v>2</v>
      </c>
      <c r="C16" s="953" t="s">
        <v>336</v>
      </c>
      <c r="D16" s="954"/>
      <c r="E16" s="954"/>
      <c r="F16" s="955"/>
      <c r="G16" s="167"/>
      <c r="H16" s="712">
        <f>G16*J6</f>
        <v>0</v>
      </c>
      <c r="I16" s="713">
        <f>G16*J7</f>
        <v>0</v>
      </c>
      <c r="J16" s="712">
        <f>G16*J8</f>
        <v>0</v>
      </c>
      <c r="K16" s="170"/>
      <c r="L16" s="170"/>
      <c r="M16" s="170"/>
    </row>
    <row r="17" spans="1:25" s="168" customFormat="1" ht="39.75" customHeight="1" thickBot="1">
      <c r="B17" s="169">
        <v>3</v>
      </c>
      <c r="C17" s="946" t="s">
        <v>172</v>
      </c>
      <c r="D17" s="947"/>
      <c r="E17" s="947"/>
      <c r="F17" s="948"/>
      <c r="G17" s="439"/>
      <c r="H17" s="712"/>
      <c r="I17" s="712"/>
      <c r="J17" s="712"/>
      <c r="K17" s="170"/>
      <c r="L17" s="170"/>
      <c r="M17" s="170"/>
      <c r="N17" s="170"/>
      <c r="O17" s="170"/>
      <c r="P17" s="170"/>
      <c r="Q17" s="170"/>
      <c r="R17" s="171"/>
      <c r="S17" s="171"/>
      <c r="T17" s="171"/>
      <c r="U17" s="172"/>
      <c r="V17" s="172"/>
      <c r="W17" s="172"/>
      <c r="X17" s="173"/>
      <c r="Y17" s="173"/>
    </row>
    <row r="18" spans="1:25" s="168" customFormat="1" ht="21" customHeight="1" thickBot="1">
      <c r="B18" s="174"/>
      <c r="C18" s="942" t="s">
        <v>337</v>
      </c>
      <c r="D18" s="943"/>
      <c r="E18" s="943"/>
      <c r="F18" s="175" t="s">
        <v>173</v>
      </c>
      <c r="G18" s="440"/>
      <c r="H18" s="714">
        <f>G18</f>
        <v>0</v>
      </c>
      <c r="I18" s="715"/>
      <c r="J18" s="712"/>
      <c r="K18" s="170"/>
      <c r="L18" s="170"/>
      <c r="M18" s="170"/>
      <c r="N18" s="177"/>
      <c r="O18" s="176"/>
      <c r="P18" s="170"/>
      <c r="Q18" s="170"/>
      <c r="R18" s="171"/>
      <c r="S18" s="171"/>
      <c r="T18" s="171"/>
      <c r="U18" s="172"/>
      <c r="V18" s="172"/>
      <c r="W18" s="172"/>
      <c r="X18" s="173"/>
      <c r="Y18" s="173"/>
    </row>
    <row r="19" spans="1:25" s="168" customFormat="1" ht="33" customHeight="1" thickBot="1">
      <c r="B19" s="174"/>
      <c r="C19" s="935" t="s">
        <v>362</v>
      </c>
      <c r="D19" s="936"/>
      <c r="E19" s="936"/>
      <c r="F19" s="175" t="s">
        <v>173</v>
      </c>
      <c r="G19" s="440"/>
      <c r="H19" s="716"/>
      <c r="I19" s="714">
        <f>G19</f>
        <v>0</v>
      </c>
      <c r="J19" s="717"/>
      <c r="K19" s="170"/>
      <c r="L19" s="170"/>
      <c r="M19" s="170"/>
      <c r="N19" s="177"/>
      <c r="O19" s="176"/>
      <c r="P19" s="170"/>
      <c r="Q19" s="170"/>
      <c r="R19" s="171"/>
      <c r="S19" s="171"/>
      <c r="T19" s="171"/>
      <c r="U19" s="172"/>
      <c r="V19" s="172"/>
      <c r="W19" s="172"/>
      <c r="X19" s="173"/>
      <c r="Y19" s="173"/>
    </row>
    <row r="20" spans="1:25" s="168" customFormat="1" ht="21" customHeight="1" thickBot="1">
      <c r="B20" s="174"/>
      <c r="C20" s="942" t="s">
        <v>338</v>
      </c>
      <c r="D20" s="943"/>
      <c r="E20" s="943"/>
      <c r="F20" s="175" t="s">
        <v>173</v>
      </c>
      <c r="G20" s="440"/>
      <c r="H20" s="712"/>
      <c r="I20" s="711"/>
      <c r="J20" s="714">
        <f>G20</f>
        <v>0</v>
      </c>
      <c r="K20" s="170"/>
      <c r="L20" s="170"/>
      <c r="M20" s="170"/>
      <c r="N20" s="177"/>
      <c r="O20" s="176"/>
      <c r="P20" s="170"/>
      <c r="Q20" s="170"/>
      <c r="R20" s="171"/>
      <c r="S20" s="171"/>
      <c r="T20" s="171"/>
      <c r="U20" s="172"/>
      <c r="V20" s="172"/>
      <c r="W20" s="172"/>
      <c r="X20" s="173"/>
      <c r="Y20" s="173"/>
    </row>
    <row r="21" spans="1:25" s="168" customFormat="1" ht="21" customHeight="1">
      <c r="B21" s="174"/>
      <c r="C21" s="942" t="s">
        <v>339</v>
      </c>
      <c r="D21" s="943"/>
      <c r="E21" s="943"/>
      <c r="F21" s="175" t="s">
        <v>173</v>
      </c>
      <c r="G21" s="449"/>
      <c r="H21" s="712"/>
      <c r="I21" s="713"/>
      <c r="J21" s="710"/>
      <c r="K21" s="170"/>
      <c r="L21" s="170"/>
      <c r="M21" s="170"/>
      <c r="N21" s="177"/>
      <c r="O21" s="176"/>
      <c r="P21" s="170"/>
      <c r="Q21" s="170"/>
      <c r="R21" s="171"/>
      <c r="S21" s="171"/>
      <c r="T21" s="171"/>
      <c r="U21" s="172"/>
      <c r="V21" s="172"/>
      <c r="W21" s="172"/>
      <c r="X21" s="173"/>
      <c r="Y21" s="173"/>
    </row>
    <row r="22" spans="1:25" s="168" customFormat="1" ht="21" customHeight="1">
      <c r="B22" s="178"/>
      <c r="C22" s="942" t="s">
        <v>174</v>
      </c>
      <c r="D22" s="943"/>
      <c r="E22" s="943"/>
      <c r="F22" s="179" t="s">
        <v>173</v>
      </c>
      <c r="G22" s="449"/>
      <c r="H22" s="712"/>
      <c r="I22" s="713"/>
      <c r="J22" s="712"/>
      <c r="K22" s="170"/>
      <c r="L22" s="170"/>
      <c r="M22" s="170"/>
      <c r="N22" s="177"/>
      <c r="O22" s="176"/>
      <c r="P22" s="170"/>
      <c r="Q22" s="170"/>
      <c r="R22" s="171"/>
      <c r="S22" s="171"/>
      <c r="T22" s="171"/>
      <c r="U22" s="172"/>
      <c r="V22" s="172"/>
      <c r="W22" s="172"/>
      <c r="X22" s="173"/>
      <c r="Y22" s="173"/>
    </row>
    <row r="23" spans="1:25" s="168" customFormat="1" ht="54.95" customHeight="1" thickBot="1">
      <c r="B23" s="169">
        <v>4</v>
      </c>
      <c r="C23" s="931" t="s">
        <v>175</v>
      </c>
      <c r="D23" s="932"/>
      <c r="E23" s="932"/>
      <c r="F23" s="933"/>
      <c r="G23" s="439"/>
      <c r="H23" s="718"/>
      <c r="I23" s="713"/>
      <c r="J23" s="712"/>
      <c r="K23" s="170"/>
      <c r="L23" s="170"/>
      <c r="M23" s="170"/>
      <c r="N23" s="170"/>
      <c r="O23" s="170"/>
      <c r="P23" s="170"/>
      <c r="Q23" s="170"/>
      <c r="R23" s="171"/>
      <c r="S23" s="171"/>
      <c r="T23" s="171"/>
      <c r="U23" s="172"/>
      <c r="V23" s="172"/>
      <c r="W23" s="172"/>
      <c r="X23" s="173"/>
      <c r="Y23" s="173"/>
    </row>
    <row r="24" spans="1:25" s="168" customFormat="1" ht="21" customHeight="1" thickBot="1">
      <c r="A24" s="180"/>
      <c r="B24" s="174"/>
      <c r="C24" s="942" t="s">
        <v>337</v>
      </c>
      <c r="D24" s="943"/>
      <c r="E24" s="943"/>
      <c r="F24" s="175" t="s">
        <v>176</v>
      </c>
      <c r="G24" s="441"/>
      <c r="H24" s="719">
        <f>G24*J6</f>
        <v>0</v>
      </c>
      <c r="I24" s="715"/>
      <c r="J24" s="712"/>
      <c r="K24" s="170"/>
      <c r="L24" s="170"/>
      <c r="M24" s="170"/>
      <c r="N24" s="170"/>
      <c r="O24" s="170"/>
      <c r="P24" s="170"/>
      <c r="Q24" s="170"/>
      <c r="R24" s="171"/>
      <c r="S24" s="171"/>
      <c r="T24" s="171"/>
      <c r="U24" s="172"/>
      <c r="V24" s="172"/>
      <c r="W24" s="172"/>
      <c r="X24" s="173"/>
      <c r="Y24" s="173"/>
    </row>
    <row r="25" spans="1:25" s="168" customFormat="1" ht="33.75" customHeight="1" thickBot="1">
      <c r="A25" s="180"/>
      <c r="B25" s="174"/>
      <c r="C25" s="937" t="s">
        <v>362</v>
      </c>
      <c r="D25" s="938"/>
      <c r="E25" s="938"/>
      <c r="F25" s="175" t="s">
        <v>176</v>
      </c>
      <c r="G25" s="441"/>
      <c r="H25" s="720"/>
      <c r="I25" s="714">
        <f>G25*J7</f>
        <v>0</v>
      </c>
      <c r="J25" s="717"/>
      <c r="K25" s="170"/>
      <c r="L25" s="170"/>
      <c r="M25" s="170"/>
      <c r="N25" s="170"/>
      <c r="O25" s="170"/>
      <c r="P25" s="170"/>
      <c r="Q25" s="170"/>
      <c r="R25" s="171"/>
      <c r="S25" s="171"/>
      <c r="T25" s="171"/>
      <c r="U25" s="172"/>
      <c r="V25" s="172"/>
      <c r="W25" s="172"/>
      <c r="X25" s="173"/>
      <c r="Y25" s="173"/>
    </row>
    <row r="26" spans="1:25" s="168" customFormat="1" ht="21" customHeight="1" thickBot="1">
      <c r="A26" s="180"/>
      <c r="B26" s="174"/>
      <c r="C26" s="942" t="s">
        <v>338</v>
      </c>
      <c r="D26" s="943"/>
      <c r="E26" s="943"/>
      <c r="F26" s="175" t="s">
        <v>176</v>
      </c>
      <c r="G26" s="441"/>
      <c r="H26" s="718"/>
      <c r="I26" s="711"/>
      <c r="J26" s="714">
        <f>G26*J8</f>
        <v>0</v>
      </c>
      <c r="K26" s="170"/>
      <c r="L26" s="170"/>
      <c r="M26" s="170"/>
      <c r="N26" s="170"/>
      <c r="O26" s="170"/>
      <c r="P26" s="170"/>
      <c r="Q26" s="170"/>
      <c r="R26" s="171"/>
      <c r="S26" s="171"/>
      <c r="T26" s="171"/>
      <c r="U26" s="172"/>
      <c r="V26" s="172"/>
      <c r="W26" s="172"/>
      <c r="X26" s="173"/>
      <c r="Y26" s="173"/>
    </row>
    <row r="27" spans="1:25" s="168" customFormat="1" ht="21" customHeight="1">
      <c r="A27" s="180"/>
      <c r="B27" s="174"/>
      <c r="C27" s="942" t="s">
        <v>339</v>
      </c>
      <c r="D27" s="943"/>
      <c r="E27" s="943"/>
      <c r="F27" s="175" t="s">
        <v>176</v>
      </c>
      <c r="G27" s="450"/>
      <c r="H27" s="718"/>
      <c r="I27" s="713"/>
      <c r="J27" s="710"/>
      <c r="K27" s="170"/>
      <c r="L27" s="170"/>
      <c r="M27" s="170"/>
      <c r="N27" s="170"/>
      <c r="O27" s="170"/>
      <c r="P27" s="170"/>
      <c r="Q27" s="170"/>
      <c r="R27" s="171"/>
      <c r="S27" s="171"/>
      <c r="T27" s="171"/>
      <c r="U27" s="172"/>
      <c r="V27" s="172"/>
      <c r="W27" s="172"/>
      <c r="X27" s="173"/>
      <c r="Y27" s="173"/>
    </row>
    <row r="28" spans="1:25" s="168" customFormat="1" ht="21" customHeight="1">
      <c r="A28" s="180"/>
      <c r="B28" s="178"/>
      <c r="C28" s="944" t="s">
        <v>174</v>
      </c>
      <c r="D28" s="945"/>
      <c r="E28" s="945"/>
      <c r="F28" s="179" t="s">
        <v>176</v>
      </c>
      <c r="G28" s="450"/>
      <c r="H28" s="718"/>
      <c r="I28" s="713"/>
      <c r="J28" s="712"/>
      <c r="K28" s="170"/>
      <c r="L28" s="170"/>
      <c r="M28" s="170"/>
      <c r="N28" s="170"/>
      <c r="O28" s="170"/>
      <c r="P28" s="170"/>
      <c r="Q28" s="170"/>
      <c r="R28" s="171"/>
      <c r="S28" s="171"/>
      <c r="T28" s="171"/>
      <c r="U28" s="172"/>
      <c r="V28" s="172"/>
      <c r="W28" s="172"/>
      <c r="X28" s="173"/>
      <c r="Y28" s="173"/>
    </row>
    <row r="29" spans="1:25" s="168" customFormat="1" hidden="1">
      <c r="A29" s="180"/>
      <c r="B29" s="181"/>
      <c r="C29" s="929" t="s">
        <v>177</v>
      </c>
      <c r="D29" s="930"/>
      <c r="E29" s="930"/>
      <c r="F29" s="930"/>
      <c r="G29" s="930"/>
      <c r="H29" s="721"/>
      <c r="I29" s="721"/>
      <c r="J29" s="721"/>
      <c r="K29" s="170"/>
      <c r="L29" s="170"/>
      <c r="M29" s="170"/>
      <c r="N29" s="170"/>
      <c r="O29" s="170"/>
      <c r="P29" s="170"/>
      <c r="Q29" s="170"/>
      <c r="R29" s="171"/>
      <c r="S29" s="171"/>
      <c r="T29" s="171"/>
      <c r="U29" s="172"/>
      <c r="V29" s="172"/>
      <c r="W29" s="172"/>
      <c r="X29" s="173"/>
      <c r="Y29" s="173"/>
    </row>
    <row r="30" spans="1:25" s="168" customFormat="1" ht="48.75" hidden="1" customHeight="1">
      <c r="A30" s="180"/>
      <c r="B30" s="182">
        <v>5</v>
      </c>
      <c r="C30" s="939" t="s">
        <v>178</v>
      </c>
      <c r="D30" s="939"/>
      <c r="E30" s="939"/>
      <c r="F30" s="939"/>
      <c r="G30" s="939"/>
      <c r="H30" s="722"/>
      <c r="I30" s="722"/>
      <c r="J30" s="722"/>
      <c r="K30" s="170"/>
      <c r="L30" s="170"/>
      <c r="M30" s="170"/>
      <c r="N30" s="170"/>
      <c r="O30" s="170"/>
      <c r="P30" s="170"/>
      <c r="Q30" s="170"/>
      <c r="R30" s="171"/>
      <c r="S30" s="171"/>
      <c r="T30" s="171"/>
      <c r="U30" s="172"/>
      <c r="V30" s="172"/>
      <c r="W30" s="172"/>
      <c r="X30" s="173"/>
      <c r="Y30" s="173"/>
    </row>
    <row r="31" spans="1:25" s="168" customFormat="1" ht="48.75" hidden="1" customHeight="1">
      <c r="A31" s="180"/>
      <c r="B31" s="940"/>
      <c r="C31" s="940"/>
      <c r="D31" s="940"/>
      <c r="E31" s="940"/>
      <c r="F31" s="940"/>
      <c r="G31" s="940"/>
      <c r="H31" s="723">
        <f>SUM(H15:H28)</f>
        <v>0</v>
      </c>
      <c r="I31" s="723">
        <f>SUM(I15:I28)</f>
        <v>0</v>
      </c>
      <c r="J31" s="723">
        <f>SUM(J15:J28)</f>
        <v>0</v>
      </c>
      <c r="K31" s="170">
        <f>SUM(K15:K28)</f>
        <v>0</v>
      </c>
      <c r="L31" s="170">
        <f>SUM(L15:L28)</f>
        <v>0</v>
      </c>
      <c r="M31" s="170"/>
      <c r="N31" s="170"/>
      <c r="O31" s="170"/>
      <c r="P31" s="170"/>
      <c r="Q31" s="170"/>
      <c r="R31" s="171"/>
      <c r="S31" s="171"/>
      <c r="T31" s="171"/>
      <c r="U31" s="172"/>
      <c r="V31" s="172"/>
      <c r="W31" s="172"/>
      <c r="X31" s="173"/>
      <c r="Y31" s="173"/>
    </row>
    <row r="32" spans="1:25" s="168" customFormat="1" ht="48.75" hidden="1" customHeight="1">
      <c r="A32" s="180"/>
      <c r="B32" s="183"/>
      <c r="C32" s="939" t="s">
        <v>179</v>
      </c>
      <c r="D32" s="941"/>
      <c r="E32" s="941"/>
      <c r="F32" s="941"/>
      <c r="G32" s="941"/>
      <c r="H32" s="724" t="e">
        <f>(1-(H31/I2))</f>
        <v>#DIV/0!</v>
      </c>
      <c r="I32" s="724" t="e">
        <f>(1-(I31/I3))</f>
        <v>#DIV/0!</v>
      </c>
      <c r="J32" s="725" t="e">
        <f>1-(J31/I4)</f>
        <v>#DIV/0!</v>
      </c>
      <c r="K32" s="170" t="e">
        <f>1-(K31/I5)</f>
        <v>#DIV/0!</v>
      </c>
      <c r="L32" s="170" t="e">
        <f>1-(L31/#REF!)</f>
        <v>#REF!</v>
      </c>
      <c r="M32" s="170"/>
      <c r="N32" s="170"/>
      <c r="O32" s="170"/>
      <c r="P32" s="170"/>
      <c r="Q32" s="170"/>
      <c r="R32" s="171"/>
      <c r="S32" s="171"/>
      <c r="T32" s="171"/>
      <c r="U32" s="172"/>
      <c r="V32" s="172"/>
      <c r="W32" s="172"/>
      <c r="X32" s="173"/>
      <c r="Y32" s="173"/>
    </row>
    <row r="33" spans="1:25" s="168" customFormat="1" ht="24" customHeight="1">
      <c r="A33" s="934" t="s">
        <v>340</v>
      </c>
      <c r="B33" s="934"/>
      <c r="C33" s="934"/>
      <c r="D33" s="934"/>
      <c r="E33" s="934"/>
      <c r="F33" s="934"/>
      <c r="G33" s="934"/>
      <c r="H33" s="726"/>
      <c r="I33" s="726"/>
      <c r="J33" s="726"/>
      <c r="K33" s="170"/>
      <c r="L33" s="170"/>
      <c r="M33" s="170"/>
      <c r="N33" s="170"/>
      <c r="O33" s="170"/>
      <c r="P33" s="170"/>
      <c r="Q33" s="170"/>
      <c r="R33" s="171"/>
      <c r="S33" s="171"/>
      <c r="T33" s="171"/>
      <c r="U33" s="172"/>
      <c r="V33" s="172"/>
      <c r="W33" s="172"/>
      <c r="X33" s="173"/>
      <c r="Y33" s="173"/>
    </row>
    <row r="34" spans="1:25" s="168" customFormat="1" ht="18.75" customHeight="1" thickBot="1">
      <c r="A34" s="161" t="s">
        <v>180</v>
      </c>
      <c r="B34" s="183"/>
      <c r="C34" s="184"/>
      <c r="E34" s="185"/>
      <c r="F34" s="185"/>
      <c r="G34" s="186"/>
      <c r="H34" s="726"/>
      <c r="I34" s="726"/>
      <c r="J34" s="726"/>
      <c r="K34" s="170"/>
      <c r="L34" s="170"/>
      <c r="M34" s="170"/>
      <c r="N34" s="170"/>
      <c r="O34" s="170"/>
      <c r="P34" s="170"/>
      <c r="Q34" s="170"/>
      <c r="R34" s="171"/>
      <c r="S34" s="171"/>
      <c r="T34" s="171"/>
      <c r="U34" s="172"/>
      <c r="V34" s="172"/>
      <c r="W34" s="172"/>
      <c r="X34" s="173"/>
      <c r="Y34" s="173"/>
    </row>
    <row r="35" spans="1:25" s="168" customFormat="1" ht="21" customHeight="1" thickBot="1">
      <c r="A35" s="187" t="s">
        <v>181</v>
      </c>
      <c r="B35" s="183"/>
      <c r="C35" s="184"/>
      <c r="E35" s="185"/>
      <c r="F35" s="185"/>
      <c r="G35" s="186"/>
      <c r="H35" s="727">
        <f>SUM(H15:H26)</f>
        <v>0</v>
      </c>
      <c r="I35" s="728">
        <f>SUM(I15:I26)</f>
        <v>0</v>
      </c>
      <c r="J35" s="729">
        <f>SUM(J15:J26)</f>
        <v>0</v>
      </c>
      <c r="K35" s="455"/>
      <c r="L35" s="170"/>
      <c r="M35" s="170"/>
      <c r="N35" s="170"/>
      <c r="O35" s="170"/>
      <c r="P35" s="170"/>
      <c r="Q35" s="170"/>
      <c r="R35" s="171"/>
      <c r="S35" s="171"/>
      <c r="T35" s="171"/>
      <c r="U35" s="172"/>
      <c r="V35" s="172"/>
      <c r="W35" s="172"/>
      <c r="X35" s="173"/>
      <c r="Y35" s="173"/>
    </row>
    <row r="36" spans="1:25" ht="19.5" customHeight="1" thickBot="1">
      <c r="A36" s="190"/>
      <c r="B36" s="190"/>
      <c r="C36" s="191"/>
      <c r="D36" s="189"/>
      <c r="E36" s="187"/>
      <c r="F36" s="187"/>
      <c r="G36" s="192" t="s">
        <v>182</v>
      </c>
      <c r="H36" s="650">
        <f>IF(J6=0,0,1-(H35/J6))</f>
        <v>0</v>
      </c>
      <c r="I36" s="650">
        <f>IF(J7=0,0,1-(I35/J7))</f>
        <v>0</v>
      </c>
      <c r="J36" s="651">
        <f>IF(J8=0,0,1-(J35/J8))</f>
        <v>0</v>
      </c>
      <c r="K36" s="624" t="s">
        <v>363</v>
      </c>
    </row>
    <row r="37" spans="1:25" ht="19.5" customHeight="1">
      <c r="A37" s="190"/>
      <c r="B37" s="190"/>
      <c r="C37" s="191"/>
      <c r="D37" s="189"/>
      <c r="E37" s="187"/>
      <c r="F37" s="187"/>
      <c r="G37" s="618" t="str">
        <f>"For and on behalf of "</f>
        <v xml:space="preserve">For and on behalf of </v>
      </c>
      <c r="H37" s="153"/>
    </row>
    <row r="38" spans="1:25" ht="19.5" customHeight="1">
      <c r="A38" s="193"/>
      <c r="B38" s="193"/>
      <c r="C38" s="193"/>
      <c r="D38" s="194"/>
      <c r="E38" s="195"/>
      <c r="F38" s="195"/>
      <c r="G38" s="157"/>
      <c r="H38" s="196"/>
    </row>
    <row r="39" spans="1:25" ht="23.25" customHeight="1">
      <c r="A39" s="197" t="s">
        <v>183</v>
      </c>
      <c r="B39" s="197"/>
      <c r="C39" s="670" t="str">
        <f>'Sch-7'!C21:D21</f>
        <v xml:space="preserve">  </v>
      </c>
      <c r="D39" s="194"/>
      <c r="E39" s="195" t="s">
        <v>184</v>
      </c>
      <c r="F39" s="734">
        <f>'Names of Bidder'!D24</f>
        <v>0</v>
      </c>
      <c r="G39" s="735"/>
      <c r="H39" s="448"/>
    </row>
    <row r="40" spans="1:25" ht="23.25" customHeight="1">
      <c r="A40" s="197" t="s">
        <v>185</v>
      </c>
      <c r="B40" s="197"/>
      <c r="C40" s="671" t="str">
        <f>'Sch-7'!C22:D22</f>
        <v/>
      </c>
      <c r="D40" s="198"/>
      <c r="E40" s="195" t="s">
        <v>186</v>
      </c>
      <c r="F40" s="734">
        <f>'Names of Bidder'!D25</f>
        <v>0</v>
      </c>
      <c r="G40" s="735"/>
      <c r="H40" s="153"/>
    </row>
  </sheetData>
  <sheetProtection password="CC6F" sheet="1" formatColumns="0" formatRows="0" selectLockedCells="1"/>
  <customSheetViews>
    <customSheetView guid="{774408C1-A1A6-43CE-92F4-BC878F6EB0D4}" showPageBreaks="1" zeroValues="0" printArea="1" hiddenRows="1" hiddenColumns="1" view="pageBreakPreview" topLeftCell="A15">
      <selection activeCell="G15" sqref="G15"/>
      <pageMargins left="0.72" right="0.49" top="0.62" bottom="0.52" header="0.32" footer="0.27"/>
      <pageSetup scale="77" orientation="portrait" r:id="rId1"/>
      <headerFooter alignWithMargins="0">
        <oddFooter>&amp;R&amp;"Book Antiqua,Bold"&amp;10Letter of Discount  / Page &amp;P of &amp;N</oddFooter>
      </headerFooter>
    </customSheetView>
    <customSheetView guid="{CA9345C4-09FE-4F27-BFD9-3D9BCD2DED09}" showPageBreaks="1" zeroValues="0" printArea="1" hiddenRows="1" hiddenColumns="1" view="pageBreakPreview" topLeftCell="A6">
      <selection activeCell="G15" sqref="G15"/>
      <pageMargins left="0.72" right="0.49" top="0.62" bottom="0.52" header="0.32" footer="0.27"/>
      <pageSetup scale="77" orientation="portrait" r:id="rId2"/>
      <headerFooter alignWithMargins="0">
        <oddFooter>&amp;R&amp;"Book Antiqua,Bold"&amp;10Letter of Discount  / Page &amp;P of &amp;N</oddFooter>
      </headerFooter>
    </customSheetView>
    <customSheetView guid="{7AB1F867-F01E-4EB9-A93D-DDCFDB9AA444}" showPageBreaks="1" zeroValues="0" printArea="1" hiddenRows="1" hiddenColumns="1" view="pageBreakPreview" topLeftCell="A6">
      <selection activeCell="G15" sqref="G15"/>
      <pageMargins left="0.72" right="0.49" top="0.62" bottom="0.52" header="0.32" footer="0.27"/>
      <pageSetup scale="77" orientation="portrait" r:id="rId3"/>
      <headerFooter alignWithMargins="0">
        <oddFooter>&amp;R&amp;"Book Antiqua,Bold"&amp;10Letter of Discount  / Page &amp;P of &amp;N</oddFooter>
      </headerFooter>
    </customSheetView>
    <customSheetView guid="{B96E710B-6DD7-4DE1-95AB-C9EE060CD030}" showPageBreaks="1" zeroValues="0" printArea="1" hiddenRows="1" hiddenColumns="1" view="pageBreakPreview">
      <selection activeCell="G15" sqref="G15"/>
      <pageMargins left="0.72" right="0.49" top="0.62" bottom="0.52" header="0.32" footer="0.27"/>
      <pageSetup scale="78" orientation="portrait" r:id="rId4"/>
      <headerFooter alignWithMargins="0">
        <oddFooter>&amp;R&amp;"Book Antiqua,Bold"&amp;10Letter of Discount  / Page &amp;P of &amp;N</oddFooter>
      </headerFooter>
    </customSheetView>
    <customSheetView guid="{357C9841-BEC3-434B-AC63-C04FB4321BA3}" showPageBreaks="1" zeroValues="0" printArea="1" hiddenRows="1" hiddenColumns="1" view="pageBreakPreview" topLeftCell="A21">
      <selection activeCell="C39" sqref="C39"/>
      <pageMargins left="0.72" right="0.49" top="0.62" bottom="0.52" header="0.32" footer="0.27"/>
      <pageSetup scale="80" orientation="portrait" r:id="rId5"/>
      <headerFooter alignWithMargins="0">
        <oddFooter>&amp;R&amp;"Book Antiqua,Bold"&amp;10Letter of Discount  / Page &amp;P of &amp;N</oddFooter>
      </headerFooter>
    </customSheetView>
    <customSheetView guid="{3C00DDA0-7DDE-4169-A739-550DAF5DCF8D}" showPageBreaks="1" zeroValues="0" printArea="1" hiddenRows="1" hiddenColumns="1" view="pageBreakPreview" topLeftCell="A3">
      <selection activeCell="G15" sqref="G15"/>
      <pageMargins left="0.72" right="0.49" top="0.62" bottom="0.52" header="0.32" footer="0.27"/>
      <pageSetup scale="80" orientation="portrait" r:id="rId6"/>
      <headerFooter alignWithMargins="0">
        <oddFooter>&amp;R&amp;"Book Antiqua,Bold"&amp;10Letter of Discount  / Page &amp;P of &amp;N</oddFooter>
      </headerFooter>
    </customSheetView>
    <customSheetView guid="{99CA2F10-F926-46DC-8609-4EAE5B9F3585}" showPageBreaks="1" zeroValues="0" printArea="1" hiddenRows="1" hiddenColumns="1" view="pageBreakPreview" topLeftCell="A13">
      <selection activeCell="G16" sqref="G16"/>
      <pageMargins left="0.72" right="0.49" top="0.62" bottom="0.52" header="0.32" footer="0.27"/>
      <pageSetup scale="77" orientation="portrait" r:id="rId7"/>
      <headerFooter alignWithMargins="0">
        <oddFooter>&amp;R&amp;"Book Antiqua,Bold"&amp;10Letter of Discount  / Page &amp;P of &amp;N</oddFooter>
      </headerFooter>
    </customSheetView>
    <customSheetView guid="{497EA202-A8B8-45C5-9E6C-C3CD104F3979}" showPageBreaks="1" zeroValues="0" printArea="1" hiddenRows="1" hiddenColumns="1" view="pageBreakPreview">
      <selection activeCell="G15" sqref="G15"/>
      <pageMargins left="0.72" right="0.49" top="0.62" bottom="0.52" header="0.32" footer="0.27"/>
      <pageSetup scale="77" orientation="portrait" r:id="rId8"/>
      <headerFooter alignWithMargins="0">
        <oddFooter>&amp;R&amp;"Book Antiqua,Bold"&amp;10Letter of Discount  / Page &amp;P of &amp;N</oddFooter>
      </headerFooter>
    </customSheetView>
    <customSheetView guid="{63D51328-7CBC-4A1E-B96D-BAE91416501B}" showPageBreaks="1" zeroValues="0" printArea="1" hiddenRows="1" hiddenColumns="1" view="pageBreakPreview">
      <selection activeCell="G15" sqref="G15"/>
      <pageMargins left="0.72" right="0.49" top="0.62" bottom="0.52" header="0.32" footer="0.27"/>
      <pageSetup scale="77" orientation="portrait" r:id="rId9"/>
      <headerFooter alignWithMargins="0">
        <oddFooter>&amp;R&amp;"Book Antiqua,Bold"&amp;10Letter of Discount  / Page &amp;P of &amp;N</oddFooter>
      </headerFooter>
    </customSheetView>
    <customSheetView guid="{D5521983-A70D-48A3-9506-C0263CBBC57D}" showPageBreaks="1" zeroValues="0" printArea="1" hiddenRows="1" hiddenColumns="1" view="pageBreakPreview" topLeftCell="A6">
      <selection activeCell="G15" sqref="G15"/>
      <pageMargins left="0.72" right="0.49" top="0.62" bottom="0.52" header="0.32" footer="0.27"/>
      <pageSetup scale="77" orientation="portrait" r:id="rId10"/>
      <headerFooter alignWithMargins="0">
        <oddFooter>&amp;R&amp;"Book Antiqua,Bold"&amp;10Letter of Discount  / Page &amp;P of &amp;N</oddFooter>
      </headerFooter>
    </customSheetView>
    <customSheetView guid="{12A89170-4F84-482D-A3C5-7890082E7B73}" showPageBreaks="1" zeroValues="0" printArea="1" hiddenRows="1" hiddenColumns="1" view="pageBreakPreview" topLeftCell="A6">
      <selection activeCell="G15" sqref="G15"/>
      <pageMargins left="0.72" right="0.49" top="0.62" bottom="0.52" header="0.32" footer="0.27"/>
      <pageSetup scale="77" orientation="portrait" r:id="rId11"/>
      <headerFooter alignWithMargins="0">
        <oddFooter>&amp;R&amp;"Book Antiqua,Bold"&amp;10Letter of Discount  / Page &amp;P of &amp;N</oddFooter>
      </headerFooter>
    </customSheetView>
    <customSheetView guid="{CCA37BAE-906F-43D5-9FD9-B13563E4B9D7}" showPageBreaks="1" zeroValues="0" printArea="1" hiddenRows="1" hiddenColumns="1" view="pageBreakPreview" topLeftCell="A6">
      <selection activeCell="G15" sqref="G15"/>
      <pageMargins left="0.72" right="0.49" top="0.62" bottom="0.52" header="0.32" footer="0.27"/>
      <pageSetup scale="77" orientation="portrait" r:id="rId12"/>
      <headerFooter alignWithMargins="0">
        <oddFooter>&amp;R&amp;"Book Antiqua,Bold"&amp;10Letter of Discount  / Page &amp;P of &amp;N</oddFooter>
      </headerFooter>
    </customSheetView>
  </customSheetViews>
  <mergeCells count="23">
    <mergeCell ref="C17:F17"/>
    <mergeCell ref="C18:E18"/>
    <mergeCell ref="C26:E26"/>
    <mergeCell ref="C24:E24"/>
    <mergeCell ref="A1:G1"/>
    <mergeCell ref="A4:G4"/>
    <mergeCell ref="C12:G12"/>
    <mergeCell ref="A14:G14"/>
    <mergeCell ref="C16:F16"/>
    <mergeCell ref="C15:F15"/>
    <mergeCell ref="C29:G29"/>
    <mergeCell ref="C23:F23"/>
    <mergeCell ref="A33:G33"/>
    <mergeCell ref="C19:E19"/>
    <mergeCell ref="C25:E25"/>
    <mergeCell ref="C30:G30"/>
    <mergeCell ref="B31:G31"/>
    <mergeCell ref="C32:G32"/>
    <mergeCell ref="C22:E22"/>
    <mergeCell ref="C21:E21"/>
    <mergeCell ref="C20:E20"/>
    <mergeCell ref="C28:E28"/>
    <mergeCell ref="C27:E27"/>
  </mergeCells>
  <dataValidations count="3">
    <dataValidation type="decimal" allowBlank="1" showInputMessage="1" showErrorMessage="1" error="Enter in percent only." sqref="G16" xr:uid="{00000000-0002-0000-0E00-000000000000}">
      <formula1>0</formula1>
      <formula2>100</formula2>
    </dataValidation>
    <dataValidation type="decimal" operator="greaterThan" allowBlank="1" showInputMessage="1" showErrorMessage="1" error="Enter numeric figures only." sqref="G18:G22" xr:uid="{00000000-0002-0000-0E00-000001000000}">
      <formula1>0</formula1>
    </dataValidation>
    <dataValidation operator="greaterThanOrEqual" allowBlank="1" showInputMessage="1" showErrorMessage="1" error="Enter numeric figure without decimal only" sqref="G15" xr:uid="{00000000-0002-0000-0E00-000002000000}"/>
  </dataValidations>
  <pageMargins left="0.72" right="0.49" top="0.62" bottom="0.52" header="0.32" footer="0.27"/>
  <pageSetup scale="77" orientation="portrait" r:id="rId13"/>
  <headerFooter alignWithMargins="0">
    <oddFooter>&amp;R&amp;"Book Antiqua,Bold"&amp;10Letter of Discount  / 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indexed="35"/>
  </sheetPr>
  <dimension ref="A1:F21"/>
  <sheetViews>
    <sheetView topLeftCell="A4" zoomScaleSheetLayoutView="100" workbookViewId="0">
      <selection activeCell="D6" sqref="D6"/>
    </sheetView>
  </sheetViews>
  <sheetFormatPr defaultColWidth="9.140625" defaultRowHeight="16.5"/>
  <cols>
    <col min="1" max="1" width="9.140625" style="212"/>
    <col min="2" max="2" width="30.7109375" style="213" customWidth="1"/>
    <col min="3" max="3" width="26.140625" style="213" customWidth="1"/>
    <col min="4" max="5" width="17.85546875" style="213" customWidth="1"/>
    <col min="6" max="16384" width="9.140625" style="188"/>
  </cols>
  <sheetData>
    <row r="1" spans="1:6">
      <c r="A1" s="199"/>
      <c r="B1" s="200"/>
      <c r="C1" s="200"/>
      <c r="D1" s="200"/>
      <c r="E1" s="200"/>
    </row>
    <row r="2" spans="1:6" ht="21.95" customHeight="1">
      <c r="A2" s="957" t="s">
        <v>187</v>
      </c>
      <c r="B2" s="957"/>
      <c r="C2" s="957"/>
      <c r="D2" s="957"/>
      <c r="E2" s="188"/>
    </row>
    <row r="3" spans="1:6">
      <c r="A3" s="199"/>
      <c r="B3" s="200"/>
      <c r="C3" s="200"/>
      <c r="D3" s="200"/>
      <c r="E3" s="200"/>
    </row>
    <row r="4" spans="1:6" ht="30">
      <c r="A4" s="201" t="s">
        <v>188</v>
      </c>
      <c r="B4" s="202" t="s">
        <v>189</v>
      </c>
      <c r="C4" s="201" t="s">
        <v>141</v>
      </c>
      <c r="D4" s="201" t="s">
        <v>190</v>
      </c>
      <c r="E4" s="201" t="s">
        <v>191</v>
      </c>
    </row>
    <row r="5" spans="1:6" ht="18" customHeight="1">
      <c r="A5" s="203" t="s">
        <v>192</v>
      </c>
      <c r="B5" s="203" t="s">
        <v>193</v>
      </c>
      <c r="C5" s="203" t="s">
        <v>194</v>
      </c>
      <c r="D5" s="203" t="s">
        <v>195</v>
      </c>
      <c r="E5" s="203" t="s">
        <v>196</v>
      </c>
    </row>
    <row r="6" spans="1:6" ht="45" customHeight="1">
      <c r="A6" s="204">
        <v>1</v>
      </c>
      <c r="B6" s="205"/>
      <c r="C6" s="206"/>
      <c r="D6" s="207"/>
      <c r="E6" s="208">
        <f t="shared" ref="E6:E15" si="0">C6*D6</f>
        <v>0</v>
      </c>
    </row>
    <row r="7" spans="1:6" ht="45" customHeight="1">
      <c r="A7" s="204">
        <v>2</v>
      </c>
      <c r="B7" s="205"/>
      <c r="C7" s="206"/>
      <c r="D7" s="207"/>
      <c r="E7" s="208">
        <f t="shared" si="0"/>
        <v>0</v>
      </c>
    </row>
    <row r="8" spans="1:6" ht="45" customHeight="1">
      <c r="A8" s="204">
        <v>3</v>
      </c>
      <c r="B8" s="205"/>
      <c r="C8" s="206"/>
      <c r="D8" s="207"/>
      <c r="E8" s="208">
        <f t="shared" si="0"/>
        <v>0</v>
      </c>
    </row>
    <row r="9" spans="1:6" ht="45" customHeight="1">
      <c r="A9" s="204">
        <v>4</v>
      </c>
      <c r="B9" s="205"/>
      <c r="C9" s="206"/>
      <c r="D9" s="207"/>
      <c r="E9" s="208">
        <f t="shared" si="0"/>
        <v>0</v>
      </c>
    </row>
    <row r="10" spans="1:6" ht="45" customHeight="1">
      <c r="A10" s="204">
        <v>5</v>
      </c>
      <c r="B10" s="205"/>
      <c r="C10" s="206"/>
      <c r="D10" s="207"/>
      <c r="E10" s="208">
        <f t="shared" si="0"/>
        <v>0</v>
      </c>
    </row>
    <row r="11" spans="1:6" ht="45" customHeight="1">
      <c r="A11" s="204">
        <v>6</v>
      </c>
      <c r="B11" s="205"/>
      <c r="C11" s="206"/>
      <c r="D11" s="207"/>
      <c r="E11" s="208">
        <f t="shared" si="0"/>
        <v>0</v>
      </c>
    </row>
    <row r="12" spans="1:6" ht="45" customHeight="1">
      <c r="A12" s="204">
        <v>7</v>
      </c>
      <c r="B12" s="205"/>
      <c r="C12" s="206"/>
      <c r="D12" s="207"/>
      <c r="E12" s="208">
        <f t="shared" si="0"/>
        <v>0</v>
      </c>
    </row>
    <row r="13" spans="1:6" ht="45" customHeight="1">
      <c r="A13" s="204">
        <v>8</v>
      </c>
      <c r="B13" s="205"/>
      <c r="C13" s="206"/>
      <c r="D13" s="207"/>
      <c r="E13" s="208">
        <f t="shared" si="0"/>
        <v>0</v>
      </c>
    </row>
    <row r="14" spans="1:6" ht="45" customHeight="1">
      <c r="A14" s="204">
        <v>9</v>
      </c>
      <c r="B14" s="205"/>
      <c r="C14" s="206"/>
      <c r="D14" s="207"/>
      <c r="E14" s="208">
        <f t="shared" si="0"/>
        <v>0</v>
      </c>
    </row>
    <row r="15" spans="1:6" ht="45" customHeight="1">
      <c r="A15" s="204">
        <v>10</v>
      </c>
      <c r="B15" s="205"/>
      <c r="C15" s="206"/>
      <c r="D15" s="207"/>
      <c r="E15" s="208">
        <f t="shared" si="0"/>
        <v>0</v>
      </c>
    </row>
    <row r="16" spans="1:6" ht="45" customHeight="1">
      <c r="A16" s="209"/>
      <c r="B16" s="210" t="s">
        <v>197</v>
      </c>
      <c r="C16" s="210"/>
      <c r="D16" s="210"/>
      <c r="E16" s="210">
        <f>SUM(E6:E15)</f>
        <v>0</v>
      </c>
      <c r="F16" s="211"/>
    </row>
    <row r="17" ht="30" customHeight="1"/>
    <row r="18" ht="30" customHeight="1"/>
    <row r="19" ht="30" customHeight="1"/>
    <row r="20" ht="30" customHeight="1"/>
    <row r="21" ht="30" customHeight="1"/>
  </sheetData>
  <sheetProtection password="916E" sheet="1" formatColumns="0" formatRows="0" selectLockedCells="1"/>
  <customSheetViews>
    <customSheetView guid="{774408C1-A1A6-43CE-92F4-BC878F6EB0D4}" state="hidden" topLeftCell="A4">
      <selection activeCell="D6" sqref="D6"/>
      <pageMargins left="0.75" right="0.75" top="0.65" bottom="1" header="0.5" footer="0.5"/>
      <pageSetup orientation="portrait" r:id="rId1"/>
      <headerFooter alignWithMargins="0"/>
    </customSheetView>
    <customSheetView guid="{CA9345C4-09FE-4F27-BFD9-3D9BCD2DED09}" state="hidden" topLeftCell="A4">
      <selection activeCell="D6" sqref="D6"/>
      <pageMargins left="0.75" right="0.75" top="0.65" bottom="1" header="0.5" footer="0.5"/>
      <pageSetup orientation="portrait" r:id="rId2"/>
      <headerFooter alignWithMargins="0"/>
    </customSheetView>
    <customSheetView guid="{7AB1F867-F01E-4EB9-A93D-DDCFDB9AA444}" state="hidden" topLeftCell="A4">
      <selection activeCell="D6" sqref="D6"/>
      <pageMargins left="0.75" right="0.75" top="0.65" bottom="1" header="0.5" footer="0.5"/>
      <pageSetup orientation="portrait" r:id="rId3"/>
      <headerFooter alignWithMargins="0"/>
    </customSheetView>
    <customSheetView guid="{B96E710B-6DD7-4DE1-95AB-C9EE060CD030}" state="hidden" topLeftCell="A4">
      <selection activeCell="D6" sqref="D6"/>
      <pageMargins left="0.75" right="0.75" top="0.65" bottom="1" header="0.5" footer="0.5"/>
      <pageSetup orientation="portrait" r:id="rId4"/>
      <headerFooter alignWithMargins="0"/>
    </customSheetView>
    <customSheetView guid="{357C9841-BEC3-434B-AC63-C04FB4321BA3}" state="hidden" topLeftCell="A4">
      <selection activeCell="D6" sqref="D6"/>
      <pageMargins left="0.75" right="0.75" top="0.65" bottom="1" header="0.5" footer="0.5"/>
      <pageSetup orientation="portrait" r:id="rId5"/>
      <headerFooter alignWithMargins="0"/>
    </customSheetView>
    <customSheetView guid="{3C00DDA0-7DDE-4169-A739-550DAF5DCF8D}" state="hidden" topLeftCell="A4">
      <selection activeCell="D6" sqref="D6"/>
      <pageMargins left="0.75" right="0.75" top="0.65" bottom="1" header="0.5" footer="0.5"/>
      <pageSetup orientation="portrait" r:id="rId6"/>
      <headerFooter alignWithMargins="0"/>
    </customSheetView>
    <customSheetView guid="{99CA2F10-F926-46DC-8609-4EAE5B9F3585}" state="hidden" topLeftCell="A4">
      <selection activeCell="D6" sqref="D6"/>
      <pageMargins left="0.75" right="0.75" top="0.65" bottom="1" header="0.5" footer="0.5"/>
      <pageSetup orientation="portrait" r:id="rId7"/>
      <headerFooter alignWithMargins="0"/>
    </customSheetView>
    <customSheetView guid="{497EA202-A8B8-45C5-9E6C-C3CD104F3979}" state="hidden" topLeftCell="A4">
      <selection activeCell="D6" sqref="D6"/>
      <pageMargins left="0.75" right="0.75" top="0.65" bottom="1" header="0.5" footer="0.5"/>
      <pageSetup orientation="portrait" r:id="rId8"/>
      <headerFooter alignWithMargins="0"/>
    </customSheetView>
    <customSheetView guid="{63D51328-7CBC-4A1E-B96D-BAE91416501B}" state="hidden" topLeftCell="A4">
      <selection activeCell="D6" sqref="D6"/>
      <pageMargins left="0.75" right="0.75" top="0.65" bottom="1" header="0.5" footer="0.5"/>
      <pageSetup orientation="portrait" r:id="rId9"/>
      <headerFooter alignWithMargins="0"/>
    </customSheetView>
    <customSheetView guid="{D5521983-A70D-48A3-9506-C0263CBBC57D}" state="hidden" topLeftCell="A4">
      <selection activeCell="D6" sqref="D6"/>
      <pageMargins left="0.75" right="0.75" top="0.65" bottom="1" header="0.5" footer="0.5"/>
      <pageSetup orientation="portrait" r:id="rId10"/>
      <headerFooter alignWithMargins="0"/>
    </customSheetView>
    <customSheetView guid="{12A89170-4F84-482D-A3C5-7890082E7B73}" state="hidden" topLeftCell="A4">
      <selection activeCell="D6" sqref="D6"/>
      <pageMargins left="0.75" right="0.75" top="0.65" bottom="1" header="0.5" footer="0.5"/>
      <pageSetup orientation="portrait" r:id="rId11"/>
      <headerFooter alignWithMargins="0"/>
    </customSheetView>
    <customSheetView guid="{CCA37BAE-906F-43D5-9FD9-B13563E4B9D7}" state="hidden" topLeftCell="A4">
      <selection activeCell="D6" sqref="D6"/>
      <pageMargins left="0.75" right="0.75" top="0.65" bottom="1" header="0.5" footer="0.5"/>
      <pageSetup orientation="portrait" r:id="rId12"/>
      <headerFooter alignWithMargins="0"/>
    </customSheetView>
  </customSheetViews>
  <mergeCells count="1">
    <mergeCell ref="A2:D2"/>
  </mergeCells>
  <pageMargins left="0.75" right="0.75" top="0.65" bottom="1" header="0.5" footer="0.5"/>
  <pageSetup orientation="portrait" r:id="rId13"/>
  <headerFooter alignWithMargins="0"/>
  <drawing r:id="rId1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tabColor indexed="47"/>
  </sheetPr>
  <dimension ref="A1:F21"/>
  <sheetViews>
    <sheetView topLeftCell="A13" workbookViewId="0">
      <selection activeCell="D6" sqref="D6"/>
    </sheetView>
  </sheetViews>
  <sheetFormatPr defaultColWidth="9.140625" defaultRowHeight="16.5"/>
  <cols>
    <col min="1" max="1" width="9.140625" style="212"/>
    <col min="2" max="2" width="30.7109375" style="213" customWidth="1"/>
    <col min="3" max="3" width="26.140625" style="213" customWidth="1"/>
    <col min="4" max="5" width="17.85546875" style="213" customWidth="1"/>
    <col min="6" max="16384" width="9.140625" style="188"/>
  </cols>
  <sheetData>
    <row r="1" spans="1:6">
      <c r="A1" s="199"/>
      <c r="B1" s="200"/>
      <c r="C1" s="200"/>
      <c r="D1" s="200"/>
      <c r="E1" s="200"/>
    </row>
    <row r="2" spans="1:6" ht="21.95" customHeight="1">
      <c r="A2" s="957" t="s">
        <v>198</v>
      </c>
      <c r="B2" s="957"/>
      <c r="C2" s="957"/>
      <c r="D2" s="958"/>
      <c r="E2" s="34"/>
    </row>
    <row r="3" spans="1:6">
      <c r="A3" s="199"/>
      <c r="B3" s="200"/>
      <c r="C3" s="200"/>
      <c r="D3" s="200"/>
      <c r="E3" s="200"/>
    </row>
    <row r="4" spans="1:6" ht="30">
      <c r="A4" s="201" t="s">
        <v>188</v>
      </c>
      <c r="B4" s="202" t="s">
        <v>189</v>
      </c>
      <c r="C4" s="201" t="s">
        <v>199</v>
      </c>
      <c r="D4" s="201" t="s">
        <v>200</v>
      </c>
      <c r="E4" s="201" t="s">
        <v>201</v>
      </c>
    </row>
    <row r="5" spans="1:6" ht="18" customHeight="1">
      <c r="A5" s="203" t="s">
        <v>192</v>
      </c>
      <c r="B5" s="203" t="s">
        <v>193</v>
      </c>
      <c r="C5" s="203" t="s">
        <v>194</v>
      </c>
      <c r="D5" s="203" t="s">
        <v>195</v>
      </c>
      <c r="E5" s="203" t="s">
        <v>196</v>
      </c>
    </row>
    <row r="6" spans="1:6" ht="45" customHeight="1">
      <c r="A6" s="204">
        <v>1</v>
      </c>
      <c r="B6" s="205"/>
      <c r="C6" s="206"/>
      <c r="D6" s="207"/>
      <c r="E6" s="208">
        <f>C6*D6</f>
        <v>0</v>
      </c>
    </row>
    <row r="7" spans="1:6" ht="45" customHeight="1">
      <c r="A7" s="204">
        <v>2</v>
      </c>
      <c r="B7" s="205"/>
      <c r="C7" s="206"/>
      <c r="D7" s="207"/>
      <c r="E7" s="208">
        <f t="shared" ref="E7:E15" si="0">C7*D7</f>
        <v>0</v>
      </c>
    </row>
    <row r="8" spans="1:6" ht="45" customHeight="1">
      <c r="A8" s="204">
        <v>3</v>
      </c>
      <c r="B8" s="205"/>
      <c r="C8" s="206"/>
      <c r="D8" s="207"/>
      <c r="E8" s="208">
        <f t="shared" si="0"/>
        <v>0</v>
      </c>
    </row>
    <row r="9" spans="1:6" ht="45" customHeight="1">
      <c r="A9" s="204">
        <v>4</v>
      </c>
      <c r="B9" s="205"/>
      <c r="C9" s="206"/>
      <c r="D9" s="207"/>
      <c r="E9" s="208">
        <f t="shared" si="0"/>
        <v>0</v>
      </c>
    </row>
    <row r="10" spans="1:6" ht="45" customHeight="1">
      <c r="A10" s="204">
        <v>5</v>
      </c>
      <c r="B10" s="205"/>
      <c r="C10" s="206"/>
      <c r="D10" s="207"/>
      <c r="E10" s="208">
        <f t="shared" si="0"/>
        <v>0</v>
      </c>
    </row>
    <row r="11" spans="1:6" ht="45" customHeight="1">
      <c r="A11" s="204">
        <v>6</v>
      </c>
      <c r="B11" s="205"/>
      <c r="C11" s="206"/>
      <c r="D11" s="207"/>
      <c r="E11" s="208">
        <f t="shared" si="0"/>
        <v>0</v>
      </c>
    </row>
    <row r="12" spans="1:6" ht="45" customHeight="1">
      <c r="A12" s="204">
        <v>7</v>
      </c>
      <c r="B12" s="205"/>
      <c r="C12" s="206"/>
      <c r="D12" s="207"/>
      <c r="E12" s="208">
        <f t="shared" si="0"/>
        <v>0</v>
      </c>
    </row>
    <row r="13" spans="1:6" ht="45" customHeight="1">
      <c r="A13" s="204">
        <v>8</v>
      </c>
      <c r="B13" s="205"/>
      <c r="C13" s="206"/>
      <c r="D13" s="207"/>
      <c r="E13" s="208">
        <f t="shared" si="0"/>
        <v>0</v>
      </c>
    </row>
    <row r="14" spans="1:6" ht="45" customHeight="1">
      <c r="A14" s="204">
        <v>9</v>
      </c>
      <c r="B14" s="205"/>
      <c r="C14" s="206"/>
      <c r="D14" s="207"/>
      <c r="E14" s="208">
        <f t="shared" si="0"/>
        <v>0</v>
      </c>
    </row>
    <row r="15" spans="1:6" ht="45" customHeight="1">
      <c r="A15" s="204">
        <v>10</v>
      </c>
      <c r="B15" s="205"/>
      <c r="C15" s="206"/>
      <c r="D15" s="207"/>
      <c r="E15" s="208">
        <f t="shared" si="0"/>
        <v>0</v>
      </c>
    </row>
    <row r="16" spans="1:6" ht="45" customHeight="1">
      <c r="A16" s="209"/>
      <c r="B16" s="210" t="s">
        <v>197</v>
      </c>
      <c r="C16" s="210"/>
      <c r="D16" s="210"/>
      <c r="E16" s="210">
        <f>SUM(E6:E15)</f>
        <v>0</v>
      </c>
      <c r="F16" s="211"/>
    </row>
    <row r="17" ht="30" customHeight="1"/>
    <row r="18" ht="30" customHeight="1"/>
    <row r="19" ht="30" customHeight="1"/>
    <row r="20" ht="30" customHeight="1"/>
    <row r="21" ht="30" customHeight="1"/>
  </sheetData>
  <sheetProtection password="916E" sheet="1" formatColumns="0" formatRows="0" selectLockedCells="1"/>
  <customSheetViews>
    <customSheetView guid="{774408C1-A1A6-43CE-92F4-BC878F6EB0D4}" state="hidden" topLeftCell="A13">
      <selection activeCell="D6" sqref="D6"/>
      <pageMargins left="0.75" right="0.75" top="0.65" bottom="1" header="0.5" footer="0.5"/>
      <pageSetup orientation="portrait" r:id="rId1"/>
      <headerFooter alignWithMargins="0"/>
    </customSheetView>
    <customSheetView guid="{CA9345C4-09FE-4F27-BFD9-3D9BCD2DED09}" state="hidden" topLeftCell="A13">
      <selection activeCell="D6" sqref="D6"/>
      <pageMargins left="0.75" right="0.75" top="0.65" bottom="1" header="0.5" footer="0.5"/>
      <pageSetup orientation="portrait" r:id="rId2"/>
      <headerFooter alignWithMargins="0"/>
    </customSheetView>
    <customSheetView guid="{7AB1F867-F01E-4EB9-A93D-DDCFDB9AA444}" state="hidden" topLeftCell="A13">
      <selection activeCell="D6" sqref="D6"/>
      <pageMargins left="0.75" right="0.75" top="0.65" bottom="1" header="0.5" footer="0.5"/>
      <pageSetup orientation="portrait" r:id="rId3"/>
      <headerFooter alignWithMargins="0"/>
    </customSheetView>
    <customSheetView guid="{B96E710B-6DD7-4DE1-95AB-C9EE060CD030}" state="hidden" topLeftCell="A13">
      <selection activeCell="D6" sqref="D6"/>
      <pageMargins left="0.75" right="0.75" top="0.65" bottom="1" header="0.5" footer="0.5"/>
      <pageSetup orientation="portrait" r:id="rId4"/>
      <headerFooter alignWithMargins="0"/>
    </customSheetView>
    <customSheetView guid="{357C9841-BEC3-434B-AC63-C04FB4321BA3}" state="hidden" topLeftCell="A13">
      <selection activeCell="D6" sqref="D6"/>
      <pageMargins left="0.75" right="0.75" top="0.65" bottom="1" header="0.5" footer="0.5"/>
      <pageSetup orientation="portrait" r:id="rId5"/>
      <headerFooter alignWithMargins="0"/>
    </customSheetView>
    <customSheetView guid="{3C00DDA0-7DDE-4169-A739-550DAF5DCF8D}" state="hidden" topLeftCell="A13">
      <selection activeCell="D6" sqref="D6"/>
      <pageMargins left="0.75" right="0.75" top="0.65" bottom="1" header="0.5" footer="0.5"/>
      <pageSetup orientation="portrait" r:id="rId6"/>
      <headerFooter alignWithMargins="0"/>
    </customSheetView>
    <customSheetView guid="{99CA2F10-F926-46DC-8609-4EAE5B9F3585}" state="hidden" topLeftCell="A13">
      <selection activeCell="D6" sqref="D6"/>
      <pageMargins left="0.75" right="0.75" top="0.65" bottom="1" header="0.5" footer="0.5"/>
      <pageSetup orientation="portrait" r:id="rId7"/>
      <headerFooter alignWithMargins="0"/>
    </customSheetView>
    <customSheetView guid="{497EA202-A8B8-45C5-9E6C-C3CD104F3979}" state="hidden" topLeftCell="A13">
      <selection activeCell="D6" sqref="D6"/>
      <pageMargins left="0.75" right="0.75" top="0.65" bottom="1" header="0.5" footer="0.5"/>
      <pageSetup orientation="portrait" r:id="rId8"/>
      <headerFooter alignWithMargins="0"/>
    </customSheetView>
    <customSheetView guid="{63D51328-7CBC-4A1E-B96D-BAE91416501B}" state="hidden" topLeftCell="A13">
      <selection activeCell="D6" sqref="D6"/>
      <pageMargins left="0.75" right="0.75" top="0.65" bottom="1" header="0.5" footer="0.5"/>
      <pageSetup orientation="portrait" r:id="rId9"/>
      <headerFooter alignWithMargins="0"/>
    </customSheetView>
    <customSheetView guid="{D5521983-A70D-48A3-9506-C0263CBBC57D}" state="hidden" topLeftCell="A13">
      <selection activeCell="D6" sqref="D6"/>
      <pageMargins left="0.75" right="0.75" top="0.65" bottom="1" header="0.5" footer="0.5"/>
      <pageSetup orientation="portrait" r:id="rId10"/>
      <headerFooter alignWithMargins="0"/>
    </customSheetView>
    <customSheetView guid="{12A89170-4F84-482D-A3C5-7890082E7B73}" state="hidden" topLeftCell="A13">
      <selection activeCell="D6" sqref="D6"/>
      <pageMargins left="0.75" right="0.75" top="0.65" bottom="1" header="0.5" footer="0.5"/>
      <pageSetup orientation="portrait" r:id="rId11"/>
      <headerFooter alignWithMargins="0"/>
    </customSheetView>
    <customSheetView guid="{CCA37BAE-906F-43D5-9FD9-B13563E4B9D7}" state="hidden" topLeftCell="A13">
      <selection activeCell="D6" sqref="D6"/>
      <pageMargins left="0.75" right="0.75" top="0.65" bottom="1" header="0.5" footer="0.5"/>
      <pageSetup orientation="portrait" r:id="rId12"/>
      <headerFooter alignWithMargins="0"/>
    </customSheetView>
  </customSheetViews>
  <mergeCells count="1">
    <mergeCell ref="A2:D2"/>
  </mergeCells>
  <pageMargins left="0.75" right="0.75" top="0.65" bottom="1" header="0.5" footer="0.5"/>
  <pageSetup orientation="portrait" r:id="rId13"/>
  <headerFooter alignWithMargins="0"/>
  <drawing r:id="rId14"/>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tabColor indexed="61"/>
  </sheetPr>
  <dimension ref="A1:G21"/>
  <sheetViews>
    <sheetView topLeftCell="A5" zoomScaleSheetLayoutView="100" workbookViewId="0">
      <selection activeCell="D11" sqref="D11"/>
    </sheetView>
  </sheetViews>
  <sheetFormatPr defaultColWidth="9.140625" defaultRowHeight="16.5"/>
  <cols>
    <col min="1" max="1" width="8.7109375" style="212" customWidth="1"/>
    <col min="2" max="4" width="23.5703125" style="213" customWidth="1"/>
    <col min="5" max="5" width="11" style="213" customWidth="1"/>
    <col min="6" max="6" width="14.42578125" style="213" customWidth="1"/>
    <col min="7" max="16384" width="9.140625" style="188"/>
  </cols>
  <sheetData>
    <row r="1" spans="1:7">
      <c r="A1" s="199"/>
      <c r="B1" s="200"/>
      <c r="C1" s="200"/>
      <c r="D1" s="200"/>
      <c r="E1" s="200"/>
      <c r="F1" s="200"/>
    </row>
    <row r="2" spans="1:7" ht="21.95" customHeight="1">
      <c r="A2" s="957" t="s">
        <v>202</v>
      </c>
      <c r="B2" s="957"/>
      <c r="C2" s="957"/>
      <c r="D2" s="957"/>
      <c r="E2" s="958"/>
      <c r="F2" s="188"/>
    </row>
    <row r="3" spans="1:7">
      <c r="A3" s="199"/>
      <c r="B3" s="200"/>
      <c r="C3" s="200"/>
      <c r="D3" s="200"/>
      <c r="E3" s="200"/>
      <c r="F3" s="200"/>
    </row>
    <row r="4" spans="1:7" ht="45">
      <c r="A4" s="201" t="s">
        <v>188</v>
      </c>
      <c r="B4" s="202" t="s">
        <v>189</v>
      </c>
      <c r="C4" s="201" t="s">
        <v>203</v>
      </c>
      <c r="D4" s="201" t="s">
        <v>204</v>
      </c>
      <c r="E4" s="201" t="s">
        <v>205</v>
      </c>
      <c r="F4" s="201" t="s">
        <v>206</v>
      </c>
    </row>
    <row r="5" spans="1:7" ht="18" customHeight="1">
      <c r="A5" s="203" t="s">
        <v>192</v>
      </c>
      <c r="B5" s="203" t="s">
        <v>193</v>
      </c>
      <c r="C5" s="203" t="s">
        <v>194</v>
      </c>
      <c r="D5" s="203" t="s">
        <v>195</v>
      </c>
      <c r="E5" s="214" t="s">
        <v>207</v>
      </c>
      <c r="F5" s="203" t="s">
        <v>208</v>
      </c>
    </row>
    <row r="6" spans="1:7" ht="45" customHeight="1">
      <c r="A6" s="204">
        <v>1</v>
      </c>
      <c r="B6" s="205"/>
      <c r="C6" s="206"/>
      <c r="D6" s="206"/>
      <c r="E6" s="207"/>
      <c r="F6" s="208">
        <f>C6*E6</f>
        <v>0</v>
      </c>
    </row>
    <row r="7" spans="1:7" ht="45" customHeight="1">
      <c r="A7" s="204">
        <v>2</v>
      </c>
      <c r="B7" s="205"/>
      <c r="C7" s="206"/>
      <c r="D7" s="206"/>
      <c r="E7" s="207"/>
      <c r="F7" s="208">
        <f t="shared" ref="F7:F15" si="0">C7*E7</f>
        <v>0</v>
      </c>
    </row>
    <row r="8" spans="1:7" ht="45" customHeight="1">
      <c r="A8" s="204">
        <v>3</v>
      </c>
      <c r="B8" s="205"/>
      <c r="C8" s="206"/>
      <c r="D8" s="206"/>
      <c r="E8" s="207"/>
      <c r="F8" s="208">
        <f t="shared" si="0"/>
        <v>0</v>
      </c>
    </row>
    <row r="9" spans="1:7" ht="45" customHeight="1">
      <c r="A9" s="204">
        <v>4</v>
      </c>
      <c r="B9" s="205"/>
      <c r="C9" s="206"/>
      <c r="D9" s="206"/>
      <c r="E9" s="207"/>
      <c r="F9" s="208">
        <f t="shared" si="0"/>
        <v>0</v>
      </c>
    </row>
    <row r="10" spans="1:7" ht="45" customHeight="1">
      <c r="A10" s="204">
        <v>5</v>
      </c>
      <c r="B10" s="205"/>
      <c r="C10" s="206"/>
      <c r="D10" s="206"/>
      <c r="E10" s="207"/>
      <c r="F10" s="208">
        <f t="shared" si="0"/>
        <v>0</v>
      </c>
    </row>
    <row r="11" spans="1:7" ht="45" customHeight="1">
      <c r="A11" s="204">
        <v>6</v>
      </c>
      <c r="B11" s="205"/>
      <c r="C11" s="206"/>
      <c r="D11" s="206"/>
      <c r="E11" s="207"/>
      <c r="F11" s="208">
        <f t="shared" si="0"/>
        <v>0</v>
      </c>
    </row>
    <row r="12" spans="1:7" ht="45" customHeight="1">
      <c r="A12" s="204">
        <v>7</v>
      </c>
      <c r="B12" s="205"/>
      <c r="C12" s="206"/>
      <c r="D12" s="206"/>
      <c r="E12" s="207"/>
      <c r="F12" s="208">
        <f t="shared" si="0"/>
        <v>0</v>
      </c>
    </row>
    <row r="13" spans="1:7" ht="45" customHeight="1">
      <c r="A13" s="204">
        <v>8</v>
      </c>
      <c r="B13" s="205"/>
      <c r="C13" s="206"/>
      <c r="D13" s="206"/>
      <c r="E13" s="207"/>
      <c r="F13" s="208">
        <f t="shared" si="0"/>
        <v>0</v>
      </c>
    </row>
    <row r="14" spans="1:7" ht="45" customHeight="1">
      <c r="A14" s="204">
        <v>9</v>
      </c>
      <c r="B14" s="205"/>
      <c r="C14" s="206"/>
      <c r="D14" s="206"/>
      <c r="E14" s="207"/>
      <c r="F14" s="208">
        <f t="shared" si="0"/>
        <v>0</v>
      </c>
    </row>
    <row r="15" spans="1:7" ht="45" customHeight="1">
      <c r="A15" s="204">
        <v>10</v>
      </c>
      <c r="B15" s="205"/>
      <c r="C15" s="206"/>
      <c r="D15" s="206"/>
      <c r="E15" s="207"/>
      <c r="F15" s="208">
        <f t="shared" si="0"/>
        <v>0</v>
      </c>
    </row>
    <row r="16" spans="1:7" ht="45" customHeight="1">
      <c r="A16" s="209"/>
      <c r="B16" s="210" t="s">
        <v>197</v>
      </c>
      <c r="C16" s="210"/>
      <c r="D16" s="210"/>
      <c r="E16" s="210"/>
      <c r="F16" s="210">
        <f>SUM(F6:F15)</f>
        <v>0</v>
      </c>
      <c r="G16" s="211"/>
    </row>
    <row r="17" ht="30" customHeight="1"/>
    <row r="18" ht="30" customHeight="1"/>
    <row r="19" ht="30" customHeight="1"/>
    <row r="20" ht="30" customHeight="1"/>
    <row r="21" ht="30" customHeight="1"/>
  </sheetData>
  <sheetProtection password="E848" sheet="1" formatColumns="0" formatRows="0" selectLockedCells="1"/>
  <customSheetViews>
    <customSheetView guid="{774408C1-A1A6-43CE-92F4-BC878F6EB0D4}" state="hidden" topLeftCell="A5">
      <selection activeCell="D11" sqref="D11"/>
      <pageMargins left="0.75" right="0.62" top="0.65" bottom="1" header="0.5" footer="0.5"/>
      <pageSetup orientation="portrait" r:id="rId1"/>
      <headerFooter alignWithMargins="0"/>
    </customSheetView>
    <customSheetView guid="{CA9345C4-09FE-4F27-BFD9-3D9BCD2DED09}" state="hidden" topLeftCell="A5">
      <selection activeCell="D11" sqref="D11"/>
      <pageMargins left="0.75" right="0.62" top="0.65" bottom="1" header="0.5" footer="0.5"/>
      <pageSetup orientation="portrait" r:id="rId2"/>
      <headerFooter alignWithMargins="0"/>
    </customSheetView>
    <customSheetView guid="{7AB1F867-F01E-4EB9-A93D-DDCFDB9AA444}" state="hidden" topLeftCell="A5">
      <selection activeCell="D11" sqref="D11"/>
      <pageMargins left="0.75" right="0.62" top="0.65" bottom="1" header="0.5" footer="0.5"/>
      <pageSetup orientation="portrait" r:id="rId3"/>
      <headerFooter alignWithMargins="0"/>
    </customSheetView>
    <customSheetView guid="{B96E710B-6DD7-4DE1-95AB-C9EE060CD030}" state="hidden" topLeftCell="A5">
      <selection activeCell="D11" sqref="D11"/>
      <pageMargins left="0.75" right="0.62" top="0.65" bottom="1" header="0.5" footer="0.5"/>
      <pageSetup orientation="portrait" r:id="rId4"/>
      <headerFooter alignWithMargins="0"/>
    </customSheetView>
    <customSheetView guid="{357C9841-BEC3-434B-AC63-C04FB4321BA3}" state="hidden" topLeftCell="A5">
      <selection activeCell="D11" sqref="D11"/>
      <pageMargins left="0.75" right="0.62" top="0.65" bottom="1" header="0.5" footer="0.5"/>
      <pageSetup orientation="portrait" r:id="rId5"/>
      <headerFooter alignWithMargins="0"/>
    </customSheetView>
    <customSheetView guid="{3C00DDA0-7DDE-4169-A739-550DAF5DCF8D}" state="hidden" topLeftCell="A5">
      <selection activeCell="D11" sqref="D11"/>
      <pageMargins left="0.75" right="0.62" top="0.65" bottom="1" header="0.5" footer="0.5"/>
      <pageSetup orientation="portrait" r:id="rId6"/>
      <headerFooter alignWithMargins="0"/>
    </customSheetView>
    <customSheetView guid="{99CA2F10-F926-46DC-8609-4EAE5B9F3585}" state="hidden" topLeftCell="A5">
      <selection activeCell="D11" sqref="D11"/>
      <pageMargins left="0.75" right="0.62" top="0.65" bottom="1" header="0.5" footer="0.5"/>
      <pageSetup orientation="portrait" r:id="rId7"/>
      <headerFooter alignWithMargins="0"/>
    </customSheetView>
    <customSheetView guid="{497EA202-A8B8-45C5-9E6C-C3CD104F3979}" state="hidden" topLeftCell="A5">
      <selection activeCell="D11" sqref="D11"/>
      <pageMargins left="0.75" right="0.62" top="0.65" bottom="1" header="0.5" footer="0.5"/>
      <pageSetup orientation="portrait" r:id="rId8"/>
      <headerFooter alignWithMargins="0"/>
    </customSheetView>
    <customSheetView guid="{63D51328-7CBC-4A1E-B96D-BAE91416501B}" state="hidden" topLeftCell="A5">
      <selection activeCell="D11" sqref="D11"/>
      <pageMargins left="0.75" right="0.62" top="0.65" bottom="1" header="0.5" footer="0.5"/>
      <pageSetup orientation="portrait" r:id="rId9"/>
      <headerFooter alignWithMargins="0"/>
    </customSheetView>
    <customSheetView guid="{D5521983-A70D-48A3-9506-C0263CBBC57D}" state="hidden" topLeftCell="A5">
      <selection activeCell="D11" sqref="D11"/>
      <pageMargins left="0.75" right="0.62" top="0.65" bottom="1" header="0.5" footer="0.5"/>
      <pageSetup orientation="portrait" r:id="rId10"/>
      <headerFooter alignWithMargins="0"/>
    </customSheetView>
    <customSheetView guid="{12A89170-4F84-482D-A3C5-7890082E7B73}" state="hidden" topLeftCell="A5">
      <selection activeCell="D11" sqref="D11"/>
      <pageMargins left="0.75" right="0.62" top="0.65" bottom="1" header="0.5" footer="0.5"/>
      <pageSetup orientation="portrait" r:id="rId11"/>
      <headerFooter alignWithMargins="0"/>
    </customSheetView>
    <customSheetView guid="{CCA37BAE-906F-43D5-9FD9-B13563E4B9D7}" state="hidden" topLeftCell="A5">
      <selection activeCell="D11" sqref="D11"/>
      <pageMargins left="0.75" right="0.62" top="0.65" bottom="1" header="0.5" footer="0.5"/>
      <pageSetup orientation="portrait" r:id="rId12"/>
      <headerFooter alignWithMargins="0"/>
    </customSheetView>
  </customSheetViews>
  <mergeCells count="1">
    <mergeCell ref="A2:E2"/>
  </mergeCells>
  <pageMargins left="0.75" right="0.62" top="0.65" bottom="1" header="0.5" footer="0.5"/>
  <pageSetup orientation="portrait" r:id="rId13"/>
  <headerFooter alignWithMargins="0"/>
  <drawing r:id="rId14"/>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pageSetUpPr fitToPage="1"/>
  </sheetPr>
  <dimension ref="A1:AO79"/>
  <sheetViews>
    <sheetView showGridLines="0" showZeros="0" tabSelected="1" view="pageBreakPreview" zoomScaleNormal="100" zoomScaleSheetLayoutView="100" workbookViewId="0">
      <selection activeCell="F51" sqref="F51"/>
    </sheetView>
  </sheetViews>
  <sheetFormatPr defaultColWidth="9.140625" defaultRowHeight="16.5"/>
  <cols>
    <col min="1" max="1" width="10.7109375" style="218" customWidth="1"/>
    <col min="2" max="2" width="15.28515625" style="224" customWidth="1"/>
    <col min="3" max="3" width="16.28515625" style="218" customWidth="1"/>
    <col min="4" max="4" width="20.7109375" style="218" customWidth="1"/>
    <col min="5" max="5" width="12.7109375" style="218" customWidth="1"/>
    <col min="6" max="6" width="34.140625" style="218" customWidth="1"/>
    <col min="7" max="7" width="9.140625" style="218" customWidth="1"/>
    <col min="8" max="8" width="12" style="218" hidden="1" customWidth="1"/>
    <col min="9" max="18" width="9.140625" style="219" hidden="1" customWidth="1"/>
    <col min="19" max="19" width="8" style="219" hidden="1" customWidth="1"/>
    <col min="20" max="20" width="9.140625" style="219" hidden="1" customWidth="1"/>
    <col min="21" max="21" width="7.7109375" style="219" hidden="1" customWidth="1"/>
    <col min="22" max="22" width="9.140625" style="219" hidden="1" customWidth="1"/>
    <col min="23" max="23" width="5.5703125" style="219" hidden="1" customWidth="1"/>
    <col min="24" max="24" width="4.85546875" style="219" hidden="1" customWidth="1"/>
    <col min="25" max="25" width="9.140625" style="219" hidden="1" customWidth="1"/>
    <col min="26" max="26" width="66.7109375" style="220" hidden="1" customWidth="1"/>
    <col min="27" max="27" width="17.5703125" style="220" hidden="1" customWidth="1"/>
    <col min="28" max="28" width="20" style="220" hidden="1" customWidth="1"/>
    <col min="29" max="29" width="13.85546875" style="220" hidden="1" customWidth="1"/>
    <col min="30" max="30" width="9.140625" style="221" hidden="1" customWidth="1"/>
    <col min="31" max="31" width="9.140625" style="222" hidden="1" customWidth="1"/>
    <col min="32" max="32" width="13.7109375" style="222" hidden="1" customWidth="1"/>
    <col min="33" max="35" width="9.140625" style="221" hidden="1" customWidth="1"/>
    <col min="36" max="36" width="10.42578125" style="221" hidden="1" customWidth="1"/>
    <col min="37" max="41" width="9.140625" style="221" hidden="1" customWidth="1"/>
    <col min="42" max="16384" width="9.140625" style="219"/>
  </cols>
  <sheetData>
    <row r="1" spans="1:36" ht="24.75" customHeight="1">
      <c r="A1" s="215" t="str">
        <f>Cover!B3</f>
        <v>5002002162/GIS-EXCLUDING/DOM/A04-CC CS -5</v>
      </c>
      <c r="B1" s="215"/>
      <c r="C1" s="216"/>
      <c r="D1" s="216"/>
      <c r="E1" s="216"/>
      <c r="F1" s="217" t="s">
        <v>209</v>
      </c>
      <c r="Z1" s="220" t="str">
        <f>'[6]Names of Bidder'!D6</f>
        <v>Sole Bidder</v>
      </c>
      <c r="AE1" s="222">
        <v>1</v>
      </c>
      <c r="AF1" s="222" t="s">
        <v>210</v>
      </c>
      <c r="AI1" s="222">
        <v>1</v>
      </c>
      <c r="AJ1" s="221" t="s">
        <v>211</v>
      </c>
    </row>
    <row r="2" spans="1:36">
      <c r="B2" s="218"/>
      <c r="Z2" s="220">
        <f>'[6]Names of Bidder'!AA6</f>
        <v>0</v>
      </c>
      <c r="AE2" s="222">
        <v>2</v>
      </c>
      <c r="AF2" s="222" t="s">
        <v>212</v>
      </c>
      <c r="AI2" s="222">
        <v>2</v>
      </c>
      <c r="AJ2" s="221" t="s">
        <v>213</v>
      </c>
    </row>
    <row r="3" spans="1:36" ht="17.25">
      <c r="A3" s="977" t="s">
        <v>214</v>
      </c>
      <c r="B3" s="977"/>
      <c r="C3" s="977"/>
      <c r="D3" s="977"/>
      <c r="E3" s="977"/>
      <c r="F3" s="977"/>
      <c r="AE3" s="222">
        <v>3</v>
      </c>
      <c r="AF3" s="222" t="s">
        <v>215</v>
      </c>
      <c r="AI3" s="222">
        <v>3</v>
      </c>
      <c r="AJ3" s="221" t="s">
        <v>216</v>
      </c>
    </row>
    <row r="4" spans="1:36">
      <c r="A4" s="223"/>
      <c r="B4" s="223"/>
      <c r="C4" s="223"/>
      <c r="D4" s="223"/>
      <c r="E4" s="223"/>
      <c r="F4" s="223"/>
      <c r="AE4" s="222">
        <v>4</v>
      </c>
      <c r="AF4" s="222" t="s">
        <v>217</v>
      </c>
      <c r="AI4" s="222">
        <v>4</v>
      </c>
      <c r="AJ4" s="221" t="s">
        <v>218</v>
      </c>
    </row>
    <row r="5" spans="1:36">
      <c r="A5" s="224" t="s">
        <v>219</v>
      </c>
      <c r="C5" s="978"/>
      <c r="D5" s="978"/>
      <c r="E5" s="978"/>
      <c r="F5" s="978"/>
      <c r="AE5" s="222">
        <v>5</v>
      </c>
      <c r="AF5" s="222" t="s">
        <v>217</v>
      </c>
      <c r="AI5" s="222">
        <v>5</v>
      </c>
      <c r="AJ5" s="221" t="s">
        <v>220</v>
      </c>
    </row>
    <row r="6" spans="1:36">
      <c r="A6" s="224" t="s">
        <v>221</v>
      </c>
      <c r="B6" s="968" t="str">
        <f>'Names of Bidder'!D27&amp;'Names of Bidder'!E27&amp;'Names of Bidder'!F27</f>
        <v/>
      </c>
      <c r="C6" s="968"/>
      <c r="AE6" s="222">
        <v>6</v>
      </c>
      <c r="AF6" s="222" t="s">
        <v>217</v>
      </c>
      <c r="AG6" s="225" t="e">
        <f>DAY(B6)</f>
        <v>#VALUE!</v>
      </c>
      <c r="AI6" s="222">
        <v>6</v>
      </c>
      <c r="AJ6" s="221" t="s">
        <v>222</v>
      </c>
    </row>
    <row r="7" spans="1:36">
      <c r="A7" s="224"/>
      <c r="B7" s="226"/>
      <c r="C7" s="226"/>
      <c r="AE7" s="222">
        <v>7</v>
      </c>
      <c r="AF7" s="222" t="s">
        <v>217</v>
      </c>
      <c r="AG7" s="225" t="e">
        <f>MONTH(B6)</f>
        <v>#VALUE!</v>
      </c>
      <c r="AI7" s="222">
        <v>7</v>
      </c>
      <c r="AJ7" s="221" t="s">
        <v>223</v>
      </c>
    </row>
    <row r="8" spans="1:36">
      <c r="A8" s="227" t="s">
        <v>1</v>
      </c>
      <c r="B8" s="228"/>
      <c r="F8" s="229"/>
      <c r="AE8" s="222">
        <v>8</v>
      </c>
      <c r="AF8" s="222" t="s">
        <v>217</v>
      </c>
      <c r="AG8" s="225" t="e">
        <f>LOOKUP(AG7,AI1:AI12,AJ1:AJ12)</f>
        <v>#VALUE!</v>
      </c>
      <c r="AI8" s="222">
        <v>8</v>
      </c>
      <c r="AJ8" s="221" t="s">
        <v>224</v>
      </c>
    </row>
    <row r="9" spans="1:36">
      <c r="A9" s="230">
        <f>'Sch-1'!L8</f>
        <v>0</v>
      </c>
      <c r="B9" s="230"/>
      <c r="F9" s="229"/>
      <c r="AE9" s="222">
        <v>9</v>
      </c>
      <c r="AF9" s="222" t="s">
        <v>217</v>
      </c>
      <c r="AG9" s="225" t="e">
        <f>YEAR(B6)</f>
        <v>#VALUE!</v>
      </c>
      <c r="AI9" s="222">
        <v>9</v>
      </c>
      <c r="AJ9" s="221" t="s">
        <v>225</v>
      </c>
    </row>
    <row r="10" spans="1:36">
      <c r="A10" s="230" t="str">
        <f>'Sch-1'!K9</f>
        <v>Power Grid Corporation of India Ltd.,</v>
      </c>
      <c r="B10" s="230"/>
      <c r="F10" s="229"/>
      <c r="AE10" s="222">
        <v>10</v>
      </c>
      <c r="AF10" s="222" t="s">
        <v>217</v>
      </c>
      <c r="AI10" s="222">
        <v>10</v>
      </c>
      <c r="AJ10" s="221" t="s">
        <v>226</v>
      </c>
    </row>
    <row r="11" spans="1:36">
      <c r="A11" s="230" t="str">
        <f>'Sch-1'!K10</f>
        <v>"Saudamini", Plot No.-2</v>
      </c>
      <c r="B11" s="230"/>
      <c r="F11" s="229"/>
      <c r="AE11" s="222">
        <v>11</v>
      </c>
      <c r="AF11" s="222" t="s">
        <v>217</v>
      </c>
      <c r="AI11" s="222">
        <v>11</v>
      </c>
      <c r="AJ11" s="221" t="s">
        <v>227</v>
      </c>
    </row>
    <row r="12" spans="1:36">
      <c r="A12" s="230" t="str">
        <f>'Sch-1'!K11</f>
        <v xml:space="preserve">Sector-29, </v>
      </c>
      <c r="B12" s="230"/>
      <c r="F12" s="229"/>
      <c r="AE12" s="222">
        <v>12</v>
      </c>
      <c r="AF12" s="222" t="s">
        <v>217</v>
      </c>
      <c r="AI12" s="222">
        <v>12</v>
      </c>
      <c r="AJ12" s="221" t="s">
        <v>228</v>
      </c>
    </row>
    <row r="13" spans="1:36">
      <c r="A13" s="230" t="str">
        <f>'Sch-1'!K12</f>
        <v>Gurgaon (Haryana) - 122001</v>
      </c>
      <c r="B13" s="230"/>
      <c r="F13" s="229"/>
      <c r="AE13" s="222">
        <v>13</v>
      </c>
      <c r="AF13" s="222" t="s">
        <v>217</v>
      </c>
    </row>
    <row r="14" spans="1:36" ht="22.5" customHeight="1">
      <c r="A14" s="224"/>
      <c r="F14" s="229"/>
      <c r="AE14" s="222">
        <v>14</v>
      </c>
      <c r="AF14" s="222" t="s">
        <v>217</v>
      </c>
    </row>
    <row r="15" spans="1:36" ht="117" customHeight="1">
      <c r="A15" s="601" t="s">
        <v>229</v>
      </c>
      <c r="B15" s="602"/>
      <c r="C15" s="979" t="str">
        <f>Cover!B2</f>
        <v xml:space="preserve">220kV GIS Substation Package SS-75: for (i) Extension of 220kV Drass (GIS) Substation &amp; Extension of 220kV Alusteng (AIS) Substation under Transmission System Strengthening of Srinagar Leh Transmission System and (ii) Extension of 220 kV Drass (GIS) Substation and 66/11kV New Zoji la East (GIS) S/S under consultancy services to NHIDCL.
</v>
      </c>
      <c r="D15" s="979"/>
      <c r="E15" s="979"/>
      <c r="F15" s="979"/>
      <c r="AE15" s="222">
        <v>15</v>
      </c>
      <c r="AF15" s="222" t="s">
        <v>217</v>
      </c>
    </row>
    <row r="16" spans="1:36" ht="27.75" customHeight="1">
      <c r="A16" s="218" t="s">
        <v>230</v>
      </c>
      <c r="B16" s="218"/>
      <c r="C16" s="229"/>
      <c r="D16" s="229"/>
      <c r="E16" s="229"/>
      <c r="F16" s="229"/>
      <c r="AE16" s="222">
        <v>16</v>
      </c>
      <c r="AF16" s="222" t="s">
        <v>217</v>
      </c>
    </row>
    <row r="17" spans="1:41" ht="99.75" customHeight="1">
      <c r="A17" s="232">
        <v>1</v>
      </c>
      <c r="B17" s="975" t="str">
        <f>H17&amp;" "&amp; H18&amp;I18&amp;H19&amp;N19&amp;" "&amp;H20</f>
        <v>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 0/- () or such other sums as may be determined in accordance with the terms and conditions of the Bidding Documents</v>
      </c>
      <c r="C17" s="975"/>
      <c r="D17" s="975"/>
      <c r="E17" s="975"/>
      <c r="F17" s="975"/>
      <c r="H17" s="707" t="s">
        <v>306</v>
      </c>
      <c r="Z17" s="233"/>
      <c r="AA17" s="234"/>
      <c r="AB17" s="235"/>
      <c r="AC17" s="236"/>
      <c r="AE17" s="222">
        <v>17</v>
      </c>
      <c r="AF17" s="222" t="s">
        <v>217</v>
      </c>
    </row>
    <row r="18" spans="1:41" ht="24.75" customHeight="1">
      <c r="A18" s="232"/>
      <c r="B18" s="975"/>
      <c r="C18" s="975"/>
      <c r="D18" s="975"/>
      <c r="E18" s="975"/>
      <c r="F18" s="975"/>
      <c r="H18" s="708">
        <f>ROUND('Sch-6 (After Discount)'!D28,2)</f>
        <v>0</v>
      </c>
      <c r="I18" s="219" t="s">
        <v>475</v>
      </c>
      <c r="Z18" s="233"/>
      <c r="AA18" s="234"/>
      <c r="AB18" s="235"/>
      <c r="AC18" s="236"/>
    </row>
    <row r="19" spans="1:41" ht="21.75" customHeight="1">
      <c r="A19" s="232"/>
      <c r="B19" s="975"/>
      <c r="C19" s="975"/>
      <c r="D19" s="975"/>
      <c r="E19" s="975"/>
      <c r="F19" s="975"/>
      <c r="H19" s="709" t="str">
        <f>'N-W (Cr.)'!P4</f>
        <v/>
      </c>
      <c r="N19" s="219" t="s">
        <v>474</v>
      </c>
      <c r="Z19" s="233"/>
      <c r="AA19" s="234"/>
      <c r="AB19" s="235"/>
      <c r="AC19" s="236"/>
    </row>
    <row r="20" spans="1:41" ht="39" customHeight="1">
      <c r="B20" s="976" t="s">
        <v>231</v>
      </c>
      <c r="C20" s="976"/>
      <c r="D20" s="976"/>
      <c r="E20" s="976"/>
      <c r="F20" s="976"/>
      <c r="H20" s="218" t="s">
        <v>305</v>
      </c>
      <c r="AE20" s="222">
        <v>18</v>
      </c>
      <c r="AF20" s="222" t="s">
        <v>217</v>
      </c>
    </row>
    <row r="21" spans="1:41" s="218" customFormat="1" ht="27.75" customHeight="1">
      <c r="A21" s="237">
        <v>2</v>
      </c>
      <c r="B21" s="974" t="s">
        <v>232</v>
      </c>
      <c r="C21" s="974"/>
      <c r="D21" s="974"/>
      <c r="E21" s="974"/>
      <c r="F21" s="974"/>
      <c r="Z21" s="238"/>
      <c r="AA21" s="238"/>
      <c r="AB21" s="238"/>
      <c r="AC21" s="238"/>
      <c r="AD21" s="239"/>
      <c r="AE21" s="222">
        <v>19</v>
      </c>
      <c r="AF21" s="222" t="s">
        <v>217</v>
      </c>
      <c r="AG21" s="239"/>
      <c r="AH21" s="239"/>
      <c r="AI21" s="239"/>
      <c r="AJ21" s="239"/>
      <c r="AK21" s="239"/>
      <c r="AL21" s="239"/>
      <c r="AM21" s="239"/>
      <c r="AN21" s="239"/>
      <c r="AO21" s="239"/>
    </row>
    <row r="22" spans="1:41" ht="39.75" customHeight="1">
      <c r="A22" s="232">
        <v>2.1</v>
      </c>
      <c r="B22" s="969" t="s">
        <v>233</v>
      </c>
      <c r="C22" s="969"/>
      <c r="D22" s="969"/>
      <c r="E22" s="969"/>
      <c r="F22" s="969"/>
      <c r="AE22" s="222">
        <v>20</v>
      </c>
      <c r="AF22" s="222" t="s">
        <v>217</v>
      </c>
    </row>
    <row r="23" spans="1:41" ht="36.75" customHeight="1">
      <c r="B23" s="973" t="s">
        <v>234</v>
      </c>
      <c r="C23" s="973"/>
      <c r="D23" s="969" t="s">
        <v>235</v>
      </c>
      <c r="E23" s="969"/>
      <c r="F23" s="969"/>
      <c r="AE23" s="222">
        <v>21</v>
      </c>
      <c r="AF23" s="222" t="s">
        <v>210</v>
      </c>
    </row>
    <row r="24" spans="1:41" ht="33" customHeight="1">
      <c r="B24" s="973" t="s">
        <v>236</v>
      </c>
      <c r="C24" s="973"/>
      <c r="D24" s="231" t="s">
        <v>307</v>
      </c>
      <c r="E24" s="231"/>
      <c r="F24" s="231"/>
      <c r="AE24" s="222">
        <v>22</v>
      </c>
      <c r="AF24" s="222" t="s">
        <v>217</v>
      </c>
    </row>
    <row r="25" spans="1:41" ht="27.95" customHeight="1">
      <c r="B25" s="973" t="s">
        <v>237</v>
      </c>
      <c r="C25" s="973"/>
      <c r="D25" s="231" t="s">
        <v>238</v>
      </c>
      <c r="E25" s="231"/>
      <c r="F25" s="231"/>
      <c r="H25" s="240" t="str">
        <f>'[6]Names of Bidder'!D6</f>
        <v>Sole Bidder</v>
      </c>
      <c r="AE25" s="222">
        <v>23</v>
      </c>
      <c r="AF25" s="222" t="s">
        <v>217</v>
      </c>
    </row>
    <row r="26" spans="1:41" ht="27.95" customHeight="1">
      <c r="B26" s="973" t="s">
        <v>239</v>
      </c>
      <c r="C26" s="973"/>
      <c r="D26" s="231" t="s">
        <v>240</v>
      </c>
      <c r="E26" s="231"/>
      <c r="F26" s="231"/>
      <c r="AE26" s="222">
        <v>24</v>
      </c>
      <c r="AF26" s="222" t="s">
        <v>217</v>
      </c>
    </row>
    <row r="27" spans="1:41" ht="27.95" customHeight="1">
      <c r="B27" s="973" t="s">
        <v>241</v>
      </c>
      <c r="C27" s="973"/>
      <c r="D27" s="231" t="s">
        <v>242</v>
      </c>
      <c r="E27" s="231"/>
      <c r="F27" s="231"/>
      <c r="AE27" s="222">
        <v>25</v>
      </c>
      <c r="AF27" s="222" t="s">
        <v>217</v>
      </c>
    </row>
    <row r="28" spans="1:41" ht="27.95" customHeight="1">
      <c r="B28" s="973" t="s">
        <v>243</v>
      </c>
      <c r="C28" s="973"/>
      <c r="D28" s="231" t="s">
        <v>244</v>
      </c>
      <c r="E28" s="231"/>
      <c r="F28" s="231"/>
      <c r="AE28" s="222">
        <v>26</v>
      </c>
      <c r="AF28" s="222" t="s">
        <v>217</v>
      </c>
    </row>
    <row r="29" spans="1:41" ht="27.95" customHeight="1">
      <c r="B29" s="973" t="s">
        <v>30</v>
      </c>
      <c r="C29" s="973"/>
      <c r="D29" s="231" t="s">
        <v>245</v>
      </c>
      <c r="E29" s="231"/>
      <c r="F29" s="231"/>
      <c r="AE29" s="222">
        <v>27</v>
      </c>
      <c r="AF29" s="222" t="s">
        <v>217</v>
      </c>
    </row>
    <row r="30" spans="1:41" ht="98.25" customHeight="1">
      <c r="A30" s="241">
        <v>2.2000000000000002</v>
      </c>
      <c r="B30" s="969" t="s">
        <v>246</v>
      </c>
      <c r="C30" s="969"/>
      <c r="D30" s="969"/>
      <c r="E30" s="969"/>
      <c r="F30" s="969"/>
      <c r="AE30" s="222">
        <v>28</v>
      </c>
      <c r="AF30" s="222" t="s">
        <v>217</v>
      </c>
    </row>
    <row r="31" spans="1:41" ht="68.25" customHeight="1">
      <c r="A31" s="241">
        <v>2.2999999999999998</v>
      </c>
      <c r="B31" s="969" t="s">
        <v>247</v>
      </c>
      <c r="C31" s="969"/>
      <c r="D31" s="969"/>
      <c r="E31" s="969"/>
      <c r="F31" s="969"/>
      <c r="AE31" s="222">
        <v>29</v>
      </c>
      <c r="AF31" s="222" t="s">
        <v>217</v>
      </c>
    </row>
    <row r="32" spans="1:41" ht="129.75" customHeight="1">
      <c r="A32" s="241">
        <v>2.4</v>
      </c>
      <c r="B32" s="969" t="s">
        <v>248</v>
      </c>
      <c r="C32" s="969"/>
      <c r="D32" s="969"/>
      <c r="E32" s="969"/>
      <c r="F32" s="969"/>
      <c r="AE32" s="222">
        <v>30</v>
      </c>
      <c r="AF32" s="222" t="s">
        <v>217</v>
      </c>
    </row>
    <row r="33" spans="1:32" ht="79.5" customHeight="1">
      <c r="A33" s="241">
        <v>2.5</v>
      </c>
      <c r="B33" s="969" t="s">
        <v>249</v>
      </c>
      <c r="C33" s="969"/>
      <c r="D33" s="969"/>
      <c r="E33" s="969"/>
      <c r="F33" s="969"/>
      <c r="AE33" s="222">
        <v>31</v>
      </c>
      <c r="AF33" s="222" t="s">
        <v>210</v>
      </c>
    </row>
    <row r="34" spans="1:32" ht="81" customHeight="1">
      <c r="A34" s="232">
        <v>3</v>
      </c>
      <c r="B34" s="969" t="s">
        <v>250</v>
      </c>
      <c r="C34" s="969"/>
      <c r="D34" s="969"/>
      <c r="E34" s="969"/>
      <c r="F34" s="969"/>
    </row>
    <row r="35" spans="1:32" ht="63" customHeight="1">
      <c r="A35" s="232">
        <v>3.1</v>
      </c>
      <c r="B35" s="970" t="s">
        <v>308</v>
      </c>
      <c r="C35" s="970"/>
      <c r="D35" s="970"/>
      <c r="E35" s="970"/>
      <c r="F35" s="970"/>
    </row>
    <row r="36" spans="1:32" ht="114" customHeight="1">
      <c r="A36" s="241">
        <v>3.2</v>
      </c>
      <c r="B36" s="969" t="s">
        <v>309</v>
      </c>
      <c r="C36" s="969"/>
      <c r="D36" s="969"/>
      <c r="E36" s="969"/>
      <c r="F36" s="969"/>
    </row>
    <row r="37" spans="1:32" ht="65.25" customHeight="1">
      <c r="A37" s="241">
        <v>3.3</v>
      </c>
      <c r="B37" s="969" t="s">
        <v>310</v>
      </c>
      <c r="C37" s="969"/>
      <c r="D37" s="969"/>
      <c r="E37" s="969"/>
      <c r="F37" s="969"/>
    </row>
    <row r="38" spans="1:32" ht="66" customHeight="1">
      <c r="A38" s="232">
        <v>4</v>
      </c>
      <c r="B38" s="969" t="s">
        <v>251</v>
      </c>
      <c r="C38" s="969"/>
      <c r="D38" s="969"/>
      <c r="E38" s="969"/>
      <c r="F38" s="969"/>
    </row>
    <row r="39" spans="1:32" ht="93" customHeight="1">
      <c r="A39" s="232">
        <v>5</v>
      </c>
      <c r="B39" s="969" t="s">
        <v>252</v>
      </c>
      <c r="C39" s="969"/>
      <c r="D39" s="969"/>
      <c r="E39" s="969"/>
      <c r="F39" s="969"/>
    </row>
    <row r="40" spans="1:32" ht="20.25" customHeight="1">
      <c r="B40" s="242" t="str">
        <f>IF(ISERROR("Dated this " &amp; AG6 &amp; LOOKUP(AG6,AE1:AE33,AF1:AF33) &amp; " day of " &amp; AG8 &amp; " " &amp;AG9), "", "Dated this " &amp; AG6 &amp; LOOKUP(AG6,AE1:AE33,AF1:AF33) &amp; " day of " &amp; AG8 &amp; " " &amp;AG9)</f>
        <v/>
      </c>
      <c r="C40" s="242"/>
      <c r="D40" s="242"/>
      <c r="E40" s="243"/>
      <c r="F40" s="243"/>
    </row>
    <row r="41" spans="1:32" ht="30" customHeight="1">
      <c r="B41" s="242" t="s">
        <v>181</v>
      </c>
      <c r="C41" s="244"/>
      <c r="D41" s="245"/>
      <c r="E41" s="245"/>
      <c r="F41" s="245"/>
    </row>
    <row r="42" spans="1:32" ht="20.25" customHeight="1">
      <c r="B42" s="246"/>
      <c r="C42" s="245"/>
      <c r="D42" s="245"/>
      <c r="E42" s="242"/>
      <c r="F42" s="247" t="s">
        <v>182</v>
      </c>
    </row>
    <row r="43" spans="1:32" ht="18" customHeight="1">
      <c r="B43" s="246"/>
      <c r="C43" s="245"/>
      <c r="D43" s="242"/>
      <c r="E43" s="242"/>
      <c r="F43" s="247" t="str">
        <f>"For and on behalf of " &amp; '[6]Sch-1'!B8</f>
        <v>For and on behalf of test</v>
      </c>
    </row>
    <row r="44" spans="1:32" ht="30" customHeight="1">
      <c r="A44" s="219"/>
      <c r="B44" s="219"/>
      <c r="C44" s="248"/>
      <c r="D44" s="219"/>
      <c r="E44" s="249" t="s">
        <v>253</v>
      </c>
      <c r="F44" s="224"/>
    </row>
    <row r="45" spans="1:32" ht="30" customHeight="1">
      <c r="A45" s="250" t="s">
        <v>183</v>
      </c>
      <c r="B45" s="972" t="str">
        <f>Discount!C39</f>
        <v xml:space="preserve">  </v>
      </c>
      <c r="C45" s="968"/>
      <c r="D45" s="219"/>
      <c r="E45" s="249" t="s">
        <v>184</v>
      </c>
      <c r="F45" s="458">
        <f>Discount!F39</f>
        <v>0</v>
      </c>
    </row>
    <row r="46" spans="1:32" ht="30" customHeight="1">
      <c r="A46" s="250" t="s">
        <v>185</v>
      </c>
      <c r="B46" s="967" t="str">
        <f>Discount!C40</f>
        <v/>
      </c>
      <c r="C46" s="968"/>
      <c r="D46" s="219"/>
      <c r="E46" s="249" t="s">
        <v>186</v>
      </c>
      <c r="F46" s="458">
        <f>Discount!F40</f>
        <v>0</v>
      </c>
    </row>
    <row r="47" spans="1:32" ht="30" customHeight="1">
      <c r="B47" s="218"/>
      <c r="D47" s="219"/>
      <c r="E47" s="249" t="s">
        <v>254</v>
      </c>
    </row>
    <row r="48" spans="1:32" ht="30" customHeight="1">
      <c r="A48" s="971" t="str">
        <f>IF(H25="Sole Bidder", "", "In case of bid from a Joint Venture, name &amp; designation of representative of JV partner is to be provided and Bid Form is also to be signed by him.")</f>
        <v/>
      </c>
      <c r="B48" s="971"/>
      <c r="C48" s="971"/>
      <c r="D48" s="971"/>
      <c r="E48" s="971"/>
      <c r="F48" s="971"/>
    </row>
    <row r="49" spans="1:41" ht="30" customHeight="1">
      <c r="A49" s="251"/>
      <c r="B49" s="251"/>
      <c r="C49" s="242" t="str">
        <f>IF(Z2="2 or More", "Other Partner-2", "")</f>
        <v/>
      </c>
      <c r="D49" s="251"/>
      <c r="E49" s="252"/>
      <c r="F49" s="252" t="str">
        <f>IF(Z2=1,"Other Partner",IF(Z2="2 or More","Other Partner-1",""))</f>
        <v/>
      </c>
    </row>
    <row r="50" spans="1:41" ht="30" customHeight="1">
      <c r="A50" s="242"/>
      <c r="B50" s="247" t="str">
        <f>IF(Z2="2 or More", "Signature :", "")</f>
        <v/>
      </c>
      <c r="C50" s="253"/>
      <c r="D50" s="242"/>
      <c r="E50" s="247"/>
      <c r="F50" s="242"/>
    </row>
    <row r="51" spans="1:41" s="218" customFormat="1" ht="30" customHeight="1">
      <c r="A51" s="242"/>
      <c r="B51" s="247" t="str">
        <f>IF(Z2="2 or More", "Printed Name :", "")</f>
        <v/>
      </c>
      <c r="C51" s="254"/>
      <c r="D51" s="242"/>
      <c r="E51" s="247" t="str">
        <f>IF(Z1="Sole Bidder", "", "Printed Name :")</f>
        <v/>
      </c>
      <c r="F51" s="255"/>
      <c r="H51" s="224"/>
      <c r="Z51" s="238"/>
      <c r="AA51" s="238"/>
      <c r="AB51" s="238"/>
      <c r="AC51" s="238"/>
      <c r="AD51" s="239"/>
      <c r="AE51" s="222"/>
      <c r="AF51" s="222"/>
      <c r="AG51" s="239"/>
      <c r="AH51" s="239"/>
      <c r="AI51" s="239"/>
      <c r="AJ51" s="239"/>
      <c r="AK51" s="239"/>
      <c r="AL51" s="239"/>
      <c r="AM51" s="239"/>
      <c r="AN51" s="239"/>
      <c r="AO51" s="239"/>
    </row>
    <row r="52" spans="1:41" s="218" customFormat="1" ht="30" customHeight="1">
      <c r="A52" s="242"/>
      <c r="B52" s="247" t="str">
        <f>IF(Z2="2 or More", "Designation :", "")</f>
        <v/>
      </c>
      <c r="C52" s="254"/>
      <c r="D52" s="242"/>
      <c r="E52" s="247" t="str">
        <f>IF(Z1="Sole Bidder", "", "Designation :")</f>
        <v/>
      </c>
      <c r="F52" s="255"/>
      <c r="H52" s="224"/>
      <c r="Z52" s="238"/>
      <c r="AA52" s="238"/>
      <c r="AB52" s="238"/>
      <c r="AC52" s="238"/>
      <c r="AD52" s="239"/>
      <c r="AE52" s="222"/>
      <c r="AF52" s="222"/>
      <c r="AG52" s="239"/>
      <c r="AH52" s="239"/>
      <c r="AI52" s="239"/>
      <c r="AJ52" s="239"/>
      <c r="AK52" s="239"/>
      <c r="AL52" s="239"/>
      <c r="AM52" s="239"/>
      <c r="AN52" s="239"/>
      <c r="AO52" s="239"/>
    </row>
    <row r="53" spans="1:41" s="218" customFormat="1" ht="30" customHeight="1">
      <c r="A53" s="242"/>
      <c r="B53" s="247" t="str">
        <f>IF(Z2=2, "Common Seal :", "")</f>
        <v/>
      </c>
      <c r="C53" s="253"/>
      <c r="D53" s="242"/>
      <c r="E53" s="247"/>
      <c r="F53" s="256"/>
      <c r="H53" s="224"/>
      <c r="Z53" s="238"/>
      <c r="AA53" s="238"/>
      <c r="AB53" s="238"/>
      <c r="AC53" s="238"/>
      <c r="AD53" s="239"/>
      <c r="AE53" s="222"/>
      <c r="AF53" s="222"/>
      <c r="AG53" s="239"/>
      <c r="AH53" s="239"/>
      <c r="AI53" s="239"/>
      <c r="AJ53" s="239"/>
      <c r="AK53" s="239"/>
      <c r="AL53" s="239"/>
      <c r="AM53" s="239"/>
      <c r="AN53" s="239"/>
      <c r="AO53" s="239"/>
    </row>
    <row r="54" spans="1:41" s="218" customFormat="1" ht="33" customHeight="1">
      <c r="A54" s="257" t="s">
        <v>255</v>
      </c>
      <c r="B54" s="258"/>
      <c r="C54" s="259"/>
      <c r="D54" s="256"/>
      <c r="E54" s="260"/>
      <c r="F54" s="256"/>
      <c r="H54" s="224"/>
      <c r="Z54" s="238"/>
      <c r="AA54" s="238"/>
      <c r="AB54" s="238"/>
      <c r="AC54" s="238"/>
      <c r="AD54" s="239"/>
      <c r="AE54" s="222"/>
      <c r="AF54" s="222"/>
      <c r="AG54" s="239"/>
      <c r="AH54" s="239"/>
      <c r="AI54" s="239"/>
      <c r="AJ54" s="239"/>
      <c r="AK54" s="239"/>
      <c r="AL54" s="239"/>
      <c r="AM54" s="239"/>
      <c r="AN54" s="239"/>
      <c r="AO54" s="239"/>
    </row>
    <row r="55" spans="1:41" s="218" customFormat="1" ht="33" customHeight="1">
      <c r="A55" s="963" t="s">
        <v>256</v>
      </c>
      <c r="B55" s="963"/>
      <c r="C55" s="963"/>
      <c r="D55" s="961"/>
      <c r="E55" s="962"/>
      <c r="F55" s="962"/>
      <c r="H55" s="224"/>
      <c r="Z55" s="238"/>
      <c r="AA55" s="238"/>
      <c r="AB55" s="238"/>
      <c r="AC55" s="238"/>
      <c r="AD55" s="239"/>
      <c r="AE55" s="222"/>
      <c r="AF55" s="222"/>
      <c r="AG55" s="239"/>
      <c r="AH55" s="239"/>
      <c r="AI55" s="239"/>
      <c r="AJ55" s="239"/>
      <c r="AK55" s="239"/>
      <c r="AL55" s="239"/>
      <c r="AM55" s="239"/>
      <c r="AN55" s="239"/>
      <c r="AO55" s="239"/>
    </row>
    <row r="56" spans="1:41" s="218" customFormat="1" ht="33" customHeight="1">
      <c r="A56" s="966"/>
      <c r="B56" s="966"/>
      <c r="C56" s="966"/>
      <c r="D56" s="261"/>
      <c r="E56" s="261"/>
      <c r="F56" s="261"/>
      <c r="H56" s="224"/>
      <c r="Z56" s="238"/>
      <c r="AA56" s="238"/>
      <c r="AB56" s="238"/>
      <c r="AC56" s="238"/>
      <c r="AD56" s="239"/>
      <c r="AE56" s="222"/>
      <c r="AF56" s="222"/>
      <c r="AG56" s="239"/>
      <c r="AH56" s="239"/>
      <c r="AI56" s="239"/>
      <c r="AJ56" s="239"/>
      <c r="AK56" s="239"/>
      <c r="AL56" s="239"/>
      <c r="AM56" s="239"/>
      <c r="AN56" s="239"/>
      <c r="AO56" s="239"/>
    </row>
    <row r="57" spans="1:41" s="218" customFormat="1" ht="33" customHeight="1">
      <c r="A57" s="964"/>
      <c r="B57" s="964"/>
      <c r="C57" s="964"/>
      <c r="D57" s="261"/>
      <c r="E57" s="261"/>
      <c r="F57" s="261"/>
      <c r="H57" s="224"/>
      <c r="Z57" s="238"/>
      <c r="AA57" s="238"/>
      <c r="AB57" s="238"/>
      <c r="AC57" s="238"/>
      <c r="AD57" s="239"/>
      <c r="AE57" s="222"/>
      <c r="AF57" s="222"/>
      <c r="AG57" s="239"/>
      <c r="AH57" s="239"/>
      <c r="AI57" s="239"/>
      <c r="AJ57" s="239"/>
      <c r="AK57" s="239"/>
      <c r="AL57" s="239"/>
      <c r="AM57" s="239"/>
      <c r="AN57" s="239"/>
      <c r="AO57" s="239"/>
    </row>
    <row r="58" spans="1:41" s="218" customFormat="1" ht="33" customHeight="1">
      <c r="A58" s="959" t="s">
        <v>257</v>
      </c>
      <c r="B58" s="959"/>
      <c r="C58" s="959"/>
      <c r="D58" s="961"/>
      <c r="E58" s="962"/>
      <c r="F58" s="962"/>
      <c r="H58" s="224"/>
      <c r="Z58" s="238"/>
      <c r="AA58" s="238"/>
      <c r="AB58" s="238"/>
      <c r="AC58" s="238"/>
      <c r="AD58" s="239"/>
      <c r="AE58" s="222"/>
      <c r="AF58" s="222"/>
      <c r="AG58" s="239"/>
      <c r="AH58" s="239"/>
      <c r="AI58" s="239"/>
      <c r="AJ58" s="239"/>
      <c r="AK58" s="239"/>
      <c r="AL58" s="239"/>
      <c r="AM58" s="239"/>
      <c r="AN58" s="239"/>
      <c r="AO58" s="239"/>
    </row>
    <row r="59" spans="1:41" s="218" customFormat="1" ht="33" customHeight="1">
      <c r="A59" s="959" t="s">
        <v>258</v>
      </c>
      <c r="B59" s="959"/>
      <c r="C59" s="959"/>
      <c r="D59" s="961"/>
      <c r="E59" s="962"/>
      <c r="F59" s="962"/>
      <c r="H59" s="224"/>
      <c r="Z59" s="238"/>
      <c r="AA59" s="238"/>
      <c r="AB59" s="238"/>
      <c r="AC59" s="238"/>
      <c r="AD59" s="239"/>
      <c r="AE59" s="222"/>
      <c r="AF59" s="222"/>
      <c r="AG59" s="239"/>
      <c r="AH59" s="239"/>
      <c r="AI59" s="239"/>
      <c r="AJ59" s="239"/>
      <c r="AK59" s="239"/>
      <c r="AL59" s="239"/>
      <c r="AM59" s="239"/>
      <c r="AN59" s="239"/>
      <c r="AO59" s="239"/>
    </row>
    <row r="60" spans="1:41" s="218" customFormat="1" ht="33" customHeight="1">
      <c r="A60" s="959" t="s">
        <v>259</v>
      </c>
      <c r="B60" s="959"/>
      <c r="C60" s="959"/>
      <c r="D60" s="961"/>
      <c r="E60" s="962"/>
      <c r="F60" s="962"/>
      <c r="H60" s="224"/>
      <c r="Z60" s="238"/>
      <c r="AA60" s="238"/>
      <c r="AB60" s="238"/>
      <c r="AC60" s="238"/>
      <c r="AD60" s="239"/>
      <c r="AE60" s="222"/>
      <c r="AF60" s="222"/>
      <c r="AG60" s="239"/>
      <c r="AH60" s="239"/>
      <c r="AI60" s="239"/>
      <c r="AJ60" s="239"/>
      <c r="AK60" s="239"/>
      <c r="AL60" s="239"/>
      <c r="AM60" s="239"/>
      <c r="AN60" s="239"/>
      <c r="AO60" s="239"/>
    </row>
    <row r="61" spans="1:41" s="218" customFormat="1" ht="33" customHeight="1">
      <c r="A61" s="963" t="s">
        <v>260</v>
      </c>
      <c r="B61" s="963"/>
      <c r="C61" s="963"/>
      <c r="D61" s="961"/>
      <c r="E61" s="962"/>
      <c r="F61" s="962"/>
      <c r="H61" s="224"/>
      <c r="Z61" s="238"/>
      <c r="AA61" s="238"/>
      <c r="AB61" s="238"/>
      <c r="AC61" s="238"/>
      <c r="AD61" s="239"/>
      <c r="AE61" s="222"/>
      <c r="AF61" s="222"/>
      <c r="AG61" s="239"/>
      <c r="AH61" s="239"/>
      <c r="AI61" s="239"/>
      <c r="AJ61" s="239"/>
      <c r="AK61" s="239"/>
      <c r="AL61" s="239"/>
      <c r="AM61" s="239"/>
      <c r="AN61" s="239"/>
      <c r="AO61" s="239"/>
    </row>
    <row r="62" spans="1:41" s="218" customFormat="1" ht="33" customHeight="1">
      <c r="A62" s="966"/>
      <c r="B62" s="966"/>
      <c r="C62" s="966"/>
      <c r="D62" s="261"/>
      <c r="E62" s="261"/>
      <c r="F62" s="261"/>
      <c r="H62" s="224"/>
      <c r="Z62" s="238"/>
      <c r="AA62" s="238"/>
      <c r="AB62" s="238"/>
      <c r="AC62" s="238"/>
      <c r="AD62" s="239"/>
      <c r="AE62" s="222"/>
      <c r="AF62" s="222"/>
      <c r="AG62" s="239"/>
      <c r="AH62" s="239"/>
      <c r="AI62" s="239"/>
      <c r="AJ62" s="239"/>
      <c r="AK62" s="239"/>
      <c r="AL62" s="239"/>
      <c r="AM62" s="239"/>
      <c r="AN62" s="239"/>
      <c r="AO62" s="239"/>
    </row>
    <row r="63" spans="1:41" s="218" customFormat="1" ht="33" customHeight="1">
      <c r="A63" s="964"/>
      <c r="B63" s="964"/>
      <c r="C63" s="964"/>
      <c r="D63" s="261"/>
      <c r="E63" s="261"/>
      <c r="F63" s="261"/>
      <c r="H63" s="224"/>
      <c r="Z63" s="238"/>
      <c r="AA63" s="238"/>
      <c r="AB63" s="238"/>
      <c r="AC63" s="238"/>
      <c r="AD63" s="239"/>
      <c r="AE63" s="222"/>
      <c r="AF63" s="222"/>
      <c r="AG63" s="239"/>
      <c r="AH63" s="239"/>
      <c r="AI63" s="239"/>
      <c r="AJ63" s="239"/>
      <c r="AK63" s="239"/>
      <c r="AL63" s="239"/>
      <c r="AM63" s="239"/>
      <c r="AN63" s="239"/>
      <c r="AO63" s="239"/>
    </row>
    <row r="64" spans="1:41" s="218" customFormat="1" ht="60.75" customHeight="1">
      <c r="A64" s="965"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64" s="965"/>
      <c r="C64" s="965"/>
      <c r="D64" s="965"/>
      <c r="E64" s="965"/>
      <c r="F64" s="965"/>
      <c r="H64" s="224"/>
      <c r="Z64" s="238"/>
      <c r="AA64" s="238"/>
      <c r="AB64" s="238"/>
      <c r="AC64" s="238"/>
      <c r="AD64" s="239"/>
      <c r="AE64" s="222"/>
      <c r="AF64" s="222"/>
      <c r="AG64" s="239"/>
      <c r="AH64" s="239"/>
      <c r="AI64" s="239"/>
      <c r="AJ64" s="239"/>
      <c r="AK64" s="239"/>
      <c r="AL64" s="239"/>
      <c r="AM64" s="239"/>
      <c r="AN64" s="239"/>
      <c r="AO64" s="239"/>
    </row>
    <row r="65" spans="1:41" s="218" customFormat="1" ht="33" customHeight="1">
      <c r="A65" s="960" t="s">
        <v>115</v>
      </c>
      <c r="B65" s="960"/>
      <c r="C65" s="960"/>
      <c r="D65" s="960"/>
      <c r="E65" s="960"/>
      <c r="F65" s="960"/>
      <c r="H65" s="224"/>
      <c r="Z65" s="238"/>
      <c r="AA65" s="238"/>
      <c r="AB65" s="238"/>
      <c r="AC65" s="238"/>
      <c r="AD65" s="239"/>
      <c r="AE65" s="222"/>
      <c r="AF65" s="222"/>
      <c r="AG65" s="239"/>
      <c r="AH65" s="239"/>
      <c r="AI65" s="239"/>
      <c r="AJ65" s="239"/>
      <c r="AK65" s="239"/>
      <c r="AL65" s="239"/>
      <c r="AM65" s="239"/>
      <c r="AN65" s="239"/>
      <c r="AO65" s="239"/>
    </row>
    <row r="66" spans="1:41" s="218" customFormat="1" ht="33" customHeight="1">
      <c r="A66" s="224"/>
      <c r="B66" s="224"/>
      <c r="H66" s="224"/>
      <c r="Z66" s="238"/>
      <c r="AA66" s="238"/>
      <c r="AB66" s="238"/>
      <c r="AC66" s="238"/>
      <c r="AD66" s="239"/>
      <c r="AE66" s="222"/>
      <c r="AF66" s="222"/>
      <c r="AG66" s="239"/>
      <c r="AH66" s="239"/>
      <c r="AI66" s="239"/>
      <c r="AJ66" s="239"/>
      <c r="AK66" s="239"/>
      <c r="AL66" s="239"/>
      <c r="AM66" s="239"/>
      <c r="AN66" s="239"/>
      <c r="AO66" s="239"/>
    </row>
    <row r="67" spans="1:41" s="218" customFormat="1" ht="33" customHeight="1">
      <c r="A67" s="224"/>
      <c r="B67" s="224"/>
      <c r="H67" s="224"/>
      <c r="Z67" s="238"/>
      <c r="AA67" s="238"/>
      <c r="AB67" s="238"/>
      <c r="AC67" s="238"/>
      <c r="AD67" s="239"/>
      <c r="AE67" s="222"/>
      <c r="AF67" s="222"/>
      <c r="AG67" s="239"/>
      <c r="AH67" s="239"/>
      <c r="AI67" s="239"/>
      <c r="AJ67" s="239"/>
      <c r="AK67" s="239"/>
      <c r="AL67" s="239"/>
      <c r="AM67" s="239"/>
      <c r="AN67" s="239"/>
      <c r="AO67" s="239"/>
    </row>
    <row r="68" spans="1:41">
      <c r="A68" s="224"/>
    </row>
    <row r="69" spans="1:41">
      <c r="A69" s="224"/>
    </row>
    <row r="70" spans="1:41">
      <c r="A70" s="224"/>
    </row>
    <row r="71" spans="1:41">
      <c r="A71" s="224"/>
    </row>
    <row r="72" spans="1:41">
      <c r="A72" s="224"/>
    </row>
    <row r="73" spans="1:41">
      <c r="A73" s="224"/>
    </row>
    <row r="74" spans="1:41">
      <c r="A74" s="224"/>
    </row>
    <row r="75" spans="1:41">
      <c r="A75" s="224"/>
    </row>
    <row r="76" spans="1:41">
      <c r="A76" s="224"/>
    </row>
    <row r="77" spans="1:41">
      <c r="A77" s="224"/>
    </row>
    <row r="78" spans="1:41">
      <c r="A78" s="224"/>
    </row>
    <row r="79" spans="1:41">
      <c r="A79" s="224"/>
    </row>
  </sheetData>
  <sheetProtection password="CC6F" sheet="1" formatColumns="0" formatRows="0" selectLockedCells="1"/>
  <customSheetViews>
    <customSheetView guid="{774408C1-A1A6-43CE-92F4-BC878F6EB0D4}"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0" fitToHeight="3" orientation="portrait" r:id="rId1"/>
      <headerFooter alignWithMargins="0">
        <oddFooter>&amp;R&amp;"Book Antiqua,Bold"&amp;8Bid Form (1st Envelope)  / Page &amp;P of &amp;N</oddFooter>
      </headerFooter>
    </customSheetView>
    <customSheetView guid="{CA9345C4-09FE-4F27-BFD9-3D9BCD2DED09}" showPageBreaks="1" showGridLines="0" zeroValues="0" fitToPage="1" printArea="1" hiddenColumns="1" view="pageBreakPreview" topLeftCell="A39">
      <selection activeCell="F51" sqref="F51"/>
      <rowBreaks count="1" manualBreakCount="1">
        <brk id="53" max="5" man="1"/>
      </rowBreaks>
      <pageMargins left="0.75" right="0.77" top="0.62" bottom="0.61" header="0.39" footer="0.32"/>
      <pageSetup scale="79" fitToHeight="3" orientation="portrait" r:id="rId2"/>
      <headerFooter alignWithMargins="0">
        <oddFooter>&amp;R&amp;"Book Antiqua,Bold"&amp;8Bid Form (1st Envelope)  / Page &amp;P of &amp;N</oddFooter>
      </headerFooter>
    </customSheetView>
    <customSheetView guid="{7AB1F867-F01E-4EB9-A93D-DDCFDB9AA444}"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79" fitToHeight="3" orientation="portrait" r:id="rId3"/>
      <headerFooter alignWithMargins="0">
        <oddFooter>&amp;R&amp;"Book Antiqua,Bold"&amp;8Bid Form (1st Envelope)  / Page &amp;P of &amp;N</oddFooter>
      </headerFooter>
    </customSheetView>
    <customSheetView guid="{B96E710B-6DD7-4DE1-95AB-C9EE060CD030}"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1" fitToHeight="3" orientation="portrait" r:id="rId4"/>
      <headerFooter alignWithMargins="0">
        <oddFooter>&amp;R&amp;"Book Antiqua,Bold"&amp;8Bid Form (1st Envelope)  / Page &amp;P of &amp;N</oddFooter>
      </headerFooter>
    </customSheetView>
    <customSheetView guid="{357C9841-BEC3-434B-AC63-C04FB4321BA3}" showPageBreaks="1" showGridLines="0" zeroValues="0" fitToPage="1" printArea="1" hiddenColumns="1" view="pageBreakPreview" topLeftCell="A40">
      <selection activeCell="F51" sqref="F51"/>
      <rowBreaks count="3" manualBreakCount="3">
        <brk id="30" max="5" man="1"/>
        <brk id="46" max="5" man="1"/>
        <brk id="53" max="5" man="1"/>
      </rowBreaks>
      <pageMargins left="0.75" right="0.77" top="0.62" bottom="0.61" header="0.39" footer="0.32"/>
      <pageSetup scale="80" fitToHeight="3" orientation="portrait" r:id="rId5"/>
      <headerFooter alignWithMargins="0">
        <oddFooter>&amp;R&amp;"Book Antiqua,Bold"&amp;8Bid Form (1st Envelope)  / Page &amp;P of &amp;N</oddFooter>
      </headerFooter>
    </customSheetView>
    <customSheetView guid="{3C00DDA0-7DDE-4169-A739-550DAF5DCF8D}" showPageBreaks="1" showGridLines="0" zeroValues="0" fitToPage="1" printArea="1" hiddenColumns="1" view="pageBreakPreview" topLeftCell="A6">
      <selection activeCell="B18" sqref="B18:F18"/>
      <rowBreaks count="3" manualBreakCount="3">
        <brk id="30" max="5" man="1"/>
        <brk id="46" max="5" man="1"/>
        <brk id="53" max="5" man="1"/>
      </rowBreaks>
      <pageMargins left="0.75" right="0.77" top="0.62" bottom="0.61" header="0.39" footer="0.32"/>
      <pageSetup scale="80" fitToHeight="3" orientation="portrait" r:id="rId6"/>
      <headerFooter alignWithMargins="0">
        <oddFooter>&amp;R&amp;"Book Antiqua,Bold"&amp;8Bid Form (1st Envelope)  / Page &amp;P of &amp;N</oddFooter>
      </headerFooter>
    </customSheetView>
    <customSheetView guid="{99CA2F10-F926-46DC-8609-4EAE5B9F3585}" showPageBreaks="1" showGridLines="0" zeroValues="0" fitToPage="1" printArea="1" hiddenColumns="1" view="pageBreakPreview" topLeftCell="A31">
      <selection activeCell="C5" sqref="C5:F5"/>
      <rowBreaks count="3" manualBreakCount="3">
        <brk id="29" max="5" man="1"/>
        <brk id="40" max="5" man="1"/>
        <brk id="53" max="5" man="1"/>
      </rowBreaks>
      <pageMargins left="0.75" right="0.77" top="0.62" bottom="0.61" header="0.39" footer="0.32"/>
      <pageSetup scale="80" fitToHeight="3" orientation="portrait" r:id="rId7"/>
      <headerFooter alignWithMargins="0">
        <oddFooter>&amp;R&amp;"Book Antiqua,Bold"&amp;8Bid Form (1st Envelope)  / Page &amp;P of &amp;N</oddFooter>
      </headerFooter>
    </customSheetView>
    <customSheetView guid="{497EA202-A8B8-45C5-9E6C-C3CD104F3979}"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0" fitToHeight="3" orientation="portrait" r:id="rId8"/>
      <headerFooter alignWithMargins="0">
        <oddFooter>&amp;R&amp;"Book Antiqua,Bold"&amp;8Bid Form (1st Envelope)  / Page &amp;P of &amp;N</oddFooter>
      </headerFooter>
    </customSheetView>
    <customSheetView guid="{63D51328-7CBC-4A1E-B96D-BAE91416501B}"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0" fitToHeight="3" orientation="portrait" r:id="rId9"/>
      <headerFooter alignWithMargins="0">
        <oddFooter>&amp;R&amp;"Book Antiqua,Bold"&amp;8Bid Form (1st Envelope)  / Page &amp;P of &amp;N</oddFooter>
      </headerFooter>
    </customSheetView>
    <customSheetView guid="{D5521983-A70D-48A3-9506-C0263CBBC57D}" showPageBreaks="1" showGridLines="0" zeroValues="0" fitToPage="1" printArea="1" hiddenColumns="1" view="pageBreakPreview" topLeftCell="A22">
      <selection activeCell="F51" sqref="F51"/>
      <rowBreaks count="1" manualBreakCount="1">
        <brk id="53" max="5" man="1"/>
      </rowBreaks>
      <pageMargins left="0.75" right="0.77" top="0.62" bottom="0.61" header="0.39" footer="0.32"/>
      <pageSetup scale="81" fitToHeight="3" orientation="portrait" r:id="rId10"/>
      <headerFooter alignWithMargins="0">
        <oddFooter>&amp;R&amp;"Book Antiqua,Bold"&amp;8Bid Form (1st Envelope)  / Page &amp;P of &amp;N</oddFooter>
      </headerFooter>
    </customSheetView>
    <customSheetView guid="{12A89170-4F84-482D-A3C5-7890082E7B73}" showPageBreaks="1" showGridLines="0" zeroValues="0" fitToPage="1" printArea="1" hiddenColumns="1" view="pageBreakPreview" topLeftCell="A37">
      <selection activeCell="F51" sqref="F51"/>
      <rowBreaks count="1" manualBreakCount="1">
        <brk id="53" max="5" man="1"/>
      </rowBreaks>
      <pageMargins left="0.75" right="0.77" top="0.62" bottom="0.61" header="0.39" footer="0.32"/>
      <pageSetup scale="80" fitToHeight="3" orientation="portrait" r:id="rId11"/>
      <headerFooter alignWithMargins="0">
        <oddFooter>&amp;R&amp;"Book Antiqua,Bold"&amp;8Bid Form (1st Envelope)  / Page &amp;P of &amp;N</oddFooter>
      </headerFooter>
    </customSheetView>
    <customSheetView guid="{CCA37BAE-906F-43D5-9FD9-B13563E4B9D7}"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0" fitToHeight="3" orientation="portrait" r:id="rId12"/>
      <headerFooter alignWithMargins="0">
        <oddFooter>&amp;R&amp;"Book Antiqua,Bold"&amp;8Bid Form (1st Envelope)  / Page &amp;P of &amp;N</oddFooter>
      </headerFooter>
    </customSheetView>
  </customSheetViews>
  <mergeCells count="45">
    <mergeCell ref="B25:C25"/>
    <mergeCell ref="D23:F23"/>
    <mergeCell ref="B27:C27"/>
    <mergeCell ref="B28:C28"/>
    <mergeCell ref="B23:C23"/>
    <mergeCell ref="B24:C24"/>
    <mergeCell ref="B21:F21"/>
    <mergeCell ref="B22:F22"/>
    <mergeCell ref="B17:F19"/>
    <mergeCell ref="B20:F20"/>
    <mergeCell ref="A3:F3"/>
    <mergeCell ref="C5:F5"/>
    <mergeCell ref="B6:C6"/>
    <mergeCell ref="C15:F15"/>
    <mergeCell ref="B36:F36"/>
    <mergeCell ref="B37:F37"/>
    <mergeCell ref="B26:C26"/>
    <mergeCell ref="B29:C29"/>
    <mergeCell ref="B30:F30"/>
    <mergeCell ref="B46:C46"/>
    <mergeCell ref="B31:F31"/>
    <mergeCell ref="B38:F38"/>
    <mergeCell ref="D58:F58"/>
    <mergeCell ref="B39:F39"/>
    <mergeCell ref="B35:F35"/>
    <mergeCell ref="A48:F48"/>
    <mergeCell ref="A56:C56"/>
    <mergeCell ref="A57:C57"/>
    <mergeCell ref="B45:C45"/>
    <mergeCell ref="A58:C58"/>
    <mergeCell ref="A55:C55"/>
    <mergeCell ref="D55:F55"/>
    <mergeCell ref="B32:F32"/>
    <mergeCell ref="B33:F33"/>
    <mergeCell ref="B34:F34"/>
    <mergeCell ref="A59:C59"/>
    <mergeCell ref="A65:F65"/>
    <mergeCell ref="A60:C60"/>
    <mergeCell ref="D60:F60"/>
    <mergeCell ref="A61:C61"/>
    <mergeCell ref="D61:F61"/>
    <mergeCell ref="A63:C63"/>
    <mergeCell ref="A64:F64"/>
    <mergeCell ref="A62:C62"/>
    <mergeCell ref="D59:F59"/>
  </mergeCells>
  <conditionalFormatting sqref="F51:F52">
    <cfRule type="expression" dxfId="4" priority="1" stopIfTrue="1">
      <formula>$E$51=""</formula>
    </cfRule>
  </conditionalFormatting>
  <conditionalFormatting sqref="C51:C52">
    <cfRule type="expression" dxfId="3" priority="2" stopIfTrue="1">
      <formula>$B$51=""</formula>
    </cfRule>
  </conditionalFormatting>
  <pageMargins left="0.75" right="0.77" top="0.62" bottom="0.61" header="0.39" footer="0.32"/>
  <pageSetup scale="80" fitToHeight="3" orientation="portrait" r:id="rId13"/>
  <headerFooter alignWithMargins="0">
    <oddFooter>&amp;R&amp;"Book Antiqua,Bold"&amp;8Bid Form (1st Envelope)  / Page &amp;P of &amp;N</oddFooter>
  </headerFooter>
  <rowBreaks count="1" manualBreakCount="1">
    <brk id="53" max="5" man="1"/>
  </rowBreaks>
  <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indexed="37"/>
    <pageSetUpPr autoPageBreaks="0"/>
  </sheetPr>
  <dimension ref="A1:J17"/>
  <sheetViews>
    <sheetView showGridLines="0" zoomScaleNormal="100" zoomScaleSheetLayoutView="115" workbookViewId="0">
      <selection activeCell="N5" sqref="N5"/>
    </sheetView>
  </sheetViews>
  <sheetFormatPr defaultColWidth="9.140625" defaultRowHeight="13.5"/>
  <cols>
    <col min="1" max="1" width="9.85546875" style="58" customWidth="1"/>
    <col min="2" max="2" width="12.7109375" style="58" customWidth="1"/>
    <col min="3" max="4" width="44.140625" style="58" customWidth="1"/>
    <col min="5" max="5" width="12.85546875" style="58" customWidth="1"/>
    <col min="6" max="6" width="9.85546875" style="45" customWidth="1"/>
    <col min="7" max="9" width="9.140625" style="45" customWidth="1"/>
    <col min="10" max="16384" width="9.140625" style="41"/>
  </cols>
  <sheetData>
    <row r="1" spans="1:10" ht="30.75" customHeight="1">
      <c r="A1" s="36"/>
      <c r="B1" s="779"/>
      <c r="C1" s="780"/>
      <c r="D1" s="780"/>
      <c r="E1" s="781"/>
      <c r="F1" s="37"/>
      <c r="G1" s="38"/>
      <c r="H1" s="39"/>
      <c r="I1" s="39"/>
      <c r="J1" s="40"/>
    </row>
    <row r="2" spans="1:10" ht="106.9" customHeight="1">
      <c r="A2" s="782" t="s">
        <v>44</v>
      </c>
      <c r="B2" s="785" t="str">
        <f>Basic!B1</f>
        <v xml:space="preserve">220kV GIS Substation Package SS-75: for (i) Extension of 220kV Drass (GIS) Substation &amp; Extension of 220kV Alusteng (AIS) Substation under Transmission System Strengthening of Srinagar Leh Transmission System and (ii) Extension of 220 kV Drass (GIS) Substation and 66/11kV New Zoji la East (GIS) S/S under consultancy services to NHIDCL.
</v>
      </c>
      <c r="C2" s="786"/>
      <c r="D2" s="786"/>
      <c r="E2" s="787"/>
      <c r="F2" s="788" t="str">
        <f>Basic!B3</f>
        <v>SS75</v>
      </c>
      <c r="G2" s="38"/>
      <c r="H2" s="39"/>
      <c r="I2" s="39"/>
      <c r="J2" s="40"/>
    </row>
    <row r="3" spans="1:10" ht="23.25" customHeight="1">
      <c r="A3" s="783"/>
      <c r="B3" s="791" t="str">
        <f>Basic!B5</f>
        <v>5002002162/GIS-EXCLUDING/DOM/A04-CC CS -5</v>
      </c>
      <c r="C3" s="792"/>
      <c r="D3" s="792"/>
      <c r="E3" s="793"/>
      <c r="F3" s="789"/>
      <c r="G3" s="38"/>
      <c r="H3" s="39"/>
      <c r="I3" s="39"/>
      <c r="J3" s="40"/>
    </row>
    <row r="4" spans="1:10" ht="39.950000000000003" customHeight="1">
      <c r="A4" s="783"/>
      <c r="B4" s="42">
        <v>1</v>
      </c>
      <c r="C4" s="794" t="s">
        <v>45</v>
      </c>
      <c r="D4" s="794"/>
      <c r="E4" s="795"/>
      <c r="F4" s="789"/>
      <c r="G4" s="43"/>
      <c r="H4" s="44" t="s">
        <v>46</v>
      </c>
      <c r="I4" s="39"/>
      <c r="J4" s="40"/>
    </row>
    <row r="5" spans="1:10" ht="30" customHeight="1">
      <c r="A5" s="783"/>
      <c r="B5" s="42">
        <v>2</v>
      </c>
      <c r="C5" s="794" t="s">
        <v>47</v>
      </c>
      <c r="D5" s="794"/>
      <c r="E5" s="795"/>
      <c r="F5" s="789"/>
      <c r="G5" s="38"/>
      <c r="H5" s="39"/>
      <c r="I5" s="39"/>
      <c r="J5" s="40"/>
    </row>
    <row r="6" spans="1:10" s="45" customFormat="1" ht="30" customHeight="1">
      <c r="A6" s="783"/>
      <c r="B6" s="42">
        <v>3</v>
      </c>
      <c r="C6" s="794" t="s">
        <v>48</v>
      </c>
      <c r="D6" s="794"/>
      <c r="E6" s="795"/>
      <c r="F6" s="789"/>
      <c r="G6" s="38"/>
      <c r="H6" s="39"/>
      <c r="I6" s="39"/>
      <c r="J6" s="39"/>
    </row>
    <row r="7" spans="1:10" ht="52.5" hidden="1" customHeight="1">
      <c r="A7" s="783"/>
      <c r="B7" s="42">
        <v>4</v>
      </c>
      <c r="C7" s="794" t="s">
        <v>49</v>
      </c>
      <c r="D7" s="794"/>
      <c r="E7" s="795"/>
      <c r="F7" s="789"/>
      <c r="G7" s="38"/>
      <c r="H7" s="39"/>
      <c r="I7" s="39"/>
      <c r="J7" s="40"/>
    </row>
    <row r="8" spans="1:10" ht="9.75" customHeight="1">
      <c r="A8" s="783"/>
      <c r="B8" s="46"/>
      <c r="C8" s="47"/>
      <c r="D8" s="47"/>
      <c r="E8" s="48"/>
      <c r="F8" s="789"/>
      <c r="G8" s="38"/>
      <c r="H8" s="39"/>
      <c r="I8" s="39"/>
      <c r="J8" s="40"/>
    </row>
    <row r="9" spans="1:10" ht="23.25" customHeight="1">
      <c r="A9" s="783"/>
      <c r="B9" s="796"/>
      <c r="C9" s="797"/>
      <c r="D9" s="797"/>
      <c r="E9" s="798"/>
      <c r="F9" s="789"/>
      <c r="G9" s="38"/>
      <c r="H9" s="39"/>
      <c r="I9" s="39"/>
      <c r="J9" s="40"/>
    </row>
    <row r="10" spans="1:10" ht="10.5" customHeight="1">
      <c r="A10" s="783"/>
      <c r="B10" s="49"/>
      <c r="C10" s="50"/>
      <c r="D10" s="50"/>
      <c r="E10" s="51"/>
      <c r="F10" s="789"/>
      <c r="G10" s="38"/>
      <c r="H10" s="39"/>
      <c r="I10" s="39"/>
      <c r="J10" s="40"/>
    </row>
    <row r="11" spans="1:10" ht="24" customHeight="1">
      <c r="A11" s="783"/>
      <c r="B11" s="799" t="s">
        <v>50</v>
      </c>
      <c r="C11" s="800"/>
      <c r="D11" s="800"/>
      <c r="E11" s="52"/>
      <c r="F11" s="789"/>
    </row>
    <row r="12" spans="1:10" ht="15.95" customHeight="1">
      <c r="A12" s="784"/>
      <c r="B12" s="801" t="s">
        <v>51</v>
      </c>
      <c r="C12" s="802"/>
      <c r="D12" s="802"/>
      <c r="E12" s="53"/>
      <c r="F12" s="790"/>
      <c r="G12" s="38"/>
      <c r="H12" s="39"/>
      <c r="I12" s="39"/>
      <c r="J12" s="40"/>
    </row>
    <row r="13" spans="1:10" ht="24" customHeight="1">
      <c r="A13" s="773"/>
      <c r="B13" s="774" t="s">
        <v>52</v>
      </c>
      <c r="C13" s="775"/>
      <c r="D13" s="775"/>
      <c r="E13" s="52"/>
      <c r="F13" s="776"/>
      <c r="G13" s="54"/>
      <c r="H13" s="54"/>
      <c r="I13" s="54"/>
      <c r="J13" s="54"/>
    </row>
    <row r="14" spans="1:10" ht="15.95" customHeight="1">
      <c r="A14" s="773"/>
      <c r="B14" s="777" t="s">
        <v>53</v>
      </c>
      <c r="C14" s="778"/>
      <c r="D14" s="778"/>
      <c r="E14" s="55"/>
      <c r="F14" s="776"/>
      <c r="G14" s="54"/>
      <c r="H14" s="54"/>
      <c r="I14" s="54"/>
      <c r="J14" s="54"/>
    </row>
    <row r="15" spans="1:10" ht="15.75">
      <c r="A15" s="56"/>
      <c r="B15" s="57"/>
      <c r="C15" s="57"/>
      <c r="D15" s="57"/>
      <c r="E15" s="57"/>
      <c r="F15" s="39"/>
      <c r="G15" s="39"/>
      <c r="H15" s="39"/>
      <c r="I15" s="39"/>
      <c r="J15" s="40"/>
    </row>
    <row r="16" spans="1:10" ht="15.75">
      <c r="A16" s="56"/>
      <c r="B16" s="47"/>
      <c r="C16" s="47"/>
      <c r="D16" s="47"/>
      <c r="E16" s="47"/>
      <c r="F16" s="39"/>
      <c r="G16" s="39"/>
      <c r="H16" s="39"/>
      <c r="I16" s="39"/>
      <c r="J16" s="40"/>
    </row>
    <row r="17" spans="1:10" ht="15.75">
      <c r="A17" s="56"/>
      <c r="B17" s="56"/>
      <c r="C17" s="56"/>
      <c r="D17" s="56"/>
      <c r="E17" s="56"/>
      <c r="F17" s="39"/>
      <c r="G17" s="39"/>
      <c r="H17" s="39"/>
      <c r="I17" s="39"/>
      <c r="J17" s="40"/>
    </row>
  </sheetData>
  <sheetProtection algorithmName="SHA-512" hashValue="K2pE6yM3FhqstzVdIGpsMZXoDlie1rBjjagjiJH2OCu7CNYGkR8qNOwgnbugV6p2GjLBdc86OoZYygD25VFTVA==" saltValue="O+MJsax/RYxgD8HXzdh31Q==" spinCount="100000" sheet="1" formatColumns="0" formatRows="0" selectLockedCells="1"/>
  <customSheetViews>
    <customSheetView guid="{774408C1-A1A6-43CE-92F4-BC878F6EB0D4}" showGridLines="0" hiddenRows="1">
      <selection activeCell="N5" sqref="N5"/>
      <pageMargins left="0.15748031496063" right="0.23622047244094499" top="0.78" bottom="0.98425196850393704" header="0.35433070866141703" footer="0.511811023622047"/>
      <printOptions horizontalCentered="1"/>
      <pageSetup paperSize="9" orientation="landscape" r:id="rId1"/>
      <headerFooter alignWithMargins="0"/>
    </customSheetView>
    <customSheetView guid="{CA9345C4-09FE-4F27-BFD9-3D9BCD2DED09}" scale="115" showPageBreaks="1" showGridLines="0" printArea="1" hiddenRows="1" view="pageBreakPreview">
      <selection activeCell="B2" sqref="B2:E2"/>
      <pageMargins left="0.15748031496063" right="0.23622047244094499" top="0.78" bottom="0.98425196850393704" header="0.35433070866141703" footer="0.511811023622047"/>
      <printOptions horizontalCentered="1"/>
      <pageSetup paperSize="9" orientation="landscape" r:id="rId2"/>
      <headerFooter alignWithMargins="0"/>
    </customSheetView>
    <customSheetView guid="{7AB1F867-F01E-4EB9-A93D-DDCFDB9AA444}" showGridLines="0" hiddenRows="1">
      <selection activeCell="F2" sqref="F2:F12"/>
      <pageMargins left="0.15748031496063" right="0.23622047244094499" top="0.78" bottom="0.98425196850393704" header="0.35433070866141703" footer="0.511811023622047"/>
      <printOptions horizontalCentered="1"/>
      <pageSetup paperSize="9" orientation="landscape" r:id="rId3"/>
      <headerFooter alignWithMargins="0"/>
    </customSheetView>
    <customSheetView guid="{B96E710B-6DD7-4DE1-95AB-C9EE060CD030}" showGridLines="0" hiddenRows="1">
      <selection activeCell="C4" sqref="C4:E4"/>
      <pageMargins left="0.15748031496063" right="0.23622047244094499" top="0.78" bottom="0.98425196850393704" header="0.35433070866141703" footer="0.511811023622047"/>
      <printOptions horizontalCentered="1"/>
      <pageSetup paperSize="9" orientation="landscape" r:id="rId4"/>
      <headerFooter alignWithMargins="0"/>
    </customSheetView>
    <customSheetView guid="{357C9841-BEC3-434B-AC63-C04FB4321BA3}" showGridLines="0" hiddenRows="1">
      <selection activeCell="C4" sqref="C4:E4"/>
      <pageMargins left="0.15748031496063" right="0.23622047244094499" top="0.78" bottom="0.98425196850393704" header="0.35433070866141703" footer="0.511811023622047"/>
      <printOptions horizontalCentered="1"/>
      <pageSetup paperSize="9" orientation="landscape" r:id="rId5"/>
      <headerFooter alignWithMargins="0"/>
    </customSheetView>
    <customSheetView guid="{3C00DDA0-7DDE-4169-A739-550DAF5DCF8D}" showGridLines="0" hiddenRows="1">
      <selection activeCell="C4" sqref="C4:E4"/>
      <pageMargins left="0.15748031496063" right="0.23622047244094499" top="0.78" bottom="0.98425196850393704" header="0.35433070866141703" footer="0.511811023622047"/>
      <printOptions horizontalCentered="1"/>
      <pageSetup paperSize="9" orientation="landscape" r:id="rId6"/>
      <headerFooter alignWithMargins="0"/>
    </customSheetView>
    <customSheetView guid="{99CA2F10-F926-46DC-8609-4EAE5B9F3585}" showGridLines="0" hiddenRows="1">
      <selection activeCell="C4" sqref="C4:E4"/>
      <pageMargins left="0.15748031496063" right="0.23622047244094499" top="0.78" bottom="0.98425196850393704" header="0.35433070866141703" footer="0.511811023622047"/>
      <printOptions horizontalCentered="1"/>
      <pageSetup paperSize="9" orientation="landscape" r:id="rId7"/>
      <headerFooter alignWithMargins="0"/>
    </customSheetView>
    <customSheetView guid="{497EA202-A8B8-45C5-9E6C-C3CD104F3979}" showGridLines="0" hiddenRows="1">
      <selection activeCell="C4" sqref="C4:E4"/>
      <pageMargins left="0.15748031496063" right="0.23622047244094499" top="0.78" bottom="0.98425196850393704" header="0.35433070866141703" footer="0.511811023622047"/>
      <printOptions horizontalCentered="1"/>
      <pageSetup paperSize="9" orientation="landscape" r:id="rId8"/>
      <headerFooter alignWithMargins="0"/>
    </customSheetView>
    <customSheetView guid="{63D51328-7CBC-4A1E-B96D-BAE91416501B}" showGridLines="0" hiddenRows="1">
      <selection activeCell="C5" sqref="C5:E5"/>
      <pageMargins left="0.15748031496063" right="0.23622047244094499" top="0.78" bottom="0.98425196850393704" header="0.35433070866141703" footer="0.511811023622047"/>
      <printOptions horizontalCentered="1"/>
      <pageSetup paperSize="9" orientation="landscape" r:id="rId9"/>
      <headerFooter alignWithMargins="0"/>
    </customSheetView>
    <customSheetView guid="{D5521983-A70D-48A3-9506-C0263CBBC57D}" showGridLines="0" hiddenRows="1">
      <selection activeCell="F2" sqref="F2:F12"/>
      <pageMargins left="0.15748031496063" right="0.23622047244094499" top="0.78" bottom="0.98425196850393704" header="0.35433070866141703" footer="0.511811023622047"/>
      <printOptions horizontalCentered="1"/>
      <pageSetup paperSize="9" orientation="landscape" r:id="rId10"/>
      <headerFooter alignWithMargins="0"/>
    </customSheetView>
    <customSheetView guid="{12A89170-4F84-482D-A3C5-7890082E7B73}" showGridLines="0" hiddenRows="1">
      <selection activeCell="B2" sqref="B2:E2"/>
      <pageMargins left="0.15748031496063" right="0.23622047244094499" top="0.78" bottom="0.98425196850393704" header="0.35433070866141703" footer="0.511811023622047"/>
      <printOptions horizontalCentered="1"/>
      <pageSetup paperSize="9" orientation="landscape" r:id="rId11"/>
      <headerFooter alignWithMargins="0"/>
    </customSheetView>
    <customSheetView guid="{CCA37BAE-906F-43D5-9FD9-B13563E4B9D7}" showGridLines="0" hiddenRows="1">
      <selection activeCell="B3" sqref="B3:E3"/>
      <pageMargins left="0.15748031496063" right="0.23622047244094499" top="0.78" bottom="0.98425196850393704" header="0.35433070866141703" footer="0.511811023622047"/>
      <printOptions horizontalCentered="1"/>
      <pageSetup paperSize="9" orientation="landscape" r:id="rId12"/>
      <headerFooter alignWithMargins="0"/>
    </customSheetView>
  </customSheetViews>
  <mergeCells count="16">
    <mergeCell ref="A13:A14"/>
    <mergeCell ref="B13:D13"/>
    <mergeCell ref="F13:F14"/>
    <mergeCell ref="B14:D14"/>
    <mergeCell ref="B1:E1"/>
    <mergeCell ref="A2:A12"/>
    <mergeCell ref="B2:E2"/>
    <mergeCell ref="F2:F12"/>
    <mergeCell ref="B3:E3"/>
    <mergeCell ref="C4:E4"/>
    <mergeCell ref="C5:E5"/>
    <mergeCell ref="C6:E6"/>
    <mergeCell ref="C7:E7"/>
    <mergeCell ref="B9:E9"/>
    <mergeCell ref="B11:D11"/>
    <mergeCell ref="B12:D12"/>
  </mergeCells>
  <printOptions horizontalCentered="1"/>
  <pageMargins left="0.15748031496063" right="0.23622047244094499" top="0.78" bottom="0.98425196850393704" header="0.35433070866141703" footer="0.511811023622047"/>
  <pageSetup paperSize="9" orientation="landscape" r:id="rId13"/>
  <headerFooter alignWithMargins="0"/>
  <drawing r:id="rId1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8"/>
  <dimension ref="A1:K61"/>
  <sheetViews>
    <sheetView workbookViewId="0">
      <selection activeCell="H42" sqref="H42"/>
    </sheetView>
  </sheetViews>
  <sheetFormatPr defaultRowHeight="15"/>
  <cols>
    <col min="1" max="1" width="12.28515625" bestFit="1" customWidth="1"/>
    <col min="2" max="2" width="34.28515625" customWidth="1"/>
    <col min="3" max="3" width="12.42578125" customWidth="1"/>
    <col min="4" max="4" width="18" bestFit="1" customWidth="1"/>
    <col min="5" max="5" width="10.28515625" bestFit="1" customWidth="1"/>
    <col min="6" max="6" width="22" customWidth="1"/>
    <col min="7" max="7" width="7.42578125" bestFit="1" customWidth="1"/>
    <col min="8" max="8" width="17.140625" customWidth="1"/>
    <col min="9" max="9" width="19.85546875" customWidth="1"/>
  </cols>
  <sheetData>
    <row r="1" spans="1:9">
      <c r="A1" t="s">
        <v>282</v>
      </c>
    </row>
    <row r="2" spans="1:9" ht="15.75">
      <c r="A2" s="337"/>
      <c r="B2" s="338"/>
      <c r="C2" s="339"/>
      <c r="D2" s="340"/>
      <c r="E2" s="341"/>
      <c r="F2" s="385"/>
      <c r="G2" s="385"/>
      <c r="H2" s="321"/>
      <c r="I2" s="342"/>
    </row>
    <row r="3" spans="1:9" ht="16.5">
      <c r="A3" s="310"/>
      <c r="B3" s="311" t="s">
        <v>269</v>
      </c>
      <c r="C3" s="312"/>
      <c r="D3" s="313"/>
      <c r="E3" s="343"/>
      <c r="F3" s="385"/>
      <c r="G3" s="385"/>
      <c r="H3" s="344">
        <f>SUMIF(I1:I2,"Direct",H1:H2)</f>
        <v>0</v>
      </c>
      <c r="I3" s="314"/>
    </row>
    <row r="4" spans="1:9" ht="33">
      <c r="A4" s="310"/>
      <c r="B4" s="311" t="s">
        <v>270</v>
      </c>
      <c r="C4" s="312"/>
      <c r="D4" s="313"/>
      <c r="E4" s="343"/>
      <c r="F4" s="385"/>
      <c r="G4" s="385"/>
      <c r="H4" s="344">
        <f>SUMIF(J1:J2,"Bought-Out",H1:H2)</f>
        <v>0</v>
      </c>
      <c r="I4" s="314"/>
    </row>
    <row r="5" spans="1:9" ht="16.5">
      <c r="A5" s="315"/>
      <c r="B5" s="311" t="s">
        <v>271</v>
      </c>
      <c r="C5" s="316"/>
      <c r="D5" s="317"/>
      <c r="E5" s="318"/>
      <c r="F5" s="318"/>
      <c r="G5" s="318"/>
      <c r="H5" s="345">
        <f>H3+H4</f>
        <v>0</v>
      </c>
      <c r="I5" s="319"/>
    </row>
    <row r="6" spans="1:9" ht="16.5">
      <c r="A6" s="320"/>
      <c r="B6" s="980" t="s">
        <v>272</v>
      </c>
      <c r="C6" s="980"/>
      <c r="D6" s="980"/>
      <c r="E6" s="321"/>
      <c r="F6" s="385"/>
      <c r="G6" s="385"/>
      <c r="H6" s="344" t="e">
        <f>'Sch-7'!#REF!</f>
        <v>#REF!</v>
      </c>
      <c r="I6" s="322"/>
    </row>
    <row r="7" spans="1:9" ht="17.25" thickBot="1">
      <c r="A7" s="323"/>
      <c r="B7" s="981" t="s">
        <v>273</v>
      </c>
      <c r="C7" s="981"/>
      <c r="D7" s="981"/>
      <c r="E7" s="324"/>
      <c r="F7" s="324"/>
      <c r="G7" s="324"/>
      <c r="H7" s="346" t="e">
        <f>H5+H6</f>
        <v>#REF!</v>
      </c>
      <c r="I7" s="325"/>
    </row>
    <row r="8" spans="1:9" ht="16.5">
      <c r="A8" s="982"/>
      <c r="B8" s="982"/>
      <c r="C8" s="982"/>
      <c r="D8" s="982"/>
      <c r="E8" s="982"/>
      <c r="F8" s="982"/>
      <c r="G8" s="982"/>
    </row>
    <row r="9" spans="1:9" ht="15.75">
      <c r="A9" s="4"/>
      <c r="B9" s="983"/>
      <c r="C9" s="983"/>
      <c r="D9" s="983"/>
      <c r="E9" s="983"/>
      <c r="F9" s="983"/>
      <c r="G9" s="983"/>
    </row>
    <row r="10" spans="1:9" ht="16.5">
      <c r="A10" s="326"/>
      <c r="B10" s="326"/>
      <c r="C10" s="326"/>
      <c r="D10" s="326"/>
      <c r="E10" s="326"/>
      <c r="F10" s="326"/>
      <c r="G10" s="326"/>
    </row>
    <row r="11" spans="1:9" ht="90" customHeight="1">
      <c r="A11" s="327" t="s">
        <v>274</v>
      </c>
      <c r="B11" s="984" t="s">
        <v>275</v>
      </c>
      <c r="C11" s="984"/>
      <c r="D11" s="984"/>
      <c r="E11" s="984"/>
      <c r="F11" s="984"/>
      <c r="G11" s="984"/>
      <c r="H11" s="984"/>
      <c r="I11" s="984"/>
    </row>
    <row r="12" spans="1:9" ht="116.25" customHeight="1">
      <c r="A12" s="328" t="s">
        <v>276</v>
      </c>
      <c r="B12" s="985" t="s">
        <v>277</v>
      </c>
      <c r="C12" s="985"/>
      <c r="D12" s="985"/>
      <c r="E12" s="985"/>
      <c r="F12" s="985"/>
      <c r="G12" s="985"/>
      <c r="H12" s="985"/>
      <c r="I12" s="985"/>
    </row>
    <row r="13" spans="1:9" ht="15.75">
      <c r="A13" s="328"/>
      <c r="B13" s="985"/>
      <c r="C13" s="985"/>
      <c r="D13" s="985"/>
      <c r="E13" s="985"/>
      <c r="F13" s="985"/>
      <c r="G13" s="985"/>
    </row>
    <row r="14" spans="1:9" ht="16.5">
      <c r="A14" s="329" t="s">
        <v>162</v>
      </c>
      <c r="B14" s="330" t="str">
        <f>'Names of Bidder'!D$27&amp;"-"&amp; 'Names of Bidder'!E$27&amp;"-" &amp;'Names of Bidder'!F$27</f>
        <v>--</v>
      </c>
      <c r="C14" s="331"/>
      <c r="D14" s="332"/>
      <c r="E14" s="3"/>
      <c r="F14" s="3"/>
      <c r="G14" s="333"/>
    </row>
    <row r="15" spans="1:9" ht="16.5">
      <c r="A15" s="329" t="s">
        <v>163</v>
      </c>
      <c r="B15" s="330" t="str">
        <f>IF('Names of Bidder'!D$28=0, "", 'Names of Bidder'!D$28)</f>
        <v/>
      </c>
      <c r="C15" s="3"/>
      <c r="D15" s="332" t="s">
        <v>144</v>
      </c>
      <c r="E15" s="333" t="str">
        <f>IF('Names of Bidder'!D$24=0, "", 'Names of Bidder'!D$24)</f>
        <v/>
      </c>
      <c r="F15" s="3"/>
      <c r="G15" s="330" t="str">
        <f>'[6]Names of Bidder'!I14&amp;"-"&amp; '[6]Names of Bidder'!J14&amp;"-" &amp;'[6]Names of Bidder'!K14</f>
        <v>--</v>
      </c>
    </row>
    <row r="16" spans="1:9" ht="16.5">
      <c r="A16" s="334"/>
      <c r="B16" s="335"/>
      <c r="C16" s="336"/>
      <c r="D16" s="332" t="s">
        <v>146</v>
      </c>
      <c r="E16" s="333" t="str">
        <f>IF('Names of Bidder'!D$25=0, "", 'Names of Bidder'!D$25)</f>
        <v/>
      </c>
      <c r="F16" s="336"/>
      <c r="G16" s="336"/>
    </row>
    <row r="18" spans="1:11">
      <c r="A18" t="s">
        <v>283</v>
      </c>
    </row>
    <row r="20" spans="1:11" ht="17.25" thickBot="1">
      <c r="A20" s="347"/>
      <c r="B20" s="348" t="s">
        <v>284</v>
      </c>
      <c r="C20" s="349"/>
      <c r="D20" s="348"/>
      <c r="E20" s="324"/>
      <c r="F20" s="324"/>
      <c r="G20" s="324"/>
      <c r="H20" s="350" t="s">
        <v>298</v>
      </c>
    </row>
    <row r="21" spans="1:11" ht="16.5" thickBot="1">
      <c r="A21" s="351"/>
      <c r="B21" s="986"/>
      <c r="C21" s="986"/>
      <c r="D21" s="986"/>
      <c r="E21" s="986"/>
      <c r="F21" s="986"/>
    </row>
    <row r="22" spans="1:11" ht="15.75">
      <c r="A22" s="352"/>
      <c r="B22" s="987"/>
      <c r="C22" s="987"/>
      <c r="D22" s="987"/>
      <c r="E22" s="987"/>
      <c r="F22" s="987"/>
    </row>
    <row r="23" spans="1:11" ht="16.5">
      <c r="A23" s="329" t="s">
        <v>162</v>
      </c>
      <c r="B23" s="330" t="s">
        <v>263</v>
      </c>
      <c r="C23" s="353"/>
      <c r="D23" s="332"/>
      <c r="E23" s="3"/>
      <c r="F23" s="3"/>
    </row>
    <row r="24" spans="1:11" ht="16.5">
      <c r="A24" s="329" t="s">
        <v>163</v>
      </c>
      <c r="B24" s="330" t="s">
        <v>264</v>
      </c>
      <c r="C24" s="4"/>
      <c r="D24" s="332" t="s">
        <v>144</v>
      </c>
      <c r="E24" s="333" t="s">
        <v>285</v>
      </c>
      <c r="F24" s="3"/>
    </row>
    <row r="25" spans="1:11" ht="16.5">
      <c r="A25" s="334"/>
      <c r="B25" s="335"/>
      <c r="C25" s="334"/>
      <c r="D25" s="332" t="s">
        <v>146</v>
      </c>
      <c r="E25" s="333" t="s">
        <v>286</v>
      </c>
      <c r="F25" s="336"/>
    </row>
    <row r="27" spans="1:11">
      <c r="A27" t="s">
        <v>287</v>
      </c>
    </row>
    <row r="29" spans="1:11" ht="16.5">
      <c r="A29" s="354"/>
      <c r="B29" s="355" t="s">
        <v>288</v>
      </c>
      <c r="C29" s="355"/>
      <c r="D29" s="355"/>
      <c r="E29" s="356"/>
      <c r="F29" s="356"/>
      <c r="G29" s="356"/>
      <c r="H29" s="356"/>
      <c r="I29" s="356"/>
      <c r="J29" s="356"/>
      <c r="K29" s="357" t="e">
        <f>SUM(#REF!)</f>
        <v>#REF!</v>
      </c>
    </row>
    <row r="30" spans="1:11" ht="15.75">
      <c r="A30" s="352"/>
      <c r="B30" s="988"/>
      <c r="C30" s="983"/>
      <c r="D30" s="983"/>
      <c r="E30" s="983"/>
      <c r="F30" s="983"/>
      <c r="G30" s="983"/>
    </row>
    <row r="31" spans="1:11" ht="16.5">
      <c r="A31" s="358" t="s">
        <v>162</v>
      </c>
      <c r="B31" s="359" t="s">
        <v>263</v>
      </c>
      <c r="C31" s="360"/>
      <c r="D31" s="361"/>
      <c r="E31" s="362"/>
      <c r="F31" s="362"/>
      <c r="G31" s="7"/>
    </row>
    <row r="32" spans="1:11" ht="16.5">
      <c r="A32" s="358" t="s">
        <v>163</v>
      </c>
      <c r="B32" s="359" t="s">
        <v>264</v>
      </c>
      <c r="C32" s="362"/>
      <c r="D32" s="361" t="s">
        <v>144</v>
      </c>
      <c r="E32" s="363" t="s">
        <v>285</v>
      </c>
      <c r="F32" s="362"/>
      <c r="G32" s="7"/>
    </row>
    <row r="33" spans="1:8" ht="16.5">
      <c r="A33" s="364"/>
      <c r="B33" s="365"/>
      <c r="C33" s="366"/>
      <c r="D33" s="361" t="s">
        <v>146</v>
      </c>
      <c r="E33" s="363" t="s">
        <v>286</v>
      </c>
      <c r="F33" s="366"/>
      <c r="G33" s="7"/>
    </row>
    <row r="35" spans="1:8">
      <c r="A35" t="s">
        <v>291</v>
      </c>
    </row>
    <row r="37" spans="1:8" ht="30">
      <c r="A37" s="367" t="s">
        <v>162</v>
      </c>
      <c r="B37" s="368" t="s">
        <v>261</v>
      </c>
      <c r="C37" s="369"/>
      <c r="D37" s="921" t="s">
        <v>289</v>
      </c>
      <c r="E37" s="921"/>
      <c r="F37" s="989"/>
    </row>
    <row r="38" spans="1:8" ht="30">
      <c r="A38" s="367" t="s">
        <v>163</v>
      </c>
      <c r="B38" s="368" t="s">
        <v>262</v>
      </c>
      <c r="C38" s="24"/>
      <c r="D38" s="921" t="s">
        <v>290</v>
      </c>
      <c r="E38" s="921"/>
      <c r="F38" s="989"/>
    </row>
    <row r="40" spans="1:8">
      <c r="A40" t="s">
        <v>292</v>
      </c>
    </row>
    <row r="42" spans="1:8" ht="30">
      <c r="A42" s="370"/>
      <c r="B42" s="371" t="s">
        <v>293</v>
      </c>
      <c r="C42" s="371"/>
      <c r="D42" s="371"/>
      <c r="E42" s="371"/>
      <c r="F42" s="371"/>
      <c r="G42" s="371"/>
      <c r="H42" s="372" t="s">
        <v>299</v>
      </c>
    </row>
    <row r="43" spans="1:8" ht="16.5">
      <c r="A43" s="373"/>
      <c r="B43" s="374"/>
      <c r="C43" s="374"/>
      <c r="D43" s="374"/>
      <c r="E43" s="374"/>
      <c r="F43" s="374"/>
      <c r="G43" s="375"/>
    </row>
    <row r="44" spans="1:8">
      <c r="A44" s="374"/>
      <c r="B44" s="374"/>
      <c r="C44" s="374"/>
      <c r="D44" s="374"/>
      <c r="E44" s="374"/>
      <c r="F44" s="374"/>
      <c r="G44" s="376"/>
    </row>
    <row r="45" spans="1:8">
      <c r="A45" s="920"/>
      <c r="B45" s="920"/>
      <c r="C45" s="920"/>
      <c r="D45" s="920"/>
      <c r="E45" s="920"/>
      <c r="F45" s="920"/>
      <c r="G45" s="920"/>
    </row>
    <row r="46" spans="1:8">
      <c r="A46" s="377"/>
      <c r="B46" s="377"/>
      <c r="C46" s="921"/>
      <c r="D46" s="921"/>
      <c r="E46" s="921"/>
      <c r="F46" s="921"/>
      <c r="G46" s="921"/>
    </row>
    <row r="47" spans="1:8">
      <c r="A47" s="378" t="s">
        <v>162</v>
      </c>
      <c r="B47" s="379" t="s">
        <v>263</v>
      </c>
      <c r="C47" s="921" t="s">
        <v>294</v>
      </c>
      <c r="D47" s="921"/>
      <c r="E47" s="921"/>
      <c r="F47" s="921"/>
      <c r="G47" s="921"/>
    </row>
    <row r="48" spans="1:8">
      <c r="A48" s="378" t="s">
        <v>163</v>
      </c>
      <c r="B48" s="380" t="s">
        <v>264</v>
      </c>
      <c r="C48" s="921" t="s">
        <v>295</v>
      </c>
      <c r="D48" s="921"/>
      <c r="E48" s="921"/>
      <c r="F48" s="921"/>
      <c r="G48" s="921"/>
    </row>
    <row r="49" spans="1:7" ht="16.5">
      <c r="A49" s="23"/>
      <c r="B49" s="22"/>
      <c r="C49" s="921"/>
      <c r="D49" s="921"/>
      <c r="E49" s="921"/>
      <c r="F49" s="921"/>
      <c r="G49" s="921"/>
    </row>
    <row r="50" spans="1:7" ht="16.5">
      <c r="A50" s="23"/>
      <c r="B50" s="22"/>
      <c r="C50" s="381"/>
      <c r="D50" s="381"/>
      <c r="E50" s="381"/>
      <c r="F50" s="381"/>
      <c r="G50" s="381"/>
    </row>
    <row r="51" spans="1:7" ht="16.5">
      <c r="A51" s="382" t="s">
        <v>296</v>
      </c>
      <c r="B51" s="923" t="s">
        <v>297</v>
      </c>
      <c r="C51" s="923"/>
      <c r="D51" s="923"/>
      <c r="E51" s="923"/>
      <c r="F51" s="923"/>
      <c r="G51" s="383"/>
    </row>
    <row r="52" spans="1:7" ht="16.5">
      <c r="A52" s="384"/>
      <c r="B52" s="26"/>
      <c r="C52" s="26"/>
      <c r="D52" s="26"/>
      <c r="E52" s="26"/>
      <c r="F52" s="26"/>
      <c r="G52" s="26"/>
    </row>
    <row r="60" spans="1:7">
      <c r="B60" t="s">
        <v>265</v>
      </c>
    </row>
    <row r="61" spans="1:7">
      <c r="B61" t="s">
        <v>266</v>
      </c>
    </row>
  </sheetData>
  <customSheetViews>
    <customSheetView guid="{774408C1-A1A6-43CE-92F4-BC878F6EB0D4}" state="hidden">
      <selection activeCell="H42" sqref="H42"/>
      <pageMargins left="0.7" right="0.7" top="0.75" bottom="0.75" header="0.3" footer="0.3"/>
    </customSheetView>
    <customSheetView guid="{CA9345C4-09FE-4F27-BFD9-3D9BCD2DED09}" state="hidden">
      <selection activeCell="H42" sqref="H42"/>
      <pageMargins left="0.7" right="0.7" top="0.75" bottom="0.75" header="0.3" footer="0.3"/>
    </customSheetView>
    <customSheetView guid="{7AB1F867-F01E-4EB9-A93D-DDCFDB9AA444}" state="hidden">
      <selection activeCell="H42" sqref="H42"/>
      <pageMargins left="0.7" right="0.7" top="0.75" bottom="0.75" header="0.3" footer="0.3"/>
    </customSheetView>
    <customSheetView guid="{B96E710B-6DD7-4DE1-95AB-C9EE060CD030}" state="hidden" topLeftCell="A19">
      <selection activeCell="H42" sqref="H42"/>
      <pageMargins left="0.7" right="0.7" top="0.75" bottom="0.75" header="0.3" footer="0.3"/>
    </customSheetView>
    <customSheetView guid="{357C9841-BEC3-434B-AC63-C04FB4321BA3}" state="hidden" topLeftCell="A19">
      <selection activeCell="H42" sqref="H42"/>
      <pageMargins left="0.7" right="0.7" top="0.75" bottom="0.75" header="0.3" footer="0.3"/>
    </customSheetView>
    <customSheetView guid="{3C00DDA0-7DDE-4169-A739-550DAF5DCF8D}" state="hidden" topLeftCell="A19">
      <selection activeCell="H42" sqref="H42"/>
      <pageMargins left="0.7" right="0.7" top="0.75" bottom="0.75" header="0.3" footer="0.3"/>
    </customSheetView>
    <customSheetView guid="{99CA2F10-F926-46DC-8609-4EAE5B9F3585}" state="hidden">
      <selection activeCell="H42" sqref="H42"/>
      <pageMargins left="0.7" right="0.7" top="0.75" bottom="0.75" header="0.3" footer="0.3"/>
    </customSheetView>
    <customSheetView guid="{497EA202-A8B8-45C5-9E6C-C3CD104F3979}" state="hidden">
      <selection activeCell="H42" sqref="H42"/>
      <pageMargins left="0.7" right="0.7" top="0.75" bottom="0.75" header="0.3" footer="0.3"/>
    </customSheetView>
    <customSheetView guid="{63D51328-7CBC-4A1E-B96D-BAE91416501B}" state="hidden">
      <selection activeCell="H42" sqref="H42"/>
      <pageMargins left="0.7" right="0.7" top="0.75" bottom="0.75" header="0.3" footer="0.3"/>
    </customSheetView>
    <customSheetView guid="{D5521983-A70D-48A3-9506-C0263CBBC57D}" state="hidden">
      <selection activeCell="H42" sqref="H42"/>
      <pageMargins left="0.7" right="0.7" top="0.75" bottom="0.75" header="0.3" footer="0.3"/>
    </customSheetView>
    <customSheetView guid="{12A89170-4F84-482D-A3C5-7890082E7B73}" state="hidden">
      <selection activeCell="H42" sqref="H42"/>
      <pageMargins left="0.7" right="0.7" top="0.75" bottom="0.75" header="0.3" footer="0.3"/>
    </customSheetView>
    <customSheetView guid="{CCA37BAE-906F-43D5-9FD9-B13563E4B9D7}" state="hidden">
      <selection activeCell="H42" sqref="H42"/>
      <pageMargins left="0.7" right="0.7" top="0.75" bottom="0.75" header="0.3" footer="0.3"/>
    </customSheetView>
  </customSheetViews>
  <mergeCells count="18">
    <mergeCell ref="C48:G48"/>
    <mergeCell ref="C49:G49"/>
    <mergeCell ref="B51:F51"/>
    <mergeCell ref="D37:F37"/>
    <mergeCell ref="D38:F38"/>
    <mergeCell ref="A45:G45"/>
    <mergeCell ref="C46:G46"/>
    <mergeCell ref="C47:G47"/>
    <mergeCell ref="B13:G13"/>
    <mergeCell ref="B21:F21"/>
    <mergeCell ref="B22:F22"/>
    <mergeCell ref="B30:G30"/>
    <mergeCell ref="B12:I12"/>
    <mergeCell ref="B6:D6"/>
    <mergeCell ref="B7:D7"/>
    <mergeCell ref="A8:G8"/>
    <mergeCell ref="B9:G9"/>
    <mergeCell ref="B11:I11"/>
  </mergeCells>
  <conditionalFormatting sqref="I2:I4">
    <cfRule type="expression" dxfId="2" priority="3" stopIfTrue="1">
      <formula>E2=""</formula>
    </cfRule>
  </conditionalFormatting>
  <conditionalFormatting sqref="H2:I2 E2:E4">
    <cfRule type="cellIs" dxfId="1" priority="2" stopIfTrue="1" operator="equal">
      <formula>"a"</formula>
    </cfRule>
  </conditionalFormatting>
  <conditionalFormatting sqref="E2:E4">
    <cfRule type="expression" dxfId="0" priority="1" stopIfTrue="1">
      <formula>D2&gt;0</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8"/>
  <dimension ref="A1"/>
  <sheetViews>
    <sheetView workbookViewId="0"/>
  </sheetViews>
  <sheetFormatPr defaultRowHeight="15"/>
  <sheetData/>
  <customSheetViews>
    <customSheetView guid="{774408C1-A1A6-43CE-92F4-BC878F6EB0D4}" state="hidden">
      <pageMargins left="0.7" right="0.7" top="0.75" bottom="0.75" header="0.3" footer="0.3"/>
    </customSheetView>
    <customSheetView guid="{CA9345C4-09FE-4F27-BFD9-3D9BCD2DED09}" state="hidden">
      <pageMargins left="0.7" right="0.7" top="0.75" bottom="0.75" header="0.3" footer="0.3"/>
    </customSheetView>
    <customSheetView guid="{7AB1F867-F01E-4EB9-A93D-DDCFDB9AA444}" state="hidden">
      <pageMargins left="0.7" right="0.7" top="0.75" bottom="0.75" header="0.3" footer="0.3"/>
    </customSheetView>
    <customSheetView guid="{B96E710B-6DD7-4DE1-95AB-C9EE060CD030}" state="hidden">
      <pageMargins left="0.7" right="0.7" top="0.75" bottom="0.75" header="0.3" footer="0.3"/>
    </customSheetView>
    <customSheetView guid="{357C9841-BEC3-434B-AC63-C04FB4321BA3}" state="hidden">
      <pageMargins left="0.7" right="0.7" top="0.75" bottom="0.75" header="0.3" footer="0.3"/>
    </customSheetView>
    <customSheetView guid="{3C00DDA0-7DDE-4169-A739-550DAF5DCF8D}" state="hidden">
      <pageMargins left="0.7" right="0.7" top="0.75" bottom="0.75" header="0.3" footer="0.3"/>
    </customSheetView>
    <customSheetView guid="{99CA2F10-F926-46DC-8609-4EAE5B9F3585}" state="hidden">
      <pageMargins left="0.7" right="0.7" top="0.75" bottom="0.75" header="0.3" footer="0.3"/>
    </customSheetView>
    <customSheetView guid="{497EA202-A8B8-45C5-9E6C-C3CD104F3979}" state="hidden">
      <pageMargins left="0.7" right="0.7" top="0.75" bottom="0.75" header="0.3" footer="0.3"/>
    </customSheetView>
    <customSheetView guid="{63D51328-7CBC-4A1E-B96D-BAE91416501B}" state="hidden">
      <pageMargins left="0.7" right="0.7" top="0.75" bottom="0.75" header="0.3" footer="0.3"/>
    </customSheetView>
    <customSheetView guid="{D5521983-A70D-48A3-9506-C0263CBBC57D}" state="hidden">
      <pageMargins left="0.7" right="0.7" top="0.75" bottom="0.75" header="0.3" footer="0.3"/>
    </customSheetView>
    <customSheetView guid="{12A89170-4F84-482D-A3C5-7890082E7B73}" state="hidden">
      <pageMargins left="0.7" right="0.7" top="0.75" bottom="0.75" header="0.3" footer="0.3"/>
    </customSheetView>
    <customSheetView guid="{CCA37BAE-906F-43D5-9FD9-B13563E4B9D7}" state="hidden">
      <pageMargins left="0.7" right="0.7" top="0.75" bottom="0.75" header="0.3" footer="0.3"/>
    </customSheetView>
  </customSheetView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9"/>
  <dimension ref="A1:AA233"/>
  <sheetViews>
    <sheetView topLeftCell="P1" workbookViewId="0">
      <selection activeCell="DT28" sqref="DT28"/>
    </sheetView>
  </sheetViews>
  <sheetFormatPr defaultColWidth="9.140625" defaultRowHeight="12.75"/>
  <cols>
    <col min="1" max="1" width="5.140625" style="694" hidden="1" customWidth="1"/>
    <col min="2" max="2" width="13.28515625" style="694" hidden="1" customWidth="1"/>
    <col min="3" max="3" width="0" style="694" hidden="1" customWidth="1"/>
    <col min="4" max="4" width="10.28515625" style="694" hidden="1" customWidth="1"/>
    <col min="5" max="5" width="3.42578125" style="694" hidden="1" customWidth="1"/>
    <col min="6" max="6" width="5.5703125" style="694" hidden="1" customWidth="1"/>
    <col min="7" max="7" width="11.42578125" style="694" hidden="1" customWidth="1"/>
    <col min="8" max="8" width="0" style="694" hidden="1" customWidth="1"/>
    <col min="9" max="9" width="10" style="694" hidden="1" customWidth="1"/>
    <col min="10" max="10" width="3.28515625" style="694" hidden="1" customWidth="1"/>
    <col min="11" max="11" width="5" style="694" hidden="1" customWidth="1"/>
    <col min="12" max="12" width="11.28515625" style="694" hidden="1" customWidth="1"/>
    <col min="13" max="13" width="0" style="694" hidden="1" customWidth="1"/>
    <col min="14" max="14" width="10.28515625" style="694" hidden="1" customWidth="1"/>
    <col min="15" max="15" width="3.7109375" style="694" hidden="1" customWidth="1"/>
    <col min="16" max="16" width="6.42578125" style="694" customWidth="1"/>
    <col min="17" max="17" width="14.85546875" style="694" customWidth="1"/>
    <col min="18" max="18" width="9.140625" style="694" customWidth="1"/>
    <col min="19" max="19" width="12" style="694" customWidth="1"/>
    <col min="20" max="20" width="3.28515625" style="694" hidden="1" customWidth="1"/>
    <col min="21" max="21" width="6.140625" style="694" hidden="1" customWidth="1"/>
    <col min="22" max="22" width="8.5703125" style="694" hidden="1" customWidth="1"/>
    <col min="23" max="23" width="8.42578125" style="694" hidden="1" customWidth="1"/>
    <col min="24" max="24" width="8.85546875" style="694" hidden="1" customWidth="1"/>
    <col min="25" max="116" width="0" style="694" hidden="1" customWidth="1"/>
    <col min="117" max="16384" width="9.140625" style="694"/>
  </cols>
  <sheetData>
    <row r="1" spans="1:27" ht="13.5" thickBot="1">
      <c r="A1" s="1001" t="e">
        <v>#REF!</v>
      </c>
      <c r="B1" s="1002"/>
      <c r="C1" s="674"/>
      <c r="D1" s="675"/>
      <c r="E1" s="699"/>
      <c r="F1" s="1001">
        <v>0</v>
      </c>
      <c r="G1" s="1002"/>
      <c r="H1" s="674"/>
      <c r="I1" s="675"/>
      <c r="K1" s="1001" t="e">
        <v>#REF!</v>
      </c>
      <c r="L1" s="1002"/>
      <c r="M1" s="674"/>
      <c r="N1" s="675"/>
      <c r="P1" s="1001">
        <f>'Sch-6 (After Discount)'!D28</f>
        <v>0</v>
      </c>
      <c r="Q1" s="1002"/>
      <c r="R1" s="674"/>
      <c r="S1" s="675"/>
      <c r="U1" s="698" t="e">
        <v>#REF!</v>
      </c>
    </row>
    <row r="2" spans="1:27">
      <c r="A2" s="996"/>
      <c r="B2" s="997"/>
      <c r="C2" s="674"/>
      <c r="D2" s="675"/>
      <c r="E2" s="699"/>
      <c r="F2" s="676"/>
      <c r="G2" s="674"/>
      <c r="H2" s="674"/>
      <c r="I2" s="675"/>
      <c r="K2" s="676"/>
      <c r="L2" s="674"/>
      <c r="M2" s="674"/>
      <c r="N2" s="675"/>
      <c r="P2" s="676"/>
      <c r="Q2" s="674"/>
      <c r="R2" s="674"/>
      <c r="S2" s="675"/>
      <c r="U2" s="698" t="e">
        <v>#REF!</v>
      </c>
    </row>
    <row r="3" spans="1:27">
      <c r="A3" s="676"/>
      <c r="B3" s="677"/>
      <c r="C3" s="677"/>
      <c r="D3" s="678"/>
      <c r="E3" s="700"/>
      <c r="F3" s="676"/>
      <c r="G3" s="677"/>
      <c r="H3" s="677"/>
      <c r="I3" s="678"/>
      <c r="K3" s="676"/>
      <c r="L3" s="677"/>
      <c r="M3" s="677"/>
      <c r="N3" s="678"/>
      <c r="P3" s="676"/>
      <c r="Q3" s="677"/>
      <c r="R3" s="677"/>
      <c r="S3" s="678"/>
      <c r="U3" s="698" t="s">
        <v>468</v>
      </c>
    </row>
    <row r="4" spans="1:27" ht="66.75" customHeight="1" thickBot="1">
      <c r="A4" s="998" t="e">
        <f>IF(OR((A1&gt;9999999999),(A1&lt;0)),"Invalid Entry - More than 1000 crore OR -ve value",IF(A1=0, "",+CONCATENATE(#REF!,B11,D11,B10,D10,B9,D9,B8,D8,B7,D7,B6," Only")))</f>
        <v>#REF!</v>
      </c>
      <c r="B4" s="999"/>
      <c r="C4" s="999"/>
      <c r="D4" s="1000"/>
      <c r="E4" s="701"/>
      <c r="F4" s="998" t="str">
        <f>IF(OR((F1&gt;9999999999),(F1&lt;0)),"Invalid Entry - More than 1000 crore OR -ve value",IF(F1=0, "",+CONCATENATE(U1, G11,I11,G10,I10,G9,I9,G8,I8,G7,I7,G6," Only")))</f>
        <v/>
      </c>
      <c r="G4" s="999"/>
      <c r="H4" s="999"/>
      <c r="I4" s="1000"/>
      <c r="J4" s="701"/>
      <c r="K4" s="998" t="e">
        <f>IF(OR((K1&gt;9999999999),(K1&lt;0)),"Invalid Entry - More than 1000 crore OR -ve value",IF(K1=0, "",+CONCATENATE(U2, L11,N11,L10,N10,L9,N9,L8,N8,L7,N7,L6," Only")))</f>
        <v>#REF!</v>
      </c>
      <c r="L4" s="999"/>
      <c r="M4" s="999"/>
      <c r="N4" s="1000"/>
      <c r="P4" s="998" t="str">
        <f>IF(OR((P1&gt;9999999999),(P1&lt;0)),"Invalid Entry - More than 1000 crore OR -ve value",IF(P1=0, "",+CONCATENATE(U3, Q11,S11,Q10,S10,Q9,S9,Q8,S8,Q7,S7,Q6," Only")))</f>
        <v/>
      </c>
      <c r="Q4" s="999"/>
      <c r="R4" s="999"/>
      <c r="S4" s="1000"/>
      <c r="U4" s="990" t="e">
        <f>VLOOKUP(1,T28:Y43,6,FALSE)</f>
        <v>#N/A</v>
      </c>
      <c r="V4" s="990"/>
      <c r="W4" s="990"/>
      <c r="X4" s="990"/>
      <c r="Y4" s="990"/>
      <c r="Z4" s="990"/>
      <c r="AA4" s="990"/>
    </row>
    <row r="5" spans="1:27" ht="18.75" customHeight="1" thickBot="1">
      <c r="A5" s="676"/>
      <c r="B5" s="677"/>
      <c r="C5" s="677"/>
      <c r="D5" s="678"/>
      <c r="E5" s="700"/>
      <c r="F5" s="676"/>
      <c r="G5" s="677"/>
      <c r="H5" s="677"/>
      <c r="I5" s="678"/>
      <c r="K5" s="676"/>
      <c r="L5" s="677"/>
      <c r="M5" s="677"/>
      <c r="N5" s="678"/>
      <c r="P5" s="676"/>
      <c r="Q5" s="677"/>
      <c r="R5" s="677"/>
      <c r="S5" s="678"/>
      <c r="U5" s="991" t="e">
        <f>VLOOKUP(1,T8:Y23,6,FALSE)</f>
        <v>#N/A</v>
      </c>
      <c r="V5" s="992"/>
      <c r="W5" s="992"/>
      <c r="X5" s="992"/>
      <c r="Y5" s="992"/>
      <c r="Z5" s="992"/>
      <c r="AA5" s="993"/>
    </row>
    <row r="6" spans="1:27">
      <c r="A6" s="679" t="e">
        <f>-INT(A1/100)*100+ROUND(A1,0)</f>
        <v>#REF!</v>
      </c>
      <c r="B6" s="677" t="e">
        <f t="shared" ref="B6:B11" si="0">IF(A6=0,"",LOOKUP(A6,$A$13:$A$112,$B$13:$B$112))</f>
        <v>#REF!</v>
      </c>
      <c r="C6" s="677"/>
      <c r="D6" s="680"/>
      <c r="E6" s="700"/>
      <c r="F6" s="679">
        <f>-INT(F1/100)*100+ROUND(F1,0)</f>
        <v>0</v>
      </c>
      <c r="G6" s="677" t="str">
        <f t="shared" ref="G6:G11" si="1">IF(F6=0,"",LOOKUP(F6,$A$13:$A$112,$B$13:$B$112))</f>
        <v/>
      </c>
      <c r="H6" s="677"/>
      <c r="I6" s="680"/>
      <c r="K6" s="679" t="e">
        <f>-INT(K1/100)*100+ROUND(K1,0)</f>
        <v>#REF!</v>
      </c>
      <c r="L6" s="677" t="e">
        <f t="shared" ref="L6:L11" si="2">IF(K6=0,"",LOOKUP(K6,$A$13:$A$112,$B$13:$B$112))</f>
        <v>#REF!</v>
      </c>
      <c r="M6" s="677"/>
      <c r="N6" s="680"/>
      <c r="P6" s="679">
        <f>-INT(P1/100)*100+ROUND(P1,0)</f>
        <v>0</v>
      </c>
      <c r="Q6" s="677" t="str">
        <f t="shared" ref="Q6:Q11" si="3">IF(P6=0,"",LOOKUP(P6,$A$13:$A$112,$B$13:$B$112))</f>
        <v/>
      </c>
      <c r="R6" s="677"/>
      <c r="S6" s="680"/>
    </row>
    <row r="7" spans="1:27">
      <c r="A7" s="679" t="e">
        <f>-INT(A1/1000)*10+INT(A1/100)</f>
        <v>#REF!</v>
      </c>
      <c r="B7" s="677" t="e">
        <f t="shared" si="0"/>
        <v>#REF!</v>
      </c>
      <c r="C7" s="677"/>
      <c r="D7" s="680" t="e">
        <f>+IF(B7="",""," Hundred ")</f>
        <v>#REF!</v>
      </c>
      <c r="E7" s="700"/>
      <c r="F7" s="679">
        <f>-INT(F1/1000)*10+INT(F1/100)</f>
        <v>0</v>
      </c>
      <c r="G7" s="677" t="str">
        <f t="shared" si="1"/>
        <v/>
      </c>
      <c r="H7" s="677"/>
      <c r="I7" s="680" t="str">
        <f>+IF(G7="",""," Hundred ")</f>
        <v/>
      </c>
      <c r="K7" s="679" t="e">
        <f>-INT(K1/1000)*10+INT(K1/100)</f>
        <v>#REF!</v>
      </c>
      <c r="L7" s="677" t="e">
        <f t="shared" si="2"/>
        <v>#REF!</v>
      </c>
      <c r="M7" s="677"/>
      <c r="N7" s="680" t="e">
        <f>+IF(L7="",""," Hundred ")</f>
        <v>#REF!</v>
      </c>
      <c r="P7" s="679">
        <f>-INT(P1/1000)*10+INT(P1/100)</f>
        <v>0</v>
      </c>
      <c r="Q7" s="677" t="str">
        <f t="shared" si="3"/>
        <v/>
      </c>
      <c r="R7" s="677"/>
      <c r="S7" s="680" t="str">
        <f>+IF(Q7="",""," Hundred ")</f>
        <v/>
      </c>
    </row>
    <row r="8" spans="1:27">
      <c r="A8" s="679" t="e">
        <f>-INT(A1/100000)*100+INT(A1/1000)</f>
        <v>#REF!</v>
      </c>
      <c r="B8" s="677" t="e">
        <f t="shared" si="0"/>
        <v>#REF!</v>
      </c>
      <c r="C8" s="677"/>
      <c r="D8" s="680" t="e">
        <f>IF((B8=""),IF(C8="",""," Thousand ")," Thousand ")</f>
        <v>#REF!</v>
      </c>
      <c r="E8" s="700"/>
      <c r="F8" s="679">
        <f>-INT(F1/100000)*100+INT(F1/1000)</f>
        <v>0</v>
      </c>
      <c r="G8" s="677" t="str">
        <f t="shared" si="1"/>
        <v/>
      </c>
      <c r="H8" s="677"/>
      <c r="I8" s="680" t="str">
        <f>IF((G8=""),IF(H8="",""," Thousand ")," Thousand ")</f>
        <v/>
      </c>
      <c r="K8" s="679" t="e">
        <f>-INT(K1/100000)*100+INT(K1/1000)</f>
        <v>#REF!</v>
      </c>
      <c r="L8" s="677" t="e">
        <f t="shared" si="2"/>
        <v>#REF!</v>
      </c>
      <c r="M8" s="677"/>
      <c r="N8" s="680" t="e">
        <f>IF((L8=""),IF(M8="",""," Thousand ")," Thousand ")</f>
        <v>#REF!</v>
      </c>
      <c r="P8" s="679">
        <f>-INT(P1/100000)*100+INT(P1/1000)</f>
        <v>0</v>
      </c>
      <c r="Q8" s="677" t="str">
        <f t="shared" si="3"/>
        <v/>
      </c>
      <c r="R8" s="677"/>
      <c r="S8" s="680" t="str">
        <f>IF((Q8=""),IF(R8="",""," Thousand ")," Thousand ")</f>
        <v/>
      </c>
      <c r="T8" s="702" t="e">
        <f>IF(Y8="",0, 1)</f>
        <v>#REF!</v>
      </c>
      <c r="U8" s="694">
        <v>0</v>
      </c>
      <c r="V8" s="694">
        <v>0</v>
      </c>
      <c r="W8" s="694">
        <v>0</v>
      </c>
      <c r="X8" s="694">
        <v>0</v>
      </c>
      <c r="Y8" s="703" t="e">
        <f>IF(AND($A$1=0,$F$1=0,$K$1=0,$P$1=0)," Zero only", "")</f>
        <v>#REF!</v>
      </c>
      <c r="AA8" s="694" t="s">
        <v>469</v>
      </c>
    </row>
    <row r="9" spans="1:27">
      <c r="A9" s="679" t="e">
        <f>-INT(A1/10000000)*100+INT(A1/100000)</f>
        <v>#REF!</v>
      </c>
      <c r="B9" s="677" t="e">
        <f t="shared" si="0"/>
        <v>#REF!</v>
      </c>
      <c r="C9" s="677"/>
      <c r="D9" s="680" t="e">
        <f>IF((B9=""),IF(C9="",""," Lac ")," Lac ")</f>
        <v>#REF!</v>
      </c>
      <c r="E9" s="700"/>
      <c r="F9" s="679">
        <f>-INT(F1/10000000)*100+INT(F1/100000)</f>
        <v>0</v>
      </c>
      <c r="G9" s="677" t="str">
        <f t="shared" si="1"/>
        <v/>
      </c>
      <c r="H9" s="677"/>
      <c r="I9" s="680" t="str">
        <f>IF((G9=""),IF(H9="",""," Lac ")," Lac ")</f>
        <v/>
      </c>
      <c r="K9" s="679" t="e">
        <f>-INT(K1/10000000)*100+INT(K1/100000)</f>
        <v>#REF!</v>
      </c>
      <c r="L9" s="677" t="e">
        <f t="shared" si="2"/>
        <v>#REF!</v>
      </c>
      <c r="M9" s="677"/>
      <c r="N9" s="680" t="e">
        <f>IF((L9=""),IF(M9="",""," Lac ")," Lac ")</f>
        <v>#REF!</v>
      </c>
      <c r="P9" s="679">
        <f>-INT(P1/10000000)*100+INT(P1/100000)</f>
        <v>0</v>
      </c>
      <c r="Q9" s="677" t="str">
        <f t="shared" si="3"/>
        <v/>
      </c>
      <c r="R9" s="677"/>
      <c r="S9" s="680" t="str">
        <f>IF((Q9=""),IF(R9="",""," Lac ")," Lac ")</f>
        <v/>
      </c>
      <c r="T9" s="702" t="e">
        <f t="shared" ref="T9:T23" si="4">IF(Y9="",0, 1)</f>
        <v>#REF!</v>
      </c>
      <c r="U9" s="694">
        <v>0</v>
      </c>
      <c r="V9" s="694">
        <v>0</v>
      </c>
      <c r="W9" s="694">
        <v>0</v>
      </c>
      <c r="X9" s="694">
        <v>1</v>
      </c>
      <c r="Y9" s="704" t="e">
        <f>IF(AND($A$1=0,$F$1=0,$K$1=0,$P$1&gt;0),$P$4, "")</f>
        <v>#REF!</v>
      </c>
    </row>
    <row r="10" spans="1:27">
      <c r="A10" s="679" t="e">
        <f>-INT(A1/1000000000)*100+INT(A1/10000000)</f>
        <v>#REF!</v>
      </c>
      <c r="B10" s="681" t="e">
        <f t="shared" si="0"/>
        <v>#REF!</v>
      </c>
      <c r="C10" s="677"/>
      <c r="D10" s="680" t="e">
        <f>IF((B10=""),IF(C10="",""," Crore ")," Crore ")</f>
        <v>#REF!</v>
      </c>
      <c r="E10" s="700"/>
      <c r="F10" s="679">
        <f>-INT(F1/1000000000)*100+INT(F1/10000000)</f>
        <v>0</v>
      </c>
      <c r="G10" s="681" t="str">
        <f t="shared" si="1"/>
        <v/>
      </c>
      <c r="H10" s="677"/>
      <c r="I10" s="680" t="str">
        <f>IF((G10=""),IF(H10="",""," Crore ")," Crore ")</f>
        <v/>
      </c>
      <c r="K10" s="679" t="e">
        <f>-INT(K1/1000000000)*100+INT(K1/10000000)</f>
        <v>#REF!</v>
      </c>
      <c r="L10" s="681" t="e">
        <f t="shared" si="2"/>
        <v>#REF!</v>
      </c>
      <c r="M10" s="677"/>
      <c r="N10" s="680" t="e">
        <f>IF((L10=""),IF(M10="",""," Crore ")," Crore ")</f>
        <v>#REF!</v>
      </c>
      <c r="P10" s="679">
        <f>-INT(P1/1000000000)*100+INT(P1/10000000)</f>
        <v>0</v>
      </c>
      <c r="Q10" s="681" t="str">
        <f t="shared" si="3"/>
        <v/>
      </c>
      <c r="R10" s="677"/>
      <c r="S10" s="680" t="str">
        <f>IF((Q10=""),IF(R10="",""," Crore ")," Crore ")</f>
        <v/>
      </c>
      <c r="T10" s="702" t="e">
        <f t="shared" si="4"/>
        <v>#REF!</v>
      </c>
      <c r="U10" s="694">
        <v>0</v>
      </c>
      <c r="V10" s="694">
        <v>0</v>
      </c>
      <c r="W10" s="694">
        <v>1</v>
      </c>
      <c r="X10" s="694">
        <v>0</v>
      </c>
      <c r="Y10" s="704" t="e">
        <f>IF(AND($A$1=0,$F$1=0,$K$1&gt;0,$P$1=0),$K$4, "")</f>
        <v>#REF!</v>
      </c>
    </row>
    <row r="11" spans="1:27">
      <c r="A11" s="682" t="e">
        <f>-INT(A1/10000000000)*1000+INT(A1/1000000000)</f>
        <v>#REF!</v>
      </c>
      <c r="B11" s="681" t="e">
        <f t="shared" si="0"/>
        <v>#REF!</v>
      </c>
      <c r="C11" s="677"/>
      <c r="D11" s="680" t="e">
        <f>IF((B11=""),IF(C11="",""," Hundred ")," Hundred ")</f>
        <v>#REF!</v>
      </c>
      <c r="E11" s="700"/>
      <c r="F11" s="682">
        <f>-INT(F1/10000000000)*1000+INT(F1/1000000000)</f>
        <v>0</v>
      </c>
      <c r="G11" s="681" t="str">
        <f t="shared" si="1"/>
        <v/>
      </c>
      <c r="H11" s="677"/>
      <c r="I11" s="680" t="str">
        <f>IF((G11=""),IF(H11="",""," Hundred ")," Hundred ")</f>
        <v/>
      </c>
      <c r="K11" s="682" t="e">
        <f>-INT(K1/10000000000)*1000+INT(K1/1000000000)</f>
        <v>#REF!</v>
      </c>
      <c r="L11" s="681" t="e">
        <f t="shared" si="2"/>
        <v>#REF!</v>
      </c>
      <c r="M11" s="677"/>
      <c r="N11" s="680" t="e">
        <f>IF((L11=""),IF(M11="",""," Hundred ")," Hundred ")</f>
        <v>#REF!</v>
      </c>
      <c r="P11" s="682">
        <f>-INT(P1/10000000000)*1000+INT(P1/1000000000)</f>
        <v>0</v>
      </c>
      <c r="Q11" s="681" t="str">
        <f t="shared" si="3"/>
        <v/>
      </c>
      <c r="R11" s="677"/>
      <c r="S11" s="680" t="str">
        <f>IF((Q11=""),IF(R11="",""," Hundred ")," Hundred ")</f>
        <v/>
      </c>
      <c r="T11" s="702" t="e">
        <f t="shared" si="4"/>
        <v>#REF!</v>
      </c>
      <c r="U11" s="694">
        <v>0</v>
      </c>
      <c r="V11" s="694">
        <v>0</v>
      </c>
      <c r="W11" s="694">
        <v>1</v>
      </c>
      <c r="X11" s="694">
        <v>1</v>
      </c>
      <c r="Y11" s="704" t="e">
        <f>IF(AND($A$1=0,$F$1=0,$K$1&gt;0,$P$1&gt;0),$K$4&amp;$AA$8&amp;$P$4, "")</f>
        <v>#REF!</v>
      </c>
    </row>
    <row r="12" spans="1:27">
      <c r="A12" s="683"/>
      <c r="B12" s="677"/>
      <c r="C12" s="677"/>
      <c r="D12" s="678"/>
      <c r="E12" s="700"/>
      <c r="F12" s="683"/>
      <c r="G12" s="677"/>
      <c r="H12" s="677"/>
      <c r="I12" s="678"/>
      <c r="K12" s="683"/>
      <c r="L12" s="677"/>
      <c r="M12" s="677"/>
      <c r="N12" s="678"/>
      <c r="P12" s="683"/>
      <c r="Q12" s="677"/>
      <c r="R12" s="677"/>
      <c r="S12" s="678"/>
      <c r="T12" s="702" t="e">
        <f t="shared" si="4"/>
        <v>#REF!</v>
      </c>
      <c r="U12" s="694">
        <v>0</v>
      </c>
      <c r="V12" s="694">
        <v>1</v>
      </c>
      <c r="W12" s="694">
        <v>0</v>
      </c>
      <c r="X12" s="694">
        <v>0</v>
      </c>
      <c r="Y12" s="704" t="e">
        <f>IF(AND($A$1=0,$F$1&gt;0,$K$1=0,$P$1=0),$F$4, "")</f>
        <v>#REF!</v>
      </c>
    </row>
    <row r="13" spans="1:27">
      <c r="A13" s="684">
        <v>1</v>
      </c>
      <c r="B13" s="685" t="s">
        <v>368</v>
      </c>
      <c r="C13" s="677"/>
      <c r="D13" s="678"/>
      <c r="E13" s="700"/>
      <c r="F13" s="684">
        <v>1</v>
      </c>
      <c r="G13" s="685" t="s">
        <v>368</v>
      </c>
      <c r="H13" s="677"/>
      <c r="I13" s="678"/>
      <c r="K13" s="684">
        <v>1</v>
      </c>
      <c r="L13" s="685" t="s">
        <v>368</v>
      </c>
      <c r="M13" s="677"/>
      <c r="N13" s="678"/>
      <c r="P13" s="684">
        <v>1</v>
      </c>
      <c r="Q13" s="685" t="s">
        <v>368</v>
      </c>
      <c r="R13" s="677"/>
      <c r="S13" s="678"/>
      <c r="T13" s="702" t="e">
        <f t="shared" si="4"/>
        <v>#REF!</v>
      </c>
      <c r="U13" s="694">
        <v>0</v>
      </c>
      <c r="V13" s="694">
        <v>1</v>
      </c>
      <c r="W13" s="694">
        <v>0</v>
      </c>
      <c r="X13" s="694">
        <v>1</v>
      </c>
      <c r="Y13" s="704" t="e">
        <f>IF(AND($A$1=0,$F$1&gt;0,$K$1=0,$P$1&gt;0),$F$4&amp;$AA$8&amp;$P$4, "")</f>
        <v>#REF!</v>
      </c>
    </row>
    <row r="14" spans="1:27">
      <c r="A14" s="684">
        <v>2</v>
      </c>
      <c r="B14" s="685" t="s">
        <v>369</v>
      </c>
      <c r="C14" s="677"/>
      <c r="D14" s="678"/>
      <c r="E14" s="700"/>
      <c r="F14" s="684">
        <v>2</v>
      </c>
      <c r="G14" s="685" t="s">
        <v>369</v>
      </c>
      <c r="H14" s="677"/>
      <c r="I14" s="678"/>
      <c r="K14" s="684">
        <v>2</v>
      </c>
      <c r="L14" s="685" t="s">
        <v>369</v>
      </c>
      <c r="M14" s="677"/>
      <c r="N14" s="678"/>
      <c r="P14" s="684">
        <v>2</v>
      </c>
      <c r="Q14" s="685" t="s">
        <v>369</v>
      </c>
      <c r="R14" s="677"/>
      <c r="S14" s="678"/>
      <c r="T14" s="702" t="e">
        <f t="shared" si="4"/>
        <v>#REF!</v>
      </c>
      <c r="U14" s="694">
        <v>0</v>
      </c>
      <c r="V14" s="694">
        <v>1</v>
      </c>
      <c r="W14" s="694">
        <v>1</v>
      </c>
      <c r="X14" s="694">
        <v>0</v>
      </c>
      <c r="Y14" s="704" t="e">
        <f>IF(AND($A$1=0,$F$1&gt;0,$K$1&gt;0,$P$1=0),$F$4&amp;$AA$8&amp;$K$4, "")</f>
        <v>#REF!</v>
      </c>
    </row>
    <row r="15" spans="1:27">
      <c r="A15" s="684">
        <v>3</v>
      </c>
      <c r="B15" s="685" t="s">
        <v>370</v>
      </c>
      <c r="C15" s="677"/>
      <c r="D15" s="678"/>
      <c r="E15" s="700"/>
      <c r="F15" s="684">
        <v>3</v>
      </c>
      <c r="G15" s="685" t="s">
        <v>370</v>
      </c>
      <c r="H15" s="677"/>
      <c r="I15" s="678"/>
      <c r="K15" s="684">
        <v>3</v>
      </c>
      <c r="L15" s="685" t="s">
        <v>370</v>
      </c>
      <c r="M15" s="677"/>
      <c r="N15" s="678"/>
      <c r="P15" s="684">
        <v>3</v>
      </c>
      <c r="Q15" s="685" t="s">
        <v>370</v>
      </c>
      <c r="R15" s="677"/>
      <c r="S15" s="678"/>
      <c r="T15" s="702" t="e">
        <f t="shared" si="4"/>
        <v>#REF!</v>
      </c>
      <c r="U15" s="694">
        <v>0</v>
      </c>
      <c r="V15" s="694">
        <v>1</v>
      </c>
      <c r="W15" s="694">
        <v>1</v>
      </c>
      <c r="X15" s="694">
        <v>1</v>
      </c>
      <c r="Y15" s="705" t="e">
        <f>IF(AND($A$1=0,$F$1&gt;0,$K$1&gt;0,$P$1&gt;0),$F$4&amp;$AA$8&amp;$K$4&amp;$AA$8&amp;$P$4, "")</f>
        <v>#REF!</v>
      </c>
    </row>
    <row r="16" spans="1:27">
      <c r="A16" s="684">
        <v>4</v>
      </c>
      <c r="B16" s="685" t="s">
        <v>371</v>
      </c>
      <c r="C16" s="677"/>
      <c r="D16" s="678"/>
      <c r="E16" s="700"/>
      <c r="F16" s="684">
        <v>4</v>
      </c>
      <c r="G16" s="685" t="s">
        <v>371</v>
      </c>
      <c r="H16" s="677"/>
      <c r="I16" s="678"/>
      <c r="K16" s="684">
        <v>4</v>
      </c>
      <c r="L16" s="685" t="s">
        <v>371</v>
      </c>
      <c r="M16" s="677"/>
      <c r="N16" s="678"/>
      <c r="P16" s="684">
        <v>4</v>
      </c>
      <c r="Q16" s="685" t="s">
        <v>371</v>
      </c>
      <c r="R16" s="677"/>
      <c r="S16" s="678"/>
      <c r="T16" s="702" t="e">
        <f t="shared" si="4"/>
        <v>#REF!</v>
      </c>
      <c r="U16" s="694">
        <v>1</v>
      </c>
      <c r="V16" s="694">
        <v>0</v>
      </c>
      <c r="W16" s="694">
        <v>0</v>
      </c>
      <c r="X16" s="694">
        <v>0</v>
      </c>
      <c r="Y16" s="703" t="e">
        <f>IF(AND($A$1&gt;0,$F$1=0,$K$1=0,$P$1=0), $A$4, "")</f>
        <v>#REF!</v>
      </c>
    </row>
    <row r="17" spans="1:27">
      <c r="A17" s="684">
        <v>5</v>
      </c>
      <c r="B17" s="685" t="s">
        <v>372</v>
      </c>
      <c r="C17" s="677"/>
      <c r="D17" s="678"/>
      <c r="E17" s="700"/>
      <c r="F17" s="684">
        <v>5</v>
      </c>
      <c r="G17" s="685" t="s">
        <v>372</v>
      </c>
      <c r="H17" s="677"/>
      <c r="I17" s="678"/>
      <c r="K17" s="684">
        <v>5</v>
      </c>
      <c r="L17" s="685" t="s">
        <v>372</v>
      </c>
      <c r="M17" s="677"/>
      <c r="N17" s="678"/>
      <c r="P17" s="684">
        <v>5</v>
      </c>
      <c r="Q17" s="685" t="s">
        <v>372</v>
      </c>
      <c r="R17" s="677"/>
      <c r="S17" s="678"/>
      <c r="T17" s="702" t="e">
        <f t="shared" si="4"/>
        <v>#REF!</v>
      </c>
      <c r="U17" s="694">
        <v>1</v>
      </c>
      <c r="V17" s="694">
        <v>0</v>
      </c>
      <c r="W17" s="694">
        <v>0</v>
      </c>
      <c r="X17" s="694">
        <v>1</v>
      </c>
      <c r="Y17" s="704" t="e">
        <f>IF(AND($A$1&gt;0,$F$1=0,$K$1=0,$P$1&gt;0),$A$4&amp;$AA$8&amp;$P$4, "")</f>
        <v>#REF!</v>
      </c>
    </row>
    <row r="18" spans="1:27">
      <c r="A18" s="684">
        <v>6</v>
      </c>
      <c r="B18" s="685" t="s">
        <v>373</v>
      </c>
      <c r="C18" s="677"/>
      <c r="D18" s="678"/>
      <c r="E18" s="700"/>
      <c r="F18" s="684">
        <v>6</v>
      </c>
      <c r="G18" s="685" t="s">
        <v>373</v>
      </c>
      <c r="H18" s="677"/>
      <c r="I18" s="678"/>
      <c r="K18" s="684">
        <v>6</v>
      </c>
      <c r="L18" s="685" t="s">
        <v>373</v>
      </c>
      <c r="M18" s="677"/>
      <c r="N18" s="678"/>
      <c r="P18" s="684">
        <v>6</v>
      </c>
      <c r="Q18" s="685" t="s">
        <v>373</v>
      </c>
      <c r="R18" s="677"/>
      <c r="S18" s="678"/>
      <c r="T18" s="702" t="e">
        <f t="shared" si="4"/>
        <v>#REF!</v>
      </c>
      <c r="U18" s="694">
        <v>1</v>
      </c>
      <c r="V18" s="694">
        <v>0</v>
      </c>
      <c r="W18" s="694">
        <v>1</v>
      </c>
      <c r="X18" s="694">
        <v>0</v>
      </c>
      <c r="Y18" s="704" t="e">
        <f>IF(AND($A$1&gt;0,$F$1=0,$K$1&gt;0,$P$1=0),$A$4&amp;$AA$8&amp;$K$4, "")</f>
        <v>#REF!</v>
      </c>
    </row>
    <row r="19" spans="1:27">
      <c r="A19" s="684">
        <v>7</v>
      </c>
      <c r="B19" s="685" t="s">
        <v>374</v>
      </c>
      <c r="C19" s="677"/>
      <c r="D19" s="678"/>
      <c r="E19" s="700"/>
      <c r="F19" s="684">
        <v>7</v>
      </c>
      <c r="G19" s="685" t="s">
        <v>374</v>
      </c>
      <c r="H19" s="677"/>
      <c r="I19" s="678"/>
      <c r="K19" s="684">
        <v>7</v>
      </c>
      <c r="L19" s="685" t="s">
        <v>374</v>
      </c>
      <c r="M19" s="677"/>
      <c r="N19" s="678"/>
      <c r="P19" s="684">
        <v>7</v>
      </c>
      <c r="Q19" s="685" t="s">
        <v>374</v>
      </c>
      <c r="R19" s="677"/>
      <c r="S19" s="678"/>
      <c r="T19" s="702" t="e">
        <f t="shared" si="4"/>
        <v>#REF!</v>
      </c>
      <c r="U19" s="694">
        <v>1</v>
      </c>
      <c r="V19" s="694">
        <v>0</v>
      </c>
      <c r="W19" s="694">
        <v>1</v>
      </c>
      <c r="X19" s="694">
        <v>1</v>
      </c>
      <c r="Y19" s="704" t="e">
        <f>IF(AND($A$1&gt;0,$F$1=0,$K$1&gt;0,$P$1&gt;0),$A$4&amp;$AA$8&amp;$K$4&amp;$AA$8&amp;$P$4, "")</f>
        <v>#REF!</v>
      </c>
    </row>
    <row r="20" spans="1:27">
      <c r="A20" s="684">
        <v>8</v>
      </c>
      <c r="B20" s="685" t="s">
        <v>375</v>
      </c>
      <c r="C20" s="677"/>
      <c r="D20" s="678"/>
      <c r="E20" s="700"/>
      <c r="F20" s="684">
        <v>8</v>
      </c>
      <c r="G20" s="685" t="s">
        <v>375</v>
      </c>
      <c r="H20" s="677"/>
      <c r="I20" s="678"/>
      <c r="K20" s="684">
        <v>8</v>
      </c>
      <c r="L20" s="685" t="s">
        <v>375</v>
      </c>
      <c r="M20" s="677"/>
      <c r="N20" s="678"/>
      <c r="P20" s="684">
        <v>8</v>
      </c>
      <c r="Q20" s="685" t="s">
        <v>375</v>
      </c>
      <c r="R20" s="677"/>
      <c r="S20" s="678"/>
      <c r="T20" s="702" t="e">
        <f t="shared" si="4"/>
        <v>#REF!</v>
      </c>
      <c r="U20" s="694">
        <v>1</v>
      </c>
      <c r="V20" s="694">
        <v>1</v>
      </c>
      <c r="W20" s="694">
        <v>0</v>
      </c>
      <c r="X20" s="694">
        <v>0</v>
      </c>
      <c r="Y20" s="704" t="e">
        <f>IF(AND($A$1&gt;0,$F$1&gt;0,$K$1=0,$P$1=0),$A$4&amp;$AA$8&amp;$F$4, "")</f>
        <v>#REF!</v>
      </c>
    </row>
    <row r="21" spans="1:27">
      <c r="A21" s="684">
        <v>9</v>
      </c>
      <c r="B21" s="685" t="s">
        <v>376</v>
      </c>
      <c r="C21" s="677"/>
      <c r="D21" s="678"/>
      <c r="E21" s="700"/>
      <c r="F21" s="684">
        <v>9</v>
      </c>
      <c r="G21" s="685" t="s">
        <v>376</v>
      </c>
      <c r="H21" s="677"/>
      <c r="I21" s="678"/>
      <c r="K21" s="684">
        <v>9</v>
      </c>
      <c r="L21" s="685" t="s">
        <v>376</v>
      </c>
      <c r="M21" s="677"/>
      <c r="N21" s="678"/>
      <c r="P21" s="684">
        <v>9</v>
      </c>
      <c r="Q21" s="685" t="s">
        <v>376</v>
      </c>
      <c r="R21" s="677"/>
      <c r="S21" s="678"/>
      <c r="T21" s="702" t="e">
        <f t="shared" si="4"/>
        <v>#REF!</v>
      </c>
      <c r="U21" s="694">
        <v>1</v>
      </c>
      <c r="V21" s="694">
        <v>1</v>
      </c>
      <c r="W21" s="694">
        <v>0</v>
      </c>
      <c r="X21" s="694">
        <v>1</v>
      </c>
      <c r="Y21" s="704" t="e">
        <f>IF(AND($A$1&gt;0,$F$1&gt;0,$K$1=0,$P$1&gt;0),$A$4&amp;$AA$8&amp;$F$4&amp;$AA$8&amp;$P$4, "")</f>
        <v>#REF!</v>
      </c>
    </row>
    <row r="22" spans="1:27">
      <c r="A22" s="684">
        <v>10</v>
      </c>
      <c r="B22" s="685" t="s">
        <v>377</v>
      </c>
      <c r="C22" s="677"/>
      <c r="D22" s="678"/>
      <c r="E22" s="700"/>
      <c r="F22" s="684">
        <v>10</v>
      </c>
      <c r="G22" s="685" t="s">
        <v>377</v>
      </c>
      <c r="H22" s="677"/>
      <c r="I22" s="678"/>
      <c r="K22" s="684">
        <v>10</v>
      </c>
      <c r="L22" s="685" t="s">
        <v>377</v>
      </c>
      <c r="M22" s="677"/>
      <c r="N22" s="678"/>
      <c r="P22" s="684">
        <v>10</v>
      </c>
      <c r="Q22" s="685" t="s">
        <v>377</v>
      </c>
      <c r="R22" s="677"/>
      <c r="S22" s="678"/>
      <c r="T22" s="702" t="e">
        <f t="shared" si="4"/>
        <v>#REF!</v>
      </c>
      <c r="U22" s="694">
        <v>1</v>
      </c>
      <c r="V22" s="694">
        <v>1</v>
      </c>
      <c r="W22" s="694">
        <v>1</v>
      </c>
      <c r="X22" s="694">
        <v>0</v>
      </c>
      <c r="Y22" s="704" t="e">
        <f>IF(AND($A$1&gt;0,$F$1&gt;0,$K$1&gt;0,$P$1=0),$A$4&amp;$AA$8&amp;$F$4&amp;$AA$8&amp;$K$4, "")</f>
        <v>#REF!</v>
      </c>
    </row>
    <row r="23" spans="1:27">
      <c r="A23" s="684">
        <v>11</v>
      </c>
      <c r="B23" s="685" t="s">
        <v>378</v>
      </c>
      <c r="C23" s="677"/>
      <c r="D23" s="678"/>
      <c r="E23" s="700"/>
      <c r="F23" s="684">
        <v>11</v>
      </c>
      <c r="G23" s="685" t="s">
        <v>378</v>
      </c>
      <c r="H23" s="677"/>
      <c r="I23" s="678"/>
      <c r="K23" s="684">
        <v>11</v>
      </c>
      <c r="L23" s="685" t="s">
        <v>378</v>
      </c>
      <c r="M23" s="677"/>
      <c r="N23" s="678"/>
      <c r="P23" s="684">
        <v>11</v>
      </c>
      <c r="Q23" s="685" t="s">
        <v>378</v>
      </c>
      <c r="R23" s="677"/>
      <c r="S23" s="678"/>
      <c r="T23" s="702" t="e">
        <f t="shared" si="4"/>
        <v>#REF!</v>
      </c>
      <c r="U23" s="694">
        <v>1</v>
      </c>
      <c r="V23" s="694">
        <v>1</v>
      </c>
      <c r="W23" s="694">
        <v>1</v>
      </c>
      <c r="X23" s="694">
        <v>1</v>
      </c>
      <c r="Y23" s="705" t="e">
        <f>IF(AND($A$1&gt;0,$F$1&gt;0,$K$1&gt;0,$P$1&gt;0),$A$4&amp;$AA$8&amp;$F$4&amp;$AA$8&amp;$K$4&amp;$AA$8&amp;$P$4, "")</f>
        <v>#REF!</v>
      </c>
    </row>
    <row r="24" spans="1:27">
      <c r="A24" s="684">
        <v>12</v>
      </c>
      <c r="B24" s="685" t="s">
        <v>379</v>
      </c>
      <c r="C24" s="677"/>
      <c r="D24" s="678"/>
      <c r="E24" s="700"/>
      <c r="F24" s="684">
        <v>12</v>
      </c>
      <c r="G24" s="685" t="s">
        <v>379</v>
      </c>
      <c r="H24" s="677"/>
      <c r="I24" s="678"/>
      <c r="K24" s="684">
        <v>12</v>
      </c>
      <c r="L24" s="685" t="s">
        <v>379</v>
      </c>
      <c r="M24" s="677"/>
      <c r="N24" s="678"/>
      <c r="P24" s="684">
        <v>12</v>
      </c>
      <c r="Q24" s="685" t="s">
        <v>379</v>
      </c>
      <c r="R24" s="677"/>
      <c r="S24" s="678"/>
    </row>
    <row r="25" spans="1:27">
      <c r="A25" s="684">
        <v>13</v>
      </c>
      <c r="B25" s="685" t="s">
        <v>380</v>
      </c>
      <c r="C25" s="677"/>
      <c r="D25" s="678"/>
      <c r="E25" s="700"/>
      <c r="F25" s="684">
        <v>13</v>
      </c>
      <c r="G25" s="685" t="s">
        <v>380</v>
      </c>
      <c r="H25" s="677"/>
      <c r="I25" s="678"/>
      <c r="K25" s="684">
        <v>13</v>
      </c>
      <c r="L25" s="685" t="s">
        <v>380</v>
      </c>
      <c r="M25" s="677"/>
      <c r="N25" s="678"/>
      <c r="P25" s="684">
        <v>13</v>
      </c>
      <c r="Q25" s="685" t="s">
        <v>380</v>
      </c>
      <c r="R25" s="677"/>
      <c r="S25" s="678"/>
    </row>
    <row r="26" spans="1:27">
      <c r="A26" s="684">
        <v>14</v>
      </c>
      <c r="B26" s="685" t="s">
        <v>381</v>
      </c>
      <c r="C26" s="677"/>
      <c r="D26" s="678"/>
      <c r="E26" s="700"/>
      <c r="F26" s="684">
        <v>14</v>
      </c>
      <c r="G26" s="685" t="s">
        <v>381</v>
      </c>
      <c r="H26" s="677"/>
      <c r="I26" s="678"/>
      <c r="K26" s="684">
        <v>14</v>
      </c>
      <c r="L26" s="685" t="s">
        <v>381</v>
      </c>
      <c r="M26" s="677"/>
      <c r="N26" s="678"/>
      <c r="P26" s="684">
        <v>14</v>
      </c>
      <c r="Q26" s="685" t="s">
        <v>381</v>
      </c>
      <c r="R26" s="677"/>
      <c r="S26" s="678"/>
    </row>
    <row r="27" spans="1:27">
      <c r="A27" s="684">
        <v>15</v>
      </c>
      <c r="B27" s="685" t="s">
        <v>382</v>
      </c>
      <c r="C27" s="677"/>
      <c r="D27" s="678"/>
      <c r="E27" s="700"/>
      <c r="F27" s="684">
        <v>15</v>
      </c>
      <c r="G27" s="685" t="s">
        <v>382</v>
      </c>
      <c r="H27" s="677"/>
      <c r="I27" s="678"/>
      <c r="K27" s="684">
        <v>15</v>
      </c>
      <c r="L27" s="685" t="s">
        <v>382</v>
      </c>
      <c r="M27" s="677"/>
      <c r="N27" s="678"/>
      <c r="P27" s="684">
        <v>15</v>
      </c>
      <c r="Q27" s="685" t="s">
        <v>382</v>
      </c>
      <c r="R27" s="677"/>
      <c r="S27" s="678"/>
    </row>
    <row r="28" spans="1:27">
      <c r="A28" s="684">
        <v>16</v>
      </c>
      <c r="B28" s="685" t="s">
        <v>383</v>
      </c>
      <c r="C28" s="677"/>
      <c r="D28" s="678"/>
      <c r="E28" s="700"/>
      <c r="F28" s="684">
        <v>16</v>
      </c>
      <c r="G28" s="685" t="s">
        <v>383</v>
      </c>
      <c r="H28" s="677"/>
      <c r="I28" s="678"/>
      <c r="K28" s="684">
        <v>16</v>
      </c>
      <c r="L28" s="685" t="s">
        <v>383</v>
      </c>
      <c r="M28" s="677"/>
      <c r="N28" s="678"/>
      <c r="P28" s="684">
        <v>16</v>
      </c>
      <c r="Q28" s="685" t="s">
        <v>383</v>
      </c>
      <c r="R28" s="677"/>
      <c r="S28" s="678"/>
      <c r="T28" s="702" t="e">
        <f>IF(Y28="",0, 1)</f>
        <v>#REF!</v>
      </c>
      <c r="U28" s="694">
        <v>0</v>
      </c>
      <c r="V28" s="694">
        <v>0</v>
      </c>
      <c r="W28" s="694">
        <v>0</v>
      </c>
      <c r="X28" s="694">
        <v>0</v>
      </c>
      <c r="Y28" s="703" t="e">
        <f>IF(AND($A$1=0,$F$1=0,$K$1=0,$P$1=0)," 0/-", "")</f>
        <v>#REF!</v>
      </c>
      <c r="AA28" s="694" t="s">
        <v>470</v>
      </c>
    </row>
    <row r="29" spans="1:27">
      <c r="A29" s="684">
        <v>17</v>
      </c>
      <c r="B29" s="685" t="s">
        <v>384</v>
      </c>
      <c r="C29" s="677"/>
      <c r="D29" s="678"/>
      <c r="E29" s="700"/>
      <c r="F29" s="684">
        <v>17</v>
      </c>
      <c r="G29" s="685" t="s">
        <v>384</v>
      </c>
      <c r="H29" s="677"/>
      <c r="I29" s="678"/>
      <c r="K29" s="684">
        <v>17</v>
      </c>
      <c r="L29" s="685" t="s">
        <v>384</v>
      </c>
      <c r="M29" s="677"/>
      <c r="N29" s="678"/>
      <c r="P29" s="684">
        <v>17</v>
      </c>
      <c r="Q29" s="685" t="s">
        <v>384</v>
      </c>
      <c r="R29" s="677"/>
      <c r="S29" s="678"/>
      <c r="T29" s="702" t="e">
        <f t="shared" ref="T29:T43" si="5">IF(Y29="",0, 1)</f>
        <v>#REF!</v>
      </c>
      <c r="U29" s="694">
        <v>0</v>
      </c>
      <c r="V29" s="694">
        <v>0</v>
      </c>
      <c r="W29" s="694">
        <v>0</v>
      </c>
      <c r="X29" s="694">
        <v>1</v>
      </c>
      <c r="Y29" s="704" t="e">
        <f>IF(AND($A$1=0,$F$1=0,$K$1=0,$P$1&gt;0),$U$3&amp;$P$1&amp;$AA$30, "")</f>
        <v>#REF!</v>
      </c>
      <c r="AA29" s="694" t="s">
        <v>471</v>
      </c>
    </row>
    <row r="30" spans="1:27">
      <c r="A30" s="684">
        <v>18</v>
      </c>
      <c r="B30" s="685" t="s">
        <v>385</v>
      </c>
      <c r="C30" s="677"/>
      <c r="D30" s="678"/>
      <c r="E30" s="700"/>
      <c r="F30" s="684">
        <v>18</v>
      </c>
      <c r="G30" s="685" t="s">
        <v>385</v>
      </c>
      <c r="H30" s="677"/>
      <c r="I30" s="678"/>
      <c r="K30" s="684">
        <v>18</v>
      </c>
      <c r="L30" s="685" t="s">
        <v>385</v>
      </c>
      <c r="M30" s="677"/>
      <c r="N30" s="678"/>
      <c r="P30" s="684">
        <v>18</v>
      </c>
      <c r="Q30" s="685" t="s">
        <v>385</v>
      </c>
      <c r="R30" s="677"/>
      <c r="S30" s="678"/>
      <c r="T30" s="702" t="e">
        <f t="shared" si="5"/>
        <v>#REF!</v>
      </c>
      <c r="U30" s="694">
        <v>0</v>
      </c>
      <c r="V30" s="694">
        <v>0</v>
      </c>
      <c r="W30" s="694">
        <v>1</v>
      </c>
      <c r="X30" s="694">
        <v>0</v>
      </c>
      <c r="Y30" s="704" t="e">
        <f>IF(AND($A$1=0,$F$1=0,$K$1&gt;0,$P$1=0),$U$2&amp;$K$1&amp;$AA$30, "")</f>
        <v>#REF!</v>
      </c>
      <c r="AA30" s="694" t="s">
        <v>472</v>
      </c>
    </row>
    <row r="31" spans="1:27">
      <c r="A31" s="684">
        <v>19</v>
      </c>
      <c r="B31" s="685" t="s">
        <v>386</v>
      </c>
      <c r="C31" s="677"/>
      <c r="D31" s="678"/>
      <c r="E31" s="700"/>
      <c r="F31" s="684">
        <v>19</v>
      </c>
      <c r="G31" s="685" t="s">
        <v>386</v>
      </c>
      <c r="H31" s="677"/>
      <c r="I31" s="678"/>
      <c r="K31" s="684">
        <v>19</v>
      </c>
      <c r="L31" s="685" t="s">
        <v>386</v>
      </c>
      <c r="M31" s="677"/>
      <c r="N31" s="678"/>
      <c r="P31" s="684">
        <v>19</v>
      </c>
      <c r="Q31" s="685" t="s">
        <v>386</v>
      </c>
      <c r="R31" s="677"/>
      <c r="S31" s="678"/>
      <c r="T31" s="702" t="e">
        <f t="shared" si="5"/>
        <v>#REF!</v>
      </c>
      <c r="U31" s="694">
        <v>0</v>
      </c>
      <c r="V31" s="694">
        <v>0</v>
      </c>
      <c r="W31" s="694">
        <v>1</v>
      </c>
      <c r="X31" s="694">
        <v>1</v>
      </c>
      <c r="Y31" s="704" t="e">
        <f>IF(AND($A$1=0,$F$1=0,$K$1&gt;0,$P$1&gt;0),$U$2&amp;$K$1&amp;$AA$29&amp;$U$3&amp;$P$1&amp;$AA$30, "")</f>
        <v>#REF!</v>
      </c>
    </row>
    <row r="32" spans="1:27">
      <c r="A32" s="684">
        <v>20</v>
      </c>
      <c r="B32" s="685" t="s">
        <v>387</v>
      </c>
      <c r="C32" s="677"/>
      <c r="D32" s="678"/>
      <c r="E32" s="700"/>
      <c r="F32" s="684">
        <v>20</v>
      </c>
      <c r="G32" s="685" t="s">
        <v>387</v>
      </c>
      <c r="H32" s="677"/>
      <c r="I32" s="678"/>
      <c r="K32" s="684">
        <v>20</v>
      </c>
      <c r="L32" s="685" t="s">
        <v>387</v>
      </c>
      <c r="M32" s="677"/>
      <c r="N32" s="678"/>
      <c r="P32" s="684">
        <v>20</v>
      </c>
      <c r="Q32" s="685" t="s">
        <v>387</v>
      </c>
      <c r="R32" s="677"/>
      <c r="S32" s="678"/>
      <c r="T32" s="702" t="e">
        <f t="shared" si="5"/>
        <v>#REF!</v>
      </c>
      <c r="U32" s="694">
        <v>0</v>
      </c>
      <c r="V32" s="694">
        <v>1</v>
      </c>
      <c r="W32" s="694">
        <v>0</v>
      </c>
      <c r="X32" s="694">
        <v>0</v>
      </c>
      <c r="Y32" s="704" t="e">
        <f>IF(AND($A$1=0,$F$1&gt;0,$K$1=0,$P$1=0),$U$1&amp;$F$1&amp;$AA$30, "")</f>
        <v>#REF!</v>
      </c>
    </row>
    <row r="33" spans="1:25">
      <c r="A33" s="684">
        <v>21</v>
      </c>
      <c r="B33" s="685" t="s">
        <v>388</v>
      </c>
      <c r="C33" s="677"/>
      <c r="D33" s="678"/>
      <c r="E33" s="700"/>
      <c r="F33" s="684">
        <v>21</v>
      </c>
      <c r="G33" s="685" t="s">
        <v>388</v>
      </c>
      <c r="H33" s="677"/>
      <c r="I33" s="678"/>
      <c r="K33" s="684">
        <v>21</v>
      </c>
      <c r="L33" s="685" t="s">
        <v>388</v>
      </c>
      <c r="M33" s="677"/>
      <c r="N33" s="678"/>
      <c r="P33" s="684">
        <v>21</v>
      </c>
      <c r="Q33" s="685" t="s">
        <v>388</v>
      </c>
      <c r="R33" s="677"/>
      <c r="S33" s="678"/>
      <c r="T33" s="702" t="e">
        <f t="shared" si="5"/>
        <v>#REF!</v>
      </c>
      <c r="U33" s="694">
        <v>0</v>
      </c>
      <c r="V33" s="694">
        <v>1</v>
      </c>
      <c r="W33" s="694">
        <v>0</v>
      </c>
      <c r="X33" s="694">
        <v>1</v>
      </c>
      <c r="Y33" s="704" t="e">
        <f>IF(AND($A$1=0,$F$1&gt;0,$K$1=0,$P$1&gt;0),$U$1&amp;$F$1&amp;$AA$29&amp;$U$3&amp;$P$1&amp;$AA$30, "")</f>
        <v>#REF!</v>
      </c>
    </row>
    <row r="34" spans="1:25">
      <c r="A34" s="684">
        <v>22</v>
      </c>
      <c r="B34" s="685" t="s">
        <v>389</v>
      </c>
      <c r="C34" s="677"/>
      <c r="D34" s="678"/>
      <c r="E34" s="700"/>
      <c r="F34" s="684">
        <v>22</v>
      </c>
      <c r="G34" s="685" t="s">
        <v>389</v>
      </c>
      <c r="H34" s="677"/>
      <c r="I34" s="678"/>
      <c r="K34" s="684">
        <v>22</v>
      </c>
      <c r="L34" s="685" t="s">
        <v>389</v>
      </c>
      <c r="M34" s="677"/>
      <c r="N34" s="678"/>
      <c r="P34" s="684">
        <v>22</v>
      </c>
      <c r="Q34" s="685" t="s">
        <v>389</v>
      </c>
      <c r="R34" s="677"/>
      <c r="S34" s="678"/>
      <c r="T34" s="702" t="e">
        <f t="shared" si="5"/>
        <v>#REF!</v>
      </c>
      <c r="U34" s="694">
        <v>0</v>
      </c>
      <c r="V34" s="694">
        <v>1</v>
      </c>
      <c r="W34" s="694">
        <v>1</v>
      </c>
      <c r="X34" s="694">
        <v>0</v>
      </c>
      <c r="Y34" s="704" t="e">
        <f>IF(AND($A$1=0,$F$1&gt;0,$K$1&gt;0,$P$1=0),$U$1&amp;$F$1&amp;$AA$29&amp;$U$2&amp;$K$1, "")</f>
        <v>#REF!</v>
      </c>
    </row>
    <row r="35" spans="1:25">
      <c r="A35" s="684">
        <v>23</v>
      </c>
      <c r="B35" s="685" t="s">
        <v>390</v>
      </c>
      <c r="C35" s="677"/>
      <c r="D35" s="678"/>
      <c r="E35" s="700"/>
      <c r="F35" s="684">
        <v>23</v>
      </c>
      <c r="G35" s="685" t="s">
        <v>390</v>
      </c>
      <c r="H35" s="677"/>
      <c r="I35" s="678"/>
      <c r="K35" s="684">
        <v>23</v>
      </c>
      <c r="L35" s="685" t="s">
        <v>390</v>
      </c>
      <c r="M35" s="677"/>
      <c r="N35" s="678"/>
      <c r="P35" s="684">
        <v>23</v>
      </c>
      <c r="Q35" s="685" t="s">
        <v>390</v>
      </c>
      <c r="R35" s="677"/>
      <c r="S35" s="678"/>
      <c r="T35" s="702" t="e">
        <f t="shared" si="5"/>
        <v>#REF!</v>
      </c>
      <c r="U35" s="694">
        <v>0</v>
      </c>
      <c r="V35" s="694">
        <v>1</v>
      </c>
      <c r="W35" s="694">
        <v>1</v>
      </c>
      <c r="X35" s="694">
        <v>1</v>
      </c>
      <c r="Y35" s="705" t="e">
        <f>IF(AND($A$1=0,$F$1&gt;0,$K$1&gt;0,$P$1&gt;0),$U$1&amp;$F$1&amp;$AA$29&amp;$U$2&amp;$K$1&amp;$AA$29&amp;$U$3&amp;$P$1&amp;$AA$30, "")</f>
        <v>#REF!</v>
      </c>
    </row>
    <row r="36" spans="1:25">
      <c r="A36" s="684">
        <v>24</v>
      </c>
      <c r="B36" s="685" t="s">
        <v>391</v>
      </c>
      <c r="C36" s="677"/>
      <c r="D36" s="678"/>
      <c r="E36" s="700"/>
      <c r="F36" s="684">
        <v>24</v>
      </c>
      <c r="G36" s="685" t="s">
        <v>391</v>
      </c>
      <c r="H36" s="677"/>
      <c r="I36" s="678"/>
      <c r="K36" s="684">
        <v>24</v>
      </c>
      <c r="L36" s="685" t="s">
        <v>391</v>
      </c>
      <c r="M36" s="677"/>
      <c r="N36" s="678"/>
      <c r="P36" s="684">
        <v>24</v>
      </c>
      <c r="Q36" s="685" t="s">
        <v>391</v>
      </c>
      <c r="R36" s="677"/>
      <c r="S36" s="678"/>
      <c r="T36" s="702" t="e">
        <f t="shared" si="5"/>
        <v>#REF!</v>
      </c>
      <c r="U36" s="694">
        <v>1</v>
      </c>
      <c r="V36" s="694">
        <v>0</v>
      </c>
      <c r="W36" s="694">
        <v>0</v>
      </c>
      <c r="X36" s="694">
        <v>0</v>
      </c>
      <c r="Y36" s="703" t="e">
        <f>IF(AND($A$1&gt;0,$F$1=0,$K$1=0,$P$1=0),#REF!&amp; $A$1&amp;$AA$30, "")</f>
        <v>#REF!</v>
      </c>
    </row>
    <row r="37" spans="1:25">
      <c r="A37" s="684">
        <v>25</v>
      </c>
      <c r="B37" s="685" t="s">
        <v>392</v>
      </c>
      <c r="C37" s="677"/>
      <c r="D37" s="678"/>
      <c r="E37" s="700"/>
      <c r="F37" s="684">
        <v>25</v>
      </c>
      <c r="G37" s="685" t="s">
        <v>392</v>
      </c>
      <c r="H37" s="677"/>
      <c r="I37" s="678"/>
      <c r="K37" s="684">
        <v>25</v>
      </c>
      <c r="L37" s="685" t="s">
        <v>392</v>
      </c>
      <c r="M37" s="677"/>
      <c r="N37" s="678"/>
      <c r="P37" s="684">
        <v>25</v>
      </c>
      <c r="Q37" s="685" t="s">
        <v>392</v>
      </c>
      <c r="R37" s="677"/>
      <c r="S37" s="678"/>
      <c r="T37" s="702" t="e">
        <f t="shared" si="5"/>
        <v>#REF!</v>
      </c>
      <c r="U37" s="694">
        <v>1</v>
      </c>
      <c r="V37" s="694">
        <v>0</v>
      </c>
      <c r="W37" s="694">
        <v>0</v>
      </c>
      <c r="X37" s="694">
        <v>1</v>
      </c>
      <c r="Y37" s="704" t="e">
        <f>IF(AND($A$1&gt;0,$F$1=0,$K$1=0,$P$1&gt;0),#REF!&amp;$A$1&amp;$AA$29&amp;$U$3&amp;$P$1&amp;$AA$30, "")</f>
        <v>#REF!</v>
      </c>
    </row>
    <row r="38" spans="1:25">
      <c r="A38" s="684">
        <v>26</v>
      </c>
      <c r="B38" s="685" t="s">
        <v>393</v>
      </c>
      <c r="C38" s="677"/>
      <c r="D38" s="678"/>
      <c r="E38" s="700"/>
      <c r="F38" s="684">
        <v>26</v>
      </c>
      <c r="G38" s="685" t="s">
        <v>393</v>
      </c>
      <c r="H38" s="677"/>
      <c r="I38" s="678"/>
      <c r="K38" s="684">
        <v>26</v>
      </c>
      <c r="L38" s="685" t="s">
        <v>393</v>
      </c>
      <c r="M38" s="677"/>
      <c r="N38" s="678"/>
      <c r="P38" s="684">
        <v>26</v>
      </c>
      <c r="Q38" s="685" t="s">
        <v>393</v>
      </c>
      <c r="R38" s="677"/>
      <c r="S38" s="678"/>
      <c r="T38" s="702" t="e">
        <f t="shared" si="5"/>
        <v>#REF!</v>
      </c>
      <c r="U38" s="694">
        <v>1</v>
      </c>
      <c r="V38" s="694">
        <v>0</v>
      </c>
      <c r="W38" s="694">
        <v>1</v>
      </c>
      <c r="X38" s="694">
        <v>0</v>
      </c>
      <c r="Y38" s="704" t="e">
        <f>IF(AND($A$1&gt;0,$F$1=0,$K$1&gt;0,$P$1=0),#REF!&amp;$A$1&amp;$AA$29&amp;$U$2&amp;$K$1, "")</f>
        <v>#REF!</v>
      </c>
    </row>
    <row r="39" spans="1:25">
      <c r="A39" s="684">
        <v>27</v>
      </c>
      <c r="B39" s="685" t="s">
        <v>394</v>
      </c>
      <c r="C39" s="677"/>
      <c r="D39" s="678"/>
      <c r="E39" s="700"/>
      <c r="F39" s="684">
        <v>27</v>
      </c>
      <c r="G39" s="685" t="s">
        <v>394</v>
      </c>
      <c r="H39" s="677"/>
      <c r="I39" s="678"/>
      <c r="K39" s="684">
        <v>27</v>
      </c>
      <c r="L39" s="685" t="s">
        <v>394</v>
      </c>
      <c r="M39" s="677"/>
      <c r="N39" s="678"/>
      <c r="P39" s="684">
        <v>27</v>
      </c>
      <c r="Q39" s="685" t="s">
        <v>394</v>
      </c>
      <c r="R39" s="677"/>
      <c r="S39" s="678"/>
      <c r="T39" s="702" t="e">
        <f t="shared" si="5"/>
        <v>#REF!</v>
      </c>
      <c r="U39" s="694">
        <v>1</v>
      </c>
      <c r="V39" s="694">
        <v>0</v>
      </c>
      <c r="W39" s="694">
        <v>1</v>
      </c>
      <c r="X39" s="694">
        <v>1</v>
      </c>
      <c r="Y39" s="704" t="e">
        <f>IF(AND($A$1&gt;0,$F$1=0,$K$1&gt;0,$P$1&gt;0),#REF!&amp;$A$1&amp;$AA$29&amp;$U$2&amp;$K$1&amp;$AA$29&amp;$U$3&amp;$P$1&amp;$AA$30, "")</f>
        <v>#REF!</v>
      </c>
    </row>
    <row r="40" spans="1:25">
      <c r="A40" s="684">
        <v>28</v>
      </c>
      <c r="B40" s="685" t="s">
        <v>395</v>
      </c>
      <c r="C40" s="677"/>
      <c r="D40" s="678"/>
      <c r="E40" s="700"/>
      <c r="F40" s="684">
        <v>28</v>
      </c>
      <c r="G40" s="685" t="s">
        <v>395</v>
      </c>
      <c r="H40" s="677"/>
      <c r="I40" s="678"/>
      <c r="K40" s="684">
        <v>28</v>
      </c>
      <c r="L40" s="685" t="s">
        <v>395</v>
      </c>
      <c r="M40" s="677"/>
      <c r="N40" s="678"/>
      <c r="P40" s="684">
        <v>28</v>
      </c>
      <c r="Q40" s="685" t="s">
        <v>395</v>
      </c>
      <c r="R40" s="677"/>
      <c r="S40" s="678"/>
      <c r="T40" s="702" t="e">
        <f t="shared" si="5"/>
        <v>#REF!</v>
      </c>
      <c r="U40" s="694">
        <v>1</v>
      </c>
      <c r="V40" s="694">
        <v>1</v>
      </c>
      <c r="W40" s="694">
        <v>0</v>
      </c>
      <c r="X40" s="694">
        <v>0</v>
      </c>
      <c r="Y40" s="704" t="e">
        <f>IF(AND($A$1&gt;0,$F$1&gt;0,$K$1=0,$P$1=0),#REF!&amp;$A$1&amp;$AA$29&amp;$U$1&amp;$F$1, "")</f>
        <v>#REF!</v>
      </c>
    </row>
    <row r="41" spans="1:25">
      <c r="A41" s="684">
        <v>29</v>
      </c>
      <c r="B41" s="685" t="s">
        <v>396</v>
      </c>
      <c r="C41" s="677"/>
      <c r="D41" s="678"/>
      <c r="E41" s="700"/>
      <c r="F41" s="684">
        <v>29</v>
      </c>
      <c r="G41" s="685" t="s">
        <v>396</v>
      </c>
      <c r="H41" s="677"/>
      <c r="I41" s="678"/>
      <c r="K41" s="684">
        <v>29</v>
      </c>
      <c r="L41" s="685" t="s">
        <v>396</v>
      </c>
      <c r="M41" s="677"/>
      <c r="N41" s="678"/>
      <c r="P41" s="684">
        <v>29</v>
      </c>
      <c r="Q41" s="685" t="s">
        <v>396</v>
      </c>
      <c r="R41" s="677"/>
      <c r="S41" s="678"/>
      <c r="T41" s="702" t="e">
        <f t="shared" si="5"/>
        <v>#REF!</v>
      </c>
      <c r="U41" s="694">
        <v>1</v>
      </c>
      <c r="V41" s="694">
        <v>1</v>
      </c>
      <c r="W41" s="694">
        <v>0</v>
      </c>
      <c r="X41" s="694">
        <v>1</v>
      </c>
      <c r="Y41" s="704" t="e">
        <f>IF(AND($A$1&gt;0,$F$1&gt;0,$K$1=0,$P$1&gt;0),#REF!&amp;$A$1&amp;$AA$29&amp;$U$1&amp;$F$1&amp;$AA$29&amp;$U$3&amp;$P$1&amp;$AA$30, "")</f>
        <v>#REF!</v>
      </c>
    </row>
    <row r="42" spans="1:25">
      <c r="A42" s="684">
        <v>30</v>
      </c>
      <c r="B42" s="685" t="s">
        <v>397</v>
      </c>
      <c r="C42" s="677"/>
      <c r="D42" s="678"/>
      <c r="E42" s="700"/>
      <c r="F42" s="684">
        <v>30</v>
      </c>
      <c r="G42" s="685" t="s">
        <v>397</v>
      </c>
      <c r="H42" s="677"/>
      <c r="I42" s="678"/>
      <c r="K42" s="684">
        <v>30</v>
      </c>
      <c r="L42" s="685" t="s">
        <v>397</v>
      </c>
      <c r="M42" s="677"/>
      <c r="N42" s="678"/>
      <c r="P42" s="684">
        <v>30</v>
      </c>
      <c r="Q42" s="685" t="s">
        <v>397</v>
      </c>
      <c r="R42" s="677"/>
      <c r="S42" s="678"/>
      <c r="T42" s="702" t="e">
        <f t="shared" si="5"/>
        <v>#REF!</v>
      </c>
      <c r="U42" s="694">
        <v>1</v>
      </c>
      <c r="V42" s="694">
        <v>1</v>
      </c>
      <c r="W42" s="694">
        <v>1</v>
      </c>
      <c r="X42" s="694">
        <v>0</v>
      </c>
      <c r="Y42" s="704" t="e">
        <f>IF(AND($A$1&gt;0,$F$1&gt;0,$K$1&gt;0,$P$1=0),#REF!&amp;$A$1&amp;$AA$29&amp;$U$1&amp;$F$1&amp;$AA$29&amp;$U$2&amp;$K$1, "")</f>
        <v>#REF!</v>
      </c>
    </row>
    <row r="43" spans="1:25">
      <c r="A43" s="684">
        <v>31</v>
      </c>
      <c r="B43" s="685" t="s">
        <v>398</v>
      </c>
      <c r="C43" s="677"/>
      <c r="D43" s="678"/>
      <c r="E43" s="700"/>
      <c r="F43" s="684">
        <v>31</v>
      </c>
      <c r="G43" s="685" t="s">
        <v>398</v>
      </c>
      <c r="H43" s="677"/>
      <c r="I43" s="678"/>
      <c r="K43" s="684">
        <v>31</v>
      </c>
      <c r="L43" s="685" t="s">
        <v>398</v>
      </c>
      <c r="M43" s="677"/>
      <c r="N43" s="678"/>
      <c r="P43" s="684">
        <v>31</v>
      </c>
      <c r="Q43" s="685" t="s">
        <v>398</v>
      </c>
      <c r="R43" s="677"/>
      <c r="S43" s="678"/>
      <c r="T43" s="702" t="e">
        <f t="shared" si="5"/>
        <v>#REF!</v>
      </c>
      <c r="U43" s="694">
        <v>1</v>
      </c>
      <c r="V43" s="694">
        <v>1</v>
      </c>
      <c r="W43" s="694">
        <v>1</v>
      </c>
      <c r="X43" s="694">
        <v>1</v>
      </c>
      <c r="Y43" s="705" t="e">
        <f>IF(AND($A$1&gt;0,$F$1&gt;0,$K$1&gt;0,$P$1&gt;0),#REF!&amp;$A$1&amp;$AA$29&amp;$U$1&amp;$F$1&amp;$AA$29&amp;$U$2&amp;$K$1&amp;$AA$29&amp;$U$3&amp;$P$1&amp;$AA$30, "")</f>
        <v>#REF!</v>
      </c>
    </row>
    <row r="44" spans="1:25">
      <c r="A44" s="684">
        <v>32</v>
      </c>
      <c r="B44" s="685" t="s">
        <v>399</v>
      </c>
      <c r="C44" s="677"/>
      <c r="D44" s="678"/>
      <c r="E44" s="700"/>
      <c r="F44" s="684">
        <v>32</v>
      </c>
      <c r="G44" s="685" t="s">
        <v>399</v>
      </c>
      <c r="H44" s="677"/>
      <c r="I44" s="678"/>
      <c r="K44" s="684">
        <v>32</v>
      </c>
      <c r="L44" s="685" t="s">
        <v>399</v>
      </c>
      <c r="M44" s="677"/>
      <c r="N44" s="678"/>
      <c r="P44" s="684">
        <v>32</v>
      </c>
      <c r="Q44" s="685" t="s">
        <v>399</v>
      </c>
      <c r="R44" s="677"/>
      <c r="S44" s="678"/>
    </row>
    <row r="45" spans="1:25">
      <c r="A45" s="684">
        <v>33</v>
      </c>
      <c r="B45" s="685" t="s">
        <v>400</v>
      </c>
      <c r="C45" s="677"/>
      <c r="D45" s="678"/>
      <c r="E45" s="700"/>
      <c r="F45" s="684">
        <v>33</v>
      </c>
      <c r="G45" s="685" t="s">
        <v>400</v>
      </c>
      <c r="H45" s="677"/>
      <c r="I45" s="678"/>
      <c r="K45" s="684">
        <v>33</v>
      </c>
      <c r="L45" s="685" t="s">
        <v>400</v>
      </c>
      <c r="M45" s="677"/>
      <c r="N45" s="678"/>
      <c r="P45" s="684">
        <v>33</v>
      </c>
      <c r="Q45" s="685" t="s">
        <v>400</v>
      </c>
      <c r="R45" s="677"/>
      <c r="S45" s="678"/>
    </row>
    <row r="46" spans="1:25">
      <c r="A46" s="684">
        <v>34</v>
      </c>
      <c r="B46" s="685" t="s">
        <v>401</v>
      </c>
      <c r="C46" s="677"/>
      <c r="D46" s="678"/>
      <c r="E46" s="700"/>
      <c r="F46" s="684">
        <v>34</v>
      </c>
      <c r="G46" s="685" t="s">
        <v>401</v>
      </c>
      <c r="H46" s="677"/>
      <c r="I46" s="678"/>
      <c r="K46" s="684">
        <v>34</v>
      </c>
      <c r="L46" s="685" t="s">
        <v>401</v>
      </c>
      <c r="M46" s="677"/>
      <c r="N46" s="678"/>
      <c r="P46" s="684">
        <v>34</v>
      </c>
      <c r="Q46" s="685" t="s">
        <v>401</v>
      </c>
      <c r="R46" s="677"/>
      <c r="S46" s="678"/>
    </row>
    <row r="47" spans="1:25">
      <c r="A47" s="684">
        <v>35</v>
      </c>
      <c r="B47" s="685" t="s">
        <v>402</v>
      </c>
      <c r="C47" s="677"/>
      <c r="D47" s="678"/>
      <c r="E47" s="700"/>
      <c r="F47" s="684">
        <v>35</v>
      </c>
      <c r="G47" s="685" t="s">
        <v>402</v>
      </c>
      <c r="H47" s="677"/>
      <c r="I47" s="678"/>
      <c r="K47" s="684">
        <v>35</v>
      </c>
      <c r="L47" s="685" t="s">
        <v>402</v>
      </c>
      <c r="M47" s="677"/>
      <c r="N47" s="678"/>
      <c r="P47" s="684">
        <v>35</v>
      </c>
      <c r="Q47" s="685" t="s">
        <v>402</v>
      </c>
      <c r="R47" s="677"/>
      <c r="S47" s="678"/>
    </row>
    <row r="48" spans="1:25">
      <c r="A48" s="684">
        <v>36</v>
      </c>
      <c r="B48" s="685" t="s">
        <v>403</v>
      </c>
      <c r="C48" s="677"/>
      <c r="D48" s="678"/>
      <c r="E48" s="700"/>
      <c r="F48" s="684">
        <v>36</v>
      </c>
      <c r="G48" s="685" t="s">
        <v>403</v>
      </c>
      <c r="H48" s="677"/>
      <c r="I48" s="678"/>
      <c r="K48" s="684">
        <v>36</v>
      </c>
      <c r="L48" s="685" t="s">
        <v>403</v>
      </c>
      <c r="M48" s="677"/>
      <c r="N48" s="678"/>
      <c r="P48" s="684">
        <v>36</v>
      </c>
      <c r="Q48" s="685" t="s">
        <v>403</v>
      </c>
      <c r="R48" s="677"/>
      <c r="S48" s="678"/>
    </row>
    <row r="49" spans="1:19">
      <c r="A49" s="684">
        <v>37</v>
      </c>
      <c r="B49" s="685" t="s">
        <v>404</v>
      </c>
      <c r="C49" s="677"/>
      <c r="D49" s="678"/>
      <c r="E49" s="700"/>
      <c r="F49" s="684">
        <v>37</v>
      </c>
      <c r="G49" s="685" t="s">
        <v>404</v>
      </c>
      <c r="H49" s="677"/>
      <c r="I49" s="678"/>
      <c r="K49" s="684">
        <v>37</v>
      </c>
      <c r="L49" s="685" t="s">
        <v>404</v>
      </c>
      <c r="M49" s="677"/>
      <c r="N49" s="678"/>
      <c r="P49" s="684">
        <v>37</v>
      </c>
      <c r="Q49" s="685" t="s">
        <v>404</v>
      </c>
      <c r="R49" s="677"/>
      <c r="S49" s="678"/>
    </row>
    <row r="50" spans="1:19">
      <c r="A50" s="684">
        <v>38</v>
      </c>
      <c r="B50" s="685" t="s">
        <v>405</v>
      </c>
      <c r="C50" s="677"/>
      <c r="D50" s="678"/>
      <c r="E50" s="700"/>
      <c r="F50" s="684">
        <v>38</v>
      </c>
      <c r="G50" s="685" t="s">
        <v>405</v>
      </c>
      <c r="H50" s="677"/>
      <c r="I50" s="678"/>
      <c r="K50" s="684">
        <v>38</v>
      </c>
      <c r="L50" s="685" t="s">
        <v>405</v>
      </c>
      <c r="M50" s="677"/>
      <c r="N50" s="678"/>
      <c r="P50" s="684">
        <v>38</v>
      </c>
      <c r="Q50" s="685" t="s">
        <v>405</v>
      </c>
      <c r="R50" s="677"/>
      <c r="S50" s="678"/>
    </row>
    <row r="51" spans="1:19">
      <c r="A51" s="684">
        <v>39</v>
      </c>
      <c r="B51" s="685" t="s">
        <v>406</v>
      </c>
      <c r="C51" s="677"/>
      <c r="D51" s="678"/>
      <c r="E51" s="700"/>
      <c r="F51" s="684">
        <v>39</v>
      </c>
      <c r="G51" s="685" t="s">
        <v>406</v>
      </c>
      <c r="H51" s="677"/>
      <c r="I51" s="678"/>
      <c r="K51" s="684">
        <v>39</v>
      </c>
      <c r="L51" s="685" t="s">
        <v>406</v>
      </c>
      <c r="M51" s="677"/>
      <c r="N51" s="678"/>
      <c r="P51" s="684">
        <v>39</v>
      </c>
      <c r="Q51" s="685" t="s">
        <v>406</v>
      </c>
      <c r="R51" s="677"/>
      <c r="S51" s="678"/>
    </row>
    <row r="52" spans="1:19">
      <c r="A52" s="684">
        <v>40</v>
      </c>
      <c r="B52" s="685" t="s">
        <v>407</v>
      </c>
      <c r="C52" s="677"/>
      <c r="D52" s="678"/>
      <c r="E52" s="700"/>
      <c r="F52" s="684">
        <v>40</v>
      </c>
      <c r="G52" s="685" t="s">
        <v>407</v>
      </c>
      <c r="H52" s="677"/>
      <c r="I52" s="678"/>
      <c r="K52" s="684">
        <v>40</v>
      </c>
      <c r="L52" s="685" t="s">
        <v>407</v>
      </c>
      <c r="M52" s="677"/>
      <c r="N52" s="678"/>
      <c r="P52" s="684">
        <v>40</v>
      </c>
      <c r="Q52" s="685" t="s">
        <v>407</v>
      </c>
      <c r="R52" s="677"/>
      <c r="S52" s="678"/>
    </row>
    <row r="53" spans="1:19">
      <c r="A53" s="684">
        <v>41</v>
      </c>
      <c r="B53" s="685" t="s">
        <v>408</v>
      </c>
      <c r="C53" s="677"/>
      <c r="D53" s="678"/>
      <c r="E53" s="700"/>
      <c r="F53" s="684">
        <v>41</v>
      </c>
      <c r="G53" s="685" t="s">
        <v>408</v>
      </c>
      <c r="H53" s="677"/>
      <c r="I53" s="678"/>
      <c r="K53" s="684">
        <v>41</v>
      </c>
      <c r="L53" s="685" t="s">
        <v>408</v>
      </c>
      <c r="M53" s="677"/>
      <c r="N53" s="678"/>
      <c r="P53" s="684">
        <v>41</v>
      </c>
      <c r="Q53" s="685" t="s">
        <v>408</v>
      </c>
      <c r="R53" s="677"/>
      <c r="S53" s="678"/>
    </row>
    <row r="54" spans="1:19">
      <c r="A54" s="684">
        <v>42</v>
      </c>
      <c r="B54" s="685" t="s">
        <v>409</v>
      </c>
      <c r="C54" s="677"/>
      <c r="D54" s="678"/>
      <c r="E54" s="700"/>
      <c r="F54" s="684">
        <v>42</v>
      </c>
      <c r="G54" s="685" t="s">
        <v>409</v>
      </c>
      <c r="H54" s="677"/>
      <c r="I54" s="678"/>
      <c r="K54" s="684">
        <v>42</v>
      </c>
      <c r="L54" s="685" t="s">
        <v>409</v>
      </c>
      <c r="M54" s="677"/>
      <c r="N54" s="678"/>
      <c r="P54" s="684">
        <v>42</v>
      </c>
      <c r="Q54" s="685" t="s">
        <v>409</v>
      </c>
      <c r="R54" s="677"/>
      <c r="S54" s="678"/>
    </row>
    <row r="55" spans="1:19">
      <c r="A55" s="684">
        <v>43</v>
      </c>
      <c r="B55" s="685" t="s">
        <v>410</v>
      </c>
      <c r="C55" s="677"/>
      <c r="D55" s="678"/>
      <c r="E55" s="700"/>
      <c r="F55" s="684">
        <v>43</v>
      </c>
      <c r="G55" s="685" t="s">
        <v>410</v>
      </c>
      <c r="H55" s="677"/>
      <c r="I55" s="678"/>
      <c r="K55" s="684">
        <v>43</v>
      </c>
      <c r="L55" s="685" t="s">
        <v>410</v>
      </c>
      <c r="M55" s="677"/>
      <c r="N55" s="678"/>
      <c r="P55" s="684">
        <v>43</v>
      </c>
      <c r="Q55" s="685" t="s">
        <v>410</v>
      </c>
      <c r="R55" s="677"/>
      <c r="S55" s="678"/>
    </row>
    <row r="56" spans="1:19">
      <c r="A56" s="684">
        <v>44</v>
      </c>
      <c r="B56" s="685" t="s">
        <v>411</v>
      </c>
      <c r="C56" s="677"/>
      <c r="D56" s="678"/>
      <c r="E56" s="700"/>
      <c r="F56" s="684">
        <v>44</v>
      </c>
      <c r="G56" s="685" t="s">
        <v>411</v>
      </c>
      <c r="H56" s="677"/>
      <c r="I56" s="678"/>
      <c r="K56" s="684">
        <v>44</v>
      </c>
      <c r="L56" s="685" t="s">
        <v>411</v>
      </c>
      <c r="M56" s="677"/>
      <c r="N56" s="678"/>
      <c r="P56" s="684">
        <v>44</v>
      </c>
      <c r="Q56" s="685" t="s">
        <v>411</v>
      </c>
      <c r="R56" s="677"/>
      <c r="S56" s="678"/>
    </row>
    <row r="57" spans="1:19">
      <c r="A57" s="684">
        <v>45</v>
      </c>
      <c r="B57" s="685" t="s">
        <v>412</v>
      </c>
      <c r="C57" s="677"/>
      <c r="D57" s="678"/>
      <c r="E57" s="700"/>
      <c r="F57" s="684">
        <v>45</v>
      </c>
      <c r="G57" s="685" t="s">
        <v>412</v>
      </c>
      <c r="H57" s="677"/>
      <c r="I57" s="678"/>
      <c r="K57" s="684">
        <v>45</v>
      </c>
      <c r="L57" s="685" t="s">
        <v>412</v>
      </c>
      <c r="M57" s="677"/>
      <c r="N57" s="678"/>
      <c r="P57" s="684">
        <v>45</v>
      </c>
      <c r="Q57" s="685" t="s">
        <v>412</v>
      </c>
      <c r="R57" s="677"/>
      <c r="S57" s="678"/>
    </row>
    <row r="58" spans="1:19">
      <c r="A58" s="684">
        <v>46</v>
      </c>
      <c r="B58" s="685" t="s">
        <v>413</v>
      </c>
      <c r="C58" s="677"/>
      <c r="D58" s="678"/>
      <c r="E58" s="700"/>
      <c r="F58" s="684">
        <v>46</v>
      </c>
      <c r="G58" s="685" t="s">
        <v>413</v>
      </c>
      <c r="H58" s="677"/>
      <c r="I58" s="678"/>
      <c r="K58" s="684">
        <v>46</v>
      </c>
      <c r="L58" s="685" t="s">
        <v>413</v>
      </c>
      <c r="M58" s="677"/>
      <c r="N58" s="678"/>
      <c r="P58" s="684">
        <v>46</v>
      </c>
      <c r="Q58" s="685" t="s">
        <v>413</v>
      </c>
      <c r="R58" s="677"/>
      <c r="S58" s="678"/>
    </row>
    <row r="59" spans="1:19">
      <c r="A59" s="684">
        <v>47</v>
      </c>
      <c r="B59" s="685" t="s">
        <v>414</v>
      </c>
      <c r="C59" s="677"/>
      <c r="D59" s="678"/>
      <c r="E59" s="700"/>
      <c r="F59" s="684">
        <v>47</v>
      </c>
      <c r="G59" s="685" t="s">
        <v>414</v>
      </c>
      <c r="H59" s="677"/>
      <c r="I59" s="678"/>
      <c r="K59" s="684">
        <v>47</v>
      </c>
      <c r="L59" s="685" t="s">
        <v>414</v>
      </c>
      <c r="M59" s="677"/>
      <c r="N59" s="678"/>
      <c r="P59" s="684">
        <v>47</v>
      </c>
      <c r="Q59" s="685" t="s">
        <v>414</v>
      </c>
      <c r="R59" s="677"/>
      <c r="S59" s="678"/>
    </row>
    <row r="60" spans="1:19">
      <c r="A60" s="684">
        <v>48</v>
      </c>
      <c r="B60" s="685" t="s">
        <v>415</v>
      </c>
      <c r="C60" s="677"/>
      <c r="D60" s="678"/>
      <c r="E60" s="700"/>
      <c r="F60" s="684">
        <v>48</v>
      </c>
      <c r="G60" s="685" t="s">
        <v>415</v>
      </c>
      <c r="H60" s="677"/>
      <c r="I60" s="678"/>
      <c r="K60" s="684">
        <v>48</v>
      </c>
      <c r="L60" s="685" t="s">
        <v>415</v>
      </c>
      <c r="M60" s="677"/>
      <c r="N60" s="678"/>
      <c r="P60" s="684">
        <v>48</v>
      </c>
      <c r="Q60" s="685" t="s">
        <v>415</v>
      </c>
      <c r="R60" s="677"/>
      <c r="S60" s="678"/>
    </row>
    <row r="61" spans="1:19">
      <c r="A61" s="684">
        <v>49</v>
      </c>
      <c r="B61" s="685" t="s">
        <v>416</v>
      </c>
      <c r="C61" s="677"/>
      <c r="D61" s="678"/>
      <c r="E61" s="700"/>
      <c r="F61" s="684">
        <v>49</v>
      </c>
      <c r="G61" s="685" t="s">
        <v>416</v>
      </c>
      <c r="H61" s="677"/>
      <c r="I61" s="678"/>
      <c r="K61" s="684">
        <v>49</v>
      </c>
      <c r="L61" s="685" t="s">
        <v>416</v>
      </c>
      <c r="M61" s="677"/>
      <c r="N61" s="678"/>
      <c r="P61" s="684">
        <v>49</v>
      </c>
      <c r="Q61" s="685" t="s">
        <v>416</v>
      </c>
      <c r="R61" s="677"/>
      <c r="S61" s="678"/>
    </row>
    <row r="62" spans="1:19">
      <c r="A62" s="684">
        <v>50</v>
      </c>
      <c r="B62" s="685" t="s">
        <v>417</v>
      </c>
      <c r="C62" s="677"/>
      <c r="D62" s="678"/>
      <c r="E62" s="700"/>
      <c r="F62" s="684">
        <v>50</v>
      </c>
      <c r="G62" s="685" t="s">
        <v>417</v>
      </c>
      <c r="H62" s="677"/>
      <c r="I62" s="678"/>
      <c r="K62" s="684">
        <v>50</v>
      </c>
      <c r="L62" s="685" t="s">
        <v>417</v>
      </c>
      <c r="M62" s="677"/>
      <c r="N62" s="678"/>
      <c r="P62" s="684">
        <v>50</v>
      </c>
      <c r="Q62" s="685" t="s">
        <v>417</v>
      </c>
      <c r="R62" s="677"/>
      <c r="S62" s="678"/>
    </row>
    <row r="63" spans="1:19">
      <c r="A63" s="684">
        <v>51</v>
      </c>
      <c r="B63" s="685" t="s">
        <v>418</v>
      </c>
      <c r="C63" s="677"/>
      <c r="D63" s="678"/>
      <c r="E63" s="700"/>
      <c r="F63" s="684">
        <v>51</v>
      </c>
      <c r="G63" s="685" t="s">
        <v>418</v>
      </c>
      <c r="H63" s="677"/>
      <c r="I63" s="678"/>
      <c r="K63" s="684">
        <v>51</v>
      </c>
      <c r="L63" s="685" t="s">
        <v>418</v>
      </c>
      <c r="M63" s="677"/>
      <c r="N63" s="678"/>
      <c r="P63" s="684">
        <v>51</v>
      </c>
      <c r="Q63" s="685" t="s">
        <v>418</v>
      </c>
      <c r="R63" s="677"/>
      <c r="S63" s="678"/>
    </row>
    <row r="64" spans="1:19">
      <c r="A64" s="684">
        <v>52</v>
      </c>
      <c r="B64" s="685" t="s">
        <v>419</v>
      </c>
      <c r="C64" s="677"/>
      <c r="D64" s="678"/>
      <c r="E64" s="700"/>
      <c r="F64" s="684">
        <v>52</v>
      </c>
      <c r="G64" s="685" t="s">
        <v>419</v>
      </c>
      <c r="H64" s="677"/>
      <c r="I64" s="678"/>
      <c r="K64" s="684">
        <v>52</v>
      </c>
      <c r="L64" s="685" t="s">
        <v>419</v>
      </c>
      <c r="M64" s="677"/>
      <c r="N64" s="678"/>
      <c r="P64" s="684">
        <v>52</v>
      </c>
      <c r="Q64" s="685" t="s">
        <v>419</v>
      </c>
      <c r="R64" s="677"/>
      <c r="S64" s="678"/>
    </row>
    <row r="65" spans="1:19">
      <c r="A65" s="684">
        <v>53</v>
      </c>
      <c r="B65" s="685" t="s">
        <v>420</v>
      </c>
      <c r="C65" s="677"/>
      <c r="D65" s="678"/>
      <c r="E65" s="700"/>
      <c r="F65" s="684">
        <v>53</v>
      </c>
      <c r="G65" s="685" t="s">
        <v>420</v>
      </c>
      <c r="H65" s="677"/>
      <c r="I65" s="678"/>
      <c r="K65" s="684">
        <v>53</v>
      </c>
      <c r="L65" s="685" t="s">
        <v>420</v>
      </c>
      <c r="M65" s="677"/>
      <c r="N65" s="678"/>
      <c r="P65" s="684">
        <v>53</v>
      </c>
      <c r="Q65" s="685" t="s">
        <v>420</v>
      </c>
      <c r="R65" s="677"/>
      <c r="S65" s="678"/>
    </row>
    <row r="66" spans="1:19">
      <c r="A66" s="684">
        <v>54</v>
      </c>
      <c r="B66" s="685" t="s">
        <v>421</v>
      </c>
      <c r="C66" s="677"/>
      <c r="D66" s="678"/>
      <c r="E66" s="700"/>
      <c r="F66" s="684">
        <v>54</v>
      </c>
      <c r="G66" s="685" t="s">
        <v>421</v>
      </c>
      <c r="H66" s="677"/>
      <c r="I66" s="678"/>
      <c r="K66" s="684">
        <v>54</v>
      </c>
      <c r="L66" s="685" t="s">
        <v>421</v>
      </c>
      <c r="M66" s="677"/>
      <c r="N66" s="678"/>
      <c r="P66" s="684">
        <v>54</v>
      </c>
      <c r="Q66" s="685" t="s">
        <v>421</v>
      </c>
      <c r="R66" s="677"/>
      <c r="S66" s="678"/>
    </row>
    <row r="67" spans="1:19">
      <c r="A67" s="684">
        <v>55</v>
      </c>
      <c r="B67" s="685" t="s">
        <v>422</v>
      </c>
      <c r="C67" s="677"/>
      <c r="D67" s="678"/>
      <c r="E67" s="700"/>
      <c r="F67" s="684">
        <v>55</v>
      </c>
      <c r="G67" s="685" t="s">
        <v>422</v>
      </c>
      <c r="H67" s="677"/>
      <c r="I67" s="678"/>
      <c r="K67" s="684">
        <v>55</v>
      </c>
      <c r="L67" s="685" t="s">
        <v>422</v>
      </c>
      <c r="M67" s="677"/>
      <c r="N67" s="678"/>
      <c r="P67" s="684">
        <v>55</v>
      </c>
      <c r="Q67" s="685" t="s">
        <v>422</v>
      </c>
      <c r="R67" s="677"/>
      <c r="S67" s="678"/>
    </row>
    <row r="68" spans="1:19">
      <c r="A68" s="684">
        <v>56</v>
      </c>
      <c r="B68" s="685" t="s">
        <v>423</v>
      </c>
      <c r="C68" s="677"/>
      <c r="D68" s="678"/>
      <c r="E68" s="700"/>
      <c r="F68" s="684">
        <v>56</v>
      </c>
      <c r="G68" s="685" t="s">
        <v>423</v>
      </c>
      <c r="H68" s="677"/>
      <c r="I68" s="678"/>
      <c r="K68" s="684">
        <v>56</v>
      </c>
      <c r="L68" s="685" t="s">
        <v>423</v>
      </c>
      <c r="M68" s="677"/>
      <c r="N68" s="678"/>
      <c r="P68" s="684">
        <v>56</v>
      </c>
      <c r="Q68" s="685" t="s">
        <v>423</v>
      </c>
      <c r="R68" s="677"/>
      <c r="S68" s="678"/>
    </row>
    <row r="69" spans="1:19">
      <c r="A69" s="684">
        <v>57</v>
      </c>
      <c r="B69" s="685" t="s">
        <v>424</v>
      </c>
      <c r="C69" s="677"/>
      <c r="D69" s="678"/>
      <c r="E69" s="700"/>
      <c r="F69" s="684">
        <v>57</v>
      </c>
      <c r="G69" s="685" t="s">
        <v>424</v>
      </c>
      <c r="H69" s="677"/>
      <c r="I69" s="678"/>
      <c r="K69" s="684">
        <v>57</v>
      </c>
      <c r="L69" s="685" t="s">
        <v>424</v>
      </c>
      <c r="M69" s="677"/>
      <c r="N69" s="678"/>
      <c r="P69" s="684">
        <v>57</v>
      </c>
      <c r="Q69" s="685" t="s">
        <v>424</v>
      </c>
      <c r="R69" s="677"/>
      <c r="S69" s="678"/>
    </row>
    <row r="70" spans="1:19">
      <c r="A70" s="684">
        <v>58</v>
      </c>
      <c r="B70" s="685" t="s">
        <v>425</v>
      </c>
      <c r="C70" s="677"/>
      <c r="D70" s="678"/>
      <c r="E70" s="700"/>
      <c r="F70" s="684">
        <v>58</v>
      </c>
      <c r="G70" s="685" t="s">
        <v>425</v>
      </c>
      <c r="H70" s="677"/>
      <c r="I70" s="678"/>
      <c r="K70" s="684">
        <v>58</v>
      </c>
      <c r="L70" s="685" t="s">
        <v>425</v>
      </c>
      <c r="M70" s="677"/>
      <c r="N70" s="678"/>
      <c r="P70" s="684">
        <v>58</v>
      </c>
      <c r="Q70" s="685" t="s">
        <v>425</v>
      </c>
      <c r="R70" s="677"/>
      <c r="S70" s="678"/>
    </row>
    <row r="71" spans="1:19">
      <c r="A71" s="684">
        <v>59</v>
      </c>
      <c r="B71" s="685" t="s">
        <v>426</v>
      </c>
      <c r="C71" s="677"/>
      <c r="D71" s="678"/>
      <c r="E71" s="700"/>
      <c r="F71" s="684">
        <v>59</v>
      </c>
      <c r="G71" s="685" t="s">
        <v>426</v>
      </c>
      <c r="H71" s="677"/>
      <c r="I71" s="678"/>
      <c r="K71" s="684">
        <v>59</v>
      </c>
      <c r="L71" s="685" t="s">
        <v>426</v>
      </c>
      <c r="M71" s="677"/>
      <c r="N71" s="678"/>
      <c r="P71" s="684">
        <v>59</v>
      </c>
      <c r="Q71" s="685" t="s">
        <v>426</v>
      </c>
      <c r="R71" s="677"/>
      <c r="S71" s="678"/>
    </row>
    <row r="72" spans="1:19">
      <c r="A72" s="684">
        <v>60</v>
      </c>
      <c r="B72" s="685" t="s">
        <v>427</v>
      </c>
      <c r="C72" s="677"/>
      <c r="D72" s="678"/>
      <c r="E72" s="700"/>
      <c r="F72" s="684">
        <v>60</v>
      </c>
      <c r="G72" s="685" t="s">
        <v>427</v>
      </c>
      <c r="H72" s="677"/>
      <c r="I72" s="678"/>
      <c r="K72" s="684">
        <v>60</v>
      </c>
      <c r="L72" s="685" t="s">
        <v>427</v>
      </c>
      <c r="M72" s="677"/>
      <c r="N72" s="678"/>
      <c r="P72" s="684">
        <v>60</v>
      </c>
      <c r="Q72" s="685" t="s">
        <v>427</v>
      </c>
      <c r="R72" s="677"/>
      <c r="S72" s="678"/>
    </row>
    <row r="73" spans="1:19">
      <c r="A73" s="684">
        <v>61</v>
      </c>
      <c r="B73" s="685" t="s">
        <v>428</v>
      </c>
      <c r="C73" s="677"/>
      <c r="D73" s="678"/>
      <c r="E73" s="700"/>
      <c r="F73" s="684">
        <v>61</v>
      </c>
      <c r="G73" s="685" t="s">
        <v>428</v>
      </c>
      <c r="H73" s="677"/>
      <c r="I73" s="678"/>
      <c r="K73" s="684">
        <v>61</v>
      </c>
      <c r="L73" s="685" t="s">
        <v>428</v>
      </c>
      <c r="M73" s="677"/>
      <c r="N73" s="678"/>
      <c r="P73" s="684">
        <v>61</v>
      </c>
      <c r="Q73" s="685" t="s">
        <v>428</v>
      </c>
      <c r="R73" s="677"/>
      <c r="S73" s="678"/>
    </row>
    <row r="74" spans="1:19">
      <c r="A74" s="684">
        <v>62</v>
      </c>
      <c r="B74" s="685" t="s">
        <v>429</v>
      </c>
      <c r="C74" s="677"/>
      <c r="D74" s="678"/>
      <c r="E74" s="700"/>
      <c r="F74" s="684">
        <v>62</v>
      </c>
      <c r="G74" s="685" t="s">
        <v>429</v>
      </c>
      <c r="H74" s="677"/>
      <c r="I74" s="678"/>
      <c r="K74" s="684">
        <v>62</v>
      </c>
      <c r="L74" s="685" t="s">
        <v>429</v>
      </c>
      <c r="M74" s="677"/>
      <c r="N74" s="678"/>
      <c r="P74" s="684">
        <v>62</v>
      </c>
      <c r="Q74" s="685" t="s">
        <v>429</v>
      </c>
      <c r="R74" s="677"/>
      <c r="S74" s="678"/>
    </row>
    <row r="75" spans="1:19">
      <c r="A75" s="684">
        <v>63</v>
      </c>
      <c r="B75" s="686" t="s">
        <v>430</v>
      </c>
      <c r="C75" s="677"/>
      <c r="D75" s="678"/>
      <c r="E75" s="700"/>
      <c r="F75" s="684">
        <v>63</v>
      </c>
      <c r="G75" s="686" t="s">
        <v>430</v>
      </c>
      <c r="H75" s="677"/>
      <c r="I75" s="678"/>
      <c r="K75" s="684">
        <v>63</v>
      </c>
      <c r="L75" s="686" t="s">
        <v>430</v>
      </c>
      <c r="M75" s="677"/>
      <c r="N75" s="678"/>
      <c r="P75" s="684">
        <v>63</v>
      </c>
      <c r="Q75" s="686" t="s">
        <v>430</v>
      </c>
      <c r="R75" s="677"/>
      <c r="S75" s="678"/>
    </row>
    <row r="76" spans="1:19">
      <c r="A76" s="684">
        <v>64</v>
      </c>
      <c r="B76" s="686" t="s">
        <v>431</v>
      </c>
      <c r="C76" s="677"/>
      <c r="D76" s="678"/>
      <c r="E76" s="700"/>
      <c r="F76" s="684">
        <v>64</v>
      </c>
      <c r="G76" s="686" t="s">
        <v>431</v>
      </c>
      <c r="H76" s="677"/>
      <c r="I76" s="678"/>
      <c r="K76" s="684">
        <v>64</v>
      </c>
      <c r="L76" s="686" t="s">
        <v>431</v>
      </c>
      <c r="M76" s="677"/>
      <c r="N76" s="678"/>
      <c r="P76" s="684">
        <v>64</v>
      </c>
      <c r="Q76" s="686" t="s">
        <v>431</v>
      </c>
      <c r="R76" s="677"/>
      <c r="S76" s="678"/>
    </row>
    <row r="77" spans="1:19">
      <c r="A77" s="684">
        <v>65</v>
      </c>
      <c r="B77" s="686" t="s">
        <v>432</v>
      </c>
      <c r="C77" s="677"/>
      <c r="D77" s="678"/>
      <c r="E77" s="700"/>
      <c r="F77" s="684">
        <v>65</v>
      </c>
      <c r="G77" s="686" t="s">
        <v>432</v>
      </c>
      <c r="H77" s="677"/>
      <c r="I77" s="678"/>
      <c r="K77" s="684">
        <v>65</v>
      </c>
      <c r="L77" s="686" t="s">
        <v>432</v>
      </c>
      <c r="M77" s="677"/>
      <c r="N77" s="678"/>
      <c r="P77" s="684">
        <v>65</v>
      </c>
      <c r="Q77" s="686" t="s">
        <v>432</v>
      </c>
      <c r="R77" s="677"/>
      <c r="S77" s="678"/>
    </row>
    <row r="78" spans="1:19">
      <c r="A78" s="684">
        <v>66</v>
      </c>
      <c r="B78" s="686" t="s">
        <v>433</v>
      </c>
      <c r="C78" s="677"/>
      <c r="D78" s="678"/>
      <c r="E78" s="700"/>
      <c r="F78" s="684">
        <v>66</v>
      </c>
      <c r="G78" s="686" t="s">
        <v>433</v>
      </c>
      <c r="H78" s="677"/>
      <c r="I78" s="678"/>
      <c r="K78" s="684">
        <v>66</v>
      </c>
      <c r="L78" s="686" t="s">
        <v>433</v>
      </c>
      <c r="M78" s="677"/>
      <c r="N78" s="678"/>
      <c r="P78" s="684">
        <v>66</v>
      </c>
      <c r="Q78" s="686" t="s">
        <v>433</v>
      </c>
      <c r="R78" s="677"/>
      <c r="S78" s="678"/>
    </row>
    <row r="79" spans="1:19">
      <c r="A79" s="684">
        <v>67</v>
      </c>
      <c r="B79" s="686" t="s">
        <v>434</v>
      </c>
      <c r="C79" s="677"/>
      <c r="D79" s="678"/>
      <c r="E79" s="700"/>
      <c r="F79" s="684">
        <v>67</v>
      </c>
      <c r="G79" s="686" t="s">
        <v>434</v>
      </c>
      <c r="H79" s="677"/>
      <c r="I79" s="678"/>
      <c r="K79" s="684">
        <v>67</v>
      </c>
      <c r="L79" s="686" t="s">
        <v>434</v>
      </c>
      <c r="M79" s="677"/>
      <c r="N79" s="678"/>
      <c r="P79" s="684">
        <v>67</v>
      </c>
      <c r="Q79" s="686" t="s">
        <v>434</v>
      </c>
      <c r="R79" s="677"/>
      <c r="S79" s="678"/>
    </row>
    <row r="80" spans="1:19">
      <c r="A80" s="684">
        <v>68</v>
      </c>
      <c r="B80" s="686" t="s">
        <v>435</v>
      </c>
      <c r="C80" s="677"/>
      <c r="D80" s="678"/>
      <c r="E80" s="700"/>
      <c r="F80" s="684">
        <v>68</v>
      </c>
      <c r="G80" s="686" t="s">
        <v>435</v>
      </c>
      <c r="H80" s="677"/>
      <c r="I80" s="678"/>
      <c r="K80" s="684">
        <v>68</v>
      </c>
      <c r="L80" s="686" t="s">
        <v>435</v>
      </c>
      <c r="M80" s="677"/>
      <c r="N80" s="678"/>
      <c r="P80" s="684">
        <v>68</v>
      </c>
      <c r="Q80" s="686" t="s">
        <v>435</v>
      </c>
      <c r="R80" s="677"/>
      <c r="S80" s="678"/>
    </row>
    <row r="81" spans="1:19">
      <c r="A81" s="684">
        <v>69</v>
      </c>
      <c r="B81" s="686" t="s">
        <v>436</v>
      </c>
      <c r="C81" s="677"/>
      <c r="D81" s="678"/>
      <c r="E81" s="700"/>
      <c r="F81" s="684">
        <v>69</v>
      </c>
      <c r="G81" s="686" t="s">
        <v>436</v>
      </c>
      <c r="H81" s="677"/>
      <c r="I81" s="678"/>
      <c r="K81" s="684">
        <v>69</v>
      </c>
      <c r="L81" s="686" t="s">
        <v>436</v>
      </c>
      <c r="M81" s="677"/>
      <c r="N81" s="678"/>
      <c r="P81" s="684">
        <v>69</v>
      </c>
      <c r="Q81" s="686" t="s">
        <v>436</v>
      </c>
      <c r="R81" s="677"/>
      <c r="S81" s="678"/>
    </row>
    <row r="82" spans="1:19">
      <c r="A82" s="684">
        <v>70</v>
      </c>
      <c r="B82" s="686" t="s">
        <v>437</v>
      </c>
      <c r="C82" s="677"/>
      <c r="D82" s="678"/>
      <c r="E82" s="700"/>
      <c r="F82" s="684">
        <v>70</v>
      </c>
      <c r="G82" s="686" t="s">
        <v>437</v>
      </c>
      <c r="H82" s="677"/>
      <c r="I82" s="678"/>
      <c r="K82" s="684">
        <v>70</v>
      </c>
      <c r="L82" s="686" t="s">
        <v>437</v>
      </c>
      <c r="M82" s="677"/>
      <c r="N82" s="678"/>
      <c r="P82" s="684">
        <v>70</v>
      </c>
      <c r="Q82" s="686" t="s">
        <v>437</v>
      </c>
      <c r="R82" s="677"/>
      <c r="S82" s="678"/>
    </row>
    <row r="83" spans="1:19">
      <c r="A83" s="684">
        <v>71</v>
      </c>
      <c r="B83" s="686" t="s">
        <v>438</v>
      </c>
      <c r="C83" s="677"/>
      <c r="D83" s="678"/>
      <c r="E83" s="700"/>
      <c r="F83" s="684">
        <v>71</v>
      </c>
      <c r="G83" s="686" t="s">
        <v>438</v>
      </c>
      <c r="H83" s="677"/>
      <c r="I83" s="678"/>
      <c r="K83" s="684">
        <v>71</v>
      </c>
      <c r="L83" s="686" t="s">
        <v>438</v>
      </c>
      <c r="M83" s="677"/>
      <c r="N83" s="678"/>
      <c r="P83" s="684">
        <v>71</v>
      </c>
      <c r="Q83" s="686" t="s">
        <v>438</v>
      </c>
      <c r="R83" s="677"/>
      <c r="S83" s="678"/>
    </row>
    <row r="84" spans="1:19">
      <c r="A84" s="684">
        <v>72</v>
      </c>
      <c r="B84" s="686" t="s">
        <v>439</v>
      </c>
      <c r="C84" s="677"/>
      <c r="D84" s="678"/>
      <c r="E84" s="700"/>
      <c r="F84" s="684">
        <v>72</v>
      </c>
      <c r="G84" s="686" t="s">
        <v>439</v>
      </c>
      <c r="H84" s="677"/>
      <c r="I84" s="678"/>
      <c r="K84" s="684">
        <v>72</v>
      </c>
      <c r="L84" s="686" t="s">
        <v>439</v>
      </c>
      <c r="M84" s="677"/>
      <c r="N84" s="678"/>
      <c r="P84" s="684">
        <v>72</v>
      </c>
      <c r="Q84" s="686" t="s">
        <v>439</v>
      </c>
      <c r="R84" s="677"/>
      <c r="S84" s="678"/>
    </row>
    <row r="85" spans="1:19">
      <c r="A85" s="684">
        <v>73</v>
      </c>
      <c r="B85" s="686" t="s">
        <v>440</v>
      </c>
      <c r="C85" s="677"/>
      <c r="D85" s="678"/>
      <c r="E85" s="700"/>
      <c r="F85" s="684">
        <v>73</v>
      </c>
      <c r="G85" s="686" t="s">
        <v>440</v>
      </c>
      <c r="H85" s="677"/>
      <c r="I85" s="678"/>
      <c r="K85" s="684">
        <v>73</v>
      </c>
      <c r="L85" s="686" t="s">
        <v>440</v>
      </c>
      <c r="M85" s="677"/>
      <c r="N85" s="678"/>
      <c r="P85" s="684">
        <v>73</v>
      </c>
      <c r="Q85" s="686" t="s">
        <v>440</v>
      </c>
      <c r="R85" s="677"/>
      <c r="S85" s="678"/>
    </row>
    <row r="86" spans="1:19">
      <c r="A86" s="684">
        <v>74</v>
      </c>
      <c r="B86" s="686" t="s">
        <v>441</v>
      </c>
      <c r="C86" s="677"/>
      <c r="D86" s="678"/>
      <c r="E86" s="700"/>
      <c r="F86" s="684">
        <v>74</v>
      </c>
      <c r="G86" s="686" t="s">
        <v>441</v>
      </c>
      <c r="H86" s="677"/>
      <c r="I86" s="678"/>
      <c r="K86" s="684">
        <v>74</v>
      </c>
      <c r="L86" s="686" t="s">
        <v>441</v>
      </c>
      <c r="M86" s="677"/>
      <c r="N86" s="678"/>
      <c r="P86" s="684">
        <v>74</v>
      </c>
      <c r="Q86" s="686" t="s">
        <v>441</v>
      </c>
      <c r="R86" s="677"/>
      <c r="S86" s="678"/>
    </row>
    <row r="87" spans="1:19">
      <c r="A87" s="684">
        <v>75</v>
      </c>
      <c r="B87" s="686" t="s">
        <v>442</v>
      </c>
      <c r="C87" s="677"/>
      <c r="D87" s="678"/>
      <c r="E87" s="700"/>
      <c r="F87" s="684">
        <v>75</v>
      </c>
      <c r="G87" s="686" t="s">
        <v>442</v>
      </c>
      <c r="H87" s="677"/>
      <c r="I87" s="678"/>
      <c r="K87" s="684">
        <v>75</v>
      </c>
      <c r="L87" s="686" t="s">
        <v>442</v>
      </c>
      <c r="M87" s="677"/>
      <c r="N87" s="678"/>
      <c r="P87" s="684">
        <v>75</v>
      </c>
      <c r="Q87" s="686" t="s">
        <v>442</v>
      </c>
      <c r="R87" s="677"/>
      <c r="S87" s="678"/>
    </row>
    <row r="88" spans="1:19">
      <c r="A88" s="684">
        <v>76</v>
      </c>
      <c r="B88" s="686" t="s">
        <v>443</v>
      </c>
      <c r="C88" s="677"/>
      <c r="D88" s="678"/>
      <c r="E88" s="700"/>
      <c r="F88" s="684">
        <v>76</v>
      </c>
      <c r="G88" s="686" t="s">
        <v>443</v>
      </c>
      <c r="H88" s="677"/>
      <c r="I88" s="678"/>
      <c r="K88" s="684">
        <v>76</v>
      </c>
      <c r="L88" s="686" t="s">
        <v>443</v>
      </c>
      <c r="M88" s="677"/>
      <c r="N88" s="678"/>
      <c r="P88" s="684">
        <v>76</v>
      </c>
      <c r="Q88" s="686" t="s">
        <v>443</v>
      </c>
      <c r="R88" s="677"/>
      <c r="S88" s="678"/>
    </row>
    <row r="89" spans="1:19">
      <c r="A89" s="684">
        <v>77</v>
      </c>
      <c r="B89" s="686" t="s">
        <v>444</v>
      </c>
      <c r="C89" s="677"/>
      <c r="D89" s="678"/>
      <c r="E89" s="700"/>
      <c r="F89" s="684">
        <v>77</v>
      </c>
      <c r="G89" s="686" t="s">
        <v>444</v>
      </c>
      <c r="H89" s="677"/>
      <c r="I89" s="678"/>
      <c r="K89" s="684">
        <v>77</v>
      </c>
      <c r="L89" s="686" t="s">
        <v>444</v>
      </c>
      <c r="M89" s="677"/>
      <c r="N89" s="678"/>
      <c r="P89" s="684">
        <v>77</v>
      </c>
      <c r="Q89" s="686" t="s">
        <v>444</v>
      </c>
      <c r="R89" s="677"/>
      <c r="S89" s="678"/>
    </row>
    <row r="90" spans="1:19">
      <c r="A90" s="684">
        <v>78</v>
      </c>
      <c r="B90" s="686" t="s">
        <v>445</v>
      </c>
      <c r="C90" s="677"/>
      <c r="D90" s="678"/>
      <c r="E90" s="700"/>
      <c r="F90" s="684">
        <v>78</v>
      </c>
      <c r="G90" s="686" t="s">
        <v>445</v>
      </c>
      <c r="H90" s="677"/>
      <c r="I90" s="678"/>
      <c r="K90" s="684">
        <v>78</v>
      </c>
      <c r="L90" s="686" t="s">
        <v>445</v>
      </c>
      <c r="M90" s="677"/>
      <c r="N90" s="678"/>
      <c r="P90" s="684">
        <v>78</v>
      </c>
      <c r="Q90" s="686" t="s">
        <v>445</v>
      </c>
      <c r="R90" s="677"/>
      <c r="S90" s="678"/>
    </row>
    <row r="91" spans="1:19">
      <c r="A91" s="684">
        <v>79</v>
      </c>
      <c r="B91" s="686" t="s">
        <v>446</v>
      </c>
      <c r="C91" s="677"/>
      <c r="D91" s="678"/>
      <c r="E91" s="700"/>
      <c r="F91" s="684">
        <v>79</v>
      </c>
      <c r="G91" s="686" t="s">
        <v>446</v>
      </c>
      <c r="H91" s="677"/>
      <c r="I91" s="678"/>
      <c r="K91" s="684">
        <v>79</v>
      </c>
      <c r="L91" s="686" t="s">
        <v>446</v>
      </c>
      <c r="M91" s="677"/>
      <c r="N91" s="678"/>
      <c r="P91" s="684">
        <v>79</v>
      </c>
      <c r="Q91" s="686" t="s">
        <v>446</v>
      </c>
      <c r="R91" s="677"/>
      <c r="S91" s="678"/>
    </row>
    <row r="92" spans="1:19">
      <c r="A92" s="684">
        <v>80</v>
      </c>
      <c r="B92" s="686" t="s">
        <v>447</v>
      </c>
      <c r="C92" s="677"/>
      <c r="D92" s="678"/>
      <c r="E92" s="700"/>
      <c r="F92" s="684">
        <v>80</v>
      </c>
      <c r="G92" s="686" t="s">
        <v>447</v>
      </c>
      <c r="H92" s="677"/>
      <c r="I92" s="678"/>
      <c r="K92" s="684">
        <v>80</v>
      </c>
      <c r="L92" s="686" t="s">
        <v>447</v>
      </c>
      <c r="M92" s="677"/>
      <c r="N92" s="678"/>
      <c r="P92" s="684">
        <v>80</v>
      </c>
      <c r="Q92" s="686" t="s">
        <v>447</v>
      </c>
      <c r="R92" s="677"/>
      <c r="S92" s="678"/>
    </row>
    <row r="93" spans="1:19">
      <c r="A93" s="684">
        <v>81</v>
      </c>
      <c r="B93" s="686" t="s">
        <v>448</v>
      </c>
      <c r="C93" s="677"/>
      <c r="D93" s="678"/>
      <c r="E93" s="700"/>
      <c r="F93" s="684">
        <v>81</v>
      </c>
      <c r="G93" s="686" t="s">
        <v>448</v>
      </c>
      <c r="H93" s="677"/>
      <c r="I93" s="678"/>
      <c r="K93" s="684">
        <v>81</v>
      </c>
      <c r="L93" s="686" t="s">
        <v>448</v>
      </c>
      <c r="M93" s="677"/>
      <c r="N93" s="678"/>
      <c r="P93" s="684">
        <v>81</v>
      </c>
      <c r="Q93" s="686" t="s">
        <v>448</v>
      </c>
      <c r="R93" s="677"/>
      <c r="S93" s="678"/>
    </row>
    <row r="94" spans="1:19">
      <c r="A94" s="684">
        <v>82</v>
      </c>
      <c r="B94" s="686" t="s">
        <v>449</v>
      </c>
      <c r="C94" s="677"/>
      <c r="D94" s="678"/>
      <c r="E94" s="700"/>
      <c r="F94" s="684">
        <v>82</v>
      </c>
      <c r="G94" s="686" t="s">
        <v>449</v>
      </c>
      <c r="H94" s="677"/>
      <c r="I94" s="678"/>
      <c r="K94" s="684">
        <v>82</v>
      </c>
      <c r="L94" s="686" t="s">
        <v>449</v>
      </c>
      <c r="M94" s="677"/>
      <c r="N94" s="678"/>
      <c r="P94" s="684">
        <v>82</v>
      </c>
      <c r="Q94" s="686" t="s">
        <v>449</v>
      </c>
      <c r="R94" s="677"/>
      <c r="S94" s="678"/>
    </row>
    <row r="95" spans="1:19">
      <c r="A95" s="684">
        <v>83</v>
      </c>
      <c r="B95" s="686" t="s">
        <v>450</v>
      </c>
      <c r="C95" s="677"/>
      <c r="D95" s="678"/>
      <c r="E95" s="700"/>
      <c r="F95" s="684">
        <v>83</v>
      </c>
      <c r="G95" s="686" t="s">
        <v>450</v>
      </c>
      <c r="H95" s="677"/>
      <c r="I95" s="678"/>
      <c r="K95" s="684">
        <v>83</v>
      </c>
      <c r="L95" s="686" t="s">
        <v>450</v>
      </c>
      <c r="M95" s="677"/>
      <c r="N95" s="678"/>
      <c r="P95" s="684">
        <v>83</v>
      </c>
      <c r="Q95" s="686" t="s">
        <v>450</v>
      </c>
      <c r="R95" s="677"/>
      <c r="S95" s="678"/>
    </row>
    <row r="96" spans="1:19">
      <c r="A96" s="684">
        <v>84</v>
      </c>
      <c r="B96" s="686" t="s">
        <v>451</v>
      </c>
      <c r="C96" s="677"/>
      <c r="D96" s="678"/>
      <c r="E96" s="700"/>
      <c r="F96" s="684">
        <v>84</v>
      </c>
      <c r="G96" s="686" t="s">
        <v>451</v>
      </c>
      <c r="H96" s="677"/>
      <c r="I96" s="678"/>
      <c r="K96" s="684">
        <v>84</v>
      </c>
      <c r="L96" s="686" t="s">
        <v>451</v>
      </c>
      <c r="M96" s="677"/>
      <c r="N96" s="678"/>
      <c r="P96" s="684">
        <v>84</v>
      </c>
      <c r="Q96" s="686" t="s">
        <v>451</v>
      </c>
      <c r="R96" s="677"/>
      <c r="S96" s="678"/>
    </row>
    <row r="97" spans="1:19">
      <c r="A97" s="684">
        <v>85</v>
      </c>
      <c r="B97" s="686" t="s">
        <v>452</v>
      </c>
      <c r="C97" s="677"/>
      <c r="D97" s="678"/>
      <c r="E97" s="700"/>
      <c r="F97" s="684">
        <v>85</v>
      </c>
      <c r="G97" s="686" t="s">
        <v>452</v>
      </c>
      <c r="H97" s="677"/>
      <c r="I97" s="678"/>
      <c r="K97" s="684">
        <v>85</v>
      </c>
      <c r="L97" s="686" t="s">
        <v>452</v>
      </c>
      <c r="M97" s="677"/>
      <c r="N97" s="678"/>
      <c r="P97" s="684">
        <v>85</v>
      </c>
      <c r="Q97" s="686" t="s">
        <v>452</v>
      </c>
      <c r="R97" s="677"/>
      <c r="S97" s="678"/>
    </row>
    <row r="98" spans="1:19">
      <c r="A98" s="684">
        <v>86</v>
      </c>
      <c r="B98" s="686" t="s">
        <v>453</v>
      </c>
      <c r="C98" s="677"/>
      <c r="D98" s="678"/>
      <c r="E98" s="700"/>
      <c r="F98" s="684">
        <v>86</v>
      </c>
      <c r="G98" s="686" t="s">
        <v>453</v>
      </c>
      <c r="H98" s="677"/>
      <c r="I98" s="678"/>
      <c r="K98" s="684">
        <v>86</v>
      </c>
      <c r="L98" s="686" t="s">
        <v>453</v>
      </c>
      <c r="M98" s="677"/>
      <c r="N98" s="678"/>
      <c r="P98" s="684">
        <v>86</v>
      </c>
      <c r="Q98" s="686" t="s">
        <v>453</v>
      </c>
      <c r="R98" s="677"/>
      <c r="S98" s="678"/>
    </row>
    <row r="99" spans="1:19">
      <c r="A99" s="684">
        <v>87</v>
      </c>
      <c r="B99" s="686" t="s">
        <v>454</v>
      </c>
      <c r="C99" s="677"/>
      <c r="D99" s="678"/>
      <c r="E99" s="700"/>
      <c r="F99" s="684">
        <v>87</v>
      </c>
      <c r="G99" s="686" t="s">
        <v>454</v>
      </c>
      <c r="H99" s="677"/>
      <c r="I99" s="678"/>
      <c r="K99" s="684">
        <v>87</v>
      </c>
      <c r="L99" s="686" t="s">
        <v>454</v>
      </c>
      <c r="M99" s="677"/>
      <c r="N99" s="678"/>
      <c r="P99" s="684">
        <v>87</v>
      </c>
      <c r="Q99" s="686" t="s">
        <v>454</v>
      </c>
      <c r="R99" s="677"/>
      <c r="S99" s="678"/>
    </row>
    <row r="100" spans="1:19">
      <c r="A100" s="684">
        <v>88</v>
      </c>
      <c r="B100" s="686" t="s">
        <v>455</v>
      </c>
      <c r="C100" s="677"/>
      <c r="D100" s="678"/>
      <c r="E100" s="700"/>
      <c r="F100" s="684">
        <v>88</v>
      </c>
      <c r="G100" s="686" t="s">
        <v>455</v>
      </c>
      <c r="H100" s="677"/>
      <c r="I100" s="678"/>
      <c r="K100" s="684">
        <v>88</v>
      </c>
      <c r="L100" s="686" t="s">
        <v>455</v>
      </c>
      <c r="M100" s="677"/>
      <c r="N100" s="678"/>
      <c r="P100" s="684">
        <v>88</v>
      </c>
      <c r="Q100" s="686" t="s">
        <v>455</v>
      </c>
      <c r="R100" s="677"/>
      <c r="S100" s="678"/>
    </row>
    <row r="101" spans="1:19">
      <c r="A101" s="684">
        <v>89</v>
      </c>
      <c r="B101" s="686" t="s">
        <v>456</v>
      </c>
      <c r="C101" s="677"/>
      <c r="D101" s="678"/>
      <c r="E101" s="700"/>
      <c r="F101" s="684">
        <v>89</v>
      </c>
      <c r="G101" s="686" t="s">
        <v>456</v>
      </c>
      <c r="H101" s="677"/>
      <c r="I101" s="678"/>
      <c r="K101" s="684">
        <v>89</v>
      </c>
      <c r="L101" s="686" t="s">
        <v>456</v>
      </c>
      <c r="M101" s="677"/>
      <c r="N101" s="678"/>
      <c r="P101" s="684">
        <v>89</v>
      </c>
      <c r="Q101" s="686" t="s">
        <v>456</v>
      </c>
      <c r="R101" s="677"/>
      <c r="S101" s="678"/>
    </row>
    <row r="102" spans="1:19">
      <c r="A102" s="684">
        <v>90</v>
      </c>
      <c r="B102" s="686" t="s">
        <v>457</v>
      </c>
      <c r="C102" s="677"/>
      <c r="D102" s="678"/>
      <c r="E102" s="700"/>
      <c r="F102" s="684">
        <v>90</v>
      </c>
      <c r="G102" s="686" t="s">
        <v>457</v>
      </c>
      <c r="H102" s="677"/>
      <c r="I102" s="678"/>
      <c r="K102" s="684">
        <v>90</v>
      </c>
      <c r="L102" s="686" t="s">
        <v>457</v>
      </c>
      <c r="M102" s="677"/>
      <c r="N102" s="678"/>
      <c r="P102" s="684">
        <v>90</v>
      </c>
      <c r="Q102" s="686" t="s">
        <v>457</v>
      </c>
      <c r="R102" s="677"/>
      <c r="S102" s="678"/>
    </row>
    <row r="103" spans="1:19">
      <c r="A103" s="684">
        <v>91</v>
      </c>
      <c r="B103" s="686" t="s">
        <v>458</v>
      </c>
      <c r="C103" s="677"/>
      <c r="D103" s="678"/>
      <c r="E103" s="700"/>
      <c r="F103" s="684">
        <v>91</v>
      </c>
      <c r="G103" s="686" t="s">
        <v>458</v>
      </c>
      <c r="H103" s="677"/>
      <c r="I103" s="678"/>
      <c r="K103" s="684">
        <v>91</v>
      </c>
      <c r="L103" s="686" t="s">
        <v>458</v>
      </c>
      <c r="M103" s="677"/>
      <c r="N103" s="678"/>
      <c r="P103" s="684">
        <v>91</v>
      </c>
      <c r="Q103" s="686" t="s">
        <v>458</v>
      </c>
      <c r="R103" s="677"/>
      <c r="S103" s="678"/>
    </row>
    <row r="104" spans="1:19">
      <c r="A104" s="684">
        <v>92</v>
      </c>
      <c r="B104" s="686" t="s">
        <v>459</v>
      </c>
      <c r="C104" s="677"/>
      <c r="D104" s="678"/>
      <c r="E104" s="700"/>
      <c r="F104" s="684">
        <v>92</v>
      </c>
      <c r="G104" s="686" t="s">
        <v>459</v>
      </c>
      <c r="H104" s="677"/>
      <c r="I104" s="678"/>
      <c r="K104" s="684">
        <v>92</v>
      </c>
      <c r="L104" s="686" t="s">
        <v>459</v>
      </c>
      <c r="M104" s="677"/>
      <c r="N104" s="678"/>
      <c r="P104" s="684">
        <v>92</v>
      </c>
      <c r="Q104" s="686" t="s">
        <v>459</v>
      </c>
      <c r="R104" s="677"/>
      <c r="S104" s="678"/>
    </row>
    <row r="105" spans="1:19">
      <c r="A105" s="684">
        <v>93</v>
      </c>
      <c r="B105" s="686" t="s">
        <v>460</v>
      </c>
      <c r="C105" s="677"/>
      <c r="D105" s="678"/>
      <c r="E105" s="700"/>
      <c r="F105" s="684">
        <v>93</v>
      </c>
      <c r="G105" s="686" t="s">
        <v>460</v>
      </c>
      <c r="H105" s="677"/>
      <c r="I105" s="678"/>
      <c r="K105" s="684">
        <v>93</v>
      </c>
      <c r="L105" s="686" t="s">
        <v>460</v>
      </c>
      <c r="M105" s="677"/>
      <c r="N105" s="678"/>
      <c r="P105" s="684">
        <v>93</v>
      </c>
      <c r="Q105" s="686" t="s">
        <v>460</v>
      </c>
      <c r="R105" s="677"/>
      <c r="S105" s="678"/>
    </row>
    <row r="106" spans="1:19">
      <c r="A106" s="684">
        <v>94</v>
      </c>
      <c r="B106" s="686" t="s">
        <v>461</v>
      </c>
      <c r="C106" s="677"/>
      <c r="D106" s="678"/>
      <c r="E106" s="700"/>
      <c r="F106" s="684">
        <v>94</v>
      </c>
      <c r="G106" s="686" t="s">
        <v>461</v>
      </c>
      <c r="H106" s="677"/>
      <c r="I106" s="678"/>
      <c r="K106" s="684">
        <v>94</v>
      </c>
      <c r="L106" s="686" t="s">
        <v>461</v>
      </c>
      <c r="M106" s="677"/>
      <c r="N106" s="678"/>
      <c r="P106" s="684">
        <v>94</v>
      </c>
      <c r="Q106" s="686" t="s">
        <v>461</v>
      </c>
      <c r="R106" s="677"/>
      <c r="S106" s="678"/>
    </row>
    <row r="107" spans="1:19">
      <c r="A107" s="684">
        <v>95</v>
      </c>
      <c r="B107" s="686" t="s">
        <v>462</v>
      </c>
      <c r="C107" s="677"/>
      <c r="D107" s="678"/>
      <c r="E107" s="700"/>
      <c r="F107" s="684">
        <v>95</v>
      </c>
      <c r="G107" s="686" t="s">
        <v>462</v>
      </c>
      <c r="H107" s="677"/>
      <c r="I107" s="678"/>
      <c r="K107" s="684">
        <v>95</v>
      </c>
      <c r="L107" s="686" t="s">
        <v>462</v>
      </c>
      <c r="M107" s="677"/>
      <c r="N107" s="678"/>
      <c r="P107" s="684">
        <v>95</v>
      </c>
      <c r="Q107" s="686" t="s">
        <v>462</v>
      </c>
      <c r="R107" s="677"/>
      <c r="S107" s="678"/>
    </row>
    <row r="108" spans="1:19">
      <c r="A108" s="684">
        <v>96</v>
      </c>
      <c r="B108" s="686" t="s">
        <v>463</v>
      </c>
      <c r="C108" s="677"/>
      <c r="D108" s="678"/>
      <c r="E108" s="700"/>
      <c r="F108" s="684">
        <v>96</v>
      </c>
      <c r="G108" s="686" t="s">
        <v>463</v>
      </c>
      <c r="H108" s="677"/>
      <c r="I108" s="678"/>
      <c r="K108" s="684">
        <v>96</v>
      </c>
      <c r="L108" s="686" t="s">
        <v>463</v>
      </c>
      <c r="M108" s="677"/>
      <c r="N108" s="678"/>
      <c r="P108" s="684">
        <v>96</v>
      </c>
      <c r="Q108" s="686" t="s">
        <v>463</v>
      </c>
      <c r="R108" s="677"/>
      <c r="S108" s="678"/>
    </row>
    <row r="109" spans="1:19">
      <c r="A109" s="684">
        <v>97</v>
      </c>
      <c r="B109" s="686" t="s">
        <v>464</v>
      </c>
      <c r="C109" s="677"/>
      <c r="D109" s="678"/>
      <c r="E109" s="700"/>
      <c r="F109" s="684">
        <v>97</v>
      </c>
      <c r="G109" s="686" t="s">
        <v>464</v>
      </c>
      <c r="H109" s="677"/>
      <c r="I109" s="678"/>
      <c r="K109" s="684">
        <v>97</v>
      </c>
      <c r="L109" s="686" t="s">
        <v>464</v>
      </c>
      <c r="M109" s="677"/>
      <c r="N109" s="678"/>
      <c r="P109" s="684">
        <v>97</v>
      </c>
      <c r="Q109" s="686" t="s">
        <v>464</v>
      </c>
      <c r="R109" s="677"/>
      <c r="S109" s="678"/>
    </row>
    <row r="110" spans="1:19">
      <c r="A110" s="684">
        <v>98</v>
      </c>
      <c r="B110" s="686" t="s">
        <v>465</v>
      </c>
      <c r="C110" s="677"/>
      <c r="D110" s="678"/>
      <c r="E110" s="700"/>
      <c r="F110" s="684">
        <v>98</v>
      </c>
      <c r="G110" s="686" t="s">
        <v>465</v>
      </c>
      <c r="H110" s="677"/>
      <c r="I110" s="678"/>
      <c r="K110" s="684">
        <v>98</v>
      </c>
      <c r="L110" s="686" t="s">
        <v>465</v>
      </c>
      <c r="M110" s="677"/>
      <c r="N110" s="678"/>
      <c r="P110" s="684">
        <v>98</v>
      </c>
      <c r="Q110" s="686" t="s">
        <v>465</v>
      </c>
      <c r="R110" s="677"/>
      <c r="S110" s="678"/>
    </row>
    <row r="111" spans="1:19">
      <c r="A111" s="684">
        <v>99</v>
      </c>
      <c r="B111" s="686" t="s">
        <v>466</v>
      </c>
      <c r="C111" s="677"/>
      <c r="D111" s="678"/>
      <c r="E111" s="700"/>
      <c r="F111" s="684">
        <v>99</v>
      </c>
      <c r="G111" s="686" t="s">
        <v>466</v>
      </c>
      <c r="H111" s="677"/>
      <c r="I111" s="678"/>
      <c r="K111" s="684">
        <v>99</v>
      </c>
      <c r="L111" s="686" t="s">
        <v>466</v>
      </c>
      <c r="M111" s="677"/>
      <c r="N111" s="678"/>
      <c r="P111" s="684">
        <v>99</v>
      </c>
      <c r="Q111" s="686" t="s">
        <v>466</v>
      </c>
      <c r="R111" s="677"/>
      <c r="S111" s="678"/>
    </row>
    <row r="112" spans="1:19" ht="13.5" thickBot="1">
      <c r="A112" s="687">
        <v>100</v>
      </c>
      <c r="B112" s="688" t="s">
        <v>467</v>
      </c>
      <c r="C112" s="689"/>
      <c r="D112" s="690"/>
      <c r="E112" s="700"/>
      <c r="F112" s="687">
        <v>100</v>
      </c>
      <c r="G112" s="688" t="s">
        <v>467</v>
      </c>
      <c r="H112" s="689"/>
      <c r="I112" s="690"/>
      <c r="K112" s="687">
        <v>100</v>
      </c>
      <c r="L112" s="688" t="s">
        <v>467</v>
      </c>
      <c r="M112" s="689"/>
      <c r="N112" s="690"/>
      <c r="P112" s="687">
        <v>100</v>
      </c>
      <c r="Q112" s="688" t="s">
        <v>467</v>
      </c>
      <c r="R112" s="689"/>
      <c r="S112" s="690"/>
    </row>
    <row r="118" spans="1:4">
      <c r="A118" s="706" t="s">
        <v>473</v>
      </c>
    </row>
    <row r="119" spans="1:4" ht="13.5" thickBot="1"/>
    <row r="120" spans="1:4" ht="13.5" thickBot="1">
      <c r="A120" s="691"/>
      <c r="B120" s="692"/>
      <c r="C120" s="692"/>
      <c r="D120" s="693"/>
    </row>
    <row r="121" spans="1:4" ht="13.5" thickBot="1">
      <c r="A121" s="695"/>
      <c r="B121" s="696"/>
      <c r="C121" s="696"/>
      <c r="D121" s="697"/>
    </row>
    <row r="122" spans="1:4" ht="15.75" thickBot="1">
      <c r="A122" s="994" t="e">
        <v>#REF!</v>
      </c>
      <c r="B122" s="995"/>
      <c r="C122" s="674"/>
      <c r="D122" s="675"/>
    </row>
    <row r="123" spans="1:4">
      <c r="A123" s="996"/>
      <c r="B123" s="997"/>
      <c r="C123" s="674"/>
      <c r="D123" s="675"/>
    </row>
    <row r="124" spans="1:4">
      <c r="A124" s="676"/>
      <c r="B124" s="677"/>
      <c r="C124" s="677"/>
      <c r="D124" s="678"/>
    </row>
    <row r="125" spans="1:4">
      <c r="A125" s="998" t="e">
        <f>IF(OR((A122&gt;9999999999),(A122&lt;0)),"Invalid Entry - More than 1000 crore OR -ve value",IF(A122=0, "",+CONCATENATE(U121,B132,D132,B131,D131,B130,D130,B129,D129,B128,D128,B127," Only")))</f>
        <v>#REF!</v>
      </c>
      <c r="B125" s="999"/>
      <c r="C125" s="999"/>
      <c r="D125" s="1000"/>
    </row>
    <row r="126" spans="1:4">
      <c r="A126" s="676"/>
      <c r="B126" s="677"/>
      <c r="C126" s="677"/>
      <c r="D126" s="678"/>
    </row>
    <row r="127" spans="1:4">
      <c r="A127" s="679" t="e">
        <f>-INT(A122/100)*100+ROUND(A122,0)</f>
        <v>#REF!</v>
      </c>
      <c r="B127" s="677" t="e">
        <f t="shared" ref="B127:B132" si="6">IF(A127=0,"",LOOKUP(A127,$A$13:$A$112,$B$13:$B$112))</f>
        <v>#REF!</v>
      </c>
      <c r="C127" s="677"/>
      <c r="D127" s="680"/>
    </row>
    <row r="128" spans="1:4">
      <c r="A128" s="679" t="e">
        <f>-INT(A122/1000)*10+INT(A122/100)</f>
        <v>#REF!</v>
      </c>
      <c r="B128" s="677" t="e">
        <f t="shared" si="6"/>
        <v>#REF!</v>
      </c>
      <c r="C128" s="677"/>
      <c r="D128" s="680" t="e">
        <f>+IF(B128="",""," Hundred ")</f>
        <v>#REF!</v>
      </c>
    </row>
    <row r="129" spans="1:4">
      <c r="A129" s="679" t="e">
        <f>-INT(A122/100000)*100+INT(A122/1000)</f>
        <v>#REF!</v>
      </c>
      <c r="B129" s="677" t="e">
        <f t="shared" si="6"/>
        <v>#REF!</v>
      </c>
      <c r="C129" s="677"/>
      <c r="D129" s="680" t="e">
        <f>IF((B129=""),IF(C129="",""," Thousand ")," Thousand ")</f>
        <v>#REF!</v>
      </c>
    </row>
    <row r="130" spans="1:4">
      <c r="A130" s="679" t="e">
        <f>-INT(A122/10000000)*100+INT(A122/100000)</f>
        <v>#REF!</v>
      </c>
      <c r="B130" s="677" t="e">
        <f t="shared" si="6"/>
        <v>#REF!</v>
      </c>
      <c r="C130" s="677"/>
      <c r="D130" s="680" t="e">
        <f>IF((B130=""),IF(C130="",""," Lac ")," Lac ")</f>
        <v>#REF!</v>
      </c>
    </row>
    <row r="131" spans="1:4">
      <c r="A131" s="679" t="e">
        <f>-INT(A122/1000000000)*100+INT(A122/10000000)</f>
        <v>#REF!</v>
      </c>
      <c r="B131" s="681" t="e">
        <f t="shared" si="6"/>
        <v>#REF!</v>
      </c>
      <c r="C131" s="677"/>
      <c r="D131" s="680" t="e">
        <f>IF((B131=""),IF(C131="",""," Crore ")," Crore ")</f>
        <v>#REF!</v>
      </c>
    </row>
    <row r="132" spans="1:4">
      <c r="A132" s="682" t="e">
        <f>-INT(A122/10000000000)*1000+INT(A122/1000000000)</f>
        <v>#REF!</v>
      </c>
      <c r="B132" s="681" t="e">
        <f t="shared" si="6"/>
        <v>#REF!</v>
      </c>
      <c r="C132" s="677"/>
      <c r="D132" s="680" t="e">
        <f>IF((B132=""),IF(C132="",""," Hundred ")," Hundred ")</f>
        <v>#REF!</v>
      </c>
    </row>
    <row r="133" spans="1:4">
      <c r="A133" s="683"/>
      <c r="B133" s="677"/>
      <c r="C133" s="677"/>
      <c r="D133" s="678"/>
    </row>
    <row r="134" spans="1:4">
      <c r="A134" s="684">
        <v>1</v>
      </c>
      <c r="B134" s="685" t="s">
        <v>368</v>
      </c>
      <c r="C134" s="677"/>
      <c r="D134" s="678"/>
    </row>
    <row r="135" spans="1:4">
      <c r="A135" s="684">
        <v>2</v>
      </c>
      <c r="B135" s="685" t="s">
        <v>369</v>
      </c>
      <c r="C135" s="677"/>
      <c r="D135" s="678"/>
    </row>
    <row r="136" spans="1:4">
      <c r="A136" s="684">
        <v>3</v>
      </c>
      <c r="B136" s="685" t="s">
        <v>370</v>
      </c>
      <c r="C136" s="677"/>
      <c r="D136" s="678"/>
    </row>
    <row r="137" spans="1:4">
      <c r="A137" s="684">
        <v>4</v>
      </c>
      <c r="B137" s="685" t="s">
        <v>371</v>
      </c>
      <c r="C137" s="677"/>
      <c r="D137" s="678"/>
    </row>
    <row r="138" spans="1:4">
      <c r="A138" s="684">
        <v>5</v>
      </c>
      <c r="B138" s="685" t="s">
        <v>372</v>
      </c>
      <c r="C138" s="677"/>
      <c r="D138" s="678"/>
    </row>
    <row r="139" spans="1:4">
      <c r="A139" s="684">
        <v>6</v>
      </c>
      <c r="B139" s="685" t="s">
        <v>373</v>
      </c>
      <c r="C139" s="677"/>
      <c r="D139" s="678"/>
    </row>
    <row r="140" spans="1:4">
      <c r="A140" s="684">
        <v>7</v>
      </c>
      <c r="B140" s="685" t="s">
        <v>374</v>
      </c>
      <c r="C140" s="677"/>
      <c r="D140" s="678"/>
    </row>
    <row r="141" spans="1:4">
      <c r="A141" s="684">
        <v>8</v>
      </c>
      <c r="B141" s="685" t="s">
        <v>375</v>
      </c>
      <c r="C141" s="677"/>
      <c r="D141" s="678"/>
    </row>
    <row r="142" spans="1:4">
      <c r="A142" s="684">
        <v>9</v>
      </c>
      <c r="B142" s="685" t="s">
        <v>376</v>
      </c>
      <c r="C142" s="677"/>
      <c r="D142" s="678"/>
    </row>
    <row r="143" spans="1:4">
      <c r="A143" s="684">
        <v>10</v>
      </c>
      <c r="B143" s="685" t="s">
        <v>377</v>
      </c>
      <c r="C143" s="677"/>
      <c r="D143" s="678"/>
    </row>
    <row r="144" spans="1:4">
      <c r="A144" s="684">
        <v>11</v>
      </c>
      <c r="B144" s="685" t="s">
        <v>378</v>
      </c>
      <c r="C144" s="677"/>
      <c r="D144" s="678"/>
    </row>
    <row r="145" spans="1:4">
      <c r="A145" s="684">
        <v>12</v>
      </c>
      <c r="B145" s="685" t="s">
        <v>379</v>
      </c>
      <c r="C145" s="677"/>
      <c r="D145" s="678"/>
    </row>
    <row r="146" spans="1:4">
      <c r="A146" s="684">
        <v>13</v>
      </c>
      <c r="B146" s="685" t="s">
        <v>380</v>
      </c>
      <c r="C146" s="677"/>
      <c r="D146" s="678"/>
    </row>
    <row r="147" spans="1:4">
      <c r="A147" s="684">
        <v>14</v>
      </c>
      <c r="B147" s="685" t="s">
        <v>381</v>
      </c>
      <c r="C147" s="677"/>
      <c r="D147" s="678"/>
    </row>
    <row r="148" spans="1:4">
      <c r="A148" s="684">
        <v>15</v>
      </c>
      <c r="B148" s="685" t="s">
        <v>382</v>
      </c>
      <c r="C148" s="677"/>
      <c r="D148" s="678"/>
    </row>
    <row r="149" spans="1:4">
      <c r="A149" s="684">
        <v>16</v>
      </c>
      <c r="B149" s="685" t="s">
        <v>383</v>
      </c>
      <c r="C149" s="677"/>
      <c r="D149" s="678"/>
    </row>
    <row r="150" spans="1:4">
      <c r="A150" s="684">
        <v>17</v>
      </c>
      <c r="B150" s="685" t="s">
        <v>384</v>
      </c>
      <c r="C150" s="677"/>
      <c r="D150" s="678"/>
    </row>
    <row r="151" spans="1:4">
      <c r="A151" s="684">
        <v>18</v>
      </c>
      <c r="B151" s="685" t="s">
        <v>385</v>
      </c>
      <c r="C151" s="677"/>
      <c r="D151" s="678"/>
    </row>
    <row r="152" spans="1:4">
      <c r="A152" s="684">
        <v>19</v>
      </c>
      <c r="B152" s="685" t="s">
        <v>386</v>
      </c>
      <c r="C152" s="677"/>
      <c r="D152" s="678"/>
    </row>
    <row r="153" spans="1:4">
      <c r="A153" s="684">
        <v>20</v>
      </c>
      <c r="B153" s="685" t="s">
        <v>387</v>
      </c>
      <c r="C153" s="677"/>
      <c r="D153" s="678"/>
    </row>
    <row r="154" spans="1:4">
      <c r="A154" s="684">
        <v>21</v>
      </c>
      <c r="B154" s="685" t="s">
        <v>388</v>
      </c>
      <c r="C154" s="677"/>
      <c r="D154" s="678"/>
    </row>
    <row r="155" spans="1:4">
      <c r="A155" s="684">
        <v>22</v>
      </c>
      <c r="B155" s="685" t="s">
        <v>389</v>
      </c>
      <c r="C155" s="677"/>
      <c r="D155" s="678"/>
    </row>
    <row r="156" spans="1:4">
      <c r="A156" s="684">
        <v>23</v>
      </c>
      <c r="B156" s="685" t="s">
        <v>390</v>
      </c>
      <c r="C156" s="677"/>
      <c r="D156" s="678"/>
    </row>
    <row r="157" spans="1:4">
      <c r="A157" s="684">
        <v>24</v>
      </c>
      <c r="B157" s="685" t="s">
        <v>391</v>
      </c>
      <c r="C157" s="677"/>
      <c r="D157" s="678"/>
    </row>
    <row r="158" spans="1:4">
      <c r="A158" s="684">
        <v>25</v>
      </c>
      <c r="B158" s="685" t="s">
        <v>392</v>
      </c>
      <c r="C158" s="677"/>
      <c r="D158" s="678"/>
    </row>
    <row r="159" spans="1:4">
      <c r="A159" s="684">
        <v>26</v>
      </c>
      <c r="B159" s="685" t="s">
        <v>393</v>
      </c>
      <c r="C159" s="677"/>
      <c r="D159" s="678"/>
    </row>
    <row r="160" spans="1:4">
      <c r="A160" s="684">
        <v>27</v>
      </c>
      <c r="B160" s="685" t="s">
        <v>394</v>
      </c>
      <c r="C160" s="677"/>
      <c r="D160" s="678"/>
    </row>
    <row r="161" spans="1:4">
      <c r="A161" s="684">
        <v>28</v>
      </c>
      <c r="B161" s="685" t="s">
        <v>395</v>
      </c>
      <c r="C161" s="677"/>
      <c r="D161" s="678"/>
    </row>
    <row r="162" spans="1:4">
      <c r="A162" s="684">
        <v>29</v>
      </c>
      <c r="B162" s="685" t="s">
        <v>396</v>
      </c>
      <c r="C162" s="677"/>
      <c r="D162" s="678"/>
    </row>
    <row r="163" spans="1:4">
      <c r="A163" s="684">
        <v>30</v>
      </c>
      <c r="B163" s="685" t="s">
        <v>397</v>
      </c>
      <c r="C163" s="677"/>
      <c r="D163" s="678"/>
    </row>
    <row r="164" spans="1:4">
      <c r="A164" s="684">
        <v>31</v>
      </c>
      <c r="B164" s="685" t="s">
        <v>398</v>
      </c>
      <c r="C164" s="677"/>
      <c r="D164" s="678"/>
    </row>
    <row r="165" spans="1:4">
      <c r="A165" s="684">
        <v>32</v>
      </c>
      <c r="B165" s="685" t="s">
        <v>399</v>
      </c>
      <c r="C165" s="677"/>
      <c r="D165" s="678"/>
    </row>
    <row r="166" spans="1:4">
      <c r="A166" s="684">
        <v>33</v>
      </c>
      <c r="B166" s="685" t="s">
        <v>400</v>
      </c>
      <c r="C166" s="677"/>
      <c r="D166" s="678"/>
    </row>
    <row r="167" spans="1:4">
      <c r="A167" s="684">
        <v>34</v>
      </c>
      <c r="B167" s="685" t="s">
        <v>401</v>
      </c>
      <c r="C167" s="677"/>
      <c r="D167" s="678"/>
    </row>
    <row r="168" spans="1:4">
      <c r="A168" s="684">
        <v>35</v>
      </c>
      <c r="B168" s="685" t="s">
        <v>402</v>
      </c>
      <c r="C168" s="677"/>
      <c r="D168" s="678"/>
    </row>
    <row r="169" spans="1:4">
      <c r="A169" s="684">
        <v>36</v>
      </c>
      <c r="B169" s="685" t="s">
        <v>403</v>
      </c>
      <c r="C169" s="677"/>
      <c r="D169" s="678"/>
    </row>
    <row r="170" spans="1:4">
      <c r="A170" s="684">
        <v>37</v>
      </c>
      <c r="B170" s="685" t="s">
        <v>404</v>
      </c>
      <c r="C170" s="677"/>
      <c r="D170" s="678"/>
    </row>
    <row r="171" spans="1:4">
      <c r="A171" s="684">
        <v>38</v>
      </c>
      <c r="B171" s="685" t="s">
        <v>405</v>
      </c>
      <c r="C171" s="677"/>
      <c r="D171" s="678"/>
    </row>
    <row r="172" spans="1:4">
      <c r="A172" s="684">
        <v>39</v>
      </c>
      <c r="B172" s="685" t="s">
        <v>406</v>
      </c>
      <c r="C172" s="677"/>
      <c r="D172" s="678"/>
    </row>
    <row r="173" spans="1:4">
      <c r="A173" s="684">
        <v>40</v>
      </c>
      <c r="B173" s="685" t="s">
        <v>407</v>
      </c>
      <c r="C173" s="677"/>
      <c r="D173" s="678"/>
    </row>
    <row r="174" spans="1:4">
      <c r="A174" s="684">
        <v>41</v>
      </c>
      <c r="B174" s="685" t="s">
        <v>408</v>
      </c>
      <c r="C174" s="677"/>
      <c r="D174" s="678"/>
    </row>
    <row r="175" spans="1:4">
      <c r="A175" s="684">
        <v>42</v>
      </c>
      <c r="B175" s="685" t="s">
        <v>409</v>
      </c>
      <c r="C175" s="677"/>
      <c r="D175" s="678"/>
    </row>
    <row r="176" spans="1:4">
      <c r="A176" s="684">
        <v>43</v>
      </c>
      <c r="B176" s="685" t="s">
        <v>410</v>
      </c>
      <c r="C176" s="677"/>
      <c r="D176" s="678"/>
    </row>
    <row r="177" spans="1:4">
      <c r="A177" s="684">
        <v>44</v>
      </c>
      <c r="B177" s="685" t="s">
        <v>411</v>
      </c>
      <c r="C177" s="677"/>
      <c r="D177" s="678"/>
    </row>
    <row r="178" spans="1:4">
      <c r="A178" s="684">
        <v>45</v>
      </c>
      <c r="B178" s="685" t="s">
        <v>412</v>
      </c>
      <c r="C178" s="677"/>
      <c r="D178" s="678"/>
    </row>
    <row r="179" spans="1:4">
      <c r="A179" s="684">
        <v>46</v>
      </c>
      <c r="B179" s="685" t="s">
        <v>413</v>
      </c>
      <c r="C179" s="677"/>
      <c r="D179" s="678"/>
    </row>
    <row r="180" spans="1:4">
      <c r="A180" s="684">
        <v>47</v>
      </c>
      <c r="B180" s="685" t="s">
        <v>414</v>
      </c>
      <c r="C180" s="677"/>
      <c r="D180" s="678"/>
    </row>
    <row r="181" spans="1:4">
      <c r="A181" s="684">
        <v>48</v>
      </c>
      <c r="B181" s="685" t="s">
        <v>415</v>
      </c>
      <c r="C181" s="677"/>
      <c r="D181" s="678"/>
    </row>
    <row r="182" spans="1:4">
      <c r="A182" s="684">
        <v>49</v>
      </c>
      <c r="B182" s="685" t="s">
        <v>416</v>
      </c>
      <c r="C182" s="677"/>
      <c r="D182" s="678"/>
    </row>
    <row r="183" spans="1:4">
      <c r="A183" s="684">
        <v>50</v>
      </c>
      <c r="B183" s="685" t="s">
        <v>417</v>
      </c>
      <c r="C183" s="677"/>
      <c r="D183" s="678"/>
    </row>
    <row r="184" spans="1:4">
      <c r="A184" s="684">
        <v>51</v>
      </c>
      <c r="B184" s="685" t="s">
        <v>418</v>
      </c>
      <c r="C184" s="677"/>
      <c r="D184" s="678"/>
    </row>
    <row r="185" spans="1:4">
      <c r="A185" s="684">
        <v>52</v>
      </c>
      <c r="B185" s="685" t="s">
        <v>419</v>
      </c>
      <c r="C185" s="677"/>
      <c r="D185" s="678"/>
    </row>
    <row r="186" spans="1:4">
      <c r="A186" s="684">
        <v>53</v>
      </c>
      <c r="B186" s="685" t="s">
        <v>420</v>
      </c>
      <c r="C186" s="677"/>
      <c r="D186" s="678"/>
    </row>
    <row r="187" spans="1:4">
      <c r="A187" s="684">
        <v>54</v>
      </c>
      <c r="B187" s="685" t="s">
        <v>421</v>
      </c>
      <c r="C187" s="677"/>
      <c r="D187" s="678"/>
    </row>
    <row r="188" spans="1:4">
      <c r="A188" s="684">
        <v>55</v>
      </c>
      <c r="B188" s="685" t="s">
        <v>422</v>
      </c>
      <c r="C188" s="677"/>
      <c r="D188" s="678"/>
    </row>
    <row r="189" spans="1:4">
      <c r="A189" s="684">
        <v>56</v>
      </c>
      <c r="B189" s="685" t="s">
        <v>423</v>
      </c>
      <c r="C189" s="677"/>
      <c r="D189" s="678"/>
    </row>
    <row r="190" spans="1:4">
      <c r="A190" s="684">
        <v>57</v>
      </c>
      <c r="B190" s="685" t="s">
        <v>424</v>
      </c>
      <c r="C190" s="677"/>
      <c r="D190" s="678"/>
    </row>
    <row r="191" spans="1:4">
      <c r="A191" s="684">
        <v>58</v>
      </c>
      <c r="B191" s="685" t="s">
        <v>425</v>
      </c>
      <c r="C191" s="677"/>
      <c r="D191" s="678"/>
    </row>
    <row r="192" spans="1:4">
      <c r="A192" s="684">
        <v>59</v>
      </c>
      <c r="B192" s="685" t="s">
        <v>426</v>
      </c>
      <c r="C192" s="677"/>
      <c r="D192" s="678"/>
    </row>
    <row r="193" spans="1:4">
      <c r="A193" s="684">
        <v>60</v>
      </c>
      <c r="B193" s="685" t="s">
        <v>427</v>
      </c>
      <c r="C193" s="677"/>
      <c r="D193" s="678"/>
    </row>
    <row r="194" spans="1:4">
      <c r="A194" s="684">
        <v>61</v>
      </c>
      <c r="B194" s="685" t="s">
        <v>428</v>
      </c>
      <c r="C194" s="677"/>
      <c r="D194" s="678"/>
    </row>
    <row r="195" spans="1:4">
      <c r="A195" s="684">
        <v>62</v>
      </c>
      <c r="B195" s="685" t="s">
        <v>429</v>
      </c>
      <c r="C195" s="677"/>
      <c r="D195" s="678"/>
    </row>
    <row r="196" spans="1:4">
      <c r="A196" s="684">
        <v>63</v>
      </c>
      <c r="B196" s="686" t="s">
        <v>430</v>
      </c>
      <c r="C196" s="677"/>
      <c r="D196" s="678"/>
    </row>
    <row r="197" spans="1:4">
      <c r="A197" s="684">
        <v>64</v>
      </c>
      <c r="B197" s="686" t="s">
        <v>431</v>
      </c>
      <c r="C197" s="677"/>
      <c r="D197" s="678"/>
    </row>
    <row r="198" spans="1:4">
      <c r="A198" s="684">
        <v>65</v>
      </c>
      <c r="B198" s="686" t="s">
        <v>432</v>
      </c>
      <c r="C198" s="677"/>
      <c r="D198" s="678"/>
    </row>
    <row r="199" spans="1:4">
      <c r="A199" s="684">
        <v>66</v>
      </c>
      <c r="B199" s="686" t="s">
        <v>433</v>
      </c>
      <c r="C199" s="677"/>
      <c r="D199" s="678"/>
    </row>
    <row r="200" spans="1:4">
      <c r="A200" s="684">
        <v>67</v>
      </c>
      <c r="B200" s="686" t="s">
        <v>434</v>
      </c>
      <c r="C200" s="677"/>
      <c r="D200" s="678"/>
    </row>
    <row r="201" spans="1:4">
      <c r="A201" s="684">
        <v>68</v>
      </c>
      <c r="B201" s="686" t="s">
        <v>435</v>
      </c>
      <c r="C201" s="677"/>
      <c r="D201" s="678"/>
    </row>
    <row r="202" spans="1:4">
      <c r="A202" s="684">
        <v>69</v>
      </c>
      <c r="B202" s="686" t="s">
        <v>436</v>
      </c>
      <c r="C202" s="677"/>
      <c r="D202" s="678"/>
    </row>
    <row r="203" spans="1:4">
      <c r="A203" s="684">
        <v>70</v>
      </c>
      <c r="B203" s="686" t="s">
        <v>437</v>
      </c>
      <c r="C203" s="677"/>
      <c r="D203" s="678"/>
    </row>
    <row r="204" spans="1:4">
      <c r="A204" s="684">
        <v>71</v>
      </c>
      <c r="B204" s="686" t="s">
        <v>438</v>
      </c>
      <c r="C204" s="677"/>
      <c r="D204" s="678"/>
    </row>
    <row r="205" spans="1:4">
      <c r="A205" s="684">
        <v>72</v>
      </c>
      <c r="B205" s="686" t="s">
        <v>439</v>
      </c>
      <c r="C205" s="677"/>
      <c r="D205" s="678"/>
    </row>
    <row r="206" spans="1:4">
      <c r="A206" s="684">
        <v>73</v>
      </c>
      <c r="B206" s="686" t="s">
        <v>440</v>
      </c>
      <c r="C206" s="677"/>
      <c r="D206" s="678"/>
    </row>
    <row r="207" spans="1:4">
      <c r="A207" s="684">
        <v>74</v>
      </c>
      <c r="B207" s="686" t="s">
        <v>441</v>
      </c>
      <c r="C207" s="677"/>
      <c r="D207" s="678"/>
    </row>
    <row r="208" spans="1:4">
      <c r="A208" s="684">
        <v>75</v>
      </c>
      <c r="B208" s="686" t="s">
        <v>442</v>
      </c>
      <c r="C208" s="677"/>
      <c r="D208" s="678"/>
    </row>
    <row r="209" spans="1:4">
      <c r="A209" s="684">
        <v>76</v>
      </c>
      <c r="B209" s="686" t="s">
        <v>443</v>
      </c>
      <c r="C209" s="677"/>
      <c r="D209" s="678"/>
    </row>
    <row r="210" spans="1:4">
      <c r="A210" s="684">
        <v>77</v>
      </c>
      <c r="B210" s="686" t="s">
        <v>444</v>
      </c>
      <c r="C210" s="677"/>
      <c r="D210" s="678"/>
    </row>
    <row r="211" spans="1:4">
      <c r="A211" s="684">
        <v>78</v>
      </c>
      <c r="B211" s="686" t="s">
        <v>445</v>
      </c>
      <c r="C211" s="677"/>
      <c r="D211" s="678"/>
    </row>
    <row r="212" spans="1:4">
      <c r="A212" s="684">
        <v>79</v>
      </c>
      <c r="B212" s="686" t="s">
        <v>446</v>
      </c>
      <c r="C212" s="677"/>
      <c r="D212" s="678"/>
    </row>
    <row r="213" spans="1:4">
      <c r="A213" s="684">
        <v>80</v>
      </c>
      <c r="B213" s="686" t="s">
        <v>447</v>
      </c>
      <c r="C213" s="677"/>
      <c r="D213" s="678"/>
    </row>
    <row r="214" spans="1:4">
      <c r="A214" s="684">
        <v>81</v>
      </c>
      <c r="B214" s="686" t="s">
        <v>448</v>
      </c>
      <c r="C214" s="677"/>
      <c r="D214" s="678"/>
    </row>
    <row r="215" spans="1:4">
      <c r="A215" s="684">
        <v>82</v>
      </c>
      <c r="B215" s="686" t="s">
        <v>449</v>
      </c>
      <c r="C215" s="677"/>
      <c r="D215" s="678"/>
    </row>
    <row r="216" spans="1:4">
      <c r="A216" s="684">
        <v>83</v>
      </c>
      <c r="B216" s="686" t="s">
        <v>450</v>
      </c>
      <c r="C216" s="677"/>
      <c r="D216" s="678"/>
    </row>
    <row r="217" spans="1:4">
      <c r="A217" s="684">
        <v>84</v>
      </c>
      <c r="B217" s="686" t="s">
        <v>451</v>
      </c>
      <c r="C217" s="677"/>
      <c r="D217" s="678"/>
    </row>
    <row r="218" spans="1:4">
      <c r="A218" s="684">
        <v>85</v>
      </c>
      <c r="B218" s="686" t="s">
        <v>452</v>
      </c>
      <c r="C218" s="677"/>
      <c r="D218" s="678"/>
    </row>
    <row r="219" spans="1:4">
      <c r="A219" s="684">
        <v>86</v>
      </c>
      <c r="B219" s="686" t="s">
        <v>453</v>
      </c>
      <c r="C219" s="677"/>
      <c r="D219" s="678"/>
    </row>
    <row r="220" spans="1:4">
      <c r="A220" s="684">
        <v>87</v>
      </c>
      <c r="B220" s="686" t="s">
        <v>454</v>
      </c>
      <c r="C220" s="677"/>
      <c r="D220" s="678"/>
    </row>
    <row r="221" spans="1:4">
      <c r="A221" s="684">
        <v>88</v>
      </c>
      <c r="B221" s="686" t="s">
        <v>455</v>
      </c>
      <c r="C221" s="677"/>
      <c r="D221" s="678"/>
    </row>
    <row r="222" spans="1:4">
      <c r="A222" s="684">
        <v>89</v>
      </c>
      <c r="B222" s="686" t="s">
        <v>456</v>
      </c>
      <c r="C222" s="677"/>
      <c r="D222" s="678"/>
    </row>
    <row r="223" spans="1:4">
      <c r="A223" s="684">
        <v>90</v>
      </c>
      <c r="B223" s="686" t="s">
        <v>457</v>
      </c>
      <c r="C223" s="677"/>
      <c r="D223" s="678"/>
    </row>
    <row r="224" spans="1:4">
      <c r="A224" s="684">
        <v>91</v>
      </c>
      <c r="B224" s="686" t="s">
        <v>458</v>
      </c>
      <c r="C224" s="677"/>
      <c r="D224" s="678"/>
    </row>
    <row r="225" spans="1:4">
      <c r="A225" s="684">
        <v>92</v>
      </c>
      <c r="B225" s="686" t="s">
        <v>459</v>
      </c>
      <c r="C225" s="677"/>
      <c r="D225" s="678"/>
    </row>
    <row r="226" spans="1:4">
      <c r="A226" s="684">
        <v>93</v>
      </c>
      <c r="B226" s="686" t="s">
        <v>460</v>
      </c>
      <c r="C226" s="677"/>
      <c r="D226" s="678"/>
    </row>
    <row r="227" spans="1:4">
      <c r="A227" s="684">
        <v>94</v>
      </c>
      <c r="B227" s="686" t="s">
        <v>461</v>
      </c>
      <c r="C227" s="677"/>
      <c r="D227" s="678"/>
    </row>
    <row r="228" spans="1:4">
      <c r="A228" s="684">
        <v>95</v>
      </c>
      <c r="B228" s="686" t="s">
        <v>462</v>
      </c>
      <c r="C228" s="677"/>
      <c r="D228" s="678"/>
    </row>
    <row r="229" spans="1:4">
      <c r="A229" s="684">
        <v>96</v>
      </c>
      <c r="B229" s="686" t="s">
        <v>463</v>
      </c>
      <c r="C229" s="677"/>
      <c r="D229" s="678"/>
    </row>
    <row r="230" spans="1:4">
      <c r="A230" s="684">
        <v>97</v>
      </c>
      <c r="B230" s="686" t="s">
        <v>464</v>
      </c>
      <c r="C230" s="677"/>
      <c r="D230" s="678"/>
    </row>
    <row r="231" spans="1:4">
      <c r="A231" s="684">
        <v>98</v>
      </c>
      <c r="B231" s="686" t="s">
        <v>465</v>
      </c>
      <c r="C231" s="677"/>
      <c r="D231" s="678"/>
    </row>
    <row r="232" spans="1:4">
      <c r="A232" s="684">
        <v>99</v>
      </c>
      <c r="B232" s="686" t="s">
        <v>466</v>
      </c>
      <c r="C232" s="677"/>
      <c r="D232" s="678"/>
    </row>
    <row r="233" spans="1:4" ht="13.5" thickBot="1">
      <c r="A233" s="687">
        <v>100</v>
      </c>
      <c r="B233" s="688" t="s">
        <v>467</v>
      </c>
      <c r="C233" s="689"/>
      <c r="D233" s="690"/>
    </row>
  </sheetData>
  <sheetProtection selectLockedCells="1"/>
  <customSheetViews>
    <customSheetView guid="{774408C1-A1A6-43CE-92F4-BC878F6EB0D4}" hiddenColumns="1" state="hidden" topLeftCell="P1">
      <selection activeCell="DT28" sqref="DT28"/>
      <pageMargins left="0.75" right="0.75" top="1" bottom="1" header="0.5" footer="0.5"/>
      <pageSetup orientation="portrait" r:id="rId1"/>
      <headerFooter alignWithMargins="0"/>
    </customSheetView>
    <customSheetView guid="{CA9345C4-09FE-4F27-BFD9-3D9BCD2DED09}" hiddenColumns="1" state="hidden" topLeftCell="P1">
      <selection activeCell="DT28" sqref="DT28"/>
      <pageMargins left="0.75" right="0.75" top="1" bottom="1" header="0.5" footer="0.5"/>
      <pageSetup orientation="portrait" r:id="rId2"/>
      <headerFooter alignWithMargins="0"/>
    </customSheetView>
    <customSheetView guid="{7AB1F867-F01E-4EB9-A93D-DDCFDB9AA444}" hiddenColumns="1" state="hidden" topLeftCell="P1">
      <selection activeCell="DT28" sqref="DT28"/>
      <pageMargins left="0.75" right="0.75" top="1" bottom="1" header="0.5" footer="0.5"/>
      <pageSetup orientation="portrait" r:id="rId3"/>
      <headerFooter alignWithMargins="0"/>
    </customSheetView>
    <customSheetView guid="{99CA2F10-F926-46DC-8609-4EAE5B9F3585}" hiddenColumns="1" state="hidden" topLeftCell="P1">
      <selection activeCell="DT28" sqref="DT28"/>
      <pageMargins left="0.75" right="0.75" top="1" bottom="1" header="0.5" footer="0.5"/>
      <pageSetup orientation="portrait" r:id="rId4"/>
      <headerFooter alignWithMargins="0"/>
    </customSheetView>
    <customSheetView guid="{497EA202-A8B8-45C5-9E6C-C3CD104F3979}" hiddenColumns="1" state="hidden" topLeftCell="P1">
      <selection activeCell="DT28" sqref="DT28"/>
      <pageMargins left="0.75" right="0.75" top="1" bottom="1" header="0.5" footer="0.5"/>
      <pageSetup orientation="portrait" r:id="rId5"/>
      <headerFooter alignWithMargins="0"/>
    </customSheetView>
    <customSheetView guid="{63D51328-7CBC-4A1E-B96D-BAE91416501B}" hiddenColumns="1" state="hidden" topLeftCell="P1">
      <selection activeCell="DT28" sqref="DT28"/>
      <pageMargins left="0.75" right="0.75" top="1" bottom="1" header="0.5" footer="0.5"/>
      <pageSetup orientation="portrait" r:id="rId6"/>
      <headerFooter alignWithMargins="0"/>
    </customSheetView>
    <customSheetView guid="{D5521983-A70D-48A3-9506-C0263CBBC57D}" hiddenColumns="1" state="hidden" topLeftCell="P1">
      <selection activeCell="DT28" sqref="DT28"/>
      <pageMargins left="0.75" right="0.75" top="1" bottom="1" header="0.5" footer="0.5"/>
      <pageSetup orientation="portrait" r:id="rId7"/>
      <headerFooter alignWithMargins="0"/>
    </customSheetView>
    <customSheetView guid="{12A89170-4F84-482D-A3C5-7890082E7B73}" hiddenColumns="1" state="hidden" topLeftCell="P1">
      <selection activeCell="DT28" sqref="DT28"/>
      <pageMargins left="0.75" right="0.75" top="1" bottom="1" header="0.5" footer="0.5"/>
      <pageSetup orientation="portrait" r:id="rId8"/>
      <headerFooter alignWithMargins="0"/>
    </customSheetView>
    <customSheetView guid="{CCA37BAE-906F-43D5-9FD9-B13563E4B9D7}" hiddenColumns="1" state="hidden" topLeftCell="P1">
      <selection activeCell="DT28" sqref="DT28"/>
      <pageMargins left="0.75" right="0.75" top="1" bottom="1" header="0.5" footer="0.5"/>
      <pageSetup orientation="portrait" r:id="rId9"/>
      <headerFooter alignWithMargins="0"/>
    </customSheetView>
  </customSheetViews>
  <mergeCells count="14">
    <mergeCell ref="A1:B1"/>
    <mergeCell ref="F1:G1"/>
    <mergeCell ref="K1:L1"/>
    <mergeCell ref="P1:Q1"/>
    <mergeCell ref="A2:B2"/>
    <mergeCell ref="U4:AA4"/>
    <mergeCell ref="U5:AA5"/>
    <mergeCell ref="A122:B122"/>
    <mergeCell ref="A123:B123"/>
    <mergeCell ref="A125:D125"/>
    <mergeCell ref="A4:D4"/>
    <mergeCell ref="F4:I4"/>
    <mergeCell ref="K4:N4"/>
    <mergeCell ref="P4:S4"/>
  </mergeCells>
  <pageMargins left="0.75" right="0.75" top="1" bottom="1" header="0.5" footer="0.5"/>
  <pageSetup orientation="portrait" r:id="rId1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4">
    <pageSetUpPr autoPageBreaks="0"/>
  </sheetPr>
  <dimension ref="A1:K149"/>
  <sheetViews>
    <sheetView showGridLines="0" topLeftCell="A43" zoomScaleSheetLayoutView="89" workbookViewId="0">
      <selection activeCell="A36" sqref="A36:IV36"/>
    </sheetView>
  </sheetViews>
  <sheetFormatPr defaultColWidth="9.140625" defaultRowHeight="16.5"/>
  <cols>
    <col min="1" max="1" width="9.140625" style="62"/>
    <col min="2" max="2" width="9.140625" style="63"/>
    <col min="3" max="3" width="83" style="63" customWidth="1"/>
    <col min="4" max="4" width="75.5703125" style="75" customWidth="1"/>
    <col min="5" max="16384" width="9.140625" style="61"/>
  </cols>
  <sheetData>
    <row r="1" spans="1:11" ht="45" customHeight="1">
      <c r="A1" s="807" t="s">
        <v>351</v>
      </c>
      <c r="B1" s="807"/>
      <c r="C1" s="807"/>
      <c r="D1" s="59"/>
      <c r="E1" s="60"/>
      <c r="F1" s="60"/>
      <c r="G1" s="60"/>
      <c r="H1" s="60"/>
      <c r="I1" s="60"/>
      <c r="J1" s="60"/>
      <c r="K1" s="60"/>
    </row>
    <row r="2" spans="1:11" ht="18" customHeight="1">
      <c r="C2" s="64"/>
      <c r="D2" s="33"/>
      <c r="E2" s="65"/>
      <c r="F2" s="65"/>
      <c r="G2" s="65"/>
      <c r="H2" s="65"/>
      <c r="I2" s="65"/>
      <c r="J2" s="65"/>
      <c r="K2" s="65"/>
    </row>
    <row r="3" spans="1:11" ht="18" customHeight="1">
      <c r="A3" s="66" t="s">
        <v>54</v>
      </c>
      <c r="B3" s="64" t="s">
        <v>55</v>
      </c>
      <c r="C3" s="64"/>
      <c r="D3" s="67"/>
      <c r="E3" s="68"/>
      <c r="F3" s="68"/>
      <c r="G3" s="68"/>
      <c r="H3" s="68"/>
      <c r="I3" s="68"/>
      <c r="J3" s="68"/>
      <c r="K3" s="68"/>
    </row>
    <row r="4" spans="1:11" ht="18" customHeight="1">
      <c r="B4" s="69" t="s">
        <v>56</v>
      </c>
      <c r="C4" s="70" t="s">
        <v>57</v>
      </c>
      <c r="D4" s="67"/>
      <c r="E4" s="68"/>
      <c r="F4" s="68"/>
      <c r="G4" s="68"/>
      <c r="H4" s="68"/>
      <c r="I4" s="68"/>
      <c r="J4" s="68"/>
      <c r="K4" s="68"/>
    </row>
    <row r="5" spans="1:11" ht="38.1" customHeight="1">
      <c r="B5" s="69" t="s">
        <v>58</v>
      </c>
      <c r="C5" s="70" t="s">
        <v>59</v>
      </c>
      <c r="D5" s="67"/>
      <c r="E5" s="68"/>
      <c r="F5" s="68"/>
      <c r="G5" s="68"/>
      <c r="H5" s="68"/>
      <c r="I5" s="68"/>
      <c r="J5" s="68"/>
      <c r="K5" s="68"/>
    </row>
    <row r="6" spans="1:11" ht="18" customHeight="1">
      <c r="B6" s="69" t="s">
        <v>60</v>
      </c>
      <c r="C6" s="70" t="s">
        <v>61</v>
      </c>
      <c r="D6" s="67"/>
      <c r="E6" s="68"/>
      <c r="F6" s="68"/>
      <c r="G6" s="68"/>
      <c r="H6" s="68"/>
      <c r="I6" s="68"/>
      <c r="J6" s="68"/>
      <c r="K6" s="68"/>
    </row>
    <row r="7" spans="1:11" ht="18" customHeight="1">
      <c r="B7" s="69" t="s">
        <v>62</v>
      </c>
      <c r="C7" s="70" t="s">
        <v>63</v>
      </c>
      <c r="D7" s="67"/>
      <c r="E7" s="68"/>
      <c r="F7" s="68"/>
      <c r="G7" s="68"/>
      <c r="H7" s="68"/>
      <c r="I7" s="68"/>
      <c r="J7" s="68"/>
      <c r="K7" s="68"/>
    </row>
    <row r="8" spans="1:11" ht="18" customHeight="1">
      <c r="B8" s="69" t="s">
        <v>64</v>
      </c>
      <c r="C8" s="70" t="s">
        <v>65</v>
      </c>
      <c r="D8" s="67"/>
      <c r="E8" s="68"/>
      <c r="F8" s="68"/>
      <c r="G8" s="68"/>
      <c r="H8" s="68"/>
      <c r="I8" s="68"/>
      <c r="J8" s="68"/>
      <c r="K8" s="68"/>
    </row>
    <row r="9" spans="1:11" ht="18" customHeight="1">
      <c r="B9" s="69" t="s">
        <v>66</v>
      </c>
      <c r="C9" s="70" t="s">
        <v>67</v>
      </c>
      <c r="D9" s="67"/>
      <c r="E9" s="68"/>
      <c r="F9" s="68"/>
      <c r="G9" s="68"/>
      <c r="H9" s="68"/>
      <c r="I9" s="68"/>
      <c r="J9" s="68"/>
      <c r="K9" s="68"/>
    </row>
    <row r="10" spans="1:11" ht="18" customHeight="1">
      <c r="B10" s="69"/>
      <c r="C10" s="70"/>
      <c r="D10" s="67"/>
      <c r="E10" s="68"/>
      <c r="F10" s="68"/>
      <c r="G10" s="68"/>
      <c r="H10" s="68"/>
      <c r="I10" s="68"/>
      <c r="J10" s="68"/>
      <c r="K10" s="68"/>
    </row>
    <row r="11" spans="1:11" ht="18" customHeight="1">
      <c r="A11" s="66" t="s">
        <v>68</v>
      </c>
      <c r="B11" s="64" t="s">
        <v>69</v>
      </c>
      <c r="C11" s="64"/>
      <c r="D11" s="67"/>
      <c r="E11" s="68"/>
      <c r="F11" s="68"/>
      <c r="G11" s="68"/>
      <c r="H11" s="68"/>
      <c r="I11" s="68"/>
      <c r="J11" s="68"/>
      <c r="K11" s="68"/>
    </row>
    <row r="12" spans="1:11" ht="18" customHeight="1">
      <c r="B12" s="805" t="s">
        <v>70</v>
      </c>
      <c r="C12" s="805"/>
      <c r="D12" s="71"/>
      <c r="E12" s="68"/>
      <c r="F12" s="68"/>
      <c r="G12" s="68"/>
      <c r="H12" s="68"/>
      <c r="I12" s="68"/>
      <c r="J12" s="68"/>
      <c r="K12" s="68"/>
    </row>
    <row r="13" spans="1:11" ht="18" customHeight="1">
      <c r="B13" s="72"/>
      <c r="C13" s="70" t="s">
        <v>71</v>
      </c>
      <c r="D13" s="67"/>
      <c r="E13" s="68"/>
      <c r="F13" s="68"/>
      <c r="G13" s="68"/>
      <c r="H13" s="68"/>
      <c r="I13" s="68"/>
      <c r="J13" s="68"/>
      <c r="K13" s="68"/>
    </row>
    <row r="14" spans="1:11" ht="18" customHeight="1">
      <c r="B14" s="805" t="s">
        <v>72</v>
      </c>
      <c r="C14" s="805"/>
      <c r="D14" s="71"/>
      <c r="E14" s="68"/>
      <c r="F14" s="68"/>
      <c r="G14" s="68"/>
      <c r="H14" s="68"/>
      <c r="I14" s="68"/>
      <c r="J14" s="68"/>
      <c r="K14" s="68"/>
    </row>
    <row r="15" spans="1:11" ht="38.1" customHeight="1">
      <c r="B15" s="73" t="s">
        <v>73</v>
      </c>
      <c r="C15" s="70" t="s">
        <v>74</v>
      </c>
      <c r="D15" s="67"/>
      <c r="E15" s="68"/>
      <c r="F15" s="68"/>
      <c r="G15" s="68"/>
      <c r="H15" s="68"/>
      <c r="I15" s="68"/>
      <c r="J15" s="68"/>
      <c r="K15" s="68"/>
    </row>
    <row r="16" spans="1:11" ht="36" customHeight="1">
      <c r="B16" s="73" t="s">
        <v>73</v>
      </c>
      <c r="C16" s="70" t="s">
        <v>75</v>
      </c>
      <c r="D16" s="67"/>
      <c r="E16" s="68"/>
      <c r="F16" s="68"/>
      <c r="G16" s="68"/>
      <c r="H16" s="68"/>
      <c r="I16" s="68"/>
      <c r="J16" s="68"/>
      <c r="K16" s="68"/>
    </row>
    <row r="17" spans="2:11" ht="42" customHeight="1">
      <c r="B17" s="73" t="s">
        <v>73</v>
      </c>
      <c r="C17" s="70" t="s">
        <v>76</v>
      </c>
      <c r="D17" s="67"/>
      <c r="E17" s="68"/>
      <c r="F17" s="68"/>
      <c r="G17" s="68"/>
      <c r="H17" s="68"/>
      <c r="I17" s="68"/>
      <c r="J17" s="68"/>
      <c r="K17" s="68"/>
    </row>
    <row r="18" spans="2:11" ht="18" customHeight="1">
      <c r="B18" s="73" t="s">
        <v>73</v>
      </c>
      <c r="C18" s="70" t="s">
        <v>77</v>
      </c>
      <c r="D18" s="67"/>
      <c r="E18" s="68"/>
      <c r="F18" s="68"/>
      <c r="G18" s="68"/>
      <c r="H18" s="68"/>
      <c r="I18" s="68"/>
      <c r="J18" s="68"/>
      <c r="K18" s="68"/>
    </row>
    <row r="19" spans="2:11" ht="18" customHeight="1">
      <c r="B19" s="73" t="s">
        <v>73</v>
      </c>
      <c r="C19" s="74" t="s">
        <v>78</v>
      </c>
      <c r="D19" s="67"/>
      <c r="E19" s="68"/>
      <c r="F19" s="68"/>
      <c r="G19" s="68"/>
      <c r="H19" s="68"/>
      <c r="I19" s="68"/>
      <c r="J19" s="68"/>
      <c r="K19" s="68"/>
    </row>
    <row r="20" spans="2:11" ht="18" customHeight="1">
      <c r="B20" s="73" t="s">
        <v>73</v>
      </c>
      <c r="C20" s="70" t="s">
        <v>79</v>
      </c>
      <c r="D20" s="67"/>
      <c r="E20" s="68"/>
      <c r="F20" s="68"/>
      <c r="G20" s="68"/>
      <c r="H20" s="68"/>
      <c r="I20" s="68"/>
      <c r="J20" s="68"/>
      <c r="K20" s="68"/>
    </row>
    <row r="21" spans="2:11" ht="18" customHeight="1">
      <c r="B21" s="805" t="s">
        <v>80</v>
      </c>
      <c r="C21" s="805"/>
      <c r="D21" s="71"/>
      <c r="E21" s="68"/>
      <c r="F21" s="68"/>
      <c r="G21" s="68"/>
      <c r="H21" s="68"/>
      <c r="I21" s="68"/>
      <c r="J21" s="68"/>
      <c r="K21" s="68"/>
    </row>
    <row r="22" spans="2:11" ht="54" customHeight="1">
      <c r="B22" s="73" t="s">
        <v>73</v>
      </c>
      <c r="C22" s="70" t="s">
        <v>81</v>
      </c>
      <c r="D22" s="67"/>
      <c r="E22" s="68"/>
      <c r="F22" s="68"/>
      <c r="G22" s="68"/>
      <c r="H22" s="68"/>
      <c r="I22" s="68"/>
      <c r="J22" s="68"/>
      <c r="K22" s="68"/>
    </row>
    <row r="23" spans="2:11" ht="54" customHeight="1">
      <c r="B23" s="73" t="s">
        <v>73</v>
      </c>
      <c r="C23" s="70" t="s">
        <v>82</v>
      </c>
      <c r="D23" s="67"/>
      <c r="E23" s="68"/>
      <c r="F23" s="68"/>
      <c r="G23" s="68"/>
      <c r="H23" s="68"/>
      <c r="I23" s="68"/>
      <c r="J23" s="68"/>
      <c r="K23" s="68"/>
    </row>
    <row r="24" spans="2:11" ht="57.6" customHeight="1">
      <c r="B24" s="73" t="s">
        <v>73</v>
      </c>
      <c r="C24" s="70" t="s">
        <v>83</v>
      </c>
      <c r="D24" s="67"/>
      <c r="E24" s="68"/>
      <c r="F24" s="68"/>
      <c r="G24" s="68"/>
      <c r="H24" s="68"/>
      <c r="I24" s="68"/>
      <c r="J24" s="68"/>
      <c r="K24" s="68"/>
    </row>
    <row r="25" spans="2:11" ht="18" customHeight="1">
      <c r="B25" s="73" t="s">
        <v>73</v>
      </c>
      <c r="C25" s="70" t="s">
        <v>84</v>
      </c>
      <c r="D25" s="67"/>
      <c r="E25" s="68"/>
      <c r="F25" s="68"/>
      <c r="G25" s="68"/>
      <c r="H25" s="68"/>
      <c r="I25" s="68"/>
      <c r="J25" s="68"/>
      <c r="K25" s="68"/>
    </row>
    <row r="26" spans="2:11" ht="38.1" customHeight="1">
      <c r="B26" s="73" t="s">
        <v>73</v>
      </c>
      <c r="C26" s="70" t="s">
        <v>85</v>
      </c>
      <c r="D26" s="67"/>
      <c r="E26" s="68"/>
      <c r="F26" s="68"/>
      <c r="G26" s="68"/>
      <c r="H26" s="68"/>
      <c r="I26" s="68"/>
      <c r="J26" s="68"/>
      <c r="K26" s="68"/>
    </row>
    <row r="27" spans="2:11" ht="18" customHeight="1">
      <c r="B27" s="805" t="s">
        <v>86</v>
      </c>
      <c r="C27" s="805"/>
      <c r="D27" s="71"/>
      <c r="E27" s="68"/>
      <c r="F27" s="68"/>
      <c r="G27" s="68"/>
      <c r="H27" s="68"/>
      <c r="I27" s="68"/>
      <c r="J27" s="68"/>
      <c r="K27" s="68"/>
    </row>
    <row r="28" spans="2:11" ht="54" customHeight="1">
      <c r="B28" s="73" t="s">
        <v>73</v>
      </c>
      <c r="C28" s="70" t="s">
        <v>81</v>
      </c>
      <c r="D28" s="67"/>
      <c r="E28" s="68"/>
      <c r="F28" s="68"/>
      <c r="G28" s="68"/>
      <c r="H28" s="68"/>
      <c r="I28" s="68"/>
      <c r="J28" s="68"/>
      <c r="K28" s="68"/>
    </row>
    <row r="29" spans="2:11" ht="18" customHeight="1">
      <c r="B29" s="73" t="s">
        <v>73</v>
      </c>
      <c r="C29" s="70" t="s">
        <v>84</v>
      </c>
      <c r="D29" s="67"/>
      <c r="E29" s="68"/>
      <c r="F29" s="68"/>
      <c r="G29" s="68"/>
      <c r="H29" s="68"/>
      <c r="I29" s="68"/>
      <c r="J29" s="68"/>
      <c r="K29" s="68"/>
    </row>
    <row r="30" spans="2:11" ht="18" customHeight="1">
      <c r="B30" s="805" t="s">
        <v>87</v>
      </c>
      <c r="C30" s="805"/>
      <c r="D30" s="71"/>
    </row>
    <row r="31" spans="2:11" ht="54" customHeight="1">
      <c r="B31" s="73" t="s">
        <v>73</v>
      </c>
      <c r="C31" s="70" t="s">
        <v>81</v>
      </c>
      <c r="D31" s="67"/>
      <c r="E31" s="68"/>
      <c r="F31" s="68"/>
      <c r="G31" s="68"/>
      <c r="H31" s="68"/>
      <c r="I31" s="68"/>
      <c r="J31" s="68"/>
      <c r="K31" s="68"/>
    </row>
    <row r="32" spans="2:11" ht="18" customHeight="1">
      <c r="B32" s="73" t="s">
        <v>73</v>
      </c>
      <c r="C32" s="70" t="s">
        <v>84</v>
      </c>
      <c r="D32" s="67"/>
    </row>
    <row r="33" spans="2:11" ht="18" customHeight="1">
      <c r="B33" s="805" t="s">
        <v>88</v>
      </c>
      <c r="C33" s="805"/>
      <c r="D33" s="71"/>
    </row>
    <row r="34" spans="2:11" ht="18" customHeight="1">
      <c r="B34" s="73" t="s">
        <v>73</v>
      </c>
      <c r="C34" s="70" t="s">
        <v>89</v>
      </c>
      <c r="D34" s="67"/>
    </row>
    <row r="35" spans="2:11" ht="18" customHeight="1">
      <c r="B35" s="805" t="s">
        <v>90</v>
      </c>
      <c r="C35" s="805"/>
      <c r="D35" s="71"/>
    </row>
    <row r="36" spans="2:11" ht="66.599999999999994" customHeight="1">
      <c r="B36" s="73" t="s">
        <v>73</v>
      </c>
      <c r="C36" s="70" t="s">
        <v>91</v>
      </c>
      <c r="D36" s="67"/>
      <c r="E36" s="68"/>
      <c r="F36" s="68"/>
      <c r="G36" s="68"/>
      <c r="H36" s="68"/>
      <c r="I36" s="68"/>
      <c r="J36" s="68"/>
      <c r="K36" s="68"/>
    </row>
    <row r="37" spans="2:11" ht="146.1" customHeight="1">
      <c r="B37" s="73" t="s">
        <v>73</v>
      </c>
      <c r="C37" s="70" t="s">
        <v>92</v>
      </c>
      <c r="D37" s="67"/>
      <c r="E37" s="68"/>
      <c r="F37" s="68"/>
      <c r="G37" s="68"/>
      <c r="H37" s="68"/>
      <c r="I37" s="68"/>
      <c r="J37" s="68"/>
      <c r="K37" s="68"/>
    </row>
    <row r="38" spans="2:11" ht="164.1" customHeight="1">
      <c r="B38" s="73" t="s">
        <v>73</v>
      </c>
      <c r="C38" s="70" t="s">
        <v>93</v>
      </c>
      <c r="D38" s="67"/>
      <c r="E38" s="68"/>
      <c r="F38" s="68"/>
      <c r="G38" s="68"/>
      <c r="H38" s="68"/>
      <c r="I38" s="68"/>
      <c r="J38" s="68"/>
      <c r="K38" s="68"/>
    </row>
    <row r="39" spans="2:11" ht="75.95" customHeight="1">
      <c r="B39" s="73" t="s">
        <v>73</v>
      </c>
      <c r="C39" s="70" t="s">
        <v>94</v>
      </c>
      <c r="D39" s="67"/>
      <c r="E39" s="68"/>
      <c r="F39" s="68"/>
      <c r="G39" s="68"/>
      <c r="H39" s="68"/>
      <c r="I39" s="68"/>
      <c r="J39" s="68"/>
      <c r="K39" s="68"/>
    </row>
    <row r="40" spans="2:11" ht="38.1" customHeight="1">
      <c r="B40" s="73" t="s">
        <v>73</v>
      </c>
      <c r="C40" s="70" t="s">
        <v>95</v>
      </c>
    </row>
    <row r="41" spans="2:11" ht="18" customHeight="1">
      <c r="B41" s="805" t="s">
        <v>96</v>
      </c>
      <c r="C41" s="805"/>
    </row>
    <row r="42" spans="2:11" ht="38.1" customHeight="1">
      <c r="B42" s="73" t="s">
        <v>73</v>
      </c>
      <c r="C42" s="70" t="s">
        <v>97</v>
      </c>
    </row>
    <row r="43" spans="2:11" ht="18" customHeight="1">
      <c r="B43" s="73" t="s">
        <v>73</v>
      </c>
      <c r="C43" s="76" t="s">
        <v>98</v>
      </c>
    </row>
    <row r="44" spans="2:11" ht="18" customHeight="1">
      <c r="B44" s="805" t="s">
        <v>99</v>
      </c>
      <c r="C44" s="805"/>
    </row>
    <row r="45" spans="2:11" ht="38.1" customHeight="1">
      <c r="B45" s="73" t="s">
        <v>73</v>
      </c>
      <c r="C45" s="70" t="s">
        <v>100</v>
      </c>
    </row>
    <row r="46" spans="2:11" ht="18" customHeight="1">
      <c r="B46" s="73" t="s">
        <v>73</v>
      </c>
      <c r="C46" s="76" t="s">
        <v>98</v>
      </c>
    </row>
    <row r="47" spans="2:11" ht="18" customHeight="1">
      <c r="B47" s="805" t="s">
        <v>101</v>
      </c>
      <c r="C47" s="805" t="s">
        <v>102</v>
      </c>
    </row>
    <row r="48" spans="2:11" ht="48" customHeight="1">
      <c r="B48" s="73" t="s">
        <v>73</v>
      </c>
      <c r="C48" s="70" t="s">
        <v>103</v>
      </c>
    </row>
    <row r="49" spans="1:11" ht="18" customHeight="1">
      <c r="B49" s="73" t="s">
        <v>73</v>
      </c>
      <c r="C49" s="76" t="s">
        <v>98</v>
      </c>
    </row>
    <row r="50" spans="1:11" ht="18" customHeight="1">
      <c r="B50" s="805" t="s">
        <v>104</v>
      </c>
      <c r="C50" s="805"/>
    </row>
    <row r="51" spans="1:11" ht="38.1" customHeight="1">
      <c r="B51" s="73" t="s">
        <v>73</v>
      </c>
      <c r="C51" s="70" t="s">
        <v>105</v>
      </c>
    </row>
    <row r="52" spans="1:11" ht="38.1" customHeight="1">
      <c r="B52" s="73" t="s">
        <v>73</v>
      </c>
      <c r="C52" s="70" t="s">
        <v>106</v>
      </c>
    </row>
    <row r="53" spans="1:11" ht="18" customHeight="1">
      <c r="B53" s="805" t="s">
        <v>107</v>
      </c>
      <c r="C53" s="805"/>
    </row>
    <row r="54" spans="1:11" ht="18" customHeight="1">
      <c r="B54" s="73" t="s">
        <v>73</v>
      </c>
      <c r="C54" s="77" t="s">
        <v>108</v>
      </c>
    </row>
    <row r="55" spans="1:11" ht="18" customHeight="1">
      <c r="B55" s="73" t="s">
        <v>73</v>
      </c>
      <c r="C55" s="77" t="s">
        <v>109</v>
      </c>
    </row>
    <row r="56" spans="1:11" ht="18" customHeight="1">
      <c r="B56" s="805" t="s">
        <v>110</v>
      </c>
      <c r="C56" s="805"/>
    </row>
    <row r="57" spans="1:11" ht="18" customHeight="1">
      <c r="B57" s="73" t="s">
        <v>73</v>
      </c>
      <c r="C57" s="70" t="s">
        <v>111</v>
      </c>
      <c r="D57" s="67"/>
      <c r="E57" s="68"/>
      <c r="F57" s="68"/>
      <c r="G57" s="68"/>
      <c r="H57" s="68"/>
      <c r="I57" s="68"/>
      <c r="J57" s="68"/>
      <c r="K57" s="68"/>
    </row>
    <row r="58" spans="1:11" ht="18" customHeight="1">
      <c r="B58" s="73" t="s">
        <v>73</v>
      </c>
      <c r="C58" s="70" t="s">
        <v>112</v>
      </c>
      <c r="D58" s="67"/>
      <c r="E58" s="68"/>
      <c r="F58" s="68"/>
      <c r="G58" s="68"/>
      <c r="H58" s="68"/>
      <c r="I58" s="68"/>
      <c r="J58" s="68"/>
      <c r="K58" s="68"/>
    </row>
    <row r="59" spans="1:11" ht="36" customHeight="1">
      <c r="B59" s="73" t="s">
        <v>73</v>
      </c>
      <c r="C59" s="70" t="s">
        <v>113</v>
      </c>
      <c r="D59" s="67"/>
      <c r="E59" s="68"/>
      <c r="F59" s="68"/>
      <c r="G59" s="68"/>
      <c r="H59" s="68"/>
      <c r="I59" s="68"/>
      <c r="J59" s="68"/>
      <c r="K59" s="68"/>
    </row>
    <row r="60" spans="1:11" ht="18" customHeight="1">
      <c r="B60" s="73" t="s">
        <v>73</v>
      </c>
      <c r="C60" s="70" t="s">
        <v>114</v>
      </c>
      <c r="D60" s="67"/>
      <c r="E60" s="68"/>
      <c r="F60" s="68"/>
      <c r="G60" s="68"/>
      <c r="H60" s="68"/>
      <c r="I60" s="68"/>
      <c r="J60" s="68"/>
      <c r="K60" s="68"/>
    </row>
    <row r="61" spans="1:11" ht="18" customHeight="1">
      <c r="A61" s="63"/>
      <c r="C61" s="78"/>
    </row>
    <row r="62" spans="1:11" ht="18" customHeight="1">
      <c r="A62" s="806"/>
      <c r="B62" s="806"/>
      <c r="C62" s="806"/>
      <c r="D62" s="79"/>
    </row>
    <row r="63" spans="1:11" ht="18" customHeight="1">
      <c r="A63" s="803" t="s">
        <v>115</v>
      </c>
      <c r="B63" s="803"/>
      <c r="C63" s="803"/>
      <c r="D63" s="79"/>
    </row>
    <row r="64" spans="1:11" ht="36" customHeight="1">
      <c r="A64" s="804" t="s">
        <v>116</v>
      </c>
      <c r="B64" s="804"/>
      <c r="C64" s="804"/>
    </row>
    <row r="65" spans="2:3" ht="18" customHeight="1">
      <c r="B65" s="80"/>
      <c r="C65" s="80"/>
    </row>
    <row r="66" spans="2:3" ht="18" customHeight="1">
      <c r="C66" s="77"/>
    </row>
    <row r="67" spans="2:3" ht="18" customHeight="1">
      <c r="C67" s="78"/>
    </row>
    <row r="68" spans="2:3" ht="18" customHeight="1">
      <c r="C68" s="77"/>
    </row>
    <row r="69" spans="2:3" ht="18" customHeight="1">
      <c r="B69" s="78"/>
      <c r="C69" s="78"/>
    </row>
    <row r="70" spans="2:3" ht="18" customHeight="1">
      <c r="B70" s="78"/>
      <c r="C70" s="78"/>
    </row>
    <row r="71" spans="2:3" ht="18" customHeight="1">
      <c r="B71" s="78"/>
      <c r="C71" s="78"/>
    </row>
    <row r="72" spans="2:3" ht="18" customHeight="1">
      <c r="B72" s="78"/>
      <c r="C72" s="78"/>
    </row>
    <row r="73" spans="2:3" ht="18" customHeight="1">
      <c r="B73" s="78"/>
      <c r="C73" s="78"/>
    </row>
    <row r="74" spans="2:3" ht="18" customHeight="1">
      <c r="B74" s="78"/>
      <c r="C74" s="78"/>
    </row>
    <row r="75" spans="2:3" ht="18" customHeight="1"/>
    <row r="76" spans="2:3" ht="18" customHeight="1"/>
    <row r="77" spans="2:3" ht="18" customHeight="1"/>
    <row r="78" spans="2:3" ht="18" customHeight="1"/>
    <row r="79" spans="2:3" ht="18" customHeight="1"/>
    <row r="80" spans="2: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sheetData>
  <sheetProtection selectLockedCells="1" selectUnlockedCells="1"/>
  <customSheetViews>
    <customSheetView guid="{774408C1-A1A6-43CE-92F4-BC878F6EB0D4}" showGridLines="0" state="hidden" topLeftCell="A43">
      <selection activeCell="A36" sqref="A36:IV36"/>
      <rowBreaks count="1" manualBreakCount="1">
        <brk id="29" max="2" man="1"/>
      </rowBreaks>
      <pageMargins left="0.75" right="0.75" top="0.55000000000000004" bottom="0.47" header="0.32" footer="0.25"/>
      <pageSetup orientation="portrait" r:id="rId1"/>
      <headerFooter alignWithMargins="0">
        <oddFooter>&amp;RPage &amp;P of &amp;N</oddFooter>
      </headerFooter>
    </customSheetView>
    <customSheetView guid="{CA9345C4-09FE-4F27-BFD9-3D9BCD2DED09}" showGridLines="0" state="hidden" topLeftCell="A43">
      <selection activeCell="A36" sqref="A36:IV36"/>
      <rowBreaks count="1" manualBreakCount="1">
        <brk id="29" max="2" man="1"/>
      </rowBreaks>
      <pageMargins left="0.75" right="0.75" top="0.55000000000000004" bottom="0.47" header="0.32" footer="0.25"/>
      <pageSetup orientation="portrait" r:id="rId2"/>
      <headerFooter alignWithMargins="0">
        <oddFooter>&amp;RPage &amp;P of &amp;N</oddFooter>
      </headerFooter>
    </customSheetView>
    <customSheetView guid="{7AB1F867-F01E-4EB9-A93D-DDCFDB9AA444}" showGridLines="0" state="hidden" topLeftCell="A43">
      <selection activeCell="A36" sqref="A36:IV36"/>
      <rowBreaks count="1" manualBreakCount="1">
        <brk id="29" max="2" man="1"/>
      </rowBreaks>
      <pageMargins left="0.75" right="0.75" top="0.55000000000000004" bottom="0.47" header="0.32" footer="0.25"/>
      <pageSetup orientation="portrait" r:id="rId3"/>
      <headerFooter alignWithMargins="0">
        <oddFooter>&amp;RPage &amp;P of &amp;N</oddFooter>
      </headerFooter>
    </customSheetView>
    <customSheetView guid="{B96E710B-6DD7-4DE1-95AB-C9EE060CD030}" showGridLines="0" state="hidden" topLeftCell="A43">
      <selection activeCell="A36" sqref="A36:IV36"/>
      <rowBreaks count="1" manualBreakCount="1">
        <brk id="29" max="2" man="1"/>
      </rowBreaks>
      <pageMargins left="0.75" right="0.75" top="0.55000000000000004" bottom="0.47" header="0.32" footer="0.25"/>
      <pageSetup orientation="portrait" r:id="rId4"/>
      <headerFooter alignWithMargins="0">
        <oddFooter>&amp;RPage &amp;P of &amp;N</oddFooter>
      </headerFooter>
    </customSheetView>
    <customSheetView guid="{357C9841-BEC3-434B-AC63-C04FB4321BA3}" showGridLines="0">
      <selection activeCell="C11" sqref="C11"/>
      <rowBreaks count="1" manualBreakCount="1">
        <brk id="29" max="2" man="1"/>
      </rowBreaks>
      <pageMargins left="0.75" right="0.75" top="0.55000000000000004" bottom="0.47" header="0.32" footer="0.25"/>
      <pageSetup orientation="portrait" r:id="rId5"/>
      <headerFooter alignWithMargins="0">
        <oddFooter>&amp;RPage &amp;P of &amp;N</oddFooter>
      </headerFooter>
    </customSheetView>
    <customSheetView guid="{3C00DDA0-7DDE-4169-A739-550DAF5DCF8D}" showGridLines="0" topLeftCell="A10">
      <selection activeCell="C11" sqref="C11"/>
      <rowBreaks count="1" manualBreakCount="1">
        <brk id="29" max="2" man="1"/>
      </rowBreaks>
      <pageMargins left="0.75" right="0.75" top="0.55000000000000004" bottom="0.47" header="0.32" footer="0.25"/>
      <pageSetup orientation="portrait" r:id="rId6"/>
      <headerFooter alignWithMargins="0">
        <oddFooter>&amp;RPage &amp;P of &amp;N</oddFooter>
      </headerFooter>
    </customSheetView>
    <customSheetView guid="{99CA2F10-F926-46DC-8609-4EAE5B9F3585}" showGridLines="0" state="hidden" topLeftCell="A43">
      <selection activeCell="A36" sqref="A36:IV36"/>
      <rowBreaks count="1" manualBreakCount="1">
        <brk id="29" max="2" man="1"/>
      </rowBreaks>
      <pageMargins left="0.75" right="0.75" top="0.55000000000000004" bottom="0.47" header="0.32" footer="0.25"/>
      <pageSetup orientation="portrait" r:id="rId7"/>
      <headerFooter alignWithMargins="0">
        <oddFooter>&amp;RPage &amp;P of &amp;N</oddFooter>
      </headerFooter>
    </customSheetView>
    <customSheetView guid="{497EA202-A8B8-45C5-9E6C-C3CD104F3979}" showGridLines="0" state="hidden" topLeftCell="A43">
      <selection activeCell="A36" sqref="A36:IV36"/>
      <rowBreaks count="1" manualBreakCount="1">
        <brk id="29" max="2" man="1"/>
      </rowBreaks>
      <pageMargins left="0.75" right="0.75" top="0.55000000000000004" bottom="0.47" header="0.32" footer="0.25"/>
      <pageSetup orientation="portrait" r:id="rId8"/>
      <headerFooter alignWithMargins="0">
        <oddFooter>&amp;RPage &amp;P of &amp;N</oddFooter>
      </headerFooter>
    </customSheetView>
    <customSheetView guid="{63D51328-7CBC-4A1E-B96D-BAE91416501B}" showGridLines="0" state="hidden" topLeftCell="A43">
      <selection activeCell="A36" sqref="A36:IV36"/>
      <rowBreaks count="1" manualBreakCount="1">
        <brk id="29" max="2" man="1"/>
      </rowBreaks>
      <pageMargins left="0.75" right="0.75" top="0.55000000000000004" bottom="0.47" header="0.32" footer="0.25"/>
      <pageSetup orientation="portrait" r:id="rId9"/>
      <headerFooter alignWithMargins="0">
        <oddFooter>&amp;RPage &amp;P of &amp;N</oddFooter>
      </headerFooter>
    </customSheetView>
    <customSheetView guid="{D5521983-A70D-48A3-9506-C0263CBBC57D}" showGridLines="0" state="hidden" topLeftCell="A43">
      <selection activeCell="A36" sqref="A36:IV36"/>
      <rowBreaks count="1" manualBreakCount="1">
        <brk id="29" max="2" man="1"/>
      </rowBreaks>
      <pageMargins left="0.75" right="0.75" top="0.55000000000000004" bottom="0.47" header="0.32" footer="0.25"/>
      <pageSetup orientation="portrait" r:id="rId10"/>
      <headerFooter alignWithMargins="0">
        <oddFooter>&amp;RPage &amp;P of &amp;N</oddFooter>
      </headerFooter>
    </customSheetView>
    <customSheetView guid="{12A89170-4F84-482D-A3C5-7890082E7B73}" showGridLines="0" state="hidden" topLeftCell="A43">
      <selection activeCell="A36" sqref="A36:IV36"/>
      <rowBreaks count="1" manualBreakCount="1">
        <brk id="29" max="2" man="1"/>
      </rowBreaks>
      <pageMargins left="0.75" right="0.75" top="0.55000000000000004" bottom="0.47" header="0.32" footer="0.25"/>
      <pageSetup orientation="portrait" r:id="rId11"/>
      <headerFooter alignWithMargins="0">
        <oddFooter>&amp;RPage &amp;P of &amp;N</oddFooter>
      </headerFooter>
    </customSheetView>
    <customSheetView guid="{CCA37BAE-906F-43D5-9FD9-B13563E4B9D7}" showGridLines="0" state="hidden" topLeftCell="A43">
      <selection activeCell="A36" sqref="A36:IV36"/>
      <rowBreaks count="1" manualBreakCount="1">
        <brk id="29" max="2" man="1"/>
      </rowBreaks>
      <pageMargins left="0.75" right="0.75" top="0.55000000000000004" bottom="0.47" header="0.32" footer="0.25"/>
      <pageSetup orientation="portrait" r:id="rId12"/>
      <headerFooter alignWithMargins="0">
        <oddFooter>&amp;RPage &amp;P of &amp;N</oddFooter>
      </headerFooter>
    </customSheetView>
  </customSheetViews>
  <mergeCells count="17">
    <mergeCell ref="B33:C33"/>
    <mergeCell ref="B35:C35"/>
    <mergeCell ref="B41:C41"/>
    <mergeCell ref="B30:C30"/>
    <mergeCell ref="A1:C1"/>
    <mergeCell ref="B12:C12"/>
    <mergeCell ref="B14:C14"/>
    <mergeCell ref="B21:C21"/>
    <mergeCell ref="B27:C27"/>
    <mergeCell ref="A63:C63"/>
    <mergeCell ref="A64:C64"/>
    <mergeCell ref="B50:C50"/>
    <mergeCell ref="B44:C44"/>
    <mergeCell ref="B47:C47"/>
    <mergeCell ref="B53:C53"/>
    <mergeCell ref="B56:C56"/>
    <mergeCell ref="A62:C62"/>
  </mergeCells>
  <pageMargins left="0.75" right="0.75" top="0.55000000000000004" bottom="0.47" header="0.32" footer="0.25"/>
  <pageSetup orientation="portrait" r:id="rId13"/>
  <headerFooter alignWithMargins="0">
    <oddFooter>&amp;RPage &amp;P of &amp;N</oddFooter>
  </headerFooter>
  <rowBreaks count="1" manualBreakCount="1">
    <brk id="29" max="2" man="1"/>
  </rowBreaks>
  <drawing r:id="rId1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pageSetUpPr autoPageBreaks="0"/>
  </sheetPr>
  <dimension ref="A1:AC29"/>
  <sheetViews>
    <sheetView showGridLines="0" view="pageBreakPreview" topLeftCell="A13" zoomScaleSheetLayoutView="100" workbookViewId="0">
      <selection activeCell="F27" sqref="F27"/>
    </sheetView>
  </sheetViews>
  <sheetFormatPr defaultColWidth="9.140625" defaultRowHeight="15.75"/>
  <cols>
    <col min="1" max="1" width="3.7109375" style="566" customWidth="1"/>
    <col min="2" max="2" width="33" style="563" customWidth="1"/>
    <col min="3" max="3" width="11.7109375" style="563" customWidth="1"/>
    <col min="4" max="5" width="6.42578125" style="563" customWidth="1"/>
    <col min="6" max="6" width="6.42578125" style="566" customWidth="1"/>
    <col min="7" max="7" width="39" style="566" customWidth="1"/>
    <col min="8" max="8" width="11.85546875" style="566" hidden="1" customWidth="1"/>
    <col min="9" max="10" width="11.85546875" style="566" customWidth="1"/>
    <col min="11" max="11" width="11.85546875" style="566" hidden="1" customWidth="1"/>
    <col min="12" max="25" width="11.85546875" style="566" customWidth="1"/>
    <col min="26" max="26" width="9.140625" style="566" customWidth="1"/>
    <col min="27" max="27" width="15.28515625" style="566" customWidth="1"/>
    <col min="28" max="16384" width="9.140625" style="566"/>
  </cols>
  <sheetData>
    <row r="1" spans="1:29" s="563" customFormat="1" ht="111" customHeight="1">
      <c r="B1" s="811" t="str">
        <f>Cover!$B$2</f>
        <v xml:space="preserve">220kV GIS Substation Package SS-75: for (i) Extension of 220kV Drass (GIS) Substation &amp; Extension of 220kV Alusteng (AIS) Substation under Transmission System Strengthening of Srinagar Leh Transmission System and (ii) Extension of 220 kV Drass (GIS) Substation and 66/11kV New Zoji la East (GIS) S/S under consultancy services to NHIDCL.
</v>
      </c>
      <c r="C1" s="811"/>
      <c r="D1" s="811"/>
      <c r="E1" s="811"/>
      <c r="F1" s="811"/>
      <c r="G1" s="811"/>
      <c r="H1" s="564"/>
      <c r="I1" s="564"/>
      <c r="J1" s="564"/>
      <c r="K1" s="564"/>
      <c r="L1" s="564"/>
      <c r="M1" s="564"/>
      <c r="N1" s="564"/>
      <c r="O1" s="564"/>
      <c r="P1" s="564"/>
      <c r="Q1" s="564"/>
      <c r="R1" s="564"/>
      <c r="S1" s="564"/>
      <c r="T1" s="564"/>
      <c r="U1" s="564"/>
      <c r="V1" s="564"/>
      <c r="W1" s="564"/>
      <c r="X1" s="564"/>
      <c r="Y1" s="564"/>
      <c r="AA1" s="565"/>
      <c r="AB1" s="565"/>
      <c r="AC1" s="565"/>
    </row>
    <row r="2" spans="1:29" ht="16.5" customHeight="1">
      <c r="B2" s="812" t="str">
        <f>Cover!B3</f>
        <v>5002002162/GIS-EXCLUDING/DOM/A04-CC CS -5</v>
      </c>
      <c r="C2" s="812"/>
      <c r="D2" s="812"/>
      <c r="E2" s="812"/>
      <c r="F2" s="812"/>
      <c r="G2" s="812"/>
      <c r="H2" s="563"/>
      <c r="I2" s="563"/>
      <c r="J2" s="563"/>
      <c r="K2" s="563"/>
      <c r="L2" s="563"/>
      <c r="M2" s="563"/>
      <c r="N2" s="563"/>
      <c r="O2" s="563"/>
      <c r="P2" s="563"/>
      <c r="Q2" s="563"/>
      <c r="R2" s="563"/>
      <c r="S2" s="563"/>
      <c r="T2" s="563"/>
      <c r="U2" s="563"/>
      <c r="V2" s="563"/>
      <c r="W2" s="563"/>
      <c r="X2" s="563"/>
      <c r="Y2" s="563"/>
      <c r="AA2" s="566" t="s">
        <v>117</v>
      </c>
      <c r="AB2" s="567">
        <v>1</v>
      </c>
      <c r="AC2" s="568"/>
    </row>
    <row r="3" spans="1:29" ht="12" customHeight="1">
      <c r="B3" s="569"/>
      <c r="C3" s="569"/>
      <c r="D3" s="569"/>
      <c r="E3" s="569"/>
      <c r="F3" s="563"/>
      <c r="G3" s="563"/>
      <c r="H3" s="563"/>
      <c r="I3" s="563"/>
      <c r="J3" s="563"/>
      <c r="K3" s="563"/>
      <c r="L3" s="563"/>
      <c r="M3" s="563"/>
      <c r="N3" s="563"/>
      <c r="O3" s="563"/>
      <c r="P3" s="563"/>
      <c r="Q3" s="563"/>
      <c r="R3" s="563"/>
      <c r="S3" s="563"/>
      <c r="T3" s="563"/>
      <c r="U3" s="563"/>
      <c r="V3" s="563"/>
      <c r="W3" s="563"/>
      <c r="X3" s="563"/>
      <c r="Y3" s="563"/>
      <c r="AA3" s="566" t="s">
        <v>118</v>
      </c>
      <c r="AB3" s="567" t="s">
        <v>119</v>
      </c>
      <c r="AC3" s="568"/>
    </row>
    <row r="4" spans="1:29" ht="20.100000000000001" customHeight="1">
      <c r="B4" s="813" t="s">
        <v>120</v>
      </c>
      <c r="C4" s="813"/>
      <c r="D4" s="813"/>
      <c r="E4" s="813"/>
      <c r="F4" s="813"/>
      <c r="G4" s="813"/>
      <c r="H4" s="563"/>
      <c r="I4" s="563"/>
      <c r="J4" s="563"/>
      <c r="K4" s="563"/>
      <c r="L4" s="563"/>
      <c r="M4" s="563"/>
      <c r="N4" s="563"/>
      <c r="O4" s="563"/>
      <c r="P4" s="563"/>
      <c r="Q4" s="563"/>
      <c r="R4" s="563"/>
      <c r="S4" s="563"/>
      <c r="T4" s="563"/>
      <c r="U4" s="563"/>
      <c r="V4" s="563"/>
      <c r="W4" s="563"/>
      <c r="X4" s="563"/>
      <c r="Y4" s="563"/>
      <c r="AB4" s="567"/>
      <c r="AC4" s="568"/>
    </row>
    <row r="5" spans="1:29" ht="12" customHeight="1">
      <c r="B5" s="570"/>
      <c r="C5" s="570"/>
      <c r="F5" s="563"/>
      <c r="G5" s="563"/>
      <c r="H5" s="563"/>
      <c r="I5" s="563"/>
      <c r="J5" s="563"/>
      <c r="K5" s="563"/>
      <c r="L5" s="563"/>
      <c r="M5" s="563"/>
      <c r="N5" s="563"/>
      <c r="O5" s="563"/>
      <c r="P5" s="563"/>
      <c r="Q5" s="563"/>
      <c r="R5" s="563"/>
      <c r="S5" s="563"/>
      <c r="T5" s="563"/>
      <c r="U5" s="563"/>
      <c r="V5" s="563"/>
      <c r="W5" s="563"/>
      <c r="X5" s="563"/>
      <c r="Y5" s="563"/>
      <c r="AA5" s="568"/>
      <c r="AB5" s="568"/>
      <c r="AC5" s="568"/>
    </row>
    <row r="6" spans="1:29" s="563" customFormat="1" ht="50.25" customHeight="1">
      <c r="B6" s="818" t="s">
        <v>354</v>
      </c>
      <c r="C6" s="818"/>
      <c r="D6" s="814" t="s">
        <v>117</v>
      </c>
      <c r="E6" s="814"/>
      <c r="F6" s="814"/>
      <c r="G6" s="814"/>
      <c r="H6" s="571"/>
      <c r="I6" s="571"/>
      <c r="J6" s="571"/>
      <c r="K6" s="593">
        <f>IF(D6="Sole Bidder", 1,2)</f>
        <v>1</v>
      </c>
      <c r="L6" s="571"/>
      <c r="M6" s="571"/>
      <c r="N6" s="571"/>
      <c r="O6" s="571"/>
      <c r="P6" s="571"/>
      <c r="Q6" s="571"/>
      <c r="R6" s="571"/>
      <c r="S6" s="571"/>
      <c r="U6" s="571"/>
      <c r="V6" s="571"/>
      <c r="W6" s="571"/>
      <c r="X6" s="571"/>
      <c r="Y6" s="571"/>
      <c r="AA6" s="572">
        <f>IF(D6= "Sole Bidder", 0, D7)</f>
        <v>0</v>
      </c>
      <c r="AB6" s="565"/>
      <c r="AC6" s="565"/>
    </row>
    <row r="7" spans="1:29" ht="50.1" customHeight="1">
      <c r="A7" s="573"/>
      <c r="B7" s="574" t="str">
        <f>IF(D6= "JV (Joint Venture)", "Total Nos. of  Partners in the JV [excluding the Lead Partner]", "")</f>
        <v/>
      </c>
      <c r="C7" s="575"/>
      <c r="D7" s="815" t="s">
        <v>119</v>
      </c>
      <c r="E7" s="816"/>
      <c r="F7" s="816"/>
      <c r="G7" s="817"/>
      <c r="AA7" s="568"/>
      <c r="AB7" s="568"/>
      <c r="AC7" s="568"/>
    </row>
    <row r="8" spans="1:29" ht="19.5" customHeight="1">
      <c r="B8" s="576"/>
      <c r="C8" s="576"/>
      <c r="D8" s="571"/>
    </row>
    <row r="9" spans="1:29" ht="20.100000000000001" customHeight="1">
      <c r="B9" s="577" t="str">
        <f>IF(D6= "Sole Bidder", "Name of Sole Bidder", "Name of Lead Partner")</f>
        <v>Name of Sole Bidder</v>
      </c>
      <c r="C9" s="578"/>
      <c r="D9" s="808"/>
      <c r="E9" s="809"/>
      <c r="F9" s="809"/>
      <c r="G9" s="810"/>
    </row>
    <row r="10" spans="1:29" ht="20.100000000000001" customHeight="1">
      <c r="B10" s="579" t="str">
        <f>IF(D6= "Sole Bidder", "Address of Sole Bidder", "Address of Lead Partner")</f>
        <v>Address of Sole Bidder</v>
      </c>
      <c r="C10" s="580"/>
      <c r="D10" s="808"/>
      <c r="E10" s="809"/>
      <c r="F10" s="809"/>
      <c r="G10" s="810"/>
    </row>
    <row r="11" spans="1:29" ht="20.100000000000001" customHeight="1">
      <c r="B11" s="581"/>
      <c r="C11" s="582"/>
      <c r="D11" s="808"/>
      <c r="E11" s="809"/>
      <c r="F11" s="809"/>
      <c r="G11" s="810"/>
    </row>
    <row r="12" spans="1:29" ht="20.100000000000001" customHeight="1">
      <c r="B12" s="583"/>
      <c r="C12" s="584"/>
      <c r="D12" s="808"/>
      <c r="E12" s="809"/>
      <c r="F12" s="809"/>
      <c r="G12" s="810"/>
    </row>
    <row r="13" spans="1:29" ht="20.100000000000001" customHeight="1"/>
    <row r="14" spans="1:29" ht="20.100000000000001" customHeight="1">
      <c r="B14" s="577" t="str">
        <f>IF(D6="JV (Joint Venture)", "Name of other Partner","Name of other Partner - 1")</f>
        <v>Name of other Partner - 1</v>
      </c>
      <c r="C14" s="578"/>
      <c r="D14" s="808"/>
      <c r="E14" s="809"/>
      <c r="F14" s="809"/>
      <c r="G14" s="810"/>
    </row>
    <row r="15" spans="1:29" ht="20.100000000000001" customHeight="1">
      <c r="B15" s="579" t="str">
        <f>IF(D6="JV (Joint Venture)", "Address of other Partner","Address of other Partner - 1")</f>
        <v>Address of other Partner - 1</v>
      </c>
      <c r="C15" s="580"/>
      <c r="D15" s="822"/>
      <c r="E15" s="823"/>
      <c r="F15" s="823"/>
      <c r="G15" s="824"/>
    </row>
    <row r="16" spans="1:29" ht="20.100000000000001" customHeight="1">
      <c r="B16" s="581"/>
      <c r="C16" s="582"/>
      <c r="D16" s="822"/>
      <c r="E16" s="823"/>
      <c r="F16" s="823"/>
      <c r="G16" s="824"/>
    </row>
    <row r="17" spans="2:8" ht="20.100000000000001" customHeight="1">
      <c r="B17" s="583"/>
      <c r="C17" s="584"/>
      <c r="D17" s="822"/>
      <c r="E17" s="823"/>
      <c r="F17" s="823"/>
      <c r="G17" s="824"/>
    </row>
    <row r="18" spans="2:8" ht="20.100000000000001" customHeight="1"/>
    <row r="19" spans="2:8" ht="20.100000000000001" hidden="1" customHeight="1">
      <c r="B19" s="577" t="s">
        <v>122</v>
      </c>
      <c r="C19" s="578"/>
      <c r="D19" s="808" t="s">
        <v>121</v>
      </c>
      <c r="E19" s="809"/>
      <c r="F19" s="809"/>
      <c r="G19" s="810"/>
    </row>
    <row r="20" spans="2:8" ht="20.100000000000001" hidden="1" customHeight="1">
      <c r="B20" s="579" t="s">
        <v>123</v>
      </c>
      <c r="C20" s="580"/>
      <c r="D20" s="808" t="s">
        <v>121</v>
      </c>
      <c r="E20" s="809"/>
      <c r="F20" s="809"/>
      <c r="G20" s="810"/>
    </row>
    <row r="21" spans="2:8" ht="20.100000000000001" hidden="1" customHeight="1">
      <c r="B21" s="581"/>
      <c r="C21" s="582"/>
      <c r="D21" s="808" t="s">
        <v>121</v>
      </c>
      <c r="E21" s="809"/>
      <c r="F21" s="809"/>
      <c r="G21" s="810"/>
    </row>
    <row r="22" spans="2:8" ht="20.100000000000001" hidden="1" customHeight="1">
      <c r="B22" s="583"/>
      <c r="C22" s="584"/>
      <c r="D22" s="808" t="s">
        <v>121</v>
      </c>
      <c r="E22" s="809"/>
      <c r="F22" s="809"/>
      <c r="G22" s="810"/>
    </row>
    <row r="23" spans="2:8" ht="20.100000000000001" customHeight="1">
      <c r="B23" s="585"/>
      <c r="C23" s="585"/>
    </row>
    <row r="24" spans="2:8" ht="21" customHeight="1">
      <c r="B24" s="586" t="s">
        <v>124</v>
      </c>
      <c r="C24" s="587"/>
      <c r="D24" s="819"/>
      <c r="E24" s="820"/>
      <c r="F24" s="820"/>
      <c r="G24" s="821"/>
    </row>
    <row r="25" spans="2:8" ht="21" customHeight="1">
      <c r="B25" s="586" t="s">
        <v>125</v>
      </c>
      <c r="C25" s="587"/>
      <c r="D25" s="808"/>
      <c r="E25" s="825"/>
      <c r="F25" s="825"/>
      <c r="G25" s="826"/>
    </row>
    <row r="26" spans="2:8" ht="21" customHeight="1">
      <c r="B26" s="588"/>
      <c r="C26" s="588"/>
      <c r="D26" s="589"/>
    </row>
    <row r="27" spans="2:8" s="563" customFormat="1" ht="21" customHeight="1">
      <c r="B27" s="586" t="s">
        <v>126</v>
      </c>
      <c r="C27" s="587"/>
      <c r="D27" s="590"/>
      <c r="E27" s="592"/>
      <c r="F27" s="590"/>
      <c r="G27" s="591" t="str">
        <f>IF(D27&gt;H27, "Invalid Date !", "")</f>
        <v/>
      </c>
      <c r="H27" s="565">
        <f>IF(E27="Feb",28,IF(OR(E27="Apr", E27="Jun", E27="Sep", E27="Nov"),30,31))</f>
        <v>31</v>
      </c>
    </row>
    <row r="28" spans="2:8" ht="21" customHeight="1">
      <c r="B28" s="586" t="s">
        <v>127</v>
      </c>
      <c r="C28" s="587"/>
      <c r="D28" s="808"/>
      <c r="E28" s="825"/>
      <c r="F28" s="825"/>
      <c r="G28" s="826"/>
    </row>
    <row r="29" spans="2:8">
      <c r="E29" s="566"/>
    </row>
  </sheetData>
  <sheetProtection algorithmName="SHA-512" hashValue="3Y3arMnO/SE32sXWTpkDOIbWclbUZmlM9LnO+gL6HoKNL6ovPyfiA/dPpOjavpoHE89CWNwrrYcxar24ttHIhQ==" saltValue="53HEaEsW+3UAMjitLpgphw==" spinCount="100000" sheet="1" formatColumns="0" formatRows="0" selectLockedCells="1"/>
  <customSheetViews>
    <customSheetView guid="{774408C1-A1A6-43CE-92F4-BC878F6EB0D4}" showGridLines="0" printArea="1" hiddenRows="1" hiddenColumns="1" view="pageBreakPreview" topLeftCell="A13">
      <selection activeCell="F27" sqref="F27"/>
      <pageMargins left="0.75" right="0.75" top="0.69" bottom="0.7" header="0.4" footer="0.37"/>
      <pageSetup scale="86" orientation="portrait" r:id="rId1"/>
      <headerFooter alignWithMargins="0"/>
    </customSheetView>
    <customSheetView guid="{CA9345C4-09FE-4F27-BFD9-3D9BCD2DED09}" showGridLines="0" printArea="1" hiddenRows="1" hiddenColumns="1" view="pageBreakPreview">
      <selection activeCell="D9" sqref="D9:G9"/>
      <pageMargins left="0.75" right="0.75" top="0.69" bottom="0.7" header="0.4" footer="0.37"/>
      <pageSetup scale="86" orientation="portrait" r:id="rId2"/>
      <headerFooter alignWithMargins="0"/>
    </customSheetView>
    <customSheetView guid="{7AB1F867-F01E-4EB9-A93D-DDCFDB9AA444}" showGridLines="0" printArea="1" hiddenRows="1" hiddenColumns="1" view="pageBreakPreview">
      <selection activeCell="D6" sqref="D6:G6"/>
      <pageMargins left="0.75" right="0.75" top="0.69" bottom="0.7" header="0.4" footer="0.37"/>
      <pageSetup scale="86" orientation="portrait" r:id="rId3"/>
      <headerFooter alignWithMargins="0"/>
    </customSheetView>
    <customSheetView guid="{B96E710B-6DD7-4DE1-95AB-C9EE060CD030}" showGridLines="0" printArea="1" hiddenRows="1" view="pageBreakPreview">
      <selection activeCell="D24" sqref="D24"/>
      <pageMargins left="0.75" right="0.75" top="0.69" bottom="0.7" header="0.4" footer="0.37"/>
      <pageSetup scale="86" orientation="portrait" r:id="rId4"/>
      <headerFooter alignWithMargins="0"/>
    </customSheetView>
    <customSheetView guid="{357C9841-BEC3-434B-AC63-C04FB4321BA3}" showGridLines="0" printArea="1" hiddenRows="1" view="pageBreakPreview">
      <selection activeCell="D9" sqref="D9:G9"/>
      <pageMargins left="0.75" right="0.75" top="0.69" bottom="0.7" header="0.4" footer="0.37"/>
      <pageSetup scale="86" orientation="portrait" r:id="rId5"/>
      <headerFooter alignWithMargins="0"/>
    </customSheetView>
    <customSheetView guid="{3C00DDA0-7DDE-4169-A739-550DAF5DCF8D}" showGridLines="0" printArea="1" hiddenRows="1" view="pageBreakPreview" topLeftCell="A13">
      <selection activeCell="D24" sqref="D24"/>
      <pageMargins left="0.75" right="0.75" top="0.69" bottom="0.7" header="0.4" footer="0.37"/>
      <pageSetup scale="86" orientation="portrait" r:id="rId6"/>
      <headerFooter alignWithMargins="0"/>
    </customSheetView>
    <customSheetView guid="{99CA2F10-F926-46DC-8609-4EAE5B9F3585}" showGridLines="0" printArea="1" hiddenRows="1" hiddenColumns="1" view="pageBreakPreview" topLeftCell="A7">
      <selection activeCell="F27" sqref="F27"/>
      <pageMargins left="0.75" right="0.75" top="0.69" bottom="0.7" header="0.4" footer="0.37"/>
      <pageSetup scale="86" orientation="portrait" r:id="rId7"/>
      <headerFooter alignWithMargins="0"/>
    </customSheetView>
    <customSheetView guid="{497EA202-A8B8-45C5-9E6C-C3CD104F3979}" showGridLines="0" printArea="1" hiddenRows="1" hiddenColumns="1" view="pageBreakPreview">
      <selection activeCell="D6" sqref="D6:G6"/>
      <pageMargins left="0.75" right="0.75" top="0.69" bottom="0.7" header="0.4" footer="0.37"/>
      <pageSetup scale="86" orientation="portrait" r:id="rId8"/>
      <headerFooter alignWithMargins="0"/>
    </customSheetView>
    <customSheetView guid="{63D51328-7CBC-4A1E-B96D-BAE91416501B}" showGridLines="0" printArea="1" hiddenRows="1" hiddenColumns="1" view="pageBreakPreview">
      <selection activeCell="D6" sqref="D6:G6"/>
      <pageMargins left="0.75" right="0.75" top="0.69" bottom="0.7" header="0.4" footer="0.37"/>
      <pageSetup scale="86" orientation="portrait" r:id="rId9"/>
      <headerFooter alignWithMargins="0"/>
    </customSheetView>
    <customSheetView guid="{D5521983-A70D-48A3-9506-C0263CBBC57D}" showGridLines="0" printArea="1" hiddenRows="1" hiddenColumns="1" view="pageBreakPreview">
      <selection activeCell="D6" sqref="D6:G6"/>
      <pageMargins left="0.75" right="0.75" top="0.69" bottom="0.7" header="0.4" footer="0.37"/>
      <pageSetup scale="86" orientation="portrait" r:id="rId10"/>
      <headerFooter alignWithMargins="0"/>
    </customSheetView>
    <customSheetView guid="{12A89170-4F84-482D-A3C5-7890082E7B73}" showGridLines="0" printArea="1" hiddenRows="1" hiddenColumns="1" view="pageBreakPreview">
      <selection activeCell="D9" sqref="D9:G9"/>
      <pageMargins left="0.75" right="0.75" top="0.69" bottom="0.7" header="0.4" footer="0.37"/>
      <pageSetup scale="86" orientation="portrait" r:id="rId11"/>
      <headerFooter alignWithMargins="0"/>
    </customSheetView>
    <customSheetView guid="{CCA37BAE-906F-43D5-9FD9-B13563E4B9D7}" showGridLines="0" printArea="1" hiddenRows="1" hiddenColumns="1" view="pageBreakPreview">
      <selection activeCell="D9" sqref="D9:G9"/>
      <pageMargins left="0.75" right="0.75" top="0.69" bottom="0.7" header="0.4" footer="0.37"/>
      <pageSetup scale="86" orientation="portrait" r:id="rId12"/>
      <headerFooter alignWithMargins="0"/>
    </customSheetView>
  </customSheetViews>
  <mergeCells count="21">
    <mergeCell ref="D28:G28"/>
    <mergeCell ref="D14:G14"/>
    <mergeCell ref="D22:G22"/>
    <mergeCell ref="D16:G16"/>
    <mergeCell ref="D17:G17"/>
    <mergeCell ref="D25:G25"/>
    <mergeCell ref="D21:G21"/>
    <mergeCell ref="D11:G11"/>
    <mergeCell ref="D12:G12"/>
    <mergeCell ref="D19:G19"/>
    <mergeCell ref="D20:G20"/>
    <mergeCell ref="D24:G24"/>
    <mergeCell ref="D15:G15"/>
    <mergeCell ref="D9:G9"/>
    <mergeCell ref="D10:G10"/>
    <mergeCell ref="B1:G1"/>
    <mergeCell ref="B2:G2"/>
    <mergeCell ref="B4:G4"/>
    <mergeCell ref="D6:G6"/>
    <mergeCell ref="D7:G7"/>
    <mergeCell ref="B6:C6"/>
  </mergeCells>
  <conditionalFormatting sqref="B19:C22">
    <cfRule type="expression" dxfId="27" priority="3" stopIfTrue="1">
      <formula>$AA$6&lt;2</formula>
    </cfRule>
  </conditionalFormatting>
  <conditionalFormatting sqref="B14:C17">
    <cfRule type="expression" dxfId="26" priority="4" stopIfTrue="1">
      <formula>$AA$6&lt;1</formula>
    </cfRule>
  </conditionalFormatting>
  <conditionalFormatting sqref="B7:G7">
    <cfRule type="expression" dxfId="25" priority="5" stopIfTrue="1">
      <formula>$D$6="Sole Bidder"</formula>
    </cfRule>
  </conditionalFormatting>
  <conditionalFormatting sqref="D14:G17">
    <cfRule type="expression" dxfId="24" priority="2" stopIfTrue="1">
      <formula>$AA$6&lt;1</formula>
    </cfRule>
  </conditionalFormatting>
  <conditionalFormatting sqref="D19:G22">
    <cfRule type="expression" dxfId="23" priority="1" stopIfTrue="1">
      <formula>$AA$6&lt;2</formula>
    </cfRule>
  </conditionalFormatting>
  <dataValidations count="5">
    <dataValidation type="list" allowBlank="1" showInputMessage="1" showErrorMessage="1" sqref="F27" xr:uid="{00000000-0002-0000-0300-000000000000}">
      <formula1>"2021,2022"</formula1>
    </dataValidation>
    <dataValidation type="list" allowBlank="1" showInputMessage="1" showErrorMessage="1" sqref="E27" xr:uid="{00000000-0002-0000-0300-000001000000}">
      <formula1>"Jan,Feb,Mar,Apr,May,Jun,Jul,Aug,Sep,Oct,Nov,Dec"</formula1>
    </dataValidation>
    <dataValidation type="list" allowBlank="1" showInputMessage="1" showErrorMessage="1" sqref="D27" xr:uid="{00000000-0002-0000-0300-000002000000}">
      <formula1>"1,2,3,4,5,6,7,8,9,10,11,12,13,14,15,16,17,18,19,20,21,22,23,24,25,26,27,28,29,30,31"</formula1>
    </dataValidation>
    <dataValidation type="list" allowBlank="1" showInputMessage="1" showErrorMessage="1" sqref="D7:G7" xr:uid="{00000000-0002-0000-0300-000003000000}">
      <formula1>$AB$3</formula1>
    </dataValidation>
    <dataValidation type="list" allowBlank="1" showInputMessage="1" showErrorMessage="1" sqref="D6" xr:uid="{00000000-0002-0000-0300-000004000000}">
      <formula1>$AA$2:$AA$3</formula1>
    </dataValidation>
  </dataValidations>
  <pageMargins left="0.75" right="0.75" top="0.69" bottom="0.7" header="0.4" footer="0.37"/>
  <pageSetup scale="86" orientation="portrait" r:id="rId13"/>
  <headerFooter alignWithMargins="0"/>
  <drawing r:id="rId1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IV407"/>
  <sheetViews>
    <sheetView view="pageBreakPreview" topLeftCell="A17" zoomScaleNormal="92" zoomScaleSheetLayoutView="100" workbookViewId="0">
      <selection activeCell="G18" sqref="G18"/>
    </sheetView>
  </sheetViews>
  <sheetFormatPr defaultColWidth="9.140625" defaultRowHeight="15.75"/>
  <cols>
    <col min="1" max="1" width="4.7109375" style="477" customWidth="1"/>
    <col min="2" max="2" width="18.7109375" style="477" customWidth="1"/>
    <col min="3" max="3" width="8.5703125" style="477" customWidth="1"/>
    <col min="4" max="4" width="24.85546875" style="730" customWidth="1"/>
    <col min="5" max="5" width="14.42578125" style="477" customWidth="1"/>
    <col min="6" max="6" width="13" style="477" customWidth="1"/>
    <col min="7" max="7" width="17.5703125" style="477" customWidth="1"/>
    <col min="8" max="8" width="12.42578125" style="542" customWidth="1"/>
    <col min="9" max="9" width="17.5703125" style="477" customWidth="1"/>
    <col min="10" max="10" width="61.140625" style="730" customWidth="1"/>
    <col min="11" max="11" width="7.140625" style="477" customWidth="1"/>
    <col min="12" max="12" width="11.140625" style="477" customWidth="1"/>
    <col min="13" max="13" width="16.7109375" style="477" customWidth="1"/>
    <col min="14" max="14" width="21.28515625" style="477" customWidth="1"/>
    <col min="15" max="15" width="14" style="477" hidden="1" customWidth="1"/>
    <col min="16" max="16" width="14.85546875" style="477" hidden="1" customWidth="1"/>
    <col min="17" max="17" width="13" style="477" hidden="1" customWidth="1"/>
    <col min="18" max="18" width="20.140625" style="477" hidden="1" customWidth="1"/>
    <col min="19" max="19" width="16.140625" style="477" hidden="1" customWidth="1"/>
    <col min="20" max="20" width="15" style="477" hidden="1" customWidth="1"/>
    <col min="21" max="36" width="9.140625" style="477" hidden="1" customWidth="1"/>
    <col min="37" max="37" width="9.140625" style="477" customWidth="1"/>
    <col min="38" max="38" width="0.28515625" style="477" customWidth="1"/>
    <col min="39" max="44" width="9.140625" style="477" customWidth="1"/>
    <col min="45" max="16384" width="9.140625" style="477"/>
  </cols>
  <sheetData>
    <row r="1" spans="1:256" ht="16.5">
      <c r="A1" s="743" t="str">
        <f>Basic!B5</f>
        <v>5002002162/GIS-EXCLUDING/DOM/A04-CC CS -5</v>
      </c>
      <c r="B1" s="6"/>
      <c r="C1" s="6"/>
      <c r="D1" s="422"/>
      <c r="E1" s="6"/>
      <c r="F1" s="6"/>
      <c r="G1" s="6"/>
      <c r="H1" s="6"/>
      <c r="I1" s="6"/>
      <c r="J1" s="744"/>
      <c r="K1" s="6"/>
      <c r="L1" s="6"/>
      <c r="M1" s="6"/>
      <c r="N1" s="6" t="s">
        <v>477</v>
      </c>
    </row>
    <row r="2" spans="1:256">
      <c r="A2" s="4"/>
      <c r="B2" s="4"/>
      <c r="C2" s="4"/>
      <c r="D2" s="352"/>
      <c r="E2" s="4"/>
      <c r="F2" s="4"/>
      <c r="G2" s="4"/>
      <c r="H2" s="4"/>
      <c r="I2" s="4"/>
      <c r="J2" s="352"/>
      <c r="K2" s="4"/>
      <c r="L2" s="4"/>
      <c r="M2" s="4"/>
      <c r="N2" s="4"/>
    </row>
    <row r="3" spans="1:256" ht="91.9" customHeight="1">
      <c r="A3" s="827" t="str">
        <f>Cover!$B$2</f>
        <v xml:space="preserve">220kV GIS Substation Package SS-75: for (i) Extension of 220kV Drass (GIS) Substation &amp; Extension of 220kV Alusteng (AIS) Substation under Transmission System Strengthening of Srinagar Leh Transmission System and (ii) Extension of 220 kV Drass (GIS) Substation and 66/11kV New Zoji la East (GIS) S/S under consultancy services to NHIDCL.
</v>
      </c>
      <c r="B3" s="827"/>
      <c r="C3" s="827"/>
      <c r="D3" s="827"/>
      <c r="E3" s="827"/>
      <c r="F3" s="827"/>
      <c r="G3" s="827"/>
      <c r="H3" s="827"/>
      <c r="I3" s="827"/>
      <c r="J3" s="827"/>
      <c r="K3" s="827"/>
      <c r="L3" s="827"/>
      <c r="M3" s="827"/>
      <c r="N3" s="827"/>
    </row>
    <row r="4" spans="1:256" ht="16.5">
      <c r="A4" s="828" t="s">
        <v>0</v>
      </c>
      <c r="B4" s="828"/>
      <c r="C4" s="828"/>
      <c r="D4" s="828"/>
      <c r="E4" s="828"/>
      <c r="F4" s="828"/>
      <c r="G4" s="828"/>
      <c r="H4" s="828"/>
      <c r="I4" s="828"/>
      <c r="J4" s="828"/>
      <c r="K4" s="828"/>
      <c r="L4" s="828"/>
      <c r="M4" s="828"/>
      <c r="N4" s="828"/>
    </row>
    <row r="5" spans="1:256" s="595" customFormat="1" ht="16.5">
      <c r="A5" s="594"/>
      <c r="B5" s="594"/>
      <c r="C5" s="594"/>
      <c r="D5" s="594"/>
      <c r="E5" s="594"/>
      <c r="F5" s="594"/>
      <c r="G5" s="594"/>
      <c r="H5" s="594"/>
      <c r="I5" s="594"/>
      <c r="J5" s="594"/>
      <c r="K5" s="594"/>
      <c r="L5" s="594"/>
      <c r="M5" s="594"/>
      <c r="N5" s="594"/>
    </row>
    <row r="6" spans="1:256" ht="16.5">
      <c r="A6" s="829" t="s">
        <v>353</v>
      </c>
      <c r="B6" s="829"/>
      <c r="C6" s="4"/>
      <c r="D6" s="352"/>
      <c r="E6" s="4"/>
      <c r="F6" s="4"/>
      <c r="G6" s="4"/>
      <c r="H6" s="4"/>
      <c r="I6" s="4"/>
      <c r="J6" s="352"/>
      <c r="K6" s="4"/>
      <c r="L6" s="4"/>
      <c r="M6" s="4"/>
      <c r="N6" s="4"/>
    </row>
    <row r="7" spans="1:256" ht="16.5">
      <c r="A7" s="834">
        <f>IF(Z7=1,Z8,"JOINT VENTURE OF "&amp;Z8&amp;" &amp; "&amp;Z9)</f>
        <v>0</v>
      </c>
      <c r="B7" s="834"/>
      <c r="C7" s="834"/>
      <c r="D7" s="834"/>
      <c r="E7" s="834"/>
      <c r="F7" s="834"/>
      <c r="G7" s="834"/>
      <c r="H7" s="834"/>
      <c r="I7" s="834"/>
      <c r="J7" s="407"/>
      <c r="K7" s="456" t="s">
        <v>1</v>
      </c>
      <c r="L7" s="406"/>
      <c r="N7" s="4"/>
      <c r="Z7" s="542">
        <f>'Names of Bidder'!K6</f>
        <v>1</v>
      </c>
    </row>
    <row r="8" spans="1:256" ht="16.5">
      <c r="A8" s="830" t="str">
        <f>"Bidder’s Name and Address  (" &amp; MID('Names of Bidder'!B9,9, 20) &amp; ") :"</f>
        <v>Bidder’s Name and Address  (Sole Bidder) :</v>
      </c>
      <c r="B8" s="830"/>
      <c r="C8" s="830"/>
      <c r="D8" s="830"/>
      <c r="E8" s="830"/>
      <c r="F8" s="830"/>
      <c r="G8" s="830"/>
      <c r="H8" s="549"/>
      <c r="I8" s="549"/>
      <c r="J8" s="549"/>
      <c r="K8" s="457" t="s">
        <v>2</v>
      </c>
      <c r="L8" s="549"/>
      <c r="N8" s="4"/>
      <c r="U8" s="539"/>
      <c r="Z8" s="836">
        <f>'Names of Bidder'!D9</f>
        <v>0</v>
      </c>
      <c r="AA8" s="836"/>
      <c r="AB8" s="836"/>
      <c r="AC8" s="836"/>
      <c r="AD8" s="836"/>
      <c r="AE8" s="836"/>
      <c r="AF8" s="836"/>
      <c r="AG8" s="836"/>
      <c r="AH8" s="836"/>
      <c r="AI8" s="836"/>
      <c r="AJ8" s="836"/>
      <c r="AK8" s="836"/>
      <c r="AL8" s="836"/>
    </row>
    <row r="9" spans="1:256" ht="16.5">
      <c r="A9" s="462" t="s">
        <v>12</v>
      </c>
      <c r="B9" s="408"/>
      <c r="C9" s="833" t="str">
        <f>IF('Names of Bidder'!D9=0, "", 'Names of Bidder'!D9)</f>
        <v/>
      </c>
      <c r="D9" s="833"/>
      <c r="E9" s="833"/>
      <c r="F9" s="833"/>
      <c r="G9" s="833"/>
      <c r="H9" s="445"/>
      <c r="I9" s="409"/>
      <c r="J9" s="410"/>
      <c r="K9" s="457" t="s">
        <v>3</v>
      </c>
      <c r="N9" s="4"/>
      <c r="U9" s="539"/>
      <c r="Z9" s="836">
        <f>'Names of Bidder'!D14</f>
        <v>0</v>
      </c>
      <c r="AA9" s="836"/>
      <c r="AB9" s="836"/>
      <c r="AC9" s="836"/>
      <c r="AD9" s="836"/>
      <c r="AE9" s="836"/>
      <c r="AF9" s="836"/>
      <c r="AG9" s="836"/>
      <c r="AH9" s="836"/>
      <c r="AI9" s="836"/>
      <c r="AJ9" s="836"/>
      <c r="AK9" s="836"/>
      <c r="AL9" s="836"/>
    </row>
    <row r="10" spans="1:256" ht="16.5">
      <c r="A10" s="462" t="s">
        <v>11</v>
      </c>
      <c r="B10" s="408"/>
      <c r="C10" s="832" t="str">
        <f>IF('Names of Bidder'!D10=0, "", 'Names of Bidder'!D10)</f>
        <v/>
      </c>
      <c r="D10" s="832"/>
      <c r="E10" s="832"/>
      <c r="F10" s="832"/>
      <c r="G10" s="832"/>
      <c r="H10" s="445"/>
      <c r="I10" s="409"/>
      <c r="J10" s="410"/>
      <c r="K10" s="457" t="s">
        <v>4</v>
      </c>
      <c r="N10" s="4"/>
      <c r="Z10" s="836" t="str">
        <f>"JOINT VENTURE OF "&amp;Z8&amp;" &amp; "&amp;Z9</f>
        <v>JOINT VENTURE OF 0 &amp; 0</v>
      </c>
      <c r="AA10" s="836"/>
      <c r="AB10" s="836"/>
      <c r="AC10" s="836"/>
      <c r="AD10" s="836"/>
      <c r="AE10" s="836"/>
      <c r="AF10" s="836"/>
      <c r="AG10" s="836"/>
      <c r="AH10" s="836"/>
      <c r="AI10" s="836"/>
      <c r="AJ10" s="836"/>
      <c r="AK10" s="836"/>
      <c r="AL10" s="836"/>
    </row>
    <row r="11" spans="1:256">
      <c r="A11" s="409"/>
      <c r="B11" s="409"/>
      <c r="C11" s="832" t="str">
        <f>IF('Names of Bidder'!D11=0, "", 'Names of Bidder'!D11)</f>
        <v/>
      </c>
      <c r="D11" s="832"/>
      <c r="E11" s="832"/>
      <c r="F11" s="832"/>
      <c r="G11" s="832"/>
      <c r="H11" s="445"/>
      <c r="I11" s="409"/>
      <c r="J11" s="410"/>
      <c r="K11" s="457" t="s">
        <v>5</v>
      </c>
      <c r="N11" s="4"/>
    </row>
    <row r="12" spans="1:256">
      <c r="A12" s="409"/>
      <c r="B12" s="409"/>
      <c r="C12" s="832" t="str">
        <f>IF('Names of Bidder'!D12=0, "", 'Names of Bidder'!D12)</f>
        <v/>
      </c>
      <c r="D12" s="832"/>
      <c r="E12" s="832"/>
      <c r="F12" s="832"/>
      <c r="G12" s="832"/>
      <c r="H12" s="445"/>
      <c r="I12" s="409"/>
      <c r="J12" s="410"/>
      <c r="K12" s="457" t="s">
        <v>6</v>
      </c>
      <c r="N12" s="4"/>
    </row>
    <row r="13" spans="1:256" s="540" customFormat="1" ht="16.5">
      <c r="A13" s="835" t="s">
        <v>311</v>
      </c>
      <c r="B13" s="835"/>
      <c r="C13" s="835"/>
      <c r="D13" s="835"/>
      <c r="E13" s="835"/>
      <c r="F13" s="835"/>
      <c r="G13" s="835"/>
      <c r="H13" s="835"/>
      <c r="I13" s="835"/>
      <c r="J13" s="835"/>
      <c r="K13" s="835"/>
      <c r="L13" s="835"/>
      <c r="M13" s="835"/>
      <c r="N13" s="835"/>
    </row>
    <row r="14" spans="1:256">
      <c r="A14" s="4"/>
      <c r="B14" s="4"/>
      <c r="C14" s="4"/>
      <c r="D14" s="352"/>
      <c r="E14" s="4"/>
      <c r="F14" s="4"/>
      <c r="G14" s="4"/>
      <c r="H14" s="4"/>
      <c r="I14" s="4"/>
      <c r="J14" s="352"/>
      <c r="K14" s="831" t="s">
        <v>358</v>
      </c>
      <c r="L14" s="831"/>
      <c r="M14" s="831"/>
      <c r="N14" s="831"/>
    </row>
    <row r="15" spans="1:256" ht="115.5">
      <c r="A15" s="391" t="s">
        <v>7</v>
      </c>
      <c r="B15" s="391" t="s">
        <v>267</v>
      </c>
      <c r="C15" s="391" t="s">
        <v>279</v>
      </c>
      <c r="D15" s="391" t="s">
        <v>281</v>
      </c>
      <c r="E15" s="391" t="s">
        <v>13</v>
      </c>
      <c r="F15" s="391" t="s">
        <v>312</v>
      </c>
      <c r="G15" s="443" t="s">
        <v>506</v>
      </c>
      <c r="H15" s="391" t="s">
        <v>316</v>
      </c>
      <c r="I15" s="444" t="s">
        <v>507</v>
      </c>
      <c r="J15" s="391" t="s">
        <v>8</v>
      </c>
      <c r="K15" s="16" t="s">
        <v>9</v>
      </c>
      <c r="L15" s="16" t="s">
        <v>10</v>
      </c>
      <c r="M15" s="391" t="s">
        <v>357</v>
      </c>
      <c r="N15" s="391" t="s">
        <v>356</v>
      </c>
    </row>
    <row r="16" spans="1:256" s="608" customFormat="1">
      <c r="A16" s="604">
        <v>1</v>
      </c>
      <c r="B16" s="604">
        <v>2</v>
      </c>
      <c r="C16" s="604">
        <v>3</v>
      </c>
      <c r="D16" s="605">
        <v>4</v>
      </c>
      <c r="E16" s="604">
        <v>5</v>
      </c>
      <c r="F16" s="604">
        <v>6</v>
      </c>
      <c r="G16" s="606">
        <v>7</v>
      </c>
      <c r="H16" s="604">
        <v>8</v>
      </c>
      <c r="I16" s="607">
        <v>9</v>
      </c>
      <c r="J16" s="605">
        <v>10</v>
      </c>
      <c r="K16" s="604">
        <v>11</v>
      </c>
      <c r="L16" s="604">
        <v>12</v>
      </c>
      <c r="M16" s="604">
        <v>13</v>
      </c>
      <c r="N16" s="604" t="s">
        <v>355</v>
      </c>
      <c r="IV16" s="608">
        <f>SUM(A16:IU16)</f>
        <v>91</v>
      </c>
    </row>
    <row r="17" spans="1:20" s="758" customFormat="1" ht="18.75">
      <c r="A17" s="771" t="s">
        <v>54</v>
      </c>
      <c r="B17" s="753" t="s">
        <v>535</v>
      </c>
      <c r="C17" s="754"/>
      <c r="D17" s="755"/>
      <c r="E17" s="754"/>
      <c r="F17" s="754"/>
      <c r="G17" s="756"/>
      <c r="H17" s="754"/>
      <c r="I17" s="757"/>
      <c r="J17" s="755"/>
      <c r="K17" s="754"/>
      <c r="L17" s="754"/>
      <c r="M17" s="752"/>
      <c r="N17" s="754"/>
    </row>
    <row r="18" spans="1:20" ht="31.5">
      <c r="A18" s="536">
        <v>1</v>
      </c>
      <c r="B18" s="546">
        <v>7000014602</v>
      </c>
      <c r="C18" s="546">
        <v>10</v>
      </c>
      <c r="D18" s="546" t="s">
        <v>536</v>
      </c>
      <c r="E18" s="546">
        <v>1000001798</v>
      </c>
      <c r="F18" s="546">
        <v>85359030</v>
      </c>
      <c r="G18" s="537"/>
      <c r="H18" s="546">
        <v>18</v>
      </c>
      <c r="I18" s="535"/>
      <c r="J18" s="538" t="s">
        <v>557</v>
      </c>
      <c r="K18" s="546" t="s">
        <v>302</v>
      </c>
      <c r="L18" s="546">
        <v>2</v>
      </c>
      <c r="M18" s="547"/>
      <c r="N18" s="548" t="str">
        <f>IF(M18=0, "INCLUDED", IF(ISERROR(M18*L18), M18, M18*L18))</f>
        <v>INCLUDED</v>
      </c>
      <c r="O18" s="635">
        <f>IF(N18="Included",0,N18)</f>
        <v>0</v>
      </c>
      <c r="P18" s="635">
        <f>IF( I18="",H18*(IF(N18="Included",0,N18))/100,I18*(IF(N18="Included",0,N18)))</f>
        <v>0</v>
      </c>
      <c r="Q18" s="640">
        <f>Discount!$H$36</f>
        <v>0</v>
      </c>
      <c r="R18" s="640">
        <f>Q18*O18</f>
        <v>0</v>
      </c>
      <c r="S18" s="640">
        <f>IF(I18="",H18*R18/100,I18*R18)</f>
        <v>0</v>
      </c>
      <c r="T18" s="768">
        <f>M18*L18</f>
        <v>0</v>
      </c>
    </row>
    <row r="19" spans="1:20" ht="47.25">
      <c r="A19" s="459">
        <v>2</v>
      </c>
      <c r="B19" s="546">
        <v>7000014602</v>
      </c>
      <c r="C19" s="546">
        <v>20</v>
      </c>
      <c r="D19" s="546" t="s">
        <v>536</v>
      </c>
      <c r="E19" s="546">
        <v>1000032781</v>
      </c>
      <c r="F19" s="546">
        <v>85359030</v>
      </c>
      <c r="G19" s="534"/>
      <c r="H19" s="546">
        <v>18</v>
      </c>
      <c r="I19" s="535"/>
      <c r="J19" s="538" t="s">
        <v>558</v>
      </c>
      <c r="K19" s="546" t="s">
        <v>302</v>
      </c>
      <c r="L19" s="546">
        <v>2</v>
      </c>
      <c r="M19" s="547"/>
      <c r="N19" s="548" t="str">
        <f t="shared" ref="N19:N82" si="0">IF(M19=0, "INCLUDED", IF(ISERROR(M19*L19), M19, M19*L19))</f>
        <v>INCLUDED</v>
      </c>
      <c r="O19" s="635">
        <f t="shared" ref="O19:O82" si="1">IF(N19="Included",0,N19)</f>
        <v>0</v>
      </c>
      <c r="P19" s="635">
        <f t="shared" ref="P19:P82" si="2">IF( I19="",H19*(IF(N19="Included",0,N19))/100,I19*(IF(N19="Included",0,N19)))</f>
        <v>0</v>
      </c>
      <c r="Q19" s="640">
        <f>Discount!$H$36</f>
        <v>0</v>
      </c>
      <c r="R19" s="640">
        <f t="shared" ref="R19:R82" si="3">Q19*O19</f>
        <v>0</v>
      </c>
      <c r="S19" s="640">
        <f t="shared" ref="S19:S82" si="4">IF(I19="",H19*R19/100,I19*R19)</f>
        <v>0</v>
      </c>
      <c r="T19" s="768">
        <f t="shared" ref="T19:T143" si="5">M19*L19</f>
        <v>0</v>
      </c>
    </row>
    <row r="20" spans="1:20" ht="31.5">
      <c r="A20" s="536">
        <v>3</v>
      </c>
      <c r="B20" s="546">
        <v>7000014602</v>
      </c>
      <c r="C20" s="546">
        <v>30</v>
      </c>
      <c r="D20" s="546" t="s">
        <v>537</v>
      </c>
      <c r="E20" s="546">
        <v>1000032669</v>
      </c>
      <c r="F20" s="546">
        <v>85042200</v>
      </c>
      <c r="G20" s="534"/>
      <c r="H20" s="546">
        <v>18</v>
      </c>
      <c r="I20" s="535"/>
      <c r="J20" s="538" t="s">
        <v>559</v>
      </c>
      <c r="K20" s="546" t="s">
        <v>301</v>
      </c>
      <c r="L20" s="546">
        <v>7</v>
      </c>
      <c r="M20" s="547"/>
      <c r="N20" s="548" t="str">
        <f t="shared" si="0"/>
        <v>INCLUDED</v>
      </c>
      <c r="O20" s="635">
        <f t="shared" si="1"/>
        <v>0</v>
      </c>
      <c r="P20" s="635">
        <f t="shared" si="2"/>
        <v>0</v>
      </c>
      <c r="Q20" s="640">
        <f>Discount!$H$36</f>
        <v>0</v>
      </c>
      <c r="R20" s="640">
        <f t="shared" si="3"/>
        <v>0</v>
      </c>
      <c r="S20" s="640">
        <f t="shared" si="4"/>
        <v>0</v>
      </c>
      <c r="T20" s="768">
        <f t="shared" ref="T20:T105" si="6">M20*L20</f>
        <v>0</v>
      </c>
    </row>
    <row r="21" spans="1:20" ht="31.5">
      <c r="A21" s="459">
        <v>4</v>
      </c>
      <c r="B21" s="546">
        <v>7000014602</v>
      </c>
      <c r="C21" s="546">
        <v>40</v>
      </c>
      <c r="D21" s="546" t="s">
        <v>537</v>
      </c>
      <c r="E21" s="546">
        <v>1000032679</v>
      </c>
      <c r="F21" s="546">
        <v>85049010</v>
      </c>
      <c r="G21" s="534"/>
      <c r="H21" s="546">
        <v>18</v>
      </c>
      <c r="I21" s="535"/>
      <c r="J21" s="538" t="s">
        <v>560</v>
      </c>
      <c r="K21" s="546" t="s">
        <v>522</v>
      </c>
      <c r="L21" s="546">
        <v>7</v>
      </c>
      <c r="M21" s="547"/>
      <c r="N21" s="548" t="str">
        <f t="shared" si="0"/>
        <v>INCLUDED</v>
      </c>
      <c r="O21" s="635">
        <f t="shared" si="1"/>
        <v>0</v>
      </c>
      <c r="P21" s="635">
        <f t="shared" si="2"/>
        <v>0</v>
      </c>
      <c r="Q21" s="640">
        <f>Discount!$H$36</f>
        <v>0</v>
      </c>
      <c r="R21" s="640">
        <f t="shared" si="3"/>
        <v>0</v>
      </c>
      <c r="S21" s="640">
        <f t="shared" si="4"/>
        <v>0</v>
      </c>
      <c r="T21" s="768">
        <f t="shared" si="6"/>
        <v>0</v>
      </c>
    </row>
    <row r="22" spans="1:20">
      <c r="A22" s="536">
        <v>5</v>
      </c>
      <c r="B22" s="546">
        <v>7000014602</v>
      </c>
      <c r="C22" s="546">
        <v>1110</v>
      </c>
      <c r="D22" s="546" t="s">
        <v>537</v>
      </c>
      <c r="E22" s="546">
        <v>1000032903</v>
      </c>
      <c r="F22" s="546">
        <v>84248990</v>
      </c>
      <c r="G22" s="534"/>
      <c r="H22" s="546">
        <v>18</v>
      </c>
      <c r="I22" s="535"/>
      <c r="J22" s="538" t="s">
        <v>561</v>
      </c>
      <c r="K22" s="546" t="s">
        <v>302</v>
      </c>
      <c r="L22" s="546">
        <v>6</v>
      </c>
      <c r="M22" s="547"/>
      <c r="N22" s="548" t="str">
        <f t="shared" si="0"/>
        <v>INCLUDED</v>
      </c>
      <c r="O22" s="635">
        <f t="shared" si="1"/>
        <v>0</v>
      </c>
      <c r="P22" s="635">
        <f t="shared" si="2"/>
        <v>0</v>
      </c>
      <c r="Q22" s="640">
        <f>Discount!$H$36</f>
        <v>0</v>
      </c>
      <c r="R22" s="640">
        <f t="shared" si="3"/>
        <v>0</v>
      </c>
      <c r="S22" s="640">
        <f t="shared" si="4"/>
        <v>0</v>
      </c>
      <c r="T22" s="768">
        <f t="shared" si="6"/>
        <v>0</v>
      </c>
    </row>
    <row r="23" spans="1:20">
      <c r="A23" s="459">
        <v>6</v>
      </c>
      <c r="B23" s="546">
        <v>7000014602</v>
      </c>
      <c r="C23" s="546">
        <v>70</v>
      </c>
      <c r="D23" s="546" t="s">
        <v>538</v>
      </c>
      <c r="E23" s="546">
        <v>1000020417</v>
      </c>
      <c r="F23" s="546">
        <v>85354010</v>
      </c>
      <c r="G23" s="534"/>
      <c r="H23" s="546">
        <v>18</v>
      </c>
      <c r="I23" s="535"/>
      <c r="J23" s="538" t="s">
        <v>484</v>
      </c>
      <c r="K23" s="546" t="s">
        <v>301</v>
      </c>
      <c r="L23" s="546">
        <v>6</v>
      </c>
      <c r="M23" s="547"/>
      <c r="N23" s="548" t="str">
        <f t="shared" si="0"/>
        <v>INCLUDED</v>
      </c>
      <c r="O23" s="635">
        <f t="shared" si="1"/>
        <v>0</v>
      </c>
      <c r="P23" s="635">
        <f t="shared" si="2"/>
        <v>0</v>
      </c>
      <c r="Q23" s="640">
        <f>Discount!$H$36</f>
        <v>0</v>
      </c>
      <c r="R23" s="640">
        <f t="shared" si="3"/>
        <v>0</v>
      </c>
      <c r="S23" s="640">
        <f t="shared" si="4"/>
        <v>0</v>
      </c>
      <c r="T23" s="768">
        <f t="shared" si="6"/>
        <v>0</v>
      </c>
    </row>
    <row r="24" spans="1:20" ht="31.5">
      <c r="A24" s="536">
        <v>7</v>
      </c>
      <c r="B24" s="546">
        <v>7000014602</v>
      </c>
      <c r="C24" s="546">
        <v>80</v>
      </c>
      <c r="D24" s="546" t="s">
        <v>538</v>
      </c>
      <c r="E24" s="546">
        <v>1000001695</v>
      </c>
      <c r="F24" s="546">
        <v>85462040</v>
      </c>
      <c r="G24" s="534"/>
      <c r="H24" s="546">
        <v>18</v>
      </c>
      <c r="I24" s="535"/>
      <c r="J24" s="538" t="s">
        <v>485</v>
      </c>
      <c r="K24" s="546" t="s">
        <v>301</v>
      </c>
      <c r="L24" s="546">
        <v>30</v>
      </c>
      <c r="M24" s="547"/>
      <c r="N24" s="548" t="str">
        <f t="shared" si="0"/>
        <v>INCLUDED</v>
      </c>
      <c r="O24" s="635">
        <f t="shared" si="1"/>
        <v>0</v>
      </c>
      <c r="P24" s="635">
        <f t="shared" si="2"/>
        <v>0</v>
      </c>
      <c r="Q24" s="640">
        <f>Discount!$H$36</f>
        <v>0</v>
      </c>
      <c r="R24" s="640">
        <f t="shared" si="3"/>
        <v>0</v>
      </c>
      <c r="S24" s="640">
        <f t="shared" si="4"/>
        <v>0</v>
      </c>
      <c r="T24" s="768">
        <f t="shared" si="6"/>
        <v>0</v>
      </c>
    </row>
    <row r="25" spans="1:20" ht="31.5">
      <c r="A25" s="459">
        <v>8</v>
      </c>
      <c r="B25" s="546">
        <v>7000014602</v>
      </c>
      <c r="C25" s="546">
        <v>100</v>
      </c>
      <c r="D25" s="546" t="s">
        <v>539</v>
      </c>
      <c r="E25" s="546">
        <v>1000024686</v>
      </c>
      <c r="F25" s="546">
        <v>85389000</v>
      </c>
      <c r="G25" s="534"/>
      <c r="H25" s="546">
        <v>18</v>
      </c>
      <c r="I25" s="535"/>
      <c r="J25" s="538" t="s">
        <v>562</v>
      </c>
      <c r="K25" s="546" t="s">
        <v>302</v>
      </c>
      <c r="L25" s="546">
        <v>1</v>
      </c>
      <c r="M25" s="547"/>
      <c r="N25" s="548" t="str">
        <f t="shared" si="0"/>
        <v>INCLUDED</v>
      </c>
      <c r="O25" s="635">
        <f t="shared" si="1"/>
        <v>0</v>
      </c>
      <c r="P25" s="635">
        <f t="shared" si="2"/>
        <v>0</v>
      </c>
      <c r="Q25" s="640">
        <f>Discount!$H$36</f>
        <v>0</v>
      </c>
      <c r="R25" s="640">
        <f t="shared" si="3"/>
        <v>0</v>
      </c>
      <c r="S25" s="640">
        <f t="shared" si="4"/>
        <v>0</v>
      </c>
      <c r="T25" s="768">
        <f t="shared" si="6"/>
        <v>0</v>
      </c>
    </row>
    <row r="26" spans="1:20" ht="31.5">
      <c r="A26" s="536">
        <v>9</v>
      </c>
      <c r="B26" s="546">
        <v>7000014602</v>
      </c>
      <c r="C26" s="546">
        <v>110</v>
      </c>
      <c r="D26" s="546" t="s">
        <v>540</v>
      </c>
      <c r="E26" s="546">
        <v>1000001168</v>
      </c>
      <c r="F26" s="546">
        <v>85371000</v>
      </c>
      <c r="G26" s="534"/>
      <c r="H26" s="546">
        <v>18</v>
      </c>
      <c r="I26" s="535"/>
      <c r="J26" s="538" t="s">
        <v>486</v>
      </c>
      <c r="K26" s="546" t="s">
        <v>301</v>
      </c>
      <c r="L26" s="546">
        <v>2</v>
      </c>
      <c r="M26" s="547"/>
      <c r="N26" s="548" t="str">
        <f t="shared" si="0"/>
        <v>INCLUDED</v>
      </c>
      <c r="O26" s="635">
        <f t="shared" si="1"/>
        <v>0</v>
      </c>
      <c r="P26" s="635">
        <f t="shared" si="2"/>
        <v>0</v>
      </c>
      <c r="Q26" s="640">
        <f>Discount!$H$36</f>
        <v>0</v>
      </c>
      <c r="R26" s="640">
        <f t="shared" si="3"/>
        <v>0</v>
      </c>
      <c r="S26" s="640">
        <f t="shared" si="4"/>
        <v>0</v>
      </c>
      <c r="T26" s="768">
        <f t="shared" si="6"/>
        <v>0</v>
      </c>
    </row>
    <row r="27" spans="1:20" ht="31.5">
      <c r="A27" s="459">
        <v>10</v>
      </c>
      <c r="B27" s="546">
        <v>7000014602</v>
      </c>
      <c r="C27" s="546">
        <v>120</v>
      </c>
      <c r="D27" s="546" t="s">
        <v>540</v>
      </c>
      <c r="E27" s="546">
        <v>1000001331</v>
      </c>
      <c r="F27" s="546">
        <v>85371000</v>
      </c>
      <c r="G27" s="534"/>
      <c r="H27" s="546">
        <v>18</v>
      </c>
      <c r="I27" s="535"/>
      <c r="J27" s="538" t="s">
        <v>563</v>
      </c>
      <c r="K27" s="546" t="s">
        <v>301</v>
      </c>
      <c r="L27" s="546">
        <v>2</v>
      </c>
      <c r="M27" s="547"/>
      <c r="N27" s="548" t="str">
        <f t="shared" si="0"/>
        <v>INCLUDED</v>
      </c>
      <c r="O27" s="635">
        <f t="shared" si="1"/>
        <v>0</v>
      </c>
      <c r="P27" s="635">
        <f t="shared" si="2"/>
        <v>0</v>
      </c>
      <c r="Q27" s="640">
        <f>Discount!$H$36</f>
        <v>0</v>
      </c>
      <c r="R27" s="640">
        <f t="shared" si="3"/>
        <v>0</v>
      </c>
      <c r="S27" s="640">
        <f t="shared" si="4"/>
        <v>0</v>
      </c>
      <c r="T27" s="768">
        <f t="shared" si="6"/>
        <v>0</v>
      </c>
    </row>
    <row r="28" spans="1:20" ht="31.5">
      <c r="A28" s="536">
        <v>11</v>
      </c>
      <c r="B28" s="546">
        <v>7000014602</v>
      </c>
      <c r="C28" s="546">
        <v>130</v>
      </c>
      <c r="D28" s="546" t="s">
        <v>540</v>
      </c>
      <c r="E28" s="546">
        <v>1000006842</v>
      </c>
      <c r="F28" s="546">
        <v>85371000</v>
      </c>
      <c r="G28" s="534"/>
      <c r="H28" s="546">
        <v>18</v>
      </c>
      <c r="I28" s="535"/>
      <c r="J28" s="538" t="s">
        <v>564</v>
      </c>
      <c r="K28" s="546" t="s">
        <v>302</v>
      </c>
      <c r="L28" s="546">
        <v>1</v>
      </c>
      <c r="M28" s="547"/>
      <c r="N28" s="548" t="str">
        <f t="shared" si="0"/>
        <v>INCLUDED</v>
      </c>
      <c r="O28" s="635">
        <f t="shared" si="1"/>
        <v>0</v>
      </c>
      <c r="P28" s="635">
        <f t="shared" si="2"/>
        <v>0</v>
      </c>
      <c r="Q28" s="640">
        <f>Discount!$H$36</f>
        <v>0</v>
      </c>
      <c r="R28" s="640">
        <f t="shared" si="3"/>
        <v>0</v>
      </c>
      <c r="S28" s="640">
        <f t="shared" si="4"/>
        <v>0</v>
      </c>
      <c r="T28" s="768">
        <f t="shared" si="6"/>
        <v>0</v>
      </c>
    </row>
    <row r="29" spans="1:20" ht="31.5">
      <c r="A29" s="459">
        <v>12</v>
      </c>
      <c r="B29" s="546">
        <v>7000014602</v>
      </c>
      <c r="C29" s="546">
        <v>340</v>
      </c>
      <c r="D29" s="546" t="s">
        <v>541</v>
      </c>
      <c r="E29" s="546">
        <v>1000001332</v>
      </c>
      <c r="F29" s="546">
        <v>85371000</v>
      </c>
      <c r="G29" s="534"/>
      <c r="H29" s="546">
        <v>18</v>
      </c>
      <c r="I29" s="535"/>
      <c r="J29" s="538" t="s">
        <v>565</v>
      </c>
      <c r="K29" s="546" t="s">
        <v>301</v>
      </c>
      <c r="L29" s="546">
        <v>2</v>
      </c>
      <c r="M29" s="547"/>
      <c r="N29" s="548" t="str">
        <f t="shared" si="0"/>
        <v>INCLUDED</v>
      </c>
      <c r="O29" s="635">
        <f t="shared" si="1"/>
        <v>0</v>
      </c>
      <c r="P29" s="635">
        <f t="shared" si="2"/>
        <v>0</v>
      </c>
      <c r="Q29" s="640">
        <f>Discount!$H$36</f>
        <v>0</v>
      </c>
      <c r="R29" s="640">
        <f t="shared" si="3"/>
        <v>0</v>
      </c>
      <c r="S29" s="640">
        <f t="shared" si="4"/>
        <v>0</v>
      </c>
      <c r="T29" s="768">
        <f t="shared" si="6"/>
        <v>0</v>
      </c>
    </row>
    <row r="30" spans="1:20" ht="31.5">
      <c r="A30" s="536">
        <v>13</v>
      </c>
      <c r="B30" s="546">
        <v>7000014602</v>
      </c>
      <c r="C30" s="546">
        <v>140</v>
      </c>
      <c r="D30" s="546" t="s">
        <v>542</v>
      </c>
      <c r="E30" s="546">
        <v>1000020262</v>
      </c>
      <c r="F30" s="546">
        <v>85371000</v>
      </c>
      <c r="G30" s="534"/>
      <c r="H30" s="546">
        <v>18</v>
      </c>
      <c r="I30" s="535"/>
      <c r="J30" s="538" t="s">
        <v>480</v>
      </c>
      <c r="K30" s="546" t="s">
        <v>301</v>
      </c>
      <c r="L30" s="546">
        <v>1</v>
      </c>
      <c r="M30" s="547"/>
      <c r="N30" s="548" t="str">
        <f t="shared" si="0"/>
        <v>INCLUDED</v>
      </c>
      <c r="O30" s="635">
        <f t="shared" si="1"/>
        <v>0</v>
      </c>
      <c r="P30" s="635">
        <f t="shared" si="2"/>
        <v>0</v>
      </c>
      <c r="Q30" s="640">
        <f>Discount!$H$36</f>
        <v>0</v>
      </c>
      <c r="R30" s="640">
        <f t="shared" si="3"/>
        <v>0</v>
      </c>
      <c r="S30" s="640">
        <f t="shared" si="4"/>
        <v>0</v>
      </c>
      <c r="T30" s="768">
        <f t="shared" si="6"/>
        <v>0</v>
      </c>
    </row>
    <row r="31" spans="1:20" ht="31.5">
      <c r="A31" s="459">
        <v>14</v>
      </c>
      <c r="B31" s="546">
        <v>7000014602</v>
      </c>
      <c r="C31" s="546">
        <v>150</v>
      </c>
      <c r="D31" s="546" t="s">
        <v>542</v>
      </c>
      <c r="E31" s="546">
        <v>1000038325</v>
      </c>
      <c r="F31" s="546">
        <v>94059900</v>
      </c>
      <c r="G31" s="534"/>
      <c r="H31" s="546">
        <v>18</v>
      </c>
      <c r="I31" s="535"/>
      <c r="J31" s="538" t="s">
        <v>517</v>
      </c>
      <c r="K31" s="546" t="s">
        <v>301</v>
      </c>
      <c r="L31" s="546">
        <v>6</v>
      </c>
      <c r="M31" s="547"/>
      <c r="N31" s="548" t="str">
        <f t="shared" si="0"/>
        <v>INCLUDED</v>
      </c>
      <c r="O31" s="635">
        <f t="shared" si="1"/>
        <v>0</v>
      </c>
      <c r="P31" s="635">
        <f t="shared" si="2"/>
        <v>0</v>
      </c>
      <c r="Q31" s="640">
        <f>Discount!$H$36</f>
        <v>0</v>
      </c>
      <c r="R31" s="640">
        <f t="shared" si="3"/>
        <v>0</v>
      </c>
      <c r="S31" s="640">
        <f t="shared" si="4"/>
        <v>0</v>
      </c>
      <c r="T31" s="768">
        <f t="shared" si="6"/>
        <v>0</v>
      </c>
    </row>
    <row r="32" spans="1:20">
      <c r="A32" s="536">
        <v>15</v>
      </c>
      <c r="B32" s="546">
        <v>7000014602</v>
      </c>
      <c r="C32" s="546">
        <v>160</v>
      </c>
      <c r="D32" s="546" t="s">
        <v>542</v>
      </c>
      <c r="E32" s="546">
        <v>1000045856</v>
      </c>
      <c r="F32" s="546">
        <v>94051090</v>
      </c>
      <c r="G32" s="534"/>
      <c r="H32" s="546">
        <v>18</v>
      </c>
      <c r="I32" s="535"/>
      <c r="J32" s="538" t="s">
        <v>566</v>
      </c>
      <c r="K32" s="546" t="s">
        <v>301</v>
      </c>
      <c r="L32" s="546">
        <v>6</v>
      </c>
      <c r="M32" s="547"/>
      <c r="N32" s="548" t="str">
        <f t="shared" si="0"/>
        <v>INCLUDED</v>
      </c>
      <c r="O32" s="635">
        <f t="shared" si="1"/>
        <v>0</v>
      </c>
      <c r="P32" s="635">
        <f t="shared" si="2"/>
        <v>0</v>
      </c>
      <c r="Q32" s="640">
        <f>Discount!$H$36</f>
        <v>0</v>
      </c>
      <c r="R32" s="640">
        <f t="shared" si="3"/>
        <v>0</v>
      </c>
      <c r="S32" s="640">
        <f t="shared" si="4"/>
        <v>0</v>
      </c>
      <c r="T32" s="768">
        <f t="shared" si="6"/>
        <v>0</v>
      </c>
    </row>
    <row r="33" spans="1:20" ht="31.5">
      <c r="A33" s="459">
        <v>16</v>
      </c>
      <c r="B33" s="546">
        <v>7000014602</v>
      </c>
      <c r="C33" s="546">
        <v>170</v>
      </c>
      <c r="D33" s="546" t="s">
        <v>542</v>
      </c>
      <c r="E33" s="546">
        <v>1000038385</v>
      </c>
      <c r="F33" s="546">
        <v>94059900</v>
      </c>
      <c r="G33" s="534"/>
      <c r="H33" s="546">
        <v>18</v>
      </c>
      <c r="I33" s="535"/>
      <c r="J33" s="538" t="s">
        <v>524</v>
      </c>
      <c r="K33" s="546" t="s">
        <v>301</v>
      </c>
      <c r="L33" s="546">
        <v>12</v>
      </c>
      <c r="M33" s="547"/>
      <c r="N33" s="548" t="str">
        <f t="shared" si="0"/>
        <v>INCLUDED</v>
      </c>
      <c r="O33" s="635">
        <f t="shared" si="1"/>
        <v>0</v>
      </c>
      <c r="P33" s="635">
        <f t="shared" si="2"/>
        <v>0</v>
      </c>
      <c r="Q33" s="640">
        <f>Discount!$H$36</f>
        <v>0</v>
      </c>
      <c r="R33" s="640">
        <f t="shared" si="3"/>
        <v>0</v>
      </c>
      <c r="S33" s="640">
        <f t="shared" si="4"/>
        <v>0</v>
      </c>
      <c r="T33" s="768">
        <f t="shared" si="6"/>
        <v>0</v>
      </c>
    </row>
    <row r="34" spans="1:20" ht="31.5">
      <c r="A34" s="536">
        <v>17</v>
      </c>
      <c r="B34" s="546">
        <v>7000014602</v>
      </c>
      <c r="C34" s="546">
        <v>190</v>
      </c>
      <c r="D34" s="546" t="s">
        <v>542</v>
      </c>
      <c r="E34" s="546">
        <v>1000004795</v>
      </c>
      <c r="F34" s="546">
        <v>94059900</v>
      </c>
      <c r="G34" s="534"/>
      <c r="H34" s="546">
        <v>18</v>
      </c>
      <c r="I34" s="535"/>
      <c r="J34" s="538" t="s">
        <v>567</v>
      </c>
      <c r="K34" s="546" t="s">
        <v>301</v>
      </c>
      <c r="L34" s="546">
        <v>2</v>
      </c>
      <c r="M34" s="547"/>
      <c r="N34" s="548" t="str">
        <f t="shared" si="0"/>
        <v>INCLUDED</v>
      </c>
      <c r="O34" s="635">
        <f t="shared" si="1"/>
        <v>0</v>
      </c>
      <c r="P34" s="635">
        <f t="shared" si="2"/>
        <v>0</v>
      </c>
      <c r="Q34" s="640">
        <f>Discount!$H$36</f>
        <v>0</v>
      </c>
      <c r="R34" s="640">
        <f t="shared" si="3"/>
        <v>0</v>
      </c>
      <c r="S34" s="640">
        <f t="shared" si="4"/>
        <v>0</v>
      </c>
      <c r="T34" s="768">
        <f t="shared" si="6"/>
        <v>0</v>
      </c>
    </row>
    <row r="35" spans="1:20" ht="31.5">
      <c r="A35" s="459">
        <v>18</v>
      </c>
      <c r="B35" s="546">
        <v>7000014602</v>
      </c>
      <c r="C35" s="546">
        <v>200</v>
      </c>
      <c r="D35" s="546" t="s">
        <v>542</v>
      </c>
      <c r="E35" s="546">
        <v>1000004952</v>
      </c>
      <c r="F35" s="546">
        <v>94059900</v>
      </c>
      <c r="G35" s="534"/>
      <c r="H35" s="546">
        <v>18</v>
      </c>
      <c r="I35" s="535"/>
      <c r="J35" s="538" t="s">
        <v>568</v>
      </c>
      <c r="K35" s="546" t="s">
        <v>301</v>
      </c>
      <c r="L35" s="546">
        <v>2</v>
      </c>
      <c r="M35" s="547"/>
      <c r="N35" s="548" t="str">
        <f t="shared" si="0"/>
        <v>INCLUDED</v>
      </c>
      <c r="O35" s="635">
        <f t="shared" si="1"/>
        <v>0</v>
      </c>
      <c r="P35" s="635">
        <f t="shared" si="2"/>
        <v>0</v>
      </c>
      <c r="Q35" s="640">
        <f>Discount!$H$36</f>
        <v>0</v>
      </c>
      <c r="R35" s="640">
        <f t="shared" si="3"/>
        <v>0</v>
      </c>
      <c r="S35" s="640">
        <f t="shared" si="4"/>
        <v>0</v>
      </c>
      <c r="T35" s="768">
        <f t="shared" si="6"/>
        <v>0</v>
      </c>
    </row>
    <row r="36" spans="1:20">
      <c r="A36" s="536">
        <v>19</v>
      </c>
      <c r="B36" s="546">
        <v>7000014602</v>
      </c>
      <c r="C36" s="546">
        <v>210</v>
      </c>
      <c r="D36" s="546" t="s">
        <v>542</v>
      </c>
      <c r="E36" s="546">
        <v>1000001894</v>
      </c>
      <c r="F36" s="546">
        <v>94059900</v>
      </c>
      <c r="G36" s="534"/>
      <c r="H36" s="546">
        <v>18</v>
      </c>
      <c r="I36" s="535"/>
      <c r="J36" s="538" t="s">
        <v>521</v>
      </c>
      <c r="K36" s="546" t="s">
        <v>301</v>
      </c>
      <c r="L36" s="546">
        <v>2</v>
      </c>
      <c r="M36" s="547"/>
      <c r="N36" s="548" t="str">
        <f t="shared" si="0"/>
        <v>INCLUDED</v>
      </c>
      <c r="O36" s="635">
        <f t="shared" si="1"/>
        <v>0</v>
      </c>
      <c r="P36" s="635">
        <f t="shared" si="2"/>
        <v>0</v>
      </c>
      <c r="Q36" s="640">
        <f>Discount!$H$36</f>
        <v>0</v>
      </c>
      <c r="R36" s="640">
        <f t="shared" si="3"/>
        <v>0</v>
      </c>
      <c r="S36" s="640">
        <f t="shared" si="4"/>
        <v>0</v>
      </c>
      <c r="T36" s="768">
        <f t="shared" si="6"/>
        <v>0</v>
      </c>
    </row>
    <row r="37" spans="1:20">
      <c r="A37" s="459">
        <v>20</v>
      </c>
      <c r="B37" s="546">
        <v>7000014602</v>
      </c>
      <c r="C37" s="546">
        <v>220</v>
      </c>
      <c r="D37" s="546" t="s">
        <v>542</v>
      </c>
      <c r="E37" s="546">
        <v>1000049218</v>
      </c>
      <c r="F37" s="546">
        <v>94051090</v>
      </c>
      <c r="G37" s="534"/>
      <c r="H37" s="546">
        <v>18</v>
      </c>
      <c r="I37" s="535"/>
      <c r="J37" s="538" t="s">
        <v>569</v>
      </c>
      <c r="K37" s="546" t="s">
        <v>301</v>
      </c>
      <c r="L37" s="546">
        <v>4</v>
      </c>
      <c r="M37" s="547"/>
      <c r="N37" s="548" t="str">
        <f t="shared" si="0"/>
        <v>INCLUDED</v>
      </c>
      <c r="O37" s="635">
        <f t="shared" si="1"/>
        <v>0</v>
      </c>
      <c r="P37" s="635">
        <f t="shared" si="2"/>
        <v>0</v>
      </c>
      <c r="Q37" s="640">
        <f>Discount!$H$36</f>
        <v>0</v>
      </c>
      <c r="R37" s="640">
        <f t="shared" si="3"/>
        <v>0</v>
      </c>
      <c r="S37" s="640">
        <f t="shared" si="4"/>
        <v>0</v>
      </c>
      <c r="T37" s="768">
        <f t="shared" si="6"/>
        <v>0</v>
      </c>
    </row>
    <row r="38" spans="1:20" ht="31.5">
      <c r="A38" s="536">
        <v>21</v>
      </c>
      <c r="B38" s="546">
        <v>7000014602</v>
      </c>
      <c r="C38" s="546">
        <v>230</v>
      </c>
      <c r="D38" s="546" t="s">
        <v>542</v>
      </c>
      <c r="E38" s="546">
        <v>1000049317</v>
      </c>
      <c r="F38" s="546">
        <v>94051090</v>
      </c>
      <c r="G38" s="534"/>
      <c r="H38" s="546">
        <v>18</v>
      </c>
      <c r="I38" s="535"/>
      <c r="J38" s="538" t="s">
        <v>570</v>
      </c>
      <c r="K38" s="546" t="s">
        <v>301</v>
      </c>
      <c r="L38" s="546">
        <v>4</v>
      </c>
      <c r="M38" s="547"/>
      <c r="N38" s="548" t="str">
        <f t="shared" si="0"/>
        <v>INCLUDED</v>
      </c>
      <c r="O38" s="635">
        <f t="shared" si="1"/>
        <v>0</v>
      </c>
      <c r="P38" s="635">
        <f t="shared" si="2"/>
        <v>0</v>
      </c>
      <c r="Q38" s="640">
        <f>Discount!$H$36</f>
        <v>0</v>
      </c>
      <c r="R38" s="640">
        <f t="shared" si="3"/>
        <v>0</v>
      </c>
      <c r="S38" s="640">
        <f t="shared" si="4"/>
        <v>0</v>
      </c>
      <c r="T38" s="768">
        <f t="shared" si="6"/>
        <v>0</v>
      </c>
    </row>
    <row r="39" spans="1:20" ht="31.5">
      <c r="A39" s="459">
        <v>22</v>
      </c>
      <c r="B39" s="546">
        <v>7000014602</v>
      </c>
      <c r="C39" s="546">
        <v>240</v>
      </c>
      <c r="D39" s="546" t="s">
        <v>542</v>
      </c>
      <c r="E39" s="546">
        <v>1000038397</v>
      </c>
      <c r="F39" s="546">
        <v>94059900</v>
      </c>
      <c r="G39" s="534"/>
      <c r="H39" s="546">
        <v>18</v>
      </c>
      <c r="I39" s="535"/>
      <c r="J39" s="538" t="s">
        <v>571</v>
      </c>
      <c r="K39" s="546" t="s">
        <v>301</v>
      </c>
      <c r="L39" s="546">
        <v>12</v>
      </c>
      <c r="M39" s="547"/>
      <c r="N39" s="548" t="str">
        <f t="shared" si="0"/>
        <v>INCLUDED</v>
      </c>
      <c r="O39" s="635">
        <f t="shared" si="1"/>
        <v>0</v>
      </c>
      <c r="P39" s="635">
        <f t="shared" si="2"/>
        <v>0</v>
      </c>
      <c r="Q39" s="640">
        <f>Discount!$H$36</f>
        <v>0</v>
      </c>
      <c r="R39" s="640">
        <f t="shared" si="3"/>
        <v>0</v>
      </c>
      <c r="S39" s="640">
        <f t="shared" si="4"/>
        <v>0</v>
      </c>
      <c r="T39" s="768">
        <f t="shared" si="6"/>
        <v>0</v>
      </c>
    </row>
    <row r="40" spans="1:20" ht="31.5">
      <c r="A40" s="536">
        <v>23</v>
      </c>
      <c r="B40" s="546">
        <v>7000014602</v>
      </c>
      <c r="C40" s="546">
        <v>250</v>
      </c>
      <c r="D40" s="546" t="s">
        <v>542</v>
      </c>
      <c r="E40" s="546">
        <v>1000038389</v>
      </c>
      <c r="F40" s="546">
        <v>94051090</v>
      </c>
      <c r="G40" s="534"/>
      <c r="H40" s="546">
        <v>18</v>
      </c>
      <c r="I40" s="535"/>
      <c r="J40" s="538" t="s">
        <v>572</v>
      </c>
      <c r="K40" s="546" t="s">
        <v>301</v>
      </c>
      <c r="L40" s="546">
        <v>12</v>
      </c>
      <c r="M40" s="547"/>
      <c r="N40" s="548" t="str">
        <f t="shared" si="0"/>
        <v>INCLUDED</v>
      </c>
      <c r="O40" s="635">
        <f t="shared" si="1"/>
        <v>0</v>
      </c>
      <c r="P40" s="635">
        <f t="shared" si="2"/>
        <v>0</v>
      </c>
      <c r="Q40" s="640">
        <f>Discount!$H$36</f>
        <v>0</v>
      </c>
      <c r="R40" s="640">
        <f t="shared" si="3"/>
        <v>0</v>
      </c>
      <c r="S40" s="640">
        <f t="shared" si="4"/>
        <v>0</v>
      </c>
      <c r="T40" s="768">
        <f t="shared" si="6"/>
        <v>0</v>
      </c>
    </row>
    <row r="41" spans="1:20">
      <c r="A41" s="459">
        <v>24</v>
      </c>
      <c r="B41" s="546">
        <v>7000014602</v>
      </c>
      <c r="C41" s="546">
        <v>300</v>
      </c>
      <c r="D41" s="546" t="s">
        <v>543</v>
      </c>
      <c r="E41" s="546">
        <v>1000032055</v>
      </c>
      <c r="F41" s="546">
        <v>72159090</v>
      </c>
      <c r="G41" s="534"/>
      <c r="H41" s="546">
        <v>18</v>
      </c>
      <c r="I41" s="535"/>
      <c r="J41" s="538" t="s">
        <v>525</v>
      </c>
      <c r="K41" s="546" t="s">
        <v>303</v>
      </c>
      <c r="L41" s="546">
        <v>1</v>
      </c>
      <c r="M41" s="547"/>
      <c r="N41" s="548" t="str">
        <f t="shared" si="0"/>
        <v>INCLUDED</v>
      </c>
      <c r="O41" s="635">
        <f t="shared" si="1"/>
        <v>0</v>
      </c>
      <c r="P41" s="635">
        <f t="shared" si="2"/>
        <v>0</v>
      </c>
      <c r="Q41" s="640">
        <f>Discount!$H$36</f>
        <v>0</v>
      </c>
      <c r="R41" s="640">
        <f t="shared" si="3"/>
        <v>0</v>
      </c>
      <c r="S41" s="640">
        <f t="shared" si="4"/>
        <v>0</v>
      </c>
      <c r="T41" s="768">
        <f t="shared" si="6"/>
        <v>0</v>
      </c>
    </row>
    <row r="42" spans="1:20" ht="47.25">
      <c r="A42" s="536">
        <v>25</v>
      </c>
      <c r="B42" s="546">
        <v>7000014602</v>
      </c>
      <c r="C42" s="546">
        <v>310</v>
      </c>
      <c r="D42" s="546" t="s">
        <v>544</v>
      </c>
      <c r="E42" s="546">
        <v>1000011245</v>
      </c>
      <c r="F42" s="546">
        <v>85389000</v>
      </c>
      <c r="G42" s="534"/>
      <c r="H42" s="546">
        <v>18</v>
      </c>
      <c r="I42" s="535"/>
      <c r="J42" s="538" t="s">
        <v>573</v>
      </c>
      <c r="K42" s="546" t="s">
        <v>302</v>
      </c>
      <c r="L42" s="546">
        <v>2</v>
      </c>
      <c r="M42" s="547"/>
      <c r="N42" s="548" t="str">
        <f t="shared" si="0"/>
        <v>INCLUDED</v>
      </c>
      <c r="O42" s="635">
        <f t="shared" si="1"/>
        <v>0</v>
      </c>
      <c r="P42" s="635">
        <f t="shared" si="2"/>
        <v>0</v>
      </c>
      <c r="Q42" s="640">
        <f>Discount!$H$36</f>
        <v>0</v>
      </c>
      <c r="R42" s="640">
        <f t="shared" si="3"/>
        <v>0</v>
      </c>
      <c r="S42" s="640">
        <f t="shared" si="4"/>
        <v>0</v>
      </c>
      <c r="T42" s="768">
        <f t="shared" si="6"/>
        <v>0</v>
      </c>
    </row>
    <row r="43" spans="1:20" ht="126">
      <c r="A43" s="459">
        <v>26</v>
      </c>
      <c r="B43" s="546">
        <v>7000014602</v>
      </c>
      <c r="C43" s="546">
        <v>1120</v>
      </c>
      <c r="D43" s="546" t="s">
        <v>544</v>
      </c>
      <c r="E43" s="546">
        <v>1000057802</v>
      </c>
      <c r="F43" s="546">
        <v>85049010</v>
      </c>
      <c r="G43" s="534"/>
      <c r="H43" s="546">
        <v>18</v>
      </c>
      <c r="I43" s="535"/>
      <c r="J43" s="538" t="s">
        <v>574</v>
      </c>
      <c r="K43" s="546" t="s">
        <v>302</v>
      </c>
      <c r="L43" s="546">
        <v>2</v>
      </c>
      <c r="M43" s="547"/>
      <c r="N43" s="548" t="str">
        <f t="shared" si="0"/>
        <v>INCLUDED</v>
      </c>
      <c r="O43" s="635">
        <f t="shared" si="1"/>
        <v>0</v>
      </c>
      <c r="P43" s="635">
        <f t="shared" si="2"/>
        <v>0</v>
      </c>
      <c r="Q43" s="640">
        <f>Discount!$H$36</f>
        <v>0</v>
      </c>
      <c r="R43" s="640">
        <f t="shared" si="3"/>
        <v>0</v>
      </c>
      <c r="S43" s="640">
        <f t="shared" si="4"/>
        <v>0</v>
      </c>
      <c r="T43" s="768">
        <f t="shared" si="6"/>
        <v>0</v>
      </c>
    </row>
    <row r="44" spans="1:20" ht="31.5">
      <c r="A44" s="536">
        <v>27</v>
      </c>
      <c r="B44" s="546">
        <v>7000016280</v>
      </c>
      <c r="C44" s="546">
        <v>50</v>
      </c>
      <c r="D44" s="546" t="s">
        <v>545</v>
      </c>
      <c r="E44" s="546">
        <v>1000012024</v>
      </c>
      <c r="F44" s="546">
        <v>84241000</v>
      </c>
      <c r="G44" s="534"/>
      <c r="H44" s="546">
        <v>18</v>
      </c>
      <c r="I44" s="535"/>
      <c r="J44" s="538" t="s">
        <v>575</v>
      </c>
      <c r="K44" s="546" t="s">
        <v>301</v>
      </c>
      <c r="L44" s="546">
        <v>5</v>
      </c>
      <c r="M44" s="547"/>
      <c r="N44" s="548" t="str">
        <f t="shared" si="0"/>
        <v>INCLUDED</v>
      </c>
      <c r="O44" s="635">
        <f t="shared" si="1"/>
        <v>0</v>
      </c>
      <c r="P44" s="635">
        <f t="shared" si="2"/>
        <v>0</v>
      </c>
      <c r="Q44" s="640">
        <f>Discount!$H$36</f>
        <v>0</v>
      </c>
      <c r="R44" s="640">
        <f t="shared" si="3"/>
        <v>0</v>
      </c>
      <c r="S44" s="640">
        <f t="shared" si="4"/>
        <v>0</v>
      </c>
      <c r="T44" s="768">
        <f t="shared" si="6"/>
        <v>0</v>
      </c>
    </row>
    <row r="45" spans="1:20">
      <c r="A45" s="459">
        <v>28</v>
      </c>
      <c r="B45" s="546">
        <v>7000016280</v>
      </c>
      <c r="C45" s="546">
        <v>60</v>
      </c>
      <c r="D45" s="546" t="s">
        <v>545</v>
      </c>
      <c r="E45" s="546">
        <v>1000012022</v>
      </c>
      <c r="F45" s="546">
        <v>84241000</v>
      </c>
      <c r="G45" s="534"/>
      <c r="H45" s="546">
        <v>18</v>
      </c>
      <c r="I45" s="535"/>
      <c r="J45" s="538" t="s">
        <v>516</v>
      </c>
      <c r="K45" s="546" t="s">
        <v>301</v>
      </c>
      <c r="L45" s="546">
        <v>5</v>
      </c>
      <c r="M45" s="547"/>
      <c r="N45" s="548" t="str">
        <f t="shared" si="0"/>
        <v>INCLUDED</v>
      </c>
      <c r="O45" s="635">
        <f t="shared" si="1"/>
        <v>0</v>
      </c>
      <c r="P45" s="635">
        <f t="shared" si="2"/>
        <v>0</v>
      </c>
      <c r="Q45" s="640">
        <f>Discount!$H$36</f>
        <v>0</v>
      </c>
      <c r="R45" s="640">
        <f t="shared" si="3"/>
        <v>0</v>
      </c>
      <c r="S45" s="640">
        <f t="shared" si="4"/>
        <v>0</v>
      </c>
      <c r="T45" s="768">
        <f t="shared" si="6"/>
        <v>0</v>
      </c>
    </row>
    <row r="46" spans="1:20" ht="31.5">
      <c r="A46" s="536">
        <v>29</v>
      </c>
      <c r="B46" s="546">
        <v>7000016280</v>
      </c>
      <c r="C46" s="546">
        <v>80</v>
      </c>
      <c r="D46" s="546" t="s">
        <v>545</v>
      </c>
      <c r="E46" s="546">
        <v>1000032425</v>
      </c>
      <c r="F46" s="546">
        <v>85311020</v>
      </c>
      <c r="G46" s="534"/>
      <c r="H46" s="546">
        <v>18</v>
      </c>
      <c r="I46" s="535"/>
      <c r="J46" s="538" t="s">
        <v>576</v>
      </c>
      <c r="K46" s="546" t="s">
        <v>302</v>
      </c>
      <c r="L46" s="546">
        <v>1</v>
      </c>
      <c r="M46" s="547"/>
      <c r="N46" s="548" t="str">
        <f t="shared" si="0"/>
        <v>INCLUDED</v>
      </c>
      <c r="O46" s="635">
        <f t="shared" si="1"/>
        <v>0</v>
      </c>
      <c r="P46" s="635">
        <f t="shared" si="2"/>
        <v>0</v>
      </c>
      <c r="Q46" s="640">
        <f>Discount!$H$36</f>
        <v>0</v>
      </c>
      <c r="R46" s="640">
        <f t="shared" si="3"/>
        <v>0</v>
      </c>
      <c r="S46" s="640">
        <f t="shared" si="4"/>
        <v>0</v>
      </c>
      <c r="T46" s="768">
        <f t="shared" si="6"/>
        <v>0</v>
      </c>
    </row>
    <row r="47" spans="1:20" ht="31.5">
      <c r="A47" s="459">
        <v>30</v>
      </c>
      <c r="B47" s="546">
        <v>7000014602</v>
      </c>
      <c r="C47" s="546">
        <v>1290</v>
      </c>
      <c r="D47" s="546" t="s">
        <v>545</v>
      </c>
      <c r="E47" s="546">
        <v>1000012073</v>
      </c>
      <c r="F47" s="546">
        <v>84241000</v>
      </c>
      <c r="G47" s="534"/>
      <c r="H47" s="546">
        <v>18</v>
      </c>
      <c r="I47" s="535"/>
      <c r="J47" s="538" t="s">
        <v>577</v>
      </c>
      <c r="K47" s="546" t="s">
        <v>301</v>
      </c>
      <c r="L47" s="546">
        <v>3</v>
      </c>
      <c r="M47" s="547"/>
      <c r="N47" s="548" t="str">
        <f t="shared" si="0"/>
        <v>INCLUDED</v>
      </c>
      <c r="O47" s="635">
        <f t="shared" si="1"/>
        <v>0</v>
      </c>
      <c r="P47" s="635">
        <f t="shared" si="2"/>
        <v>0</v>
      </c>
      <c r="Q47" s="640">
        <f>Discount!$H$36</f>
        <v>0</v>
      </c>
      <c r="R47" s="640">
        <f t="shared" si="3"/>
        <v>0</v>
      </c>
      <c r="S47" s="640">
        <f t="shared" si="4"/>
        <v>0</v>
      </c>
      <c r="T47" s="768">
        <f t="shared" si="6"/>
        <v>0</v>
      </c>
    </row>
    <row r="48" spans="1:20" ht="31.5">
      <c r="A48" s="536">
        <v>31</v>
      </c>
      <c r="B48" s="546">
        <v>7000016280</v>
      </c>
      <c r="C48" s="546">
        <v>30</v>
      </c>
      <c r="D48" s="546" t="s">
        <v>546</v>
      </c>
      <c r="E48" s="546">
        <v>1000029287</v>
      </c>
      <c r="F48" s="546">
        <v>84151090</v>
      </c>
      <c r="G48" s="534"/>
      <c r="H48" s="546">
        <v>28</v>
      </c>
      <c r="I48" s="535"/>
      <c r="J48" s="538" t="s">
        <v>518</v>
      </c>
      <c r="K48" s="546" t="s">
        <v>481</v>
      </c>
      <c r="L48" s="546">
        <v>1</v>
      </c>
      <c r="M48" s="547"/>
      <c r="N48" s="548" t="str">
        <f t="shared" si="0"/>
        <v>INCLUDED</v>
      </c>
      <c r="O48" s="635">
        <f t="shared" si="1"/>
        <v>0</v>
      </c>
      <c r="P48" s="635">
        <f t="shared" si="2"/>
        <v>0</v>
      </c>
      <c r="Q48" s="640">
        <f>Discount!$H$36</f>
        <v>0</v>
      </c>
      <c r="R48" s="640">
        <f t="shared" si="3"/>
        <v>0</v>
      </c>
      <c r="S48" s="640">
        <f t="shared" si="4"/>
        <v>0</v>
      </c>
      <c r="T48" s="768">
        <f t="shared" si="6"/>
        <v>0</v>
      </c>
    </row>
    <row r="49" spans="1:20" ht="31.5">
      <c r="A49" s="459">
        <v>32</v>
      </c>
      <c r="B49" s="546">
        <v>7000016280</v>
      </c>
      <c r="C49" s="546">
        <v>70</v>
      </c>
      <c r="D49" s="546" t="s">
        <v>546</v>
      </c>
      <c r="E49" s="546">
        <v>1000022397</v>
      </c>
      <c r="F49" s="546">
        <v>84159000</v>
      </c>
      <c r="G49" s="534"/>
      <c r="H49" s="546">
        <v>28</v>
      </c>
      <c r="I49" s="535"/>
      <c r="J49" s="538" t="s">
        <v>578</v>
      </c>
      <c r="K49" s="546" t="s">
        <v>302</v>
      </c>
      <c r="L49" s="546">
        <v>1</v>
      </c>
      <c r="M49" s="547"/>
      <c r="N49" s="548" t="str">
        <f t="shared" si="0"/>
        <v>INCLUDED</v>
      </c>
      <c r="O49" s="635">
        <f t="shared" si="1"/>
        <v>0</v>
      </c>
      <c r="P49" s="635">
        <f t="shared" si="2"/>
        <v>0</v>
      </c>
      <c r="Q49" s="640">
        <f>Discount!$H$36</f>
        <v>0</v>
      </c>
      <c r="R49" s="640">
        <f t="shared" si="3"/>
        <v>0</v>
      </c>
      <c r="S49" s="640">
        <f t="shared" si="4"/>
        <v>0</v>
      </c>
      <c r="T49" s="768">
        <f t="shared" si="6"/>
        <v>0</v>
      </c>
    </row>
    <row r="50" spans="1:20" ht="31.5">
      <c r="A50" s="536">
        <v>33</v>
      </c>
      <c r="B50" s="546">
        <v>7000016280</v>
      </c>
      <c r="C50" s="546">
        <v>100</v>
      </c>
      <c r="D50" s="546" t="s">
        <v>547</v>
      </c>
      <c r="E50" s="546">
        <v>1000000443</v>
      </c>
      <c r="F50" s="546">
        <v>85446020</v>
      </c>
      <c r="G50" s="534"/>
      <c r="H50" s="546">
        <v>18</v>
      </c>
      <c r="I50" s="535"/>
      <c r="J50" s="538" t="s">
        <v>482</v>
      </c>
      <c r="K50" s="546" t="s">
        <v>481</v>
      </c>
      <c r="L50" s="546">
        <v>1</v>
      </c>
      <c r="M50" s="547"/>
      <c r="N50" s="548" t="str">
        <f t="shared" si="0"/>
        <v>INCLUDED</v>
      </c>
      <c r="O50" s="635">
        <f t="shared" si="1"/>
        <v>0</v>
      </c>
      <c r="P50" s="635">
        <f t="shared" si="2"/>
        <v>0</v>
      </c>
      <c r="Q50" s="640">
        <f>Discount!$H$36</f>
        <v>0</v>
      </c>
      <c r="R50" s="640">
        <f t="shared" si="3"/>
        <v>0</v>
      </c>
      <c r="S50" s="640">
        <f t="shared" si="4"/>
        <v>0</v>
      </c>
      <c r="T50" s="768">
        <f t="shared" si="6"/>
        <v>0</v>
      </c>
    </row>
    <row r="51" spans="1:20" ht="31.5">
      <c r="A51" s="459">
        <v>34</v>
      </c>
      <c r="B51" s="546">
        <v>7000016280</v>
      </c>
      <c r="C51" s="546">
        <v>110</v>
      </c>
      <c r="D51" s="546" t="s">
        <v>547</v>
      </c>
      <c r="E51" s="546">
        <v>1000000444</v>
      </c>
      <c r="F51" s="546">
        <v>85446090</v>
      </c>
      <c r="G51" s="534"/>
      <c r="H51" s="546">
        <v>18</v>
      </c>
      <c r="I51" s="535"/>
      <c r="J51" s="538" t="s">
        <v>529</v>
      </c>
      <c r="K51" s="546" t="s">
        <v>481</v>
      </c>
      <c r="L51" s="546">
        <v>1</v>
      </c>
      <c r="M51" s="547"/>
      <c r="N51" s="548" t="str">
        <f t="shared" si="0"/>
        <v>INCLUDED</v>
      </c>
      <c r="O51" s="635">
        <f t="shared" si="1"/>
        <v>0</v>
      </c>
      <c r="P51" s="635">
        <f t="shared" si="2"/>
        <v>0</v>
      </c>
      <c r="Q51" s="640">
        <f>Discount!$H$36</f>
        <v>0</v>
      </c>
      <c r="R51" s="640">
        <f t="shared" si="3"/>
        <v>0</v>
      </c>
      <c r="S51" s="640">
        <f t="shared" si="4"/>
        <v>0</v>
      </c>
      <c r="T51" s="768">
        <f t="shared" si="6"/>
        <v>0</v>
      </c>
    </row>
    <row r="52" spans="1:20" ht="31.5">
      <c r="A52" s="536">
        <v>35</v>
      </c>
      <c r="B52" s="546">
        <v>7000016280</v>
      </c>
      <c r="C52" s="546">
        <v>120</v>
      </c>
      <c r="D52" s="546" t="s">
        <v>547</v>
      </c>
      <c r="E52" s="546">
        <v>1000000442</v>
      </c>
      <c r="F52" s="546">
        <v>85446020</v>
      </c>
      <c r="G52" s="534"/>
      <c r="H52" s="546">
        <v>18</v>
      </c>
      <c r="I52" s="535"/>
      <c r="J52" s="538" t="s">
        <v>483</v>
      </c>
      <c r="K52" s="546" t="s">
        <v>481</v>
      </c>
      <c r="L52" s="546">
        <v>1</v>
      </c>
      <c r="M52" s="547"/>
      <c r="N52" s="548" t="str">
        <f t="shared" si="0"/>
        <v>INCLUDED</v>
      </c>
      <c r="O52" s="635">
        <f t="shared" si="1"/>
        <v>0</v>
      </c>
      <c r="P52" s="635">
        <f t="shared" si="2"/>
        <v>0</v>
      </c>
      <c r="Q52" s="640">
        <f>Discount!$H$36</f>
        <v>0</v>
      </c>
      <c r="R52" s="640">
        <f t="shared" si="3"/>
        <v>0</v>
      </c>
      <c r="S52" s="640">
        <f t="shared" si="4"/>
        <v>0</v>
      </c>
      <c r="T52" s="768">
        <f t="shared" si="6"/>
        <v>0</v>
      </c>
    </row>
    <row r="53" spans="1:20" ht="31.5">
      <c r="A53" s="459">
        <v>36</v>
      </c>
      <c r="B53" s="546">
        <v>7000016280</v>
      </c>
      <c r="C53" s="546">
        <v>130</v>
      </c>
      <c r="D53" s="546" t="s">
        <v>547</v>
      </c>
      <c r="E53" s="546">
        <v>1000032049</v>
      </c>
      <c r="F53" s="546">
        <v>85446020</v>
      </c>
      <c r="G53" s="534"/>
      <c r="H53" s="546">
        <v>18</v>
      </c>
      <c r="I53" s="535"/>
      <c r="J53" s="538" t="s">
        <v>579</v>
      </c>
      <c r="K53" s="546" t="s">
        <v>303</v>
      </c>
      <c r="L53" s="546">
        <v>1</v>
      </c>
      <c r="M53" s="547"/>
      <c r="N53" s="548" t="str">
        <f t="shared" si="0"/>
        <v>INCLUDED</v>
      </c>
      <c r="O53" s="635">
        <f t="shared" si="1"/>
        <v>0</v>
      </c>
      <c r="P53" s="635">
        <f t="shared" si="2"/>
        <v>0</v>
      </c>
      <c r="Q53" s="640">
        <f>Discount!$H$36</f>
        <v>0</v>
      </c>
      <c r="R53" s="640">
        <f t="shared" si="3"/>
        <v>0</v>
      </c>
      <c r="S53" s="640">
        <f t="shared" si="4"/>
        <v>0</v>
      </c>
      <c r="T53" s="768">
        <f t="shared" si="6"/>
        <v>0</v>
      </c>
    </row>
    <row r="54" spans="1:20" ht="31.5">
      <c r="A54" s="536">
        <v>37</v>
      </c>
      <c r="B54" s="546">
        <v>7000014602</v>
      </c>
      <c r="C54" s="546">
        <v>420</v>
      </c>
      <c r="D54" s="546" t="s">
        <v>551</v>
      </c>
      <c r="E54" s="546">
        <v>1000028576</v>
      </c>
      <c r="F54" s="546">
        <v>85049010</v>
      </c>
      <c r="G54" s="534"/>
      <c r="H54" s="546">
        <v>18</v>
      </c>
      <c r="I54" s="535"/>
      <c r="J54" s="538" t="s">
        <v>580</v>
      </c>
      <c r="K54" s="546" t="s">
        <v>522</v>
      </c>
      <c r="L54" s="546">
        <v>1</v>
      </c>
      <c r="M54" s="547"/>
      <c r="N54" s="548" t="str">
        <f t="shared" si="0"/>
        <v>INCLUDED</v>
      </c>
      <c r="O54" s="635">
        <f t="shared" si="1"/>
        <v>0</v>
      </c>
      <c r="P54" s="635">
        <f t="shared" si="2"/>
        <v>0</v>
      </c>
      <c r="Q54" s="640">
        <f>Discount!$H$36</f>
        <v>0</v>
      </c>
      <c r="R54" s="640">
        <f t="shared" si="3"/>
        <v>0</v>
      </c>
      <c r="S54" s="640">
        <f t="shared" si="4"/>
        <v>0</v>
      </c>
      <c r="T54" s="768">
        <f t="shared" si="6"/>
        <v>0</v>
      </c>
    </row>
    <row r="55" spans="1:20" ht="31.5">
      <c r="A55" s="459">
        <v>38</v>
      </c>
      <c r="B55" s="546">
        <v>7000014602</v>
      </c>
      <c r="C55" s="546">
        <v>430</v>
      </c>
      <c r="D55" s="546" t="s">
        <v>551</v>
      </c>
      <c r="E55" s="546">
        <v>1000025930</v>
      </c>
      <c r="F55" s="546">
        <v>85354010</v>
      </c>
      <c r="G55" s="534"/>
      <c r="H55" s="546">
        <v>18</v>
      </c>
      <c r="I55" s="535"/>
      <c r="J55" s="538" t="s">
        <v>487</v>
      </c>
      <c r="K55" s="546" t="s">
        <v>302</v>
      </c>
      <c r="L55" s="546">
        <v>1</v>
      </c>
      <c r="M55" s="547"/>
      <c r="N55" s="548" t="str">
        <f t="shared" si="0"/>
        <v>INCLUDED</v>
      </c>
      <c r="O55" s="635">
        <f t="shared" si="1"/>
        <v>0</v>
      </c>
      <c r="P55" s="635">
        <f t="shared" si="2"/>
        <v>0</v>
      </c>
      <c r="Q55" s="640">
        <f>Discount!$H$36</f>
        <v>0</v>
      </c>
      <c r="R55" s="640">
        <f t="shared" si="3"/>
        <v>0</v>
      </c>
      <c r="S55" s="640">
        <f t="shared" si="4"/>
        <v>0</v>
      </c>
      <c r="T55" s="768">
        <f t="shared" si="6"/>
        <v>0</v>
      </c>
    </row>
    <row r="56" spans="1:20" ht="31.5">
      <c r="A56" s="536">
        <v>39</v>
      </c>
      <c r="B56" s="546">
        <v>7000014602</v>
      </c>
      <c r="C56" s="546">
        <v>400</v>
      </c>
      <c r="D56" s="546" t="s">
        <v>551</v>
      </c>
      <c r="E56" s="546">
        <v>1000019927</v>
      </c>
      <c r="F56" s="546">
        <v>85389000</v>
      </c>
      <c r="G56" s="534"/>
      <c r="H56" s="546">
        <v>18</v>
      </c>
      <c r="I56" s="535"/>
      <c r="J56" s="538" t="s">
        <v>488</v>
      </c>
      <c r="K56" s="546" t="s">
        <v>481</v>
      </c>
      <c r="L56" s="546">
        <v>1</v>
      </c>
      <c r="M56" s="547"/>
      <c r="N56" s="548" t="str">
        <f t="shared" si="0"/>
        <v>INCLUDED</v>
      </c>
      <c r="O56" s="635">
        <f t="shared" si="1"/>
        <v>0</v>
      </c>
      <c r="P56" s="635">
        <f t="shared" si="2"/>
        <v>0</v>
      </c>
      <c r="Q56" s="640">
        <f>Discount!$H$36</f>
        <v>0</v>
      </c>
      <c r="R56" s="640">
        <f t="shared" si="3"/>
        <v>0</v>
      </c>
      <c r="S56" s="640">
        <f t="shared" si="4"/>
        <v>0</v>
      </c>
      <c r="T56" s="768">
        <f t="shared" si="6"/>
        <v>0</v>
      </c>
    </row>
    <row r="57" spans="1:20" ht="31.5">
      <c r="A57" s="459">
        <v>40</v>
      </c>
      <c r="B57" s="546">
        <v>7000014602</v>
      </c>
      <c r="C57" s="546">
        <v>410</v>
      </c>
      <c r="D57" s="546" t="s">
        <v>551</v>
      </c>
      <c r="E57" s="546">
        <v>1000032670</v>
      </c>
      <c r="F57" s="546">
        <v>85389000</v>
      </c>
      <c r="G57" s="534"/>
      <c r="H57" s="546">
        <v>18</v>
      </c>
      <c r="I57" s="535"/>
      <c r="J57" s="538" t="s">
        <v>581</v>
      </c>
      <c r="K57" s="546" t="s">
        <v>481</v>
      </c>
      <c r="L57" s="546">
        <v>1</v>
      </c>
      <c r="M57" s="547"/>
      <c r="N57" s="548" t="str">
        <f t="shared" si="0"/>
        <v>INCLUDED</v>
      </c>
      <c r="O57" s="635">
        <f t="shared" si="1"/>
        <v>0</v>
      </c>
      <c r="P57" s="635">
        <f t="shared" si="2"/>
        <v>0</v>
      </c>
      <c r="Q57" s="640">
        <f>Discount!$H$36</f>
        <v>0</v>
      </c>
      <c r="R57" s="640">
        <f t="shared" si="3"/>
        <v>0</v>
      </c>
      <c r="S57" s="640">
        <f t="shared" si="4"/>
        <v>0</v>
      </c>
      <c r="T57" s="768">
        <f t="shared" si="6"/>
        <v>0</v>
      </c>
    </row>
    <row r="58" spans="1:20" ht="31.5">
      <c r="A58" s="536">
        <v>41</v>
      </c>
      <c r="B58" s="546">
        <v>7000014602</v>
      </c>
      <c r="C58" s="546">
        <v>2170</v>
      </c>
      <c r="D58" s="546" t="s">
        <v>551</v>
      </c>
      <c r="E58" s="546">
        <v>1000019912</v>
      </c>
      <c r="F58" s="546">
        <v>85371000</v>
      </c>
      <c r="G58" s="534"/>
      <c r="H58" s="546">
        <v>18</v>
      </c>
      <c r="I58" s="535"/>
      <c r="J58" s="538" t="s">
        <v>519</v>
      </c>
      <c r="K58" s="546" t="s">
        <v>481</v>
      </c>
      <c r="L58" s="546">
        <v>1</v>
      </c>
      <c r="M58" s="547"/>
      <c r="N58" s="548" t="str">
        <f t="shared" si="0"/>
        <v>INCLUDED</v>
      </c>
      <c r="O58" s="635">
        <f t="shared" si="1"/>
        <v>0</v>
      </c>
      <c r="P58" s="635">
        <f t="shared" si="2"/>
        <v>0</v>
      </c>
      <c r="Q58" s="640">
        <f>Discount!$H$36</f>
        <v>0</v>
      </c>
      <c r="R58" s="640">
        <f t="shared" si="3"/>
        <v>0</v>
      </c>
      <c r="S58" s="640">
        <f t="shared" si="4"/>
        <v>0</v>
      </c>
      <c r="T58" s="768">
        <f t="shared" si="6"/>
        <v>0</v>
      </c>
    </row>
    <row r="59" spans="1:20" ht="78.75">
      <c r="A59" s="459">
        <v>42</v>
      </c>
      <c r="B59" s="546">
        <v>7000014602</v>
      </c>
      <c r="C59" s="546">
        <v>590</v>
      </c>
      <c r="D59" s="546" t="s">
        <v>548</v>
      </c>
      <c r="E59" s="546">
        <v>1000015954</v>
      </c>
      <c r="F59" s="546">
        <v>73082011</v>
      </c>
      <c r="G59" s="534"/>
      <c r="H59" s="546">
        <v>18</v>
      </c>
      <c r="I59" s="535"/>
      <c r="J59" s="538" t="s">
        <v>526</v>
      </c>
      <c r="K59" s="546" t="s">
        <v>300</v>
      </c>
      <c r="L59" s="546">
        <v>26</v>
      </c>
      <c r="M59" s="547"/>
      <c r="N59" s="548" t="str">
        <f t="shared" si="0"/>
        <v>INCLUDED</v>
      </c>
      <c r="O59" s="635">
        <f t="shared" si="1"/>
        <v>0</v>
      </c>
      <c r="P59" s="635">
        <f t="shared" si="2"/>
        <v>0</v>
      </c>
      <c r="Q59" s="640">
        <f>Discount!$H$36</f>
        <v>0</v>
      </c>
      <c r="R59" s="640">
        <f t="shared" si="3"/>
        <v>0</v>
      </c>
      <c r="S59" s="640">
        <f t="shared" si="4"/>
        <v>0</v>
      </c>
      <c r="T59" s="768">
        <f t="shared" si="6"/>
        <v>0</v>
      </c>
    </row>
    <row r="60" spans="1:20" ht="63">
      <c r="A60" s="536">
        <v>43</v>
      </c>
      <c r="B60" s="546">
        <v>7000014602</v>
      </c>
      <c r="C60" s="546">
        <v>600</v>
      </c>
      <c r="D60" s="546" t="s">
        <v>548</v>
      </c>
      <c r="E60" s="546">
        <v>1000011713</v>
      </c>
      <c r="F60" s="546">
        <v>73082011</v>
      </c>
      <c r="G60" s="534"/>
      <c r="H60" s="546">
        <v>18</v>
      </c>
      <c r="I60" s="535"/>
      <c r="J60" s="538" t="s">
        <v>489</v>
      </c>
      <c r="K60" s="546" t="s">
        <v>300</v>
      </c>
      <c r="L60" s="546">
        <v>1</v>
      </c>
      <c r="M60" s="547"/>
      <c r="N60" s="548" t="str">
        <f t="shared" si="0"/>
        <v>INCLUDED</v>
      </c>
      <c r="O60" s="635">
        <f t="shared" si="1"/>
        <v>0</v>
      </c>
      <c r="P60" s="635">
        <f t="shared" si="2"/>
        <v>0</v>
      </c>
      <c r="Q60" s="640">
        <f>Discount!$H$36</f>
        <v>0</v>
      </c>
      <c r="R60" s="640">
        <f t="shared" si="3"/>
        <v>0</v>
      </c>
      <c r="S60" s="640">
        <f t="shared" si="4"/>
        <v>0</v>
      </c>
      <c r="T60" s="768">
        <f t="shared" si="6"/>
        <v>0</v>
      </c>
    </row>
    <row r="61" spans="1:20" ht="47.25">
      <c r="A61" s="459">
        <v>44</v>
      </c>
      <c r="B61" s="546">
        <v>7000014602</v>
      </c>
      <c r="C61" s="546">
        <v>610</v>
      </c>
      <c r="D61" s="546" t="s">
        <v>548</v>
      </c>
      <c r="E61" s="546">
        <v>1000012373</v>
      </c>
      <c r="F61" s="546">
        <v>73082011</v>
      </c>
      <c r="G61" s="534"/>
      <c r="H61" s="546">
        <v>18</v>
      </c>
      <c r="I61" s="535"/>
      <c r="J61" s="538" t="s">
        <v>490</v>
      </c>
      <c r="K61" s="546" t="s">
        <v>300</v>
      </c>
      <c r="L61" s="546">
        <v>3</v>
      </c>
      <c r="M61" s="547"/>
      <c r="N61" s="548" t="str">
        <f t="shared" si="0"/>
        <v>INCLUDED</v>
      </c>
      <c r="O61" s="635">
        <f t="shared" si="1"/>
        <v>0</v>
      </c>
      <c r="P61" s="635">
        <f t="shared" si="2"/>
        <v>0</v>
      </c>
      <c r="Q61" s="640">
        <f>Discount!$H$36</f>
        <v>0</v>
      </c>
      <c r="R61" s="640">
        <f t="shared" si="3"/>
        <v>0</v>
      </c>
      <c r="S61" s="640">
        <f t="shared" si="4"/>
        <v>0</v>
      </c>
      <c r="T61" s="768">
        <f t="shared" si="6"/>
        <v>0</v>
      </c>
    </row>
    <row r="62" spans="1:20" ht="47.25">
      <c r="A62" s="536">
        <v>45</v>
      </c>
      <c r="B62" s="546">
        <v>7000014602</v>
      </c>
      <c r="C62" s="546">
        <v>620</v>
      </c>
      <c r="D62" s="546" t="s">
        <v>548</v>
      </c>
      <c r="E62" s="546">
        <v>1000015952</v>
      </c>
      <c r="F62" s="546">
        <v>73082011</v>
      </c>
      <c r="G62" s="534"/>
      <c r="H62" s="546">
        <v>18</v>
      </c>
      <c r="I62" s="535"/>
      <c r="J62" s="538" t="s">
        <v>582</v>
      </c>
      <c r="K62" s="546" t="s">
        <v>300</v>
      </c>
      <c r="L62" s="546">
        <v>7</v>
      </c>
      <c r="M62" s="547"/>
      <c r="N62" s="548" t="str">
        <f t="shared" si="0"/>
        <v>INCLUDED</v>
      </c>
      <c r="O62" s="635">
        <f t="shared" si="1"/>
        <v>0</v>
      </c>
      <c r="P62" s="635">
        <f t="shared" si="2"/>
        <v>0</v>
      </c>
      <c r="Q62" s="640">
        <f>Discount!$H$36</f>
        <v>0</v>
      </c>
      <c r="R62" s="640">
        <f t="shared" si="3"/>
        <v>0</v>
      </c>
      <c r="S62" s="640">
        <f t="shared" si="4"/>
        <v>0</v>
      </c>
      <c r="T62" s="768">
        <f t="shared" si="6"/>
        <v>0</v>
      </c>
    </row>
    <row r="63" spans="1:20" ht="31.5">
      <c r="A63" s="459">
        <v>46</v>
      </c>
      <c r="B63" s="546">
        <v>7000014602</v>
      </c>
      <c r="C63" s="546">
        <v>1690</v>
      </c>
      <c r="D63" s="546" t="s">
        <v>552</v>
      </c>
      <c r="E63" s="546">
        <v>1000058300</v>
      </c>
      <c r="F63" s="546">
        <v>85359030</v>
      </c>
      <c r="G63" s="534"/>
      <c r="H63" s="546">
        <v>18</v>
      </c>
      <c r="I63" s="535"/>
      <c r="J63" s="538" t="s">
        <v>583</v>
      </c>
      <c r="K63" s="546" t="s">
        <v>301</v>
      </c>
      <c r="L63" s="546">
        <v>1</v>
      </c>
      <c r="M63" s="547"/>
      <c r="N63" s="548" t="str">
        <f t="shared" si="0"/>
        <v>INCLUDED</v>
      </c>
      <c r="O63" s="635">
        <f t="shared" si="1"/>
        <v>0</v>
      </c>
      <c r="P63" s="635">
        <f t="shared" si="2"/>
        <v>0</v>
      </c>
      <c r="Q63" s="640">
        <f>Discount!$H$36</f>
        <v>0</v>
      </c>
      <c r="R63" s="640">
        <f t="shared" si="3"/>
        <v>0</v>
      </c>
      <c r="S63" s="640">
        <f t="shared" si="4"/>
        <v>0</v>
      </c>
      <c r="T63" s="768">
        <f t="shared" si="6"/>
        <v>0</v>
      </c>
    </row>
    <row r="64" spans="1:20" ht="47.25">
      <c r="A64" s="536">
        <v>47</v>
      </c>
      <c r="B64" s="546">
        <v>7000014602</v>
      </c>
      <c r="C64" s="546">
        <v>1700</v>
      </c>
      <c r="D64" s="546" t="s">
        <v>552</v>
      </c>
      <c r="E64" s="546">
        <v>1000049816</v>
      </c>
      <c r="F64" s="546">
        <v>85359030</v>
      </c>
      <c r="G64" s="534"/>
      <c r="H64" s="546">
        <v>18</v>
      </c>
      <c r="I64" s="535"/>
      <c r="J64" s="538" t="s">
        <v>584</v>
      </c>
      <c r="K64" s="546" t="s">
        <v>302</v>
      </c>
      <c r="L64" s="546">
        <v>2</v>
      </c>
      <c r="M64" s="547"/>
      <c r="N64" s="548" t="str">
        <f t="shared" si="0"/>
        <v>INCLUDED</v>
      </c>
      <c r="O64" s="635">
        <f t="shared" si="1"/>
        <v>0</v>
      </c>
      <c r="P64" s="635">
        <f t="shared" si="2"/>
        <v>0</v>
      </c>
      <c r="Q64" s="640">
        <f>Discount!$H$36</f>
        <v>0</v>
      </c>
      <c r="R64" s="640">
        <f t="shared" si="3"/>
        <v>0</v>
      </c>
      <c r="S64" s="640">
        <f t="shared" si="4"/>
        <v>0</v>
      </c>
      <c r="T64" s="768">
        <f t="shared" si="6"/>
        <v>0</v>
      </c>
    </row>
    <row r="65" spans="1:20" ht="47.25">
      <c r="A65" s="459">
        <v>48</v>
      </c>
      <c r="B65" s="546">
        <v>7000014602</v>
      </c>
      <c r="C65" s="546">
        <v>1710</v>
      </c>
      <c r="D65" s="546" t="s">
        <v>552</v>
      </c>
      <c r="E65" s="546">
        <v>1000049752</v>
      </c>
      <c r="F65" s="546">
        <v>85359030</v>
      </c>
      <c r="G65" s="534"/>
      <c r="H65" s="546">
        <v>18</v>
      </c>
      <c r="I65" s="535"/>
      <c r="J65" s="538" t="s">
        <v>585</v>
      </c>
      <c r="K65" s="546" t="s">
        <v>302</v>
      </c>
      <c r="L65" s="546">
        <v>1</v>
      </c>
      <c r="M65" s="547"/>
      <c r="N65" s="548" t="str">
        <f t="shared" si="0"/>
        <v>INCLUDED</v>
      </c>
      <c r="O65" s="635">
        <f t="shared" si="1"/>
        <v>0</v>
      </c>
      <c r="P65" s="635">
        <f t="shared" si="2"/>
        <v>0</v>
      </c>
      <c r="Q65" s="640">
        <f>Discount!$H$36</f>
        <v>0</v>
      </c>
      <c r="R65" s="640">
        <f t="shared" si="3"/>
        <v>0</v>
      </c>
      <c r="S65" s="640">
        <f t="shared" si="4"/>
        <v>0</v>
      </c>
      <c r="T65" s="768">
        <f t="shared" si="6"/>
        <v>0</v>
      </c>
    </row>
    <row r="66" spans="1:20" ht="47.25">
      <c r="A66" s="536">
        <v>49</v>
      </c>
      <c r="B66" s="546">
        <v>7000014602</v>
      </c>
      <c r="C66" s="546">
        <v>1720</v>
      </c>
      <c r="D66" s="546" t="s">
        <v>552</v>
      </c>
      <c r="E66" s="546">
        <v>1000049761</v>
      </c>
      <c r="F66" s="546">
        <v>85359030</v>
      </c>
      <c r="G66" s="534"/>
      <c r="H66" s="546">
        <v>18</v>
      </c>
      <c r="I66" s="535"/>
      <c r="J66" s="538" t="s">
        <v>586</v>
      </c>
      <c r="K66" s="546" t="s">
        <v>302</v>
      </c>
      <c r="L66" s="546">
        <v>2</v>
      </c>
      <c r="M66" s="547"/>
      <c r="N66" s="548" t="str">
        <f t="shared" si="0"/>
        <v>INCLUDED</v>
      </c>
      <c r="O66" s="635">
        <f t="shared" si="1"/>
        <v>0</v>
      </c>
      <c r="P66" s="635">
        <f t="shared" si="2"/>
        <v>0</v>
      </c>
      <c r="Q66" s="640">
        <f>Discount!$H$36</f>
        <v>0</v>
      </c>
      <c r="R66" s="640">
        <f t="shared" si="3"/>
        <v>0</v>
      </c>
      <c r="S66" s="640">
        <f t="shared" si="4"/>
        <v>0</v>
      </c>
      <c r="T66" s="768">
        <f t="shared" si="6"/>
        <v>0</v>
      </c>
    </row>
    <row r="67" spans="1:20" ht="31.5">
      <c r="A67" s="459">
        <v>50</v>
      </c>
      <c r="B67" s="546">
        <v>7000014602</v>
      </c>
      <c r="C67" s="546">
        <v>1730</v>
      </c>
      <c r="D67" s="546" t="s">
        <v>552</v>
      </c>
      <c r="E67" s="546">
        <v>1000058298</v>
      </c>
      <c r="F67" s="546">
        <v>85359030</v>
      </c>
      <c r="G67" s="534"/>
      <c r="H67" s="546">
        <v>18</v>
      </c>
      <c r="I67" s="535"/>
      <c r="J67" s="538" t="s">
        <v>587</v>
      </c>
      <c r="K67" s="546" t="s">
        <v>302</v>
      </c>
      <c r="L67" s="546">
        <v>1</v>
      </c>
      <c r="M67" s="547"/>
      <c r="N67" s="548" t="str">
        <f t="shared" si="0"/>
        <v>INCLUDED</v>
      </c>
      <c r="O67" s="635">
        <f t="shared" si="1"/>
        <v>0</v>
      </c>
      <c r="P67" s="635">
        <f t="shared" si="2"/>
        <v>0</v>
      </c>
      <c r="Q67" s="640">
        <f>Discount!$H$36</f>
        <v>0</v>
      </c>
      <c r="R67" s="640">
        <f t="shared" si="3"/>
        <v>0</v>
      </c>
      <c r="S67" s="640">
        <f t="shared" si="4"/>
        <v>0</v>
      </c>
      <c r="T67" s="768">
        <f t="shared" si="6"/>
        <v>0</v>
      </c>
    </row>
    <row r="68" spans="1:20" ht="31.5">
      <c r="A68" s="536">
        <v>51</v>
      </c>
      <c r="B68" s="546">
        <v>7000014602</v>
      </c>
      <c r="C68" s="546">
        <v>1740</v>
      </c>
      <c r="D68" s="546" t="s">
        <v>552</v>
      </c>
      <c r="E68" s="546">
        <v>1000049749</v>
      </c>
      <c r="F68" s="546">
        <v>85359030</v>
      </c>
      <c r="G68" s="534"/>
      <c r="H68" s="546">
        <v>18</v>
      </c>
      <c r="I68" s="535"/>
      <c r="J68" s="538" t="s">
        <v>588</v>
      </c>
      <c r="K68" s="546" t="s">
        <v>302</v>
      </c>
      <c r="L68" s="546">
        <v>2</v>
      </c>
      <c r="M68" s="547"/>
      <c r="N68" s="548" t="str">
        <f t="shared" si="0"/>
        <v>INCLUDED</v>
      </c>
      <c r="O68" s="635">
        <f t="shared" si="1"/>
        <v>0</v>
      </c>
      <c r="P68" s="635">
        <f t="shared" si="2"/>
        <v>0</v>
      </c>
      <c r="Q68" s="640">
        <f>Discount!$H$36</f>
        <v>0</v>
      </c>
      <c r="R68" s="640">
        <f t="shared" si="3"/>
        <v>0</v>
      </c>
      <c r="S68" s="640">
        <f t="shared" si="4"/>
        <v>0</v>
      </c>
      <c r="T68" s="768">
        <f t="shared" si="6"/>
        <v>0</v>
      </c>
    </row>
    <row r="69" spans="1:20" ht="31.5">
      <c r="A69" s="459">
        <v>52</v>
      </c>
      <c r="B69" s="546">
        <v>7000014602</v>
      </c>
      <c r="C69" s="546">
        <v>1750</v>
      </c>
      <c r="D69" s="546" t="s">
        <v>552</v>
      </c>
      <c r="E69" s="546">
        <v>1000058299</v>
      </c>
      <c r="F69" s="546">
        <v>85359030</v>
      </c>
      <c r="G69" s="534"/>
      <c r="H69" s="546">
        <v>18</v>
      </c>
      <c r="I69" s="535"/>
      <c r="J69" s="538" t="s">
        <v>589</v>
      </c>
      <c r="K69" s="546" t="s">
        <v>522</v>
      </c>
      <c r="L69" s="546">
        <v>1</v>
      </c>
      <c r="M69" s="547"/>
      <c r="N69" s="548" t="str">
        <f t="shared" si="0"/>
        <v>INCLUDED</v>
      </c>
      <c r="O69" s="635">
        <f t="shared" si="1"/>
        <v>0</v>
      </c>
      <c r="P69" s="635">
        <f t="shared" si="2"/>
        <v>0</v>
      </c>
      <c r="Q69" s="640">
        <f>Discount!$H$36</f>
        <v>0</v>
      </c>
      <c r="R69" s="640">
        <f t="shared" si="3"/>
        <v>0</v>
      </c>
      <c r="S69" s="640">
        <f t="shared" si="4"/>
        <v>0</v>
      </c>
      <c r="T69" s="768">
        <f t="shared" si="6"/>
        <v>0</v>
      </c>
    </row>
    <row r="70" spans="1:20" ht="78.75">
      <c r="A70" s="536">
        <v>53</v>
      </c>
      <c r="B70" s="546">
        <v>7000014602</v>
      </c>
      <c r="C70" s="546">
        <v>1760</v>
      </c>
      <c r="D70" s="546" t="s">
        <v>552</v>
      </c>
      <c r="E70" s="546">
        <v>1000049782</v>
      </c>
      <c r="F70" s="546">
        <v>85359030</v>
      </c>
      <c r="G70" s="534"/>
      <c r="H70" s="546">
        <v>18</v>
      </c>
      <c r="I70" s="535"/>
      <c r="J70" s="538" t="s">
        <v>590</v>
      </c>
      <c r="K70" s="546" t="s">
        <v>302</v>
      </c>
      <c r="L70" s="546">
        <v>2</v>
      </c>
      <c r="M70" s="547"/>
      <c r="N70" s="548" t="str">
        <f t="shared" si="0"/>
        <v>INCLUDED</v>
      </c>
      <c r="O70" s="635">
        <f t="shared" si="1"/>
        <v>0</v>
      </c>
      <c r="P70" s="635">
        <f t="shared" si="2"/>
        <v>0</v>
      </c>
      <c r="Q70" s="640">
        <f>Discount!$H$36</f>
        <v>0</v>
      </c>
      <c r="R70" s="640">
        <f t="shared" si="3"/>
        <v>0</v>
      </c>
      <c r="S70" s="640">
        <f t="shared" si="4"/>
        <v>0</v>
      </c>
      <c r="T70" s="768">
        <f t="shared" si="6"/>
        <v>0</v>
      </c>
    </row>
    <row r="71" spans="1:20" ht="31.5">
      <c r="A71" s="459">
        <v>54</v>
      </c>
      <c r="B71" s="546">
        <v>7000014602</v>
      </c>
      <c r="C71" s="546">
        <v>1770</v>
      </c>
      <c r="D71" s="546" t="s">
        <v>552</v>
      </c>
      <c r="E71" s="546">
        <v>1000049504</v>
      </c>
      <c r="F71" s="546">
        <v>85359030</v>
      </c>
      <c r="G71" s="534"/>
      <c r="H71" s="546">
        <v>18</v>
      </c>
      <c r="I71" s="535"/>
      <c r="J71" s="538" t="s">
        <v>591</v>
      </c>
      <c r="K71" s="546" t="s">
        <v>301</v>
      </c>
      <c r="L71" s="546">
        <v>3</v>
      </c>
      <c r="M71" s="547"/>
      <c r="N71" s="548" t="str">
        <f t="shared" si="0"/>
        <v>INCLUDED</v>
      </c>
      <c r="O71" s="635">
        <f t="shared" si="1"/>
        <v>0</v>
      </c>
      <c r="P71" s="635">
        <f t="shared" si="2"/>
        <v>0</v>
      </c>
      <c r="Q71" s="640">
        <f>Discount!$H$36</f>
        <v>0</v>
      </c>
      <c r="R71" s="640">
        <f t="shared" si="3"/>
        <v>0</v>
      </c>
      <c r="S71" s="640">
        <f t="shared" si="4"/>
        <v>0</v>
      </c>
      <c r="T71" s="768">
        <f t="shared" si="6"/>
        <v>0</v>
      </c>
    </row>
    <row r="72" spans="1:20" ht="63">
      <c r="A72" s="536">
        <v>55</v>
      </c>
      <c r="B72" s="546">
        <v>7000014602</v>
      </c>
      <c r="C72" s="546">
        <v>1780</v>
      </c>
      <c r="D72" s="546" t="s">
        <v>552</v>
      </c>
      <c r="E72" s="546">
        <v>1000058302</v>
      </c>
      <c r="F72" s="546">
        <v>85359030</v>
      </c>
      <c r="G72" s="534"/>
      <c r="H72" s="546">
        <v>18</v>
      </c>
      <c r="I72" s="535"/>
      <c r="J72" s="538" t="s">
        <v>592</v>
      </c>
      <c r="K72" s="546" t="s">
        <v>301</v>
      </c>
      <c r="L72" s="546">
        <v>3</v>
      </c>
      <c r="M72" s="547"/>
      <c r="N72" s="548" t="str">
        <f t="shared" si="0"/>
        <v>INCLUDED</v>
      </c>
      <c r="O72" s="635">
        <f t="shared" si="1"/>
        <v>0</v>
      </c>
      <c r="P72" s="635">
        <f t="shared" si="2"/>
        <v>0</v>
      </c>
      <c r="Q72" s="640">
        <f>Discount!$H$36</f>
        <v>0</v>
      </c>
      <c r="R72" s="640">
        <f t="shared" si="3"/>
        <v>0</v>
      </c>
      <c r="S72" s="640">
        <f t="shared" si="4"/>
        <v>0</v>
      </c>
      <c r="T72" s="768">
        <f t="shared" si="6"/>
        <v>0</v>
      </c>
    </row>
    <row r="73" spans="1:20" ht="47.25">
      <c r="A73" s="459">
        <v>56</v>
      </c>
      <c r="B73" s="546">
        <v>7000014602</v>
      </c>
      <c r="C73" s="546">
        <v>1790</v>
      </c>
      <c r="D73" s="546" t="s">
        <v>552</v>
      </c>
      <c r="E73" s="546">
        <v>1000058297</v>
      </c>
      <c r="F73" s="546">
        <v>85359030</v>
      </c>
      <c r="G73" s="534"/>
      <c r="H73" s="546">
        <v>18</v>
      </c>
      <c r="I73" s="535"/>
      <c r="J73" s="538" t="s">
        <v>593</v>
      </c>
      <c r="K73" s="546" t="s">
        <v>301</v>
      </c>
      <c r="L73" s="546">
        <v>3</v>
      </c>
      <c r="M73" s="547"/>
      <c r="N73" s="548" t="str">
        <f t="shared" si="0"/>
        <v>INCLUDED</v>
      </c>
      <c r="O73" s="635">
        <f t="shared" si="1"/>
        <v>0</v>
      </c>
      <c r="P73" s="635">
        <f t="shared" si="2"/>
        <v>0</v>
      </c>
      <c r="Q73" s="640">
        <f>Discount!$H$36</f>
        <v>0</v>
      </c>
      <c r="R73" s="640">
        <f t="shared" si="3"/>
        <v>0</v>
      </c>
      <c r="S73" s="640">
        <f t="shared" si="4"/>
        <v>0</v>
      </c>
      <c r="T73" s="768">
        <f t="shared" si="6"/>
        <v>0</v>
      </c>
    </row>
    <row r="74" spans="1:20" ht="31.5">
      <c r="A74" s="536">
        <v>57</v>
      </c>
      <c r="B74" s="546">
        <v>7000014602</v>
      </c>
      <c r="C74" s="546">
        <v>1800</v>
      </c>
      <c r="D74" s="546" t="s">
        <v>552</v>
      </c>
      <c r="E74" s="546">
        <v>1000058301</v>
      </c>
      <c r="F74" s="546">
        <v>85359030</v>
      </c>
      <c r="G74" s="534"/>
      <c r="H74" s="546">
        <v>18</v>
      </c>
      <c r="I74" s="535"/>
      <c r="J74" s="538" t="s">
        <v>594</v>
      </c>
      <c r="K74" s="546" t="s">
        <v>301</v>
      </c>
      <c r="L74" s="546">
        <v>1</v>
      </c>
      <c r="M74" s="547"/>
      <c r="N74" s="548" t="str">
        <f t="shared" si="0"/>
        <v>INCLUDED</v>
      </c>
      <c r="O74" s="635">
        <f t="shared" si="1"/>
        <v>0</v>
      </c>
      <c r="P74" s="635">
        <f t="shared" si="2"/>
        <v>0</v>
      </c>
      <c r="Q74" s="640">
        <f>Discount!$H$36</f>
        <v>0</v>
      </c>
      <c r="R74" s="640">
        <f t="shared" si="3"/>
        <v>0</v>
      </c>
      <c r="S74" s="640">
        <f t="shared" si="4"/>
        <v>0</v>
      </c>
      <c r="T74" s="768">
        <f t="shared" si="6"/>
        <v>0</v>
      </c>
    </row>
    <row r="75" spans="1:20" ht="63">
      <c r="A75" s="459">
        <v>58</v>
      </c>
      <c r="B75" s="546">
        <v>7000014602</v>
      </c>
      <c r="C75" s="546">
        <v>1810</v>
      </c>
      <c r="D75" s="546" t="s">
        <v>552</v>
      </c>
      <c r="E75" s="546">
        <v>1000049497</v>
      </c>
      <c r="F75" s="546">
        <v>85359030</v>
      </c>
      <c r="G75" s="534"/>
      <c r="H75" s="546">
        <v>18</v>
      </c>
      <c r="I75" s="535"/>
      <c r="J75" s="538" t="s">
        <v>595</v>
      </c>
      <c r="K75" s="546" t="s">
        <v>302</v>
      </c>
      <c r="L75" s="546">
        <v>1</v>
      </c>
      <c r="M75" s="547"/>
      <c r="N75" s="548" t="str">
        <f t="shared" si="0"/>
        <v>INCLUDED</v>
      </c>
      <c r="O75" s="635">
        <f t="shared" si="1"/>
        <v>0</v>
      </c>
      <c r="P75" s="635">
        <f t="shared" si="2"/>
        <v>0</v>
      </c>
      <c r="Q75" s="640">
        <f>Discount!$H$36</f>
        <v>0</v>
      </c>
      <c r="R75" s="640">
        <f t="shared" si="3"/>
        <v>0</v>
      </c>
      <c r="S75" s="640">
        <f t="shared" si="4"/>
        <v>0</v>
      </c>
      <c r="T75" s="768">
        <f t="shared" si="6"/>
        <v>0</v>
      </c>
    </row>
    <row r="76" spans="1:20" ht="63">
      <c r="A76" s="536">
        <v>59</v>
      </c>
      <c r="B76" s="546">
        <v>7000014602</v>
      </c>
      <c r="C76" s="546">
        <v>1440</v>
      </c>
      <c r="D76" s="546" t="s">
        <v>553</v>
      </c>
      <c r="E76" s="546">
        <v>1000058284</v>
      </c>
      <c r="F76" s="546">
        <v>85359030</v>
      </c>
      <c r="G76" s="534"/>
      <c r="H76" s="546">
        <v>18</v>
      </c>
      <c r="I76" s="535"/>
      <c r="J76" s="538" t="s">
        <v>596</v>
      </c>
      <c r="K76" s="546" t="s">
        <v>302</v>
      </c>
      <c r="L76" s="546">
        <v>1</v>
      </c>
      <c r="M76" s="547"/>
      <c r="N76" s="548" t="str">
        <f t="shared" si="0"/>
        <v>INCLUDED</v>
      </c>
      <c r="O76" s="635">
        <f t="shared" si="1"/>
        <v>0</v>
      </c>
      <c r="P76" s="635">
        <f t="shared" si="2"/>
        <v>0</v>
      </c>
      <c r="Q76" s="640">
        <f>Discount!$H$36</f>
        <v>0</v>
      </c>
      <c r="R76" s="640">
        <f t="shared" si="3"/>
        <v>0</v>
      </c>
      <c r="S76" s="640">
        <f t="shared" si="4"/>
        <v>0</v>
      </c>
      <c r="T76" s="768">
        <f t="shared" si="6"/>
        <v>0</v>
      </c>
    </row>
    <row r="77" spans="1:20" ht="31.5">
      <c r="A77" s="459">
        <v>60</v>
      </c>
      <c r="B77" s="546">
        <v>7000014602</v>
      </c>
      <c r="C77" s="546">
        <v>1450</v>
      </c>
      <c r="D77" s="546" t="s">
        <v>553</v>
      </c>
      <c r="E77" s="546">
        <v>1000021871</v>
      </c>
      <c r="F77" s="546">
        <v>85389000</v>
      </c>
      <c r="G77" s="534"/>
      <c r="H77" s="546">
        <v>18</v>
      </c>
      <c r="I77" s="535"/>
      <c r="J77" s="538" t="s">
        <v>597</v>
      </c>
      <c r="K77" s="546" t="s">
        <v>302</v>
      </c>
      <c r="L77" s="546">
        <v>3</v>
      </c>
      <c r="M77" s="547"/>
      <c r="N77" s="548" t="str">
        <f t="shared" si="0"/>
        <v>INCLUDED</v>
      </c>
      <c r="O77" s="635">
        <f t="shared" si="1"/>
        <v>0</v>
      </c>
      <c r="P77" s="635">
        <f t="shared" si="2"/>
        <v>0</v>
      </c>
      <c r="Q77" s="640">
        <f>Discount!$H$36</f>
        <v>0</v>
      </c>
      <c r="R77" s="640">
        <f t="shared" si="3"/>
        <v>0</v>
      </c>
      <c r="S77" s="640">
        <f t="shared" si="4"/>
        <v>0</v>
      </c>
      <c r="T77" s="768">
        <f t="shared" si="6"/>
        <v>0</v>
      </c>
    </row>
    <row r="78" spans="1:20" ht="31.5">
      <c r="A78" s="536">
        <v>61</v>
      </c>
      <c r="B78" s="546">
        <v>7000014602</v>
      </c>
      <c r="C78" s="546">
        <v>1460</v>
      </c>
      <c r="D78" s="546" t="s">
        <v>553</v>
      </c>
      <c r="E78" s="546">
        <v>1000009185</v>
      </c>
      <c r="F78" s="546">
        <v>85389000</v>
      </c>
      <c r="G78" s="534"/>
      <c r="H78" s="546">
        <v>18</v>
      </c>
      <c r="I78" s="535"/>
      <c r="J78" s="538" t="s">
        <v>598</v>
      </c>
      <c r="K78" s="546" t="s">
        <v>302</v>
      </c>
      <c r="L78" s="546">
        <v>3</v>
      </c>
      <c r="M78" s="547"/>
      <c r="N78" s="548" t="str">
        <f t="shared" si="0"/>
        <v>INCLUDED</v>
      </c>
      <c r="O78" s="635">
        <f t="shared" si="1"/>
        <v>0</v>
      </c>
      <c r="P78" s="635">
        <f t="shared" si="2"/>
        <v>0</v>
      </c>
      <c r="Q78" s="640">
        <f>Discount!$H$36</f>
        <v>0</v>
      </c>
      <c r="R78" s="640">
        <f t="shared" si="3"/>
        <v>0</v>
      </c>
      <c r="S78" s="640">
        <f t="shared" si="4"/>
        <v>0</v>
      </c>
      <c r="T78" s="768">
        <f t="shared" si="6"/>
        <v>0</v>
      </c>
    </row>
    <row r="79" spans="1:20" ht="47.25">
      <c r="A79" s="459">
        <v>62</v>
      </c>
      <c r="B79" s="546">
        <v>7000014602</v>
      </c>
      <c r="C79" s="546">
        <v>1470</v>
      </c>
      <c r="D79" s="546" t="s">
        <v>553</v>
      </c>
      <c r="E79" s="546">
        <v>1000058292</v>
      </c>
      <c r="F79" s="546">
        <v>85359030</v>
      </c>
      <c r="G79" s="534"/>
      <c r="H79" s="546">
        <v>18</v>
      </c>
      <c r="I79" s="535"/>
      <c r="J79" s="538" t="s">
        <v>599</v>
      </c>
      <c r="K79" s="546" t="s">
        <v>302</v>
      </c>
      <c r="L79" s="546">
        <v>1</v>
      </c>
      <c r="M79" s="547"/>
      <c r="N79" s="548" t="str">
        <f t="shared" si="0"/>
        <v>INCLUDED</v>
      </c>
      <c r="O79" s="635">
        <f t="shared" si="1"/>
        <v>0</v>
      </c>
      <c r="P79" s="635">
        <f t="shared" si="2"/>
        <v>0</v>
      </c>
      <c r="Q79" s="640">
        <f>Discount!$H$36</f>
        <v>0</v>
      </c>
      <c r="R79" s="640">
        <f t="shared" si="3"/>
        <v>0</v>
      </c>
      <c r="S79" s="640">
        <f t="shared" si="4"/>
        <v>0</v>
      </c>
      <c r="T79" s="768">
        <f t="shared" si="6"/>
        <v>0</v>
      </c>
    </row>
    <row r="80" spans="1:20" ht="31.5">
      <c r="A80" s="536">
        <v>63</v>
      </c>
      <c r="B80" s="546">
        <v>7000014602</v>
      </c>
      <c r="C80" s="546">
        <v>1480</v>
      </c>
      <c r="D80" s="546" t="s">
        <v>553</v>
      </c>
      <c r="E80" s="546">
        <v>1000007066</v>
      </c>
      <c r="F80" s="546">
        <v>85389000</v>
      </c>
      <c r="G80" s="534"/>
      <c r="H80" s="546">
        <v>18</v>
      </c>
      <c r="I80" s="535"/>
      <c r="J80" s="538" t="s">
        <v>600</v>
      </c>
      <c r="K80" s="546" t="s">
        <v>302</v>
      </c>
      <c r="L80" s="546">
        <v>1</v>
      </c>
      <c r="M80" s="547"/>
      <c r="N80" s="548" t="str">
        <f t="shared" si="0"/>
        <v>INCLUDED</v>
      </c>
      <c r="O80" s="635">
        <f t="shared" si="1"/>
        <v>0</v>
      </c>
      <c r="P80" s="635">
        <f t="shared" si="2"/>
        <v>0</v>
      </c>
      <c r="Q80" s="640">
        <f>Discount!$H$36</f>
        <v>0</v>
      </c>
      <c r="R80" s="640">
        <f t="shared" si="3"/>
        <v>0</v>
      </c>
      <c r="S80" s="640">
        <f t="shared" si="4"/>
        <v>0</v>
      </c>
      <c r="T80" s="768">
        <f t="shared" si="6"/>
        <v>0</v>
      </c>
    </row>
    <row r="81" spans="1:20" ht="31.5">
      <c r="A81" s="459">
        <v>64</v>
      </c>
      <c r="B81" s="546">
        <v>7000014602</v>
      </c>
      <c r="C81" s="546">
        <v>1490</v>
      </c>
      <c r="D81" s="546" t="s">
        <v>553</v>
      </c>
      <c r="E81" s="546">
        <v>1000058291</v>
      </c>
      <c r="F81" s="546">
        <v>85359030</v>
      </c>
      <c r="G81" s="534"/>
      <c r="H81" s="546">
        <v>18</v>
      </c>
      <c r="I81" s="535"/>
      <c r="J81" s="538" t="s">
        <v>601</v>
      </c>
      <c r="K81" s="546" t="s">
        <v>301</v>
      </c>
      <c r="L81" s="546">
        <v>1</v>
      </c>
      <c r="M81" s="547"/>
      <c r="N81" s="548" t="str">
        <f t="shared" si="0"/>
        <v>INCLUDED</v>
      </c>
      <c r="O81" s="635">
        <f t="shared" si="1"/>
        <v>0</v>
      </c>
      <c r="P81" s="635">
        <f t="shared" si="2"/>
        <v>0</v>
      </c>
      <c r="Q81" s="640">
        <f>Discount!$H$36</f>
        <v>0</v>
      </c>
      <c r="R81" s="640">
        <f t="shared" si="3"/>
        <v>0</v>
      </c>
      <c r="S81" s="640">
        <f t="shared" si="4"/>
        <v>0</v>
      </c>
      <c r="T81" s="768">
        <f t="shared" si="6"/>
        <v>0</v>
      </c>
    </row>
    <row r="82" spans="1:20" ht="63">
      <c r="A82" s="536">
        <v>65</v>
      </c>
      <c r="B82" s="546">
        <v>7000014602</v>
      </c>
      <c r="C82" s="546">
        <v>1500</v>
      </c>
      <c r="D82" s="546" t="s">
        <v>553</v>
      </c>
      <c r="E82" s="546">
        <v>1000058288</v>
      </c>
      <c r="F82" s="546">
        <v>85359030</v>
      </c>
      <c r="G82" s="534"/>
      <c r="H82" s="546">
        <v>18</v>
      </c>
      <c r="I82" s="535"/>
      <c r="J82" s="538" t="s">
        <v>602</v>
      </c>
      <c r="K82" s="546" t="s">
        <v>302</v>
      </c>
      <c r="L82" s="546">
        <v>1</v>
      </c>
      <c r="M82" s="547"/>
      <c r="N82" s="548" t="str">
        <f t="shared" si="0"/>
        <v>INCLUDED</v>
      </c>
      <c r="O82" s="635">
        <f t="shared" si="1"/>
        <v>0</v>
      </c>
      <c r="P82" s="635">
        <f t="shared" si="2"/>
        <v>0</v>
      </c>
      <c r="Q82" s="640">
        <f>Discount!$H$36</f>
        <v>0</v>
      </c>
      <c r="R82" s="640">
        <f t="shared" si="3"/>
        <v>0</v>
      </c>
      <c r="S82" s="640">
        <f t="shared" si="4"/>
        <v>0</v>
      </c>
      <c r="T82" s="768">
        <f t="shared" si="6"/>
        <v>0</v>
      </c>
    </row>
    <row r="83" spans="1:20" ht="47.25">
      <c r="A83" s="459">
        <v>66</v>
      </c>
      <c r="B83" s="546">
        <v>7000014602</v>
      </c>
      <c r="C83" s="546">
        <v>1510</v>
      </c>
      <c r="D83" s="546" t="s">
        <v>553</v>
      </c>
      <c r="E83" s="546">
        <v>1000049758</v>
      </c>
      <c r="F83" s="546">
        <v>85359030</v>
      </c>
      <c r="G83" s="534"/>
      <c r="H83" s="546">
        <v>18</v>
      </c>
      <c r="I83" s="535"/>
      <c r="J83" s="538" t="s">
        <v>603</v>
      </c>
      <c r="K83" s="546" t="s">
        <v>302</v>
      </c>
      <c r="L83" s="546">
        <v>1</v>
      </c>
      <c r="M83" s="547"/>
      <c r="N83" s="548" t="str">
        <f t="shared" ref="N83:N146" si="7">IF(M83=0, "INCLUDED", IF(ISERROR(M83*L83), M83, M83*L83))</f>
        <v>INCLUDED</v>
      </c>
      <c r="O83" s="635">
        <f t="shared" ref="O83:O146" si="8">IF(N83="Included",0,N83)</f>
        <v>0</v>
      </c>
      <c r="P83" s="635">
        <f t="shared" ref="P83:P146" si="9">IF( I83="",H83*(IF(N83="Included",0,N83))/100,I83*(IF(N83="Included",0,N83)))</f>
        <v>0</v>
      </c>
      <c r="Q83" s="640">
        <f>Discount!$H$36</f>
        <v>0</v>
      </c>
      <c r="R83" s="640">
        <f t="shared" ref="R83:R146" si="10">Q83*O83</f>
        <v>0</v>
      </c>
      <c r="S83" s="640">
        <f t="shared" ref="S83:S146" si="11">IF(I83="",H83*R83/100,I83*R83)</f>
        <v>0</v>
      </c>
      <c r="T83" s="768">
        <f t="shared" si="6"/>
        <v>0</v>
      </c>
    </row>
    <row r="84" spans="1:20" ht="47.25">
      <c r="A84" s="536">
        <v>67</v>
      </c>
      <c r="B84" s="546">
        <v>7000014602</v>
      </c>
      <c r="C84" s="546">
        <v>1520</v>
      </c>
      <c r="D84" s="546" t="s">
        <v>553</v>
      </c>
      <c r="E84" s="546">
        <v>1000058272</v>
      </c>
      <c r="F84" s="546">
        <v>85359030</v>
      </c>
      <c r="G84" s="534"/>
      <c r="H84" s="546">
        <v>18</v>
      </c>
      <c r="I84" s="535"/>
      <c r="J84" s="538" t="s">
        <v>604</v>
      </c>
      <c r="K84" s="546" t="s">
        <v>302</v>
      </c>
      <c r="L84" s="546">
        <v>1</v>
      </c>
      <c r="M84" s="547"/>
      <c r="N84" s="548" t="str">
        <f t="shared" si="7"/>
        <v>INCLUDED</v>
      </c>
      <c r="O84" s="635">
        <f t="shared" si="8"/>
        <v>0</v>
      </c>
      <c r="P84" s="635">
        <f t="shared" si="9"/>
        <v>0</v>
      </c>
      <c r="Q84" s="640">
        <f>Discount!$H$36</f>
        <v>0</v>
      </c>
      <c r="R84" s="640">
        <f t="shared" si="10"/>
        <v>0</v>
      </c>
      <c r="S84" s="640">
        <f t="shared" si="11"/>
        <v>0</v>
      </c>
      <c r="T84" s="768">
        <f t="shared" si="6"/>
        <v>0</v>
      </c>
    </row>
    <row r="85" spans="1:20" ht="47.25">
      <c r="A85" s="459">
        <v>68</v>
      </c>
      <c r="B85" s="546">
        <v>7000014602</v>
      </c>
      <c r="C85" s="546">
        <v>1530</v>
      </c>
      <c r="D85" s="546" t="s">
        <v>553</v>
      </c>
      <c r="E85" s="546">
        <v>1000058290</v>
      </c>
      <c r="F85" s="546">
        <v>85359030</v>
      </c>
      <c r="G85" s="534"/>
      <c r="H85" s="546">
        <v>18</v>
      </c>
      <c r="I85" s="535"/>
      <c r="J85" s="538" t="s">
        <v>605</v>
      </c>
      <c r="K85" s="546" t="s">
        <v>302</v>
      </c>
      <c r="L85" s="546">
        <v>1</v>
      </c>
      <c r="M85" s="547"/>
      <c r="N85" s="548" t="str">
        <f t="shared" si="7"/>
        <v>INCLUDED</v>
      </c>
      <c r="O85" s="635">
        <f t="shared" si="8"/>
        <v>0</v>
      </c>
      <c r="P85" s="635">
        <f t="shared" si="9"/>
        <v>0</v>
      </c>
      <c r="Q85" s="640">
        <f>Discount!$H$36</f>
        <v>0</v>
      </c>
      <c r="R85" s="640">
        <f t="shared" si="10"/>
        <v>0</v>
      </c>
      <c r="S85" s="640">
        <f t="shared" si="11"/>
        <v>0</v>
      </c>
      <c r="T85" s="768">
        <f t="shared" si="6"/>
        <v>0</v>
      </c>
    </row>
    <row r="86" spans="1:20" ht="47.25">
      <c r="A86" s="536">
        <v>69</v>
      </c>
      <c r="B86" s="546">
        <v>7000014602</v>
      </c>
      <c r="C86" s="546">
        <v>1540</v>
      </c>
      <c r="D86" s="546" t="s">
        <v>553</v>
      </c>
      <c r="E86" s="546">
        <v>1000049834</v>
      </c>
      <c r="F86" s="546">
        <v>85359030</v>
      </c>
      <c r="G86" s="534"/>
      <c r="H86" s="546">
        <v>18</v>
      </c>
      <c r="I86" s="535"/>
      <c r="J86" s="538" t="s">
        <v>606</v>
      </c>
      <c r="K86" s="546" t="s">
        <v>302</v>
      </c>
      <c r="L86" s="546">
        <v>1</v>
      </c>
      <c r="M86" s="547"/>
      <c r="N86" s="548" t="str">
        <f t="shared" si="7"/>
        <v>INCLUDED</v>
      </c>
      <c r="O86" s="635">
        <f t="shared" si="8"/>
        <v>0</v>
      </c>
      <c r="P86" s="635">
        <f t="shared" si="9"/>
        <v>0</v>
      </c>
      <c r="Q86" s="640">
        <f>Discount!$H$36</f>
        <v>0</v>
      </c>
      <c r="R86" s="640">
        <f t="shared" si="10"/>
        <v>0</v>
      </c>
      <c r="S86" s="640">
        <f t="shared" si="11"/>
        <v>0</v>
      </c>
      <c r="T86" s="768">
        <f t="shared" si="6"/>
        <v>0</v>
      </c>
    </row>
    <row r="87" spans="1:20" ht="47.25">
      <c r="A87" s="459">
        <v>70</v>
      </c>
      <c r="B87" s="546">
        <v>7000014602</v>
      </c>
      <c r="C87" s="546">
        <v>1550</v>
      </c>
      <c r="D87" s="546" t="s">
        <v>553</v>
      </c>
      <c r="E87" s="546">
        <v>1000049794</v>
      </c>
      <c r="F87" s="546">
        <v>85359030</v>
      </c>
      <c r="G87" s="534"/>
      <c r="H87" s="546">
        <v>18</v>
      </c>
      <c r="I87" s="535"/>
      <c r="J87" s="538" t="s">
        <v>607</v>
      </c>
      <c r="K87" s="546" t="s">
        <v>302</v>
      </c>
      <c r="L87" s="546">
        <v>1</v>
      </c>
      <c r="M87" s="547"/>
      <c r="N87" s="548" t="str">
        <f t="shared" si="7"/>
        <v>INCLUDED</v>
      </c>
      <c r="O87" s="635">
        <f t="shared" si="8"/>
        <v>0</v>
      </c>
      <c r="P87" s="635">
        <f t="shared" si="9"/>
        <v>0</v>
      </c>
      <c r="Q87" s="640">
        <f>Discount!$H$36</f>
        <v>0</v>
      </c>
      <c r="R87" s="640">
        <f t="shared" si="10"/>
        <v>0</v>
      </c>
      <c r="S87" s="640">
        <f t="shared" si="11"/>
        <v>0</v>
      </c>
      <c r="T87" s="768">
        <f t="shared" si="6"/>
        <v>0</v>
      </c>
    </row>
    <row r="88" spans="1:20" ht="47.25">
      <c r="A88" s="536">
        <v>71</v>
      </c>
      <c r="B88" s="546">
        <v>7000014602</v>
      </c>
      <c r="C88" s="546">
        <v>1560</v>
      </c>
      <c r="D88" s="546" t="s">
        <v>553</v>
      </c>
      <c r="E88" s="546">
        <v>1000049807</v>
      </c>
      <c r="F88" s="546">
        <v>85359030</v>
      </c>
      <c r="G88" s="534"/>
      <c r="H88" s="546">
        <v>18</v>
      </c>
      <c r="I88" s="535"/>
      <c r="J88" s="538" t="s">
        <v>608</v>
      </c>
      <c r="K88" s="546" t="s">
        <v>302</v>
      </c>
      <c r="L88" s="546">
        <v>1</v>
      </c>
      <c r="M88" s="547"/>
      <c r="N88" s="548" t="str">
        <f t="shared" si="7"/>
        <v>INCLUDED</v>
      </c>
      <c r="O88" s="635">
        <f t="shared" si="8"/>
        <v>0</v>
      </c>
      <c r="P88" s="635">
        <f t="shared" si="9"/>
        <v>0</v>
      </c>
      <c r="Q88" s="640">
        <f>Discount!$H$36</f>
        <v>0</v>
      </c>
      <c r="R88" s="640">
        <f t="shared" si="10"/>
        <v>0</v>
      </c>
      <c r="S88" s="640">
        <f t="shared" si="11"/>
        <v>0</v>
      </c>
      <c r="T88" s="768">
        <f t="shared" si="6"/>
        <v>0</v>
      </c>
    </row>
    <row r="89" spans="1:20" ht="63">
      <c r="A89" s="459">
        <v>72</v>
      </c>
      <c r="B89" s="546">
        <v>7000014602</v>
      </c>
      <c r="C89" s="546">
        <v>1570</v>
      </c>
      <c r="D89" s="546" t="s">
        <v>553</v>
      </c>
      <c r="E89" s="546">
        <v>1000049804</v>
      </c>
      <c r="F89" s="546">
        <v>85359030</v>
      </c>
      <c r="G89" s="534"/>
      <c r="H89" s="546">
        <v>18</v>
      </c>
      <c r="I89" s="535"/>
      <c r="J89" s="538" t="s">
        <v>609</v>
      </c>
      <c r="K89" s="546" t="s">
        <v>302</v>
      </c>
      <c r="L89" s="546">
        <v>1</v>
      </c>
      <c r="M89" s="547"/>
      <c r="N89" s="548" t="str">
        <f t="shared" si="7"/>
        <v>INCLUDED</v>
      </c>
      <c r="O89" s="635">
        <f t="shared" si="8"/>
        <v>0</v>
      </c>
      <c r="P89" s="635">
        <f t="shared" si="9"/>
        <v>0</v>
      </c>
      <c r="Q89" s="640">
        <f>Discount!$H$36</f>
        <v>0</v>
      </c>
      <c r="R89" s="640">
        <f t="shared" si="10"/>
        <v>0</v>
      </c>
      <c r="S89" s="640">
        <f t="shared" si="11"/>
        <v>0</v>
      </c>
      <c r="T89" s="768">
        <f t="shared" si="6"/>
        <v>0</v>
      </c>
    </row>
    <row r="90" spans="1:20" ht="47.25">
      <c r="A90" s="536">
        <v>73</v>
      </c>
      <c r="B90" s="546">
        <v>7000014602</v>
      </c>
      <c r="C90" s="546">
        <v>1580</v>
      </c>
      <c r="D90" s="546" t="s">
        <v>553</v>
      </c>
      <c r="E90" s="546">
        <v>1000058289</v>
      </c>
      <c r="F90" s="546">
        <v>85359030</v>
      </c>
      <c r="G90" s="534"/>
      <c r="H90" s="546">
        <v>18</v>
      </c>
      <c r="I90" s="535"/>
      <c r="J90" s="538" t="s">
        <v>610</v>
      </c>
      <c r="K90" s="546" t="s">
        <v>302</v>
      </c>
      <c r="L90" s="546">
        <v>1</v>
      </c>
      <c r="M90" s="547"/>
      <c r="N90" s="548" t="str">
        <f t="shared" si="7"/>
        <v>INCLUDED</v>
      </c>
      <c r="O90" s="635">
        <f t="shared" si="8"/>
        <v>0</v>
      </c>
      <c r="P90" s="635">
        <f t="shared" si="9"/>
        <v>0</v>
      </c>
      <c r="Q90" s="640">
        <f>Discount!$H$36</f>
        <v>0</v>
      </c>
      <c r="R90" s="640">
        <f t="shared" si="10"/>
        <v>0</v>
      </c>
      <c r="S90" s="640">
        <f t="shared" si="11"/>
        <v>0</v>
      </c>
      <c r="T90" s="768">
        <f t="shared" si="6"/>
        <v>0</v>
      </c>
    </row>
    <row r="91" spans="1:20" ht="47.25">
      <c r="A91" s="459">
        <v>74</v>
      </c>
      <c r="B91" s="546">
        <v>7000014602</v>
      </c>
      <c r="C91" s="546">
        <v>1590</v>
      </c>
      <c r="D91" s="546" t="s">
        <v>553</v>
      </c>
      <c r="E91" s="546">
        <v>1000049798</v>
      </c>
      <c r="F91" s="546">
        <v>85359030</v>
      </c>
      <c r="G91" s="534"/>
      <c r="H91" s="546">
        <v>18</v>
      </c>
      <c r="I91" s="535"/>
      <c r="J91" s="538" t="s">
        <v>611</v>
      </c>
      <c r="K91" s="546" t="s">
        <v>302</v>
      </c>
      <c r="L91" s="546">
        <v>1</v>
      </c>
      <c r="M91" s="547"/>
      <c r="N91" s="548" t="str">
        <f t="shared" si="7"/>
        <v>INCLUDED</v>
      </c>
      <c r="O91" s="635">
        <f t="shared" si="8"/>
        <v>0</v>
      </c>
      <c r="P91" s="635">
        <f t="shared" si="9"/>
        <v>0</v>
      </c>
      <c r="Q91" s="640">
        <f>Discount!$H$36</f>
        <v>0</v>
      </c>
      <c r="R91" s="640">
        <f t="shared" si="10"/>
        <v>0</v>
      </c>
      <c r="S91" s="640">
        <f t="shared" si="11"/>
        <v>0</v>
      </c>
      <c r="T91" s="768">
        <f t="shared" si="6"/>
        <v>0</v>
      </c>
    </row>
    <row r="92" spans="1:20" ht="63">
      <c r="A92" s="536">
        <v>75</v>
      </c>
      <c r="B92" s="546">
        <v>7000014602</v>
      </c>
      <c r="C92" s="546">
        <v>1640</v>
      </c>
      <c r="D92" s="546" t="s">
        <v>553</v>
      </c>
      <c r="E92" s="546">
        <v>1000058293</v>
      </c>
      <c r="F92" s="546">
        <v>85359030</v>
      </c>
      <c r="G92" s="534"/>
      <c r="H92" s="546">
        <v>18</v>
      </c>
      <c r="I92" s="535"/>
      <c r="J92" s="538" t="s">
        <v>612</v>
      </c>
      <c r="K92" s="546" t="s">
        <v>302</v>
      </c>
      <c r="L92" s="546">
        <v>1</v>
      </c>
      <c r="M92" s="547"/>
      <c r="N92" s="548" t="str">
        <f t="shared" si="7"/>
        <v>INCLUDED</v>
      </c>
      <c r="O92" s="635">
        <f t="shared" si="8"/>
        <v>0</v>
      </c>
      <c r="P92" s="635">
        <f t="shared" si="9"/>
        <v>0</v>
      </c>
      <c r="Q92" s="640">
        <f>Discount!$H$36</f>
        <v>0</v>
      </c>
      <c r="R92" s="640">
        <f t="shared" si="10"/>
        <v>0</v>
      </c>
      <c r="S92" s="640">
        <f t="shared" si="11"/>
        <v>0</v>
      </c>
      <c r="T92" s="768">
        <f t="shared" si="6"/>
        <v>0</v>
      </c>
    </row>
    <row r="93" spans="1:20" ht="78.75">
      <c r="A93" s="459">
        <v>76</v>
      </c>
      <c r="B93" s="546">
        <v>7000014602</v>
      </c>
      <c r="C93" s="546">
        <v>1650</v>
      </c>
      <c r="D93" s="546" t="s">
        <v>553</v>
      </c>
      <c r="E93" s="546">
        <v>1000058287</v>
      </c>
      <c r="F93" s="546">
        <v>85359030</v>
      </c>
      <c r="G93" s="534"/>
      <c r="H93" s="546">
        <v>18</v>
      </c>
      <c r="I93" s="535"/>
      <c r="J93" s="538" t="s">
        <v>613</v>
      </c>
      <c r="K93" s="546" t="s">
        <v>302</v>
      </c>
      <c r="L93" s="546">
        <v>1</v>
      </c>
      <c r="M93" s="547"/>
      <c r="N93" s="548" t="str">
        <f t="shared" si="7"/>
        <v>INCLUDED</v>
      </c>
      <c r="O93" s="635">
        <f t="shared" si="8"/>
        <v>0</v>
      </c>
      <c r="P93" s="635">
        <f t="shared" si="9"/>
        <v>0</v>
      </c>
      <c r="Q93" s="640">
        <f>Discount!$H$36</f>
        <v>0</v>
      </c>
      <c r="R93" s="640">
        <f t="shared" si="10"/>
        <v>0</v>
      </c>
      <c r="S93" s="640">
        <f t="shared" si="11"/>
        <v>0</v>
      </c>
      <c r="T93" s="768">
        <f t="shared" si="6"/>
        <v>0</v>
      </c>
    </row>
    <row r="94" spans="1:20" ht="47.25">
      <c r="A94" s="536">
        <v>77</v>
      </c>
      <c r="B94" s="546">
        <v>7000014602</v>
      </c>
      <c r="C94" s="546">
        <v>1660</v>
      </c>
      <c r="D94" s="546" t="s">
        <v>553</v>
      </c>
      <c r="E94" s="546">
        <v>1000049797</v>
      </c>
      <c r="F94" s="546">
        <v>85359030</v>
      </c>
      <c r="G94" s="534"/>
      <c r="H94" s="546">
        <v>18</v>
      </c>
      <c r="I94" s="535"/>
      <c r="J94" s="538" t="s">
        <v>614</v>
      </c>
      <c r="K94" s="546" t="s">
        <v>302</v>
      </c>
      <c r="L94" s="546">
        <v>1</v>
      </c>
      <c r="M94" s="547"/>
      <c r="N94" s="548" t="str">
        <f t="shared" si="7"/>
        <v>INCLUDED</v>
      </c>
      <c r="O94" s="635">
        <f t="shared" si="8"/>
        <v>0</v>
      </c>
      <c r="P94" s="635">
        <f t="shared" si="9"/>
        <v>0</v>
      </c>
      <c r="Q94" s="640">
        <f>Discount!$H$36</f>
        <v>0</v>
      </c>
      <c r="R94" s="640">
        <f t="shared" si="10"/>
        <v>0</v>
      </c>
      <c r="S94" s="640">
        <f t="shared" si="11"/>
        <v>0</v>
      </c>
      <c r="T94" s="768">
        <f t="shared" si="6"/>
        <v>0</v>
      </c>
    </row>
    <row r="95" spans="1:20" ht="63">
      <c r="A95" s="459">
        <v>78</v>
      </c>
      <c r="B95" s="546">
        <v>7000014602</v>
      </c>
      <c r="C95" s="546">
        <v>1670</v>
      </c>
      <c r="D95" s="546" t="s">
        <v>553</v>
      </c>
      <c r="E95" s="546">
        <v>1000049801</v>
      </c>
      <c r="F95" s="546">
        <v>85359030</v>
      </c>
      <c r="G95" s="534"/>
      <c r="H95" s="546">
        <v>18</v>
      </c>
      <c r="I95" s="535"/>
      <c r="J95" s="538" t="s">
        <v>615</v>
      </c>
      <c r="K95" s="546" t="s">
        <v>302</v>
      </c>
      <c r="L95" s="546">
        <v>1</v>
      </c>
      <c r="M95" s="547"/>
      <c r="N95" s="548" t="str">
        <f t="shared" si="7"/>
        <v>INCLUDED</v>
      </c>
      <c r="O95" s="635">
        <f t="shared" si="8"/>
        <v>0</v>
      </c>
      <c r="P95" s="635">
        <f t="shared" si="9"/>
        <v>0</v>
      </c>
      <c r="Q95" s="640">
        <f>Discount!$H$36</f>
        <v>0</v>
      </c>
      <c r="R95" s="640">
        <f t="shared" si="10"/>
        <v>0</v>
      </c>
      <c r="S95" s="640">
        <f t="shared" si="11"/>
        <v>0</v>
      </c>
      <c r="T95" s="768">
        <f t="shared" si="6"/>
        <v>0</v>
      </c>
    </row>
    <row r="96" spans="1:20" ht="409.5">
      <c r="A96" s="536">
        <v>79</v>
      </c>
      <c r="B96" s="546">
        <v>7000014602</v>
      </c>
      <c r="C96" s="546">
        <v>1820</v>
      </c>
      <c r="D96" s="546" t="s">
        <v>554</v>
      </c>
      <c r="E96" s="546">
        <v>1000058371</v>
      </c>
      <c r="F96" s="546">
        <v>85359030</v>
      </c>
      <c r="G96" s="534"/>
      <c r="H96" s="546">
        <v>18</v>
      </c>
      <c r="I96" s="535"/>
      <c r="J96" s="538" t="s">
        <v>616</v>
      </c>
      <c r="K96" s="546" t="s">
        <v>301</v>
      </c>
      <c r="L96" s="546">
        <v>2</v>
      </c>
      <c r="M96" s="547"/>
      <c r="N96" s="548" t="str">
        <f t="shared" si="7"/>
        <v>INCLUDED</v>
      </c>
      <c r="O96" s="635">
        <f t="shared" si="8"/>
        <v>0</v>
      </c>
      <c r="P96" s="635">
        <f t="shared" si="9"/>
        <v>0</v>
      </c>
      <c r="Q96" s="640">
        <f>Discount!$H$36</f>
        <v>0</v>
      </c>
      <c r="R96" s="640">
        <f t="shared" si="10"/>
        <v>0</v>
      </c>
      <c r="S96" s="640">
        <f t="shared" si="11"/>
        <v>0</v>
      </c>
      <c r="T96" s="768">
        <f t="shared" si="6"/>
        <v>0</v>
      </c>
    </row>
    <row r="97" spans="1:20" ht="315">
      <c r="A97" s="459">
        <v>80</v>
      </c>
      <c r="B97" s="546">
        <v>7000014602</v>
      </c>
      <c r="C97" s="546">
        <v>1830</v>
      </c>
      <c r="D97" s="546" t="s">
        <v>554</v>
      </c>
      <c r="E97" s="546">
        <v>1000058282</v>
      </c>
      <c r="F97" s="546">
        <v>85359030</v>
      </c>
      <c r="G97" s="534"/>
      <c r="H97" s="546">
        <v>18</v>
      </c>
      <c r="I97" s="535"/>
      <c r="J97" s="538" t="s">
        <v>617</v>
      </c>
      <c r="K97" s="546" t="s">
        <v>301</v>
      </c>
      <c r="L97" s="546">
        <v>1</v>
      </c>
      <c r="M97" s="547"/>
      <c r="N97" s="548" t="str">
        <f t="shared" si="7"/>
        <v>INCLUDED</v>
      </c>
      <c r="O97" s="635">
        <f t="shared" si="8"/>
        <v>0</v>
      </c>
      <c r="P97" s="635">
        <f t="shared" si="9"/>
        <v>0</v>
      </c>
      <c r="Q97" s="640">
        <f>Discount!$H$36</f>
        <v>0</v>
      </c>
      <c r="R97" s="640">
        <f t="shared" si="10"/>
        <v>0</v>
      </c>
      <c r="S97" s="640">
        <f t="shared" si="11"/>
        <v>0</v>
      </c>
      <c r="T97" s="768">
        <f t="shared" si="6"/>
        <v>0</v>
      </c>
    </row>
    <row r="98" spans="1:20" ht="110.25">
      <c r="A98" s="536">
        <v>81</v>
      </c>
      <c r="B98" s="546">
        <v>7000014602</v>
      </c>
      <c r="C98" s="546">
        <v>1850</v>
      </c>
      <c r="D98" s="546" t="s">
        <v>554</v>
      </c>
      <c r="E98" s="546">
        <v>1000058273</v>
      </c>
      <c r="F98" s="546">
        <v>85359030</v>
      </c>
      <c r="G98" s="534"/>
      <c r="H98" s="546">
        <v>18</v>
      </c>
      <c r="I98" s="535"/>
      <c r="J98" s="538" t="s">
        <v>618</v>
      </c>
      <c r="K98" s="546" t="s">
        <v>302</v>
      </c>
      <c r="L98" s="546">
        <v>1</v>
      </c>
      <c r="M98" s="547"/>
      <c r="N98" s="548" t="str">
        <f t="shared" si="7"/>
        <v>INCLUDED</v>
      </c>
      <c r="O98" s="635">
        <f t="shared" si="8"/>
        <v>0</v>
      </c>
      <c r="P98" s="635">
        <f t="shared" si="9"/>
        <v>0</v>
      </c>
      <c r="Q98" s="640">
        <f>Discount!$H$36</f>
        <v>0</v>
      </c>
      <c r="R98" s="640">
        <f t="shared" si="10"/>
        <v>0</v>
      </c>
      <c r="S98" s="640">
        <f t="shared" si="11"/>
        <v>0</v>
      </c>
      <c r="T98" s="768">
        <f t="shared" si="6"/>
        <v>0</v>
      </c>
    </row>
    <row r="99" spans="1:20" ht="110.25">
      <c r="A99" s="459">
        <v>82</v>
      </c>
      <c r="B99" s="546">
        <v>7000014602</v>
      </c>
      <c r="C99" s="546">
        <v>1860</v>
      </c>
      <c r="D99" s="546" t="s">
        <v>554</v>
      </c>
      <c r="E99" s="546">
        <v>1000058280</v>
      </c>
      <c r="F99" s="546">
        <v>85359030</v>
      </c>
      <c r="G99" s="534"/>
      <c r="H99" s="546">
        <v>18</v>
      </c>
      <c r="I99" s="535"/>
      <c r="J99" s="538" t="s">
        <v>619</v>
      </c>
      <c r="K99" s="546" t="s">
        <v>302</v>
      </c>
      <c r="L99" s="546">
        <v>1</v>
      </c>
      <c r="M99" s="547"/>
      <c r="N99" s="548" t="str">
        <f t="shared" si="7"/>
        <v>INCLUDED</v>
      </c>
      <c r="O99" s="635">
        <f t="shared" si="8"/>
        <v>0</v>
      </c>
      <c r="P99" s="635">
        <f t="shared" si="9"/>
        <v>0</v>
      </c>
      <c r="Q99" s="640">
        <f>Discount!$H$36</f>
        <v>0</v>
      </c>
      <c r="R99" s="640">
        <f t="shared" si="10"/>
        <v>0</v>
      </c>
      <c r="S99" s="640">
        <f t="shared" si="11"/>
        <v>0</v>
      </c>
      <c r="T99" s="768">
        <f t="shared" si="6"/>
        <v>0</v>
      </c>
    </row>
    <row r="100" spans="1:20" ht="47.25">
      <c r="A100" s="536">
        <v>83</v>
      </c>
      <c r="B100" s="546">
        <v>7000014602</v>
      </c>
      <c r="C100" s="546">
        <v>1880</v>
      </c>
      <c r="D100" s="546" t="s">
        <v>554</v>
      </c>
      <c r="E100" s="546">
        <v>1000049773</v>
      </c>
      <c r="F100" s="546">
        <v>85359030</v>
      </c>
      <c r="G100" s="534"/>
      <c r="H100" s="546">
        <v>18</v>
      </c>
      <c r="I100" s="535"/>
      <c r="J100" s="538" t="s">
        <v>620</v>
      </c>
      <c r="K100" s="546" t="s">
        <v>302</v>
      </c>
      <c r="L100" s="546">
        <v>1</v>
      </c>
      <c r="M100" s="547"/>
      <c r="N100" s="548" t="str">
        <f t="shared" si="7"/>
        <v>INCLUDED</v>
      </c>
      <c r="O100" s="635">
        <f t="shared" si="8"/>
        <v>0</v>
      </c>
      <c r="P100" s="635">
        <f t="shared" si="9"/>
        <v>0</v>
      </c>
      <c r="Q100" s="640">
        <f>Discount!$H$36</f>
        <v>0</v>
      </c>
      <c r="R100" s="640">
        <f t="shared" si="10"/>
        <v>0</v>
      </c>
      <c r="S100" s="640">
        <f t="shared" si="11"/>
        <v>0</v>
      </c>
      <c r="T100" s="768">
        <f t="shared" si="6"/>
        <v>0</v>
      </c>
    </row>
    <row r="101" spans="1:20" ht="47.25">
      <c r="A101" s="459">
        <v>84</v>
      </c>
      <c r="B101" s="546">
        <v>7000014602</v>
      </c>
      <c r="C101" s="546">
        <v>1890</v>
      </c>
      <c r="D101" s="546" t="s">
        <v>554</v>
      </c>
      <c r="E101" s="546">
        <v>1000049775</v>
      </c>
      <c r="F101" s="546">
        <v>85359030</v>
      </c>
      <c r="G101" s="534"/>
      <c r="H101" s="546">
        <v>18</v>
      </c>
      <c r="I101" s="535"/>
      <c r="J101" s="538" t="s">
        <v>621</v>
      </c>
      <c r="K101" s="546" t="s">
        <v>302</v>
      </c>
      <c r="L101" s="546">
        <v>1</v>
      </c>
      <c r="M101" s="547"/>
      <c r="N101" s="548" t="str">
        <f t="shared" si="7"/>
        <v>INCLUDED</v>
      </c>
      <c r="O101" s="635">
        <f t="shared" si="8"/>
        <v>0</v>
      </c>
      <c r="P101" s="635">
        <f t="shared" si="9"/>
        <v>0</v>
      </c>
      <c r="Q101" s="640">
        <f>Discount!$H$36</f>
        <v>0</v>
      </c>
      <c r="R101" s="640">
        <f t="shared" si="10"/>
        <v>0</v>
      </c>
      <c r="S101" s="640">
        <f t="shared" si="11"/>
        <v>0</v>
      </c>
      <c r="T101" s="768">
        <f t="shared" si="6"/>
        <v>0</v>
      </c>
    </row>
    <row r="102" spans="1:20" ht="31.5">
      <c r="A102" s="536">
        <v>85</v>
      </c>
      <c r="B102" s="546">
        <v>7000014602</v>
      </c>
      <c r="C102" s="546">
        <v>1940</v>
      </c>
      <c r="D102" s="546" t="s">
        <v>554</v>
      </c>
      <c r="E102" s="546">
        <v>1000058274</v>
      </c>
      <c r="F102" s="546">
        <v>85359030</v>
      </c>
      <c r="G102" s="534"/>
      <c r="H102" s="546">
        <v>18</v>
      </c>
      <c r="I102" s="535"/>
      <c r="J102" s="538" t="s">
        <v>622</v>
      </c>
      <c r="K102" s="546" t="s">
        <v>302</v>
      </c>
      <c r="L102" s="546">
        <v>1</v>
      </c>
      <c r="M102" s="547"/>
      <c r="N102" s="548" t="str">
        <f t="shared" si="7"/>
        <v>INCLUDED</v>
      </c>
      <c r="O102" s="635">
        <f t="shared" si="8"/>
        <v>0</v>
      </c>
      <c r="P102" s="635">
        <f t="shared" si="9"/>
        <v>0</v>
      </c>
      <c r="Q102" s="640">
        <f>Discount!$H$36</f>
        <v>0</v>
      </c>
      <c r="R102" s="640">
        <f t="shared" si="10"/>
        <v>0</v>
      </c>
      <c r="S102" s="640">
        <f t="shared" si="11"/>
        <v>0</v>
      </c>
      <c r="T102" s="768">
        <f t="shared" si="6"/>
        <v>0</v>
      </c>
    </row>
    <row r="103" spans="1:20" ht="31.5">
      <c r="A103" s="459">
        <v>86</v>
      </c>
      <c r="B103" s="546">
        <v>7000014602</v>
      </c>
      <c r="C103" s="546">
        <v>1950</v>
      </c>
      <c r="D103" s="546" t="s">
        <v>554</v>
      </c>
      <c r="E103" s="546">
        <v>1000058281</v>
      </c>
      <c r="F103" s="546">
        <v>85359030</v>
      </c>
      <c r="G103" s="534"/>
      <c r="H103" s="546">
        <v>18</v>
      </c>
      <c r="I103" s="535"/>
      <c r="J103" s="538" t="s">
        <v>623</v>
      </c>
      <c r="K103" s="546" t="s">
        <v>302</v>
      </c>
      <c r="L103" s="546">
        <v>1</v>
      </c>
      <c r="M103" s="547"/>
      <c r="N103" s="548" t="str">
        <f t="shared" si="7"/>
        <v>INCLUDED</v>
      </c>
      <c r="O103" s="635">
        <f t="shared" si="8"/>
        <v>0</v>
      </c>
      <c r="P103" s="635">
        <f t="shared" si="9"/>
        <v>0</v>
      </c>
      <c r="Q103" s="640">
        <f>Discount!$H$36</f>
        <v>0</v>
      </c>
      <c r="R103" s="640">
        <f t="shared" si="10"/>
        <v>0</v>
      </c>
      <c r="S103" s="640">
        <f t="shared" si="11"/>
        <v>0</v>
      </c>
      <c r="T103" s="768">
        <f t="shared" si="6"/>
        <v>0</v>
      </c>
    </row>
    <row r="104" spans="1:20" ht="31.5">
      <c r="A104" s="536">
        <v>87</v>
      </c>
      <c r="B104" s="546">
        <v>7000014602</v>
      </c>
      <c r="C104" s="546">
        <v>1980</v>
      </c>
      <c r="D104" s="546" t="s">
        <v>554</v>
      </c>
      <c r="E104" s="546">
        <v>1000058275</v>
      </c>
      <c r="F104" s="546">
        <v>85359030</v>
      </c>
      <c r="G104" s="534"/>
      <c r="H104" s="546">
        <v>18</v>
      </c>
      <c r="I104" s="535"/>
      <c r="J104" s="538" t="s">
        <v>624</v>
      </c>
      <c r="K104" s="546" t="s">
        <v>301</v>
      </c>
      <c r="L104" s="546">
        <v>1</v>
      </c>
      <c r="M104" s="547"/>
      <c r="N104" s="548" t="str">
        <f t="shared" si="7"/>
        <v>INCLUDED</v>
      </c>
      <c r="O104" s="635">
        <f t="shared" si="8"/>
        <v>0</v>
      </c>
      <c r="P104" s="635">
        <f t="shared" si="9"/>
        <v>0</v>
      </c>
      <c r="Q104" s="640">
        <f>Discount!$H$36</f>
        <v>0</v>
      </c>
      <c r="R104" s="640">
        <f t="shared" si="10"/>
        <v>0</v>
      </c>
      <c r="S104" s="640">
        <f t="shared" si="11"/>
        <v>0</v>
      </c>
      <c r="T104" s="768">
        <f t="shared" si="6"/>
        <v>0</v>
      </c>
    </row>
    <row r="105" spans="1:20" ht="31.5">
      <c r="A105" s="459">
        <v>88</v>
      </c>
      <c r="B105" s="546">
        <v>7000014602</v>
      </c>
      <c r="C105" s="546">
        <v>1990</v>
      </c>
      <c r="D105" s="546" t="s">
        <v>554</v>
      </c>
      <c r="E105" s="546">
        <v>1000058283</v>
      </c>
      <c r="F105" s="546">
        <v>85359030</v>
      </c>
      <c r="G105" s="534"/>
      <c r="H105" s="546">
        <v>18</v>
      </c>
      <c r="I105" s="535"/>
      <c r="J105" s="538" t="s">
        <v>625</v>
      </c>
      <c r="K105" s="546" t="s">
        <v>301</v>
      </c>
      <c r="L105" s="546">
        <v>1</v>
      </c>
      <c r="M105" s="547"/>
      <c r="N105" s="548" t="str">
        <f t="shared" si="7"/>
        <v>INCLUDED</v>
      </c>
      <c r="O105" s="635">
        <f t="shared" si="8"/>
        <v>0</v>
      </c>
      <c r="P105" s="635">
        <f t="shared" si="9"/>
        <v>0</v>
      </c>
      <c r="Q105" s="640">
        <f>Discount!$H$36</f>
        <v>0</v>
      </c>
      <c r="R105" s="640">
        <f t="shared" si="10"/>
        <v>0</v>
      </c>
      <c r="S105" s="640">
        <f t="shared" si="11"/>
        <v>0</v>
      </c>
      <c r="T105" s="768">
        <f t="shared" si="6"/>
        <v>0</v>
      </c>
    </row>
    <row r="106" spans="1:20" ht="63">
      <c r="A106" s="536">
        <v>89</v>
      </c>
      <c r="B106" s="546">
        <v>7000014602</v>
      </c>
      <c r="C106" s="546">
        <v>2090</v>
      </c>
      <c r="D106" s="546" t="s">
        <v>555</v>
      </c>
      <c r="E106" s="546">
        <v>1000059204</v>
      </c>
      <c r="F106" s="546">
        <v>85359030</v>
      </c>
      <c r="G106" s="534"/>
      <c r="H106" s="546">
        <v>18</v>
      </c>
      <c r="I106" s="535"/>
      <c r="J106" s="538" t="s">
        <v>626</v>
      </c>
      <c r="K106" s="546" t="s">
        <v>301</v>
      </c>
      <c r="L106" s="546">
        <v>1</v>
      </c>
      <c r="M106" s="547"/>
      <c r="N106" s="548" t="str">
        <f t="shared" si="7"/>
        <v>INCLUDED</v>
      </c>
      <c r="O106" s="635">
        <f t="shared" si="8"/>
        <v>0</v>
      </c>
      <c r="P106" s="635">
        <f t="shared" si="9"/>
        <v>0</v>
      </c>
      <c r="Q106" s="640">
        <f>Discount!$H$36</f>
        <v>0</v>
      </c>
      <c r="R106" s="640">
        <f t="shared" si="10"/>
        <v>0</v>
      </c>
      <c r="S106" s="640">
        <f t="shared" si="11"/>
        <v>0</v>
      </c>
      <c r="T106" s="768">
        <f t="shared" si="5"/>
        <v>0</v>
      </c>
    </row>
    <row r="107" spans="1:20" ht="63">
      <c r="A107" s="536">
        <v>90</v>
      </c>
      <c r="B107" s="546">
        <v>7000014602</v>
      </c>
      <c r="C107" s="546">
        <v>2100</v>
      </c>
      <c r="D107" s="546" t="s">
        <v>555</v>
      </c>
      <c r="E107" s="546">
        <v>1000059205</v>
      </c>
      <c r="F107" s="546">
        <v>85359030</v>
      </c>
      <c r="G107" s="534"/>
      <c r="H107" s="546">
        <v>18</v>
      </c>
      <c r="I107" s="535"/>
      <c r="J107" s="538" t="s">
        <v>627</v>
      </c>
      <c r="K107" s="546" t="s">
        <v>301</v>
      </c>
      <c r="L107" s="546">
        <v>1</v>
      </c>
      <c r="M107" s="547"/>
      <c r="N107" s="548" t="str">
        <f t="shared" si="7"/>
        <v>INCLUDED</v>
      </c>
      <c r="O107" s="635">
        <f t="shared" si="8"/>
        <v>0</v>
      </c>
      <c r="P107" s="635">
        <f t="shared" si="9"/>
        <v>0</v>
      </c>
      <c r="Q107" s="640">
        <f>Discount!$H$36</f>
        <v>0</v>
      </c>
      <c r="R107" s="640">
        <f t="shared" si="10"/>
        <v>0</v>
      </c>
      <c r="S107" s="640">
        <f t="shared" si="11"/>
        <v>0</v>
      </c>
      <c r="T107" s="768">
        <f t="shared" si="5"/>
        <v>0</v>
      </c>
    </row>
    <row r="108" spans="1:20" s="758" customFormat="1" ht="18.75">
      <c r="A108" s="771" t="s">
        <v>68</v>
      </c>
      <c r="B108" s="753" t="s">
        <v>549</v>
      </c>
      <c r="C108" s="754"/>
      <c r="D108" s="755"/>
      <c r="E108" s="754"/>
      <c r="F108" s="754"/>
      <c r="G108" s="756"/>
      <c r="H108" s="754"/>
      <c r="I108" s="757"/>
      <c r="J108" s="755"/>
      <c r="K108" s="754"/>
      <c r="L108" s="754"/>
      <c r="M108" s="752"/>
      <c r="N108" s="548"/>
      <c r="O108" s="635">
        <f t="shared" si="8"/>
        <v>0</v>
      </c>
      <c r="P108" s="635">
        <f t="shared" si="9"/>
        <v>0</v>
      </c>
      <c r="Q108" s="640">
        <f>Discount!$H$36</f>
        <v>0</v>
      </c>
      <c r="R108" s="640">
        <f t="shared" si="10"/>
        <v>0</v>
      </c>
      <c r="S108" s="640">
        <f t="shared" si="11"/>
        <v>0</v>
      </c>
      <c r="T108" s="758">
        <f t="shared" si="5"/>
        <v>0</v>
      </c>
    </row>
    <row r="109" spans="1:20">
      <c r="A109" s="459">
        <v>1</v>
      </c>
      <c r="B109" s="546">
        <v>7000014602</v>
      </c>
      <c r="C109" s="546">
        <v>670</v>
      </c>
      <c r="D109" s="546" t="s">
        <v>538</v>
      </c>
      <c r="E109" s="546">
        <v>1000001666</v>
      </c>
      <c r="F109" s="546">
        <v>85353090</v>
      </c>
      <c r="G109" s="534"/>
      <c r="H109" s="546">
        <v>18</v>
      </c>
      <c r="I109" s="535"/>
      <c r="J109" s="538" t="s">
        <v>628</v>
      </c>
      <c r="K109" s="546" t="s">
        <v>301</v>
      </c>
      <c r="L109" s="546">
        <v>1</v>
      </c>
      <c r="M109" s="547"/>
      <c r="N109" s="548" t="str">
        <f t="shared" si="7"/>
        <v>INCLUDED</v>
      </c>
      <c r="O109" s="635">
        <f t="shared" si="8"/>
        <v>0</v>
      </c>
      <c r="P109" s="635">
        <f t="shared" si="9"/>
        <v>0</v>
      </c>
      <c r="Q109" s="640">
        <f>Discount!$H$36</f>
        <v>0</v>
      </c>
      <c r="R109" s="640">
        <f t="shared" si="10"/>
        <v>0</v>
      </c>
      <c r="S109" s="640">
        <f t="shared" si="11"/>
        <v>0</v>
      </c>
      <c r="T109" s="768">
        <f t="shared" si="5"/>
        <v>0</v>
      </c>
    </row>
    <row r="110" spans="1:20">
      <c r="A110" s="536">
        <v>2</v>
      </c>
      <c r="B110" s="546">
        <v>7000014602</v>
      </c>
      <c r="C110" s="546">
        <v>650</v>
      </c>
      <c r="D110" s="546" t="s">
        <v>538</v>
      </c>
      <c r="E110" s="546">
        <v>1000020417</v>
      </c>
      <c r="F110" s="546">
        <v>85354010</v>
      </c>
      <c r="G110" s="534"/>
      <c r="H110" s="546">
        <v>18</v>
      </c>
      <c r="I110" s="535"/>
      <c r="J110" s="538" t="s">
        <v>484</v>
      </c>
      <c r="K110" s="546" t="s">
        <v>301</v>
      </c>
      <c r="L110" s="546">
        <v>3</v>
      </c>
      <c r="M110" s="547"/>
      <c r="N110" s="548" t="str">
        <f t="shared" si="7"/>
        <v>INCLUDED</v>
      </c>
      <c r="O110" s="635">
        <f t="shared" si="8"/>
        <v>0</v>
      </c>
      <c r="P110" s="635">
        <f t="shared" si="9"/>
        <v>0</v>
      </c>
      <c r="Q110" s="640">
        <f>Discount!$H$36</f>
        <v>0</v>
      </c>
      <c r="R110" s="640">
        <f t="shared" si="10"/>
        <v>0</v>
      </c>
      <c r="S110" s="640">
        <f t="shared" si="11"/>
        <v>0</v>
      </c>
      <c r="T110" s="768">
        <f t="shared" si="5"/>
        <v>0</v>
      </c>
    </row>
    <row r="111" spans="1:20" ht="31.5">
      <c r="A111" s="459">
        <v>3</v>
      </c>
      <c r="B111" s="546">
        <v>7000014602</v>
      </c>
      <c r="C111" s="546">
        <v>660</v>
      </c>
      <c r="D111" s="546" t="s">
        <v>538</v>
      </c>
      <c r="E111" s="546">
        <v>1000001695</v>
      </c>
      <c r="F111" s="546">
        <v>85462040</v>
      </c>
      <c r="G111" s="534"/>
      <c r="H111" s="546">
        <v>18</v>
      </c>
      <c r="I111" s="535"/>
      <c r="J111" s="538" t="s">
        <v>485</v>
      </c>
      <c r="K111" s="546" t="s">
        <v>301</v>
      </c>
      <c r="L111" s="546">
        <v>3</v>
      </c>
      <c r="M111" s="547"/>
      <c r="N111" s="548" t="str">
        <f t="shared" si="7"/>
        <v>INCLUDED</v>
      </c>
      <c r="O111" s="635">
        <f t="shared" si="8"/>
        <v>0</v>
      </c>
      <c r="P111" s="635">
        <f t="shared" si="9"/>
        <v>0</v>
      </c>
      <c r="Q111" s="640">
        <f>Discount!$H$36</f>
        <v>0</v>
      </c>
      <c r="R111" s="640">
        <f t="shared" si="10"/>
        <v>0</v>
      </c>
      <c r="S111" s="640">
        <f t="shared" si="11"/>
        <v>0</v>
      </c>
      <c r="T111" s="768">
        <f t="shared" si="5"/>
        <v>0</v>
      </c>
    </row>
    <row r="112" spans="1:20" ht="31.5">
      <c r="A112" s="536">
        <v>4</v>
      </c>
      <c r="B112" s="546">
        <v>7000014602</v>
      </c>
      <c r="C112" s="546">
        <v>1150</v>
      </c>
      <c r="D112" s="546" t="s">
        <v>538</v>
      </c>
      <c r="E112" s="546">
        <v>1000001671</v>
      </c>
      <c r="F112" s="546">
        <v>85352912</v>
      </c>
      <c r="G112" s="534"/>
      <c r="H112" s="546">
        <v>18</v>
      </c>
      <c r="I112" s="535"/>
      <c r="J112" s="538" t="s">
        <v>629</v>
      </c>
      <c r="K112" s="546" t="s">
        <v>301</v>
      </c>
      <c r="L112" s="546">
        <v>1</v>
      </c>
      <c r="M112" s="547"/>
      <c r="N112" s="548" t="str">
        <f t="shared" si="7"/>
        <v>INCLUDED</v>
      </c>
      <c r="O112" s="635">
        <f t="shared" si="8"/>
        <v>0</v>
      </c>
      <c r="P112" s="635">
        <f t="shared" si="9"/>
        <v>0</v>
      </c>
      <c r="Q112" s="640">
        <f>Discount!$H$36</f>
        <v>0</v>
      </c>
      <c r="R112" s="640">
        <f t="shared" si="10"/>
        <v>0</v>
      </c>
      <c r="S112" s="640">
        <f t="shared" si="11"/>
        <v>0</v>
      </c>
      <c r="T112" s="768">
        <f t="shared" si="5"/>
        <v>0</v>
      </c>
    </row>
    <row r="113" spans="1:20" ht="31.5">
      <c r="A113" s="459">
        <v>5</v>
      </c>
      <c r="B113" s="546">
        <v>7000014602</v>
      </c>
      <c r="C113" s="546">
        <v>690</v>
      </c>
      <c r="D113" s="546" t="s">
        <v>537</v>
      </c>
      <c r="E113" s="546">
        <v>1000001908</v>
      </c>
      <c r="F113" s="546">
        <v>85042310</v>
      </c>
      <c r="G113" s="534"/>
      <c r="H113" s="546">
        <v>18</v>
      </c>
      <c r="I113" s="535"/>
      <c r="J113" s="538" t="s">
        <v>630</v>
      </c>
      <c r="K113" s="546" t="s">
        <v>301</v>
      </c>
      <c r="L113" s="546">
        <v>1</v>
      </c>
      <c r="M113" s="547"/>
      <c r="N113" s="548" t="str">
        <f t="shared" si="7"/>
        <v>INCLUDED</v>
      </c>
      <c r="O113" s="635">
        <f t="shared" si="8"/>
        <v>0</v>
      </c>
      <c r="P113" s="635">
        <f t="shared" si="9"/>
        <v>0</v>
      </c>
      <c r="Q113" s="640">
        <f>Discount!$H$36</f>
        <v>0</v>
      </c>
      <c r="R113" s="640">
        <f t="shared" si="10"/>
        <v>0</v>
      </c>
      <c r="S113" s="640">
        <f t="shared" si="11"/>
        <v>0</v>
      </c>
      <c r="T113" s="768">
        <f t="shared" si="5"/>
        <v>0</v>
      </c>
    </row>
    <row r="114" spans="1:20">
      <c r="A114" s="536">
        <v>6</v>
      </c>
      <c r="B114" s="546">
        <v>7000014602</v>
      </c>
      <c r="C114" s="546">
        <v>700</v>
      </c>
      <c r="D114" s="546" t="s">
        <v>537</v>
      </c>
      <c r="E114" s="546">
        <v>1000013948</v>
      </c>
      <c r="F114" s="546">
        <v>85049010</v>
      </c>
      <c r="G114" s="534"/>
      <c r="H114" s="546">
        <v>18</v>
      </c>
      <c r="I114" s="535"/>
      <c r="J114" s="538" t="s">
        <v>631</v>
      </c>
      <c r="K114" s="546" t="s">
        <v>302</v>
      </c>
      <c r="L114" s="546">
        <v>1</v>
      </c>
      <c r="M114" s="547"/>
      <c r="N114" s="548" t="str">
        <f t="shared" si="7"/>
        <v>INCLUDED</v>
      </c>
      <c r="O114" s="635">
        <f t="shared" si="8"/>
        <v>0</v>
      </c>
      <c r="P114" s="635">
        <f t="shared" si="9"/>
        <v>0</v>
      </c>
      <c r="Q114" s="640">
        <f>Discount!$H$36</f>
        <v>0</v>
      </c>
      <c r="R114" s="640">
        <f t="shared" si="10"/>
        <v>0</v>
      </c>
      <c r="S114" s="640">
        <f t="shared" si="11"/>
        <v>0</v>
      </c>
      <c r="T114" s="768">
        <f t="shared" si="5"/>
        <v>0</v>
      </c>
    </row>
    <row r="115" spans="1:20" ht="31.5">
      <c r="A115" s="459">
        <v>7</v>
      </c>
      <c r="B115" s="546">
        <v>7000014602</v>
      </c>
      <c r="C115" s="546">
        <v>680</v>
      </c>
      <c r="D115" s="546" t="s">
        <v>537</v>
      </c>
      <c r="E115" s="546">
        <v>1000015937</v>
      </c>
      <c r="F115" s="546">
        <v>84248990</v>
      </c>
      <c r="G115" s="534"/>
      <c r="H115" s="546">
        <v>18</v>
      </c>
      <c r="I115" s="535"/>
      <c r="J115" s="538" t="s">
        <v>632</v>
      </c>
      <c r="K115" s="546" t="s">
        <v>302</v>
      </c>
      <c r="L115" s="546">
        <v>1</v>
      </c>
      <c r="M115" s="547"/>
      <c r="N115" s="548" t="str">
        <f t="shared" si="7"/>
        <v>INCLUDED</v>
      </c>
      <c r="O115" s="635">
        <f t="shared" si="8"/>
        <v>0</v>
      </c>
      <c r="P115" s="635">
        <f t="shared" si="9"/>
        <v>0</v>
      </c>
      <c r="Q115" s="640">
        <f>Discount!$H$36</f>
        <v>0</v>
      </c>
      <c r="R115" s="640">
        <f t="shared" si="10"/>
        <v>0</v>
      </c>
      <c r="S115" s="640">
        <f t="shared" si="11"/>
        <v>0</v>
      </c>
      <c r="T115" s="768">
        <f t="shared" si="5"/>
        <v>0</v>
      </c>
    </row>
    <row r="116" spans="1:20" ht="31.5">
      <c r="A116" s="536">
        <v>8</v>
      </c>
      <c r="B116" s="546">
        <v>7000014602</v>
      </c>
      <c r="C116" s="546">
        <v>740</v>
      </c>
      <c r="D116" s="546" t="s">
        <v>540</v>
      </c>
      <c r="E116" s="546">
        <v>1000001169</v>
      </c>
      <c r="F116" s="546">
        <v>85371000</v>
      </c>
      <c r="G116" s="534"/>
      <c r="H116" s="546">
        <v>18</v>
      </c>
      <c r="I116" s="535"/>
      <c r="J116" s="538" t="s">
        <v>633</v>
      </c>
      <c r="K116" s="546" t="s">
        <v>301</v>
      </c>
      <c r="L116" s="546">
        <v>1</v>
      </c>
      <c r="M116" s="547"/>
      <c r="N116" s="548" t="str">
        <f t="shared" si="7"/>
        <v>INCLUDED</v>
      </c>
      <c r="O116" s="635">
        <f t="shared" si="8"/>
        <v>0</v>
      </c>
      <c r="P116" s="635">
        <f t="shared" si="9"/>
        <v>0</v>
      </c>
      <c r="Q116" s="640">
        <f>Discount!$H$36</f>
        <v>0</v>
      </c>
      <c r="R116" s="640">
        <f t="shared" si="10"/>
        <v>0</v>
      </c>
      <c r="S116" s="640">
        <f t="shared" si="11"/>
        <v>0</v>
      </c>
      <c r="T116" s="768">
        <f t="shared" si="5"/>
        <v>0</v>
      </c>
    </row>
    <row r="117" spans="1:20" ht="31.5">
      <c r="A117" s="459">
        <v>9</v>
      </c>
      <c r="B117" s="546">
        <v>7000014602</v>
      </c>
      <c r="C117" s="546">
        <v>750</v>
      </c>
      <c r="D117" s="546" t="s">
        <v>540</v>
      </c>
      <c r="E117" s="546">
        <v>1000001344</v>
      </c>
      <c r="F117" s="546">
        <v>85371000</v>
      </c>
      <c r="G117" s="534"/>
      <c r="H117" s="546">
        <v>18</v>
      </c>
      <c r="I117" s="535"/>
      <c r="J117" s="538" t="s">
        <v>634</v>
      </c>
      <c r="K117" s="546" t="s">
        <v>301</v>
      </c>
      <c r="L117" s="546">
        <v>1</v>
      </c>
      <c r="M117" s="547"/>
      <c r="N117" s="548" t="str">
        <f t="shared" si="7"/>
        <v>INCLUDED</v>
      </c>
      <c r="O117" s="635">
        <f t="shared" si="8"/>
        <v>0</v>
      </c>
      <c r="P117" s="635">
        <f t="shared" si="9"/>
        <v>0</v>
      </c>
      <c r="Q117" s="640">
        <f>Discount!$H$36</f>
        <v>0</v>
      </c>
      <c r="R117" s="640">
        <f t="shared" si="10"/>
        <v>0</v>
      </c>
      <c r="S117" s="640">
        <f t="shared" si="11"/>
        <v>0</v>
      </c>
      <c r="T117" s="768">
        <f t="shared" si="5"/>
        <v>0</v>
      </c>
    </row>
    <row r="118" spans="1:20" ht="31.5">
      <c r="A118" s="536">
        <v>10</v>
      </c>
      <c r="B118" s="546">
        <v>7000014602</v>
      </c>
      <c r="C118" s="546">
        <v>720</v>
      </c>
      <c r="D118" s="546" t="s">
        <v>540</v>
      </c>
      <c r="E118" s="546">
        <v>1000006842</v>
      </c>
      <c r="F118" s="546">
        <v>85371000</v>
      </c>
      <c r="G118" s="534"/>
      <c r="H118" s="546">
        <v>18</v>
      </c>
      <c r="I118" s="535"/>
      <c r="J118" s="538" t="s">
        <v>564</v>
      </c>
      <c r="K118" s="546" t="s">
        <v>302</v>
      </c>
      <c r="L118" s="546">
        <v>1</v>
      </c>
      <c r="M118" s="547"/>
      <c r="N118" s="548" t="str">
        <f t="shared" si="7"/>
        <v>INCLUDED</v>
      </c>
      <c r="O118" s="635">
        <f t="shared" si="8"/>
        <v>0</v>
      </c>
      <c r="P118" s="635">
        <f t="shared" si="9"/>
        <v>0</v>
      </c>
      <c r="Q118" s="640">
        <f>Discount!$H$36</f>
        <v>0</v>
      </c>
      <c r="R118" s="640">
        <f t="shared" si="10"/>
        <v>0</v>
      </c>
      <c r="S118" s="640">
        <f t="shared" si="11"/>
        <v>0</v>
      </c>
      <c r="T118" s="768">
        <f t="shared" si="5"/>
        <v>0</v>
      </c>
    </row>
    <row r="119" spans="1:20" ht="31.5">
      <c r="A119" s="459">
        <v>11</v>
      </c>
      <c r="B119" s="546">
        <v>7000016290</v>
      </c>
      <c r="C119" s="546">
        <v>50</v>
      </c>
      <c r="D119" s="546" t="s">
        <v>540</v>
      </c>
      <c r="E119" s="546">
        <v>1000019772</v>
      </c>
      <c r="F119" s="546">
        <v>85371000</v>
      </c>
      <c r="G119" s="534"/>
      <c r="H119" s="546">
        <v>18</v>
      </c>
      <c r="I119" s="535"/>
      <c r="J119" s="538" t="s">
        <v>635</v>
      </c>
      <c r="K119" s="546" t="s">
        <v>301</v>
      </c>
      <c r="L119" s="546">
        <v>1</v>
      </c>
      <c r="M119" s="547"/>
      <c r="N119" s="548" t="str">
        <f t="shared" si="7"/>
        <v>INCLUDED</v>
      </c>
      <c r="O119" s="635">
        <f t="shared" si="8"/>
        <v>0</v>
      </c>
      <c r="P119" s="635">
        <f t="shared" si="9"/>
        <v>0</v>
      </c>
      <c r="Q119" s="640">
        <f>Discount!$H$36</f>
        <v>0</v>
      </c>
      <c r="R119" s="640">
        <f t="shared" si="10"/>
        <v>0</v>
      </c>
      <c r="S119" s="640">
        <f t="shared" si="11"/>
        <v>0</v>
      </c>
      <c r="T119" s="768">
        <f t="shared" si="5"/>
        <v>0</v>
      </c>
    </row>
    <row r="120" spans="1:20" ht="31.5">
      <c r="A120" s="536">
        <v>12</v>
      </c>
      <c r="B120" s="546">
        <v>7000014602</v>
      </c>
      <c r="C120" s="546">
        <v>770</v>
      </c>
      <c r="D120" s="546" t="s">
        <v>539</v>
      </c>
      <c r="E120" s="546">
        <v>1000025391</v>
      </c>
      <c r="F120" s="546">
        <v>82032000</v>
      </c>
      <c r="G120" s="534"/>
      <c r="H120" s="546">
        <v>18</v>
      </c>
      <c r="I120" s="535"/>
      <c r="J120" s="538" t="s">
        <v>520</v>
      </c>
      <c r="K120" s="546" t="s">
        <v>301</v>
      </c>
      <c r="L120" s="546">
        <v>1</v>
      </c>
      <c r="M120" s="547"/>
      <c r="N120" s="548" t="str">
        <f t="shared" si="7"/>
        <v>INCLUDED</v>
      </c>
      <c r="O120" s="635">
        <f t="shared" si="8"/>
        <v>0</v>
      </c>
      <c r="P120" s="635">
        <f t="shared" si="9"/>
        <v>0</v>
      </c>
      <c r="Q120" s="640">
        <f>Discount!$H$36</f>
        <v>0</v>
      </c>
      <c r="R120" s="640">
        <f t="shared" si="10"/>
        <v>0</v>
      </c>
      <c r="S120" s="640">
        <f t="shared" si="11"/>
        <v>0</v>
      </c>
      <c r="T120" s="768">
        <f t="shared" si="5"/>
        <v>0</v>
      </c>
    </row>
    <row r="121" spans="1:20" ht="31.5">
      <c r="A121" s="459">
        <v>13</v>
      </c>
      <c r="B121" s="546">
        <v>7000014602</v>
      </c>
      <c r="C121" s="546">
        <v>780</v>
      </c>
      <c r="D121" s="546" t="s">
        <v>542</v>
      </c>
      <c r="E121" s="546">
        <v>1000020262</v>
      </c>
      <c r="F121" s="546">
        <v>85371000</v>
      </c>
      <c r="G121" s="534"/>
      <c r="H121" s="546">
        <v>18</v>
      </c>
      <c r="I121" s="535"/>
      <c r="J121" s="538" t="s">
        <v>480</v>
      </c>
      <c r="K121" s="546" t="s">
        <v>301</v>
      </c>
      <c r="L121" s="546">
        <v>2</v>
      </c>
      <c r="M121" s="547"/>
      <c r="N121" s="548" t="str">
        <f t="shared" si="7"/>
        <v>INCLUDED</v>
      </c>
      <c r="O121" s="635">
        <f t="shared" si="8"/>
        <v>0</v>
      </c>
      <c r="P121" s="635">
        <f t="shared" si="9"/>
        <v>0</v>
      </c>
      <c r="Q121" s="640">
        <f>Discount!$H$36</f>
        <v>0</v>
      </c>
      <c r="R121" s="640">
        <f t="shared" si="10"/>
        <v>0</v>
      </c>
      <c r="S121" s="640">
        <f t="shared" si="11"/>
        <v>0</v>
      </c>
      <c r="T121" s="768">
        <f t="shared" si="5"/>
        <v>0</v>
      </c>
    </row>
    <row r="122" spans="1:20" ht="31.5">
      <c r="A122" s="536">
        <v>14</v>
      </c>
      <c r="B122" s="546">
        <v>7000014602</v>
      </c>
      <c r="C122" s="546">
        <v>840</v>
      </c>
      <c r="D122" s="546" t="s">
        <v>542</v>
      </c>
      <c r="E122" s="546">
        <v>1000038325</v>
      </c>
      <c r="F122" s="546">
        <v>94059900</v>
      </c>
      <c r="G122" s="534"/>
      <c r="H122" s="546">
        <v>18</v>
      </c>
      <c r="I122" s="535"/>
      <c r="J122" s="538" t="s">
        <v>517</v>
      </c>
      <c r="K122" s="546" t="s">
        <v>301</v>
      </c>
      <c r="L122" s="546">
        <v>2</v>
      </c>
      <c r="M122" s="547"/>
      <c r="N122" s="548" t="str">
        <f t="shared" si="7"/>
        <v>INCLUDED</v>
      </c>
      <c r="O122" s="635">
        <f t="shared" si="8"/>
        <v>0</v>
      </c>
      <c r="P122" s="635">
        <f t="shared" si="9"/>
        <v>0</v>
      </c>
      <c r="Q122" s="640">
        <f>Discount!$H$36</f>
        <v>0</v>
      </c>
      <c r="R122" s="640">
        <f t="shared" si="10"/>
        <v>0</v>
      </c>
      <c r="S122" s="640">
        <f t="shared" si="11"/>
        <v>0</v>
      </c>
      <c r="T122" s="768">
        <f t="shared" si="5"/>
        <v>0</v>
      </c>
    </row>
    <row r="123" spans="1:20" ht="31.5">
      <c r="A123" s="459">
        <v>15</v>
      </c>
      <c r="B123" s="546">
        <v>7000014602</v>
      </c>
      <c r="C123" s="546">
        <v>790</v>
      </c>
      <c r="D123" s="546" t="s">
        <v>542</v>
      </c>
      <c r="E123" s="546">
        <v>1000038387</v>
      </c>
      <c r="F123" s="546">
        <v>94051090</v>
      </c>
      <c r="G123" s="534"/>
      <c r="H123" s="546">
        <v>18</v>
      </c>
      <c r="I123" s="535"/>
      <c r="J123" s="538" t="s">
        <v>523</v>
      </c>
      <c r="K123" s="546" t="s">
        <v>301</v>
      </c>
      <c r="L123" s="546">
        <v>2</v>
      </c>
      <c r="M123" s="547"/>
      <c r="N123" s="548" t="str">
        <f t="shared" si="7"/>
        <v>INCLUDED</v>
      </c>
      <c r="O123" s="635">
        <f t="shared" si="8"/>
        <v>0</v>
      </c>
      <c r="P123" s="635">
        <f t="shared" si="9"/>
        <v>0</v>
      </c>
      <c r="Q123" s="640">
        <f>Discount!$H$36</f>
        <v>0</v>
      </c>
      <c r="R123" s="640">
        <f t="shared" si="10"/>
        <v>0</v>
      </c>
      <c r="S123" s="640">
        <f t="shared" si="11"/>
        <v>0</v>
      </c>
      <c r="T123" s="768">
        <f t="shared" si="5"/>
        <v>0</v>
      </c>
    </row>
    <row r="124" spans="1:20" ht="31.5">
      <c r="A124" s="536">
        <v>16</v>
      </c>
      <c r="B124" s="546">
        <v>7000014602</v>
      </c>
      <c r="C124" s="546">
        <v>800</v>
      </c>
      <c r="D124" s="546" t="s">
        <v>542</v>
      </c>
      <c r="E124" s="546">
        <v>1000038390</v>
      </c>
      <c r="F124" s="546">
        <v>94059900</v>
      </c>
      <c r="G124" s="534"/>
      <c r="H124" s="546">
        <v>18</v>
      </c>
      <c r="I124" s="535"/>
      <c r="J124" s="538" t="s">
        <v>636</v>
      </c>
      <c r="K124" s="546" t="s">
        <v>301</v>
      </c>
      <c r="L124" s="546">
        <v>1</v>
      </c>
      <c r="M124" s="547"/>
      <c r="N124" s="548" t="str">
        <f t="shared" si="7"/>
        <v>INCLUDED</v>
      </c>
      <c r="O124" s="635">
        <f t="shared" si="8"/>
        <v>0</v>
      </c>
      <c r="P124" s="635">
        <f t="shared" si="9"/>
        <v>0</v>
      </c>
      <c r="Q124" s="640">
        <f>Discount!$H$36</f>
        <v>0</v>
      </c>
      <c r="R124" s="640">
        <f t="shared" si="10"/>
        <v>0</v>
      </c>
      <c r="S124" s="640">
        <f t="shared" si="11"/>
        <v>0</v>
      </c>
      <c r="T124" s="768">
        <f t="shared" si="5"/>
        <v>0</v>
      </c>
    </row>
    <row r="125" spans="1:20">
      <c r="A125" s="459">
        <v>17</v>
      </c>
      <c r="B125" s="546">
        <v>7000014602</v>
      </c>
      <c r="C125" s="546">
        <v>810</v>
      </c>
      <c r="D125" s="546" t="s">
        <v>542</v>
      </c>
      <c r="E125" s="546">
        <v>1000001894</v>
      </c>
      <c r="F125" s="546">
        <v>94059900</v>
      </c>
      <c r="G125" s="534"/>
      <c r="H125" s="546">
        <v>18</v>
      </c>
      <c r="I125" s="535"/>
      <c r="J125" s="538" t="s">
        <v>521</v>
      </c>
      <c r="K125" s="546" t="s">
        <v>301</v>
      </c>
      <c r="L125" s="546">
        <v>1</v>
      </c>
      <c r="M125" s="547"/>
      <c r="N125" s="548" t="str">
        <f t="shared" si="7"/>
        <v>INCLUDED</v>
      </c>
      <c r="O125" s="635">
        <f t="shared" si="8"/>
        <v>0</v>
      </c>
      <c r="P125" s="635">
        <f t="shared" si="9"/>
        <v>0</v>
      </c>
      <c r="Q125" s="640">
        <f>Discount!$H$36</f>
        <v>0</v>
      </c>
      <c r="R125" s="640">
        <f t="shared" si="10"/>
        <v>0</v>
      </c>
      <c r="S125" s="640">
        <f t="shared" si="11"/>
        <v>0</v>
      </c>
      <c r="T125" s="768">
        <f t="shared" si="5"/>
        <v>0</v>
      </c>
    </row>
    <row r="126" spans="1:20" ht="31.5">
      <c r="A126" s="536">
        <v>18</v>
      </c>
      <c r="B126" s="546">
        <v>7000014602</v>
      </c>
      <c r="C126" s="546">
        <v>820</v>
      </c>
      <c r="D126" s="546" t="s">
        <v>542</v>
      </c>
      <c r="E126" s="546">
        <v>1000038397</v>
      </c>
      <c r="F126" s="546">
        <v>94059900</v>
      </c>
      <c r="G126" s="534"/>
      <c r="H126" s="546">
        <v>18</v>
      </c>
      <c r="I126" s="535"/>
      <c r="J126" s="538" t="s">
        <v>571</v>
      </c>
      <c r="K126" s="546" t="s">
        <v>301</v>
      </c>
      <c r="L126" s="546">
        <v>15</v>
      </c>
      <c r="M126" s="547"/>
      <c r="N126" s="548" t="str">
        <f t="shared" si="7"/>
        <v>INCLUDED</v>
      </c>
      <c r="O126" s="635">
        <f t="shared" si="8"/>
        <v>0</v>
      </c>
      <c r="P126" s="635">
        <f t="shared" si="9"/>
        <v>0</v>
      </c>
      <c r="Q126" s="640">
        <f>Discount!$H$36</f>
        <v>0</v>
      </c>
      <c r="R126" s="640">
        <f t="shared" si="10"/>
        <v>0</v>
      </c>
      <c r="S126" s="640">
        <f t="shared" si="11"/>
        <v>0</v>
      </c>
      <c r="T126" s="768">
        <f t="shared" si="5"/>
        <v>0</v>
      </c>
    </row>
    <row r="127" spans="1:20" ht="31.5">
      <c r="A127" s="459">
        <v>19</v>
      </c>
      <c r="B127" s="546">
        <v>7000014602</v>
      </c>
      <c r="C127" s="546">
        <v>830</v>
      </c>
      <c r="D127" s="546" t="s">
        <v>542</v>
      </c>
      <c r="E127" s="546">
        <v>1000038389</v>
      </c>
      <c r="F127" s="546">
        <v>94051090</v>
      </c>
      <c r="G127" s="534"/>
      <c r="H127" s="546">
        <v>18</v>
      </c>
      <c r="I127" s="535"/>
      <c r="J127" s="538" t="s">
        <v>572</v>
      </c>
      <c r="K127" s="546" t="s">
        <v>301</v>
      </c>
      <c r="L127" s="546">
        <v>15</v>
      </c>
      <c r="M127" s="547"/>
      <c r="N127" s="548" t="str">
        <f t="shared" si="7"/>
        <v>INCLUDED</v>
      </c>
      <c r="O127" s="635">
        <f t="shared" si="8"/>
        <v>0</v>
      </c>
      <c r="P127" s="635">
        <f t="shared" si="9"/>
        <v>0</v>
      </c>
      <c r="Q127" s="640">
        <f>Discount!$H$36</f>
        <v>0</v>
      </c>
      <c r="R127" s="640">
        <f t="shared" si="10"/>
        <v>0</v>
      </c>
      <c r="S127" s="640">
        <f t="shared" si="11"/>
        <v>0</v>
      </c>
      <c r="T127" s="768">
        <f t="shared" si="5"/>
        <v>0</v>
      </c>
    </row>
    <row r="128" spans="1:20">
      <c r="A128" s="536">
        <v>20</v>
      </c>
      <c r="B128" s="546">
        <v>7000014602</v>
      </c>
      <c r="C128" s="546">
        <v>880</v>
      </c>
      <c r="D128" s="546" t="s">
        <v>544</v>
      </c>
      <c r="E128" s="546">
        <v>1000028554</v>
      </c>
      <c r="F128" s="546">
        <v>72169990</v>
      </c>
      <c r="G128" s="534"/>
      <c r="H128" s="546">
        <v>18</v>
      </c>
      <c r="I128" s="535"/>
      <c r="J128" s="538" t="s">
        <v>637</v>
      </c>
      <c r="K128" s="546" t="s">
        <v>302</v>
      </c>
      <c r="L128" s="546">
        <v>1</v>
      </c>
      <c r="M128" s="547"/>
      <c r="N128" s="548" t="str">
        <f t="shared" si="7"/>
        <v>INCLUDED</v>
      </c>
      <c r="O128" s="635">
        <f t="shared" si="8"/>
        <v>0</v>
      </c>
      <c r="P128" s="635">
        <f t="shared" si="9"/>
        <v>0</v>
      </c>
      <c r="Q128" s="640">
        <f>Discount!$H$36</f>
        <v>0</v>
      </c>
      <c r="R128" s="640">
        <f t="shared" si="10"/>
        <v>0</v>
      </c>
      <c r="S128" s="640">
        <f t="shared" si="11"/>
        <v>0</v>
      </c>
      <c r="T128" s="768">
        <f t="shared" si="5"/>
        <v>0</v>
      </c>
    </row>
    <row r="129" spans="1:20" ht="31.5">
      <c r="A129" s="459">
        <v>21</v>
      </c>
      <c r="B129" s="546">
        <v>7000016290</v>
      </c>
      <c r="C129" s="546">
        <v>40</v>
      </c>
      <c r="D129" s="546" t="s">
        <v>547</v>
      </c>
      <c r="E129" s="546">
        <v>1000032049</v>
      </c>
      <c r="F129" s="546">
        <v>85446020</v>
      </c>
      <c r="G129" s="534"/>
      <c r="H129" s="546">
        <v>18</v>
      </c>
      <c r="I129" s="535"/>
      <c r="J129" s="538" t="s">
        <v>579</v>
      </c>
      <c r="K129" s="546" t="s">
        <v>303</v>
      </c>
      <c r="L129" s="546">
        <v>0.5</v>
      </c>
      <c r="M129" s="547"/>
      <c r="N129" s="548" t="str">
        <f t="shared" si="7"/>
        <v>INCLUDED</v>
      </c>
      <c r="O129" s="635">
        <f t="shared" si="8"/>
        <v>0</v>
      </c>
      <c r="P129" s="635">
        <f t="shared" si="9"/>
        <v>0</v>
      </c>
      <c r="Q129" s="640">
        <f>Discount!$H$36</f>
        <v>0</v>
      </c>
      <c r="R129" s="640">
        <f t="shared" si="10"/>
        <v>0</v>
      </c>
      <c r="S129" s="640">
        <f t="shared" si="11"/>
        <v>0</v>
      </c>
      <c r="T129" s="768">
        <f t="shared" si="5"/>
        <v>0</v>
      </c>
    </row>
    <row r="130" spans="1:20" ht="31.5">
      <c r="A130" s="536">
        <v>22</v>
      </c>
      <c r="B130" s="546">
        <v>7000014602</v>
      </c>
      <c r="C130" s="546">
        <v>2130</v>
      </c>
      <c r="D130" s="546" t="s">
        <v>547</v>
      </c>
      <c r="E130" s="546">
        <v>1000000443</v>
      </c>
      <c r="F130" s="546">
        <v>85446020</v>
      </c>
      <c r="G130" s="534"/>
      <c r="H130" s="546">
        <v>18</v>
      </c>
      <c r="I130" s="535"/>
      <c r="J130" s="538" t="s">
        <v>482</v>
      </c>
      <c r="K130" s="546" t="s">
        <v>481</v>
      </c>
      <c r="L130" s="546">
        <v>1</v>
      </c>
      <c r="M130" s="547"/>
      <c r="N130" s="548" t="str">
        <f t="shared" si="7"/>
        <v>INCLUDED</v>
      </c>
      <c r="O130" s="635">
        <f t="shared" si="8"/>
        <v>0</v>
      </c>
      <c r="P130" s="635">
        <f t="shared" si="9"/>
        <v>0</v>
      </c>
      <c r="Q130" s="640">
        <f>Discount!$H$36</f>
        <v>0</v>
      </c>
      <c r="R130" s="640">
        <f t="shared" si="10"/>
        <v>0</v>
      </c>
      <c r="S130" s="640">
        <f t="shared" si="11"/>
        <v>0</v>
      </c>
      <c r="T130" s="768">
        <f t="shared" si="5"/>
        <v>0</v>
      </c>
    </row>
    <row r="131" spans="1:20" ht="31.5">
      <c r="A131" s="459">
        <v>23</v>
      </c>
      <c r="B131" s="546">
        <v>7000014602</v>
      </c>
      <c r="C131" s="546">
        <v>2140</v>
      </c>
      <c r="D131" s="546" t="s">
        <v>547</v>
      </c>
      <c r="E131" s="546">
        <v>1000000444</v>
      </c>
      <c r="F131" s="546">
        <v>85446090</v>
      </c>
      <c r="G131" s="534"/>
      <c r="H131" s="546">
        <v>18</v>
      </c>
      <c r="I131" s="535"/>
      <c r="J131" s="538" t="s">
        <v>529</v>
      </c>
      <c r="K131" s="546" t="s">
        <v>481</v>
      </c>
      <c r="L131" s="546">
        <v>1</v>
      </c>
      <c r="M131" s="547"/>
      <c r="N131" s="548" t="str">
        <f t="shared" si="7"/>
        <v>INCLUDED</v>
      </c>
      <c r="O131" s="635">
        <f t="shared" si="8"/>
        <v>0</v>
      </c>
      <c r="P131" s="635">
        <f t="shared" si="9"/>
        <v>0</v>
      </c>
      <c r="Q131" s="640">
        <f>Discount!$H$36</f>
        <v>0</v>
      </c>
      <c r="R131" s="640">
        <f t="shared" si="10"/>
        <v>0</v>
      </c>
      <c r="S131" s="640">
        <f t="shared" si="11"/>
        <v>0</v>
      </c>
      <c r="T131" s="768">
        <f t="shared" si="5"/>
        <v>0</v>
      </c>
    </row>
    <row r="132" spans="1:20" ht="31.5">
      <c r="A132" s="536">
        <v>24</v>
      </c>
      <c r="B132" s="546">
        <v>7000014602</v>
      </c>
      <c r="C132" s="546">
        <v>2150</v>
      </c>
      <c r="D132" s="546" t="s">
        <v>547</v>
      </c>
      <c r="E132" s="546">
        <v>1000000442</v>
      </c>
      <c r="F132" s="546">
        <v>85446020</v>
      </c>
      <c r="G132" s="534"/>
      <c r="H132" s="546">
        <v>18</v>
      </c>
      <c r="I132" s="535"/>
      <c r="J132" s="538" t="s">
        <v>483</v>
      </c>
      <c r="K132" s="546" t="s">
        <v>481</v>
      </c>
      <c r="L132" s="546">
        <v>1</v>
      </c>
      <c r="M132" s="547"/>
      <c r="N132" s="548" t="str">
        <f t="shared" si="7"/>
        <v>INCLUDED</v>
      </c>
      <c r="O132" s="635">
        <f t="shared" si="8"/>
        <v>0</v>
      </c>
      <c r="P132" s="635">
        <f t="shared" si="9"/>
        <v>0</v>
      </c>
      <c r="Q132" s="640">
        <f>Discount!$H$36</f>
        <v>0</v>
      </c>
      <c r="R132" s="640">
        <f t="shared" si="10"/>
        <v>0</v>
      </c>
      <c r="S132" s="640">
        <f t="shared" si="11"/>
        <v>0</v>
      </c>
      <c r="T132" s="768">
        <f t="shared" si="5"/>
        <v>0</v>
      </c>
    </row>
    <row r="133" spans="1:20" ht="31.5">
      <c r="A133" s="459">
        <v>25</v>
      </c>
      <c r="B133" s="546">
        <v>7000014602</v>
      </c>
      <c r="C133" s="546">
        <v>910</v>
      </c>
      <c r="D133" s="546" t="s">
        <v>551</v>
      </c>
      <c r="E133" s="546">
        <v>1000025935</v>
      </c>
      <c r="F133" s="546">
        <v>85389000</v>
      </c>
      <c r="G133" s="534"/>
      <c r="H133" s="546">
        <v>18</v>
      </c>
      <c r="I133" s="535"/>
      <c r="J133" s="538" t="s">
        <v>638</v>
      </c>
      <c r="K133" s="546" t="s">
        <v>302</v>
      </c>
      <c r="L133" s="546">
        <v>1</v>
      </c>
      <c r="M133" s="547"/>
      <c r="N133" s="548" t="str">
        <f t="shared" si="7"/>
        <v>INCLUDED</v>
      </c>
      <c r="O133" s="635">
        <f t="shared" si="8"/>
        <v>0</v>
      </c>
      <c r="P133" s="635">
        <f t="shared" si="9"/>
        <v>0</v>
      </c>
      <c r="Q133" s="640">
        <f>Discount!$H$36</f>
        <v>0</v>
      </c>
      <c r="R133" s="640">
        <f t="shared" si="10"/>
        <v>0</v>
      </c>
      <c r="S133" s="640">
        <f t="shared" si="11"/>
        <v>0</v>
      </c>
      <c r="T133" s="768">
        <f t="shared" si="5"/>
        <v>0</v>
      </c>
    </row>
    <row r="134" spans="1:20" ht="31.5">
      <c r="A134" s="536">
        <v>26</v>
      </c>
      <c r="B134" s="546">
        <v>7000014602</v>
      </c>
      <c r="C134" s="546">
        <v>920</v>
      </c>
      <c r="D134" s="546" t="s">
        <v>551</v>
      </c>
      <c r="E134" s="546">
        <v>1000025936</v>
      </c>
      <c r="F134" s="546">
        <v>85353090</v>
      </c>
      <c r="G134" s="534"/>
      <c r="H134" s="546">
        <v>18</v>
      </c>
      <c r="I134" s="535"/>
      <c r="J134" s="538" t="s">
        <v>639</v>
      </c>
      <c r="K134" s="546" t="s">
        <v>302</v>
      </c>
      <c r="L134" s="546">
        <v>1</v>
      </c>
      <c r="M134" s="547"/>
      <c r="N134" s="548" t="str">
        <f t="shared" si="7"/>
        <v>INCLUDED</v>
      </c>
      <c r="O134" s="635">
        <f t="shared" si="8"/>
        <v>0</v>
      </c>
      <c r="P134" s="635">
        <f t="shared" si="9"/>
        <v>0</v>
      </c>
      <c r="Q134" s="640">
        <f>Discount!$H$36</f>
        <v>0</v>
      </c>
      <c r="R134" s="640">
        <f t="shared" si="10"/>
        <v>0</v>
      </c>
      <c r="S134" s="640">
        <f t="shared" si="11"/>
        <v>0</v>
      </c>
      <c r="T134" s="768">
        <f t="shared" si="5"/>
        <v>0</v>
      </c>
    </row>
    <row r="135" spans="1:20" ht="31.5">
      <c r="A135" s="459">
        <v>27</v>
      </c>
      <c r="B135" s="546">
        <v>7000014602</v>
      </c>
      <c r="C135" s="546">
        <v>930</v>
      </c>
      <c r="D135" s="546" t="s">
        <v>551</v>
      </c>
      <c r="E135" s="546">
        <v>1000025930</v>
      </c>
      <c r="F135" s="546">
        <v>85354010</v>
      </c>
      <c r="G135" s="534"/>
      <c r="H135" s="546">
        <v>18</v>
      </c>
      <c r="I135" s="535"/>
      <c r="J135" s="538" t="s">
        <v>487</v>
      </c>
      <c r="K135" s="546" t="s">
        <v>302</v>
      </c>
      <c r="L135" s="546">
        <v>1</v>
      </c>
      <c r="M135" s="547"/>
      <c r="N135" s="548" t="str">
        <f t="shared" si="7"/>
        <v>INCLUDED</v>
      </c>
      <c r="O135" s="635">
        <f t="shared" si="8"/>
        <v>0</v>
      </c>
      <c r="P135" s="635">
        <f t="shared" si="9"/>
        <v>0</v>
      </c>
      <c r="Q135" s="640">
        <f>Discount!$H$36</f>
        <v>0</v>
      </c>
      <c r="R135" s="640">
        <f t="shared" si="10"/>
        <v>0</v>
      </c>
      <c r="S135" s="640">
        <f t="shared" si="11"/>
        <v>0</v>
      </c>
      <c r="T135" s="768">
        <f t="shared" si="5"/>
        <v>0</v>
      </c>
    </row>
    <row r="136" spans="1:20" ht="31.5">
      <c r="A136" s="536">
        <v>28</v>
      </c>
      <c r="B136" s="546">
        <v>7000014602</v>
      </c>
      <c r="C136" s="546">
        <v>940</v>
      </c>
      <c r="D136" s="546" t="s">
        <v>551</v>
      </c>
      <c r="E136" s="546">
        <v>1000019912</v>
      </c>
      <c r="F136" s="546">
        <v>85371000</v>
      </c>
      <c r="G136" s="534"/>
      <c r="H136" s="546">
        <v>18</v>
      </c>
      <c r="I136" s="535"/>
      <c r="J136" s="538" t="s">
        <v>519</v>
      </c>
      <c r="K136" s="546" t="s">
        <v>481</v>
      </c>
      <c r="L136" s="546">
        <v>1</v>
      </c>
      <c r="M136" s="547"/>
      <c r="N136" s="548" t="str">
        <f t="shared" si="7"/>
        <v>INCLUDED</v>
      </c>
      <c r="O136" s="635">
        <f t="shared" si="8"/>
        <v>0</v>
      </c>
      <c r="P136" s="635">
        <f t="shared" si="9"/>
        <v>0</v>
      </c>
      <c r="Q136" s="640">
        <f>Discount!$H$36</f>
        <v>0</v>
      </c>
      <c r="R136" s="640">
        <f t="shared" si="10"/>
        <v>0</v>
      </c>
      <c r="S136" s="640">
        <f t="shared" si="11"/>
        <v>0</v>
      </c>
      <c r="T136" s="768">
        <f t="shared" si="5"/>
        <v>0</v>
      </c>
    </row>
    <row r="137" spans="1:20" ht="31.5">
      <c r="A137" s="459">
        <v>29</v>
      </c>
      <c r="B137" s="546">
        <v>7000014602</v>
      </c>
      <c r="C137" s="546">
        <v>950</v>
      </c>
      <c r="D137" s="546" t="s">
        <v>551</v>
      </c>
      <c r="E137" s="546">
        <v>1000032670</v>
      </c>
      <c r="F137" s="546">
        <v>85389000</v>
      </c>
      <c r="G137" s="534"/>
      <c r="H137" s="546">
        <v>18</v>
      </c>
      <c r="I137" s="535"/>
      <c r="J137" s="538" t="s">
        <v>581</v>
      </c>
      <c r="K137" s="546" t="s">
        <v>481</v>
      </c>
      <c r="L137" s="546">
        <v>1</v>
      </c>
      <c r="M137" s="547"/>
      <c r="N137" s="548" t="str">
        <f t="shared" si="7"/>
        <v>INCLUDED</v>
      </c>
      <c r="O137" s="635">
        <f t="shared" si="8"/>
        <v>0</v>
      </c>
      <c r="P137" s="635">
        <f t="shared" si="9"/>
        <v>0</v>
      </c>
      <c r="Q137" s="640">
        <f>Discount!$H$36</f>
        <v>0</v>
      </c>
      <c r="R137" s="640">
        <f t="shared" si="10"/>
        <v>0</v>
      </c>
      <c r="S137" s="640">
        <f t="shared" si="11"/>
        <v>0</v>
      </c>
      <c r="T137" s="768">
        <f t="shared" si="5"/>
        <v>0</v>
      </c>
    </row>
    <row r="138" spans="1:20" ht="31.5">
      <c r="A138" s="536">
        <v>30</v>
      </c>
      <c r="B138" s="546">
        <v>7000016290</v>
      </c>
      <c r="C138" s="546">
        <v>160</v>
      </c>
      <c r="D138" s="546" t="s">
        <v>551</v>
      </c>
      <c r="E138" s="546">
        <v>1000028576</v>
      </c>
      <c r="F138" s="546">
        <v>85049010</v>
      </c>
      <c r="G138" s="534"/>
      <c r="H138" s="546">
        <v>18</v>
      </c>
      <c r="I138" s="535"/>
      <c r="J138" s="538" t="s">
        <v>580</v>
      </c>
      <c r="K138" s="546" t="s">
        <v>522</v>
      </c>
      <c r="L138" s="546">
        <v>1</v>
      </c>
      <c r="M138" s="547"/>
      <c r="N138" s="548" t="str">
        <f t="shared" si="7"/>
        <v>INCLUDED</v>
      </c>
      <c r="O138" s="635">
        <f t="shared" si="8"/>
        <v>0</v>
      </c>
      <c r="P138" s="635">
        <f t="shared" si="9"/>
        <v>0</v>
      </c>
      <c r="Q138" s="640">
        <f>Discount!$H$36</f>
        <v>0</v>
      </c>
      <c r="R138" s="640">
        <f t="shared" si="10"/>
        <v>0</v>
      </c>
      <c r="S138" s="640">
        <f t="shared" si="11"/>
        <v>0</v>
      </c>
      <c r="T138" s="768">
        <f t="shared" si="5"/>
        <v>0</v>
      </c>
    </row>
    <row r="139" spans="1:20" ht="63">
      <c r="A139" s="459">
        <v>31</v>
      </c>
      <c r="B139" s="546">
        <v>7000014602</v>
      </c>
      <c r="C139" s="546">
        <v>1060</v>
      </c>
      <c r="D139" s="546" t="s">
        <v>548</v>
      </c>
      <c r="E139" s="546">
        <v>1000011713</v>
      </c>
      <c r="F139" s="546">
        <v>73082011</v>
      </c>
      <c r="G139" s="534"/>
      <c r="H139" s="546">
        <v>18</v>
      </c>
      <c r="I139" s="535"/>
      <c r="J139" s="538" t="s">
        <v>489</v>
      </c>
      <c r="K139" s="546" t="s">
        <v>300</v>
      </c>
      <c r="L139" s="546">
        <v>1</v>
      </c>
      <c r="M139" s="547"/>
      <c r="N139" s="548" t="str">
        <f t="shared" si="7"/>
        <v>INCLUDED</v>
      </c>
      <c r="O139" s="635">
        <f t="shared" si="8"/>
        <v>0</v>
      </c>
      <c r="P139" s="635">
        <f t="shared" si="9"/>
        <v>0</v>
      </c>
      <c r="Q139" s="640">
        <f>Discount!$H$36</f>
        <v>0</v>
      </c>
      <c r="R139" s="640">
        <f t="shared" si="10"/>
        <v>0</v>
      </c>
      <c r="S139" s="640">
        <f t="shared" si="11"/>
        <v>0</v>
      </c>
      <c r="T139" s="768">
        <f t="shared" si="5"/>
        <v>0</v>
      </c>
    </row>
    <row r="140" spans="1:20" ht="47.25">
      <c r="A140" s="536">
        <v>32</v>
      </c>
      <c r="B140" s="546">
        <v>7000014602</v>
      </c>
      <c r="C140" s="546">
        <v>1070</v>
      </c>
      <c r="D140" s="546" t="s">
        <v>548</v>
      </c>
      <c r="E140" s="546">
        <v>1000012373</v>
      </c>
      <c r="F140" s="546">
        <v>73082011</v>
      </c>
      <c r="G140" s="534"/>
      <c r="H140" s="546">
        <v>18</v>
      </c>
      <c r="I140" s="535"/>
      <c r="J140" s="538" t="s">
        <v>490</v>
      </c>
      <c r="K140" s="546" t="s">
        <v>300</v>
      </c>
      <c r="L140" s="546">
        <v>2</v>
      </c>
      <c r="M140" s="547"/>
      <c r="N140" s="548" t="str">
        <f t="shared" si="7"/>
        <v>INCLUDED</v>
      </c>
      <c r="O140" s="635">
        <f t="shared" si="8"/>
        <v>0</v>
      </c>
      <c r="P140" s="635">
        <f t="shared" si="9"/>
        <v>0</v>
      </c>
      <c r="Q140" s="640">
        <f>Discount!$H$36</f>
        <v>0</v>
      </c>
      <c r="R140" s="640">
        <f t="shared" si="10"/>
        <v>0</v>
      </c>
      <c r="S140" s="640">
        <f t="shared" si="11"/>
        <v>0</v>
      </c>
      <c r="T140" s="768">
        <f t="shared" si="5"/>
        <v>0</v>
      </c>
    </row>
    <row r="141" spans="1:20" ht="47.25">
      <c r="A141" s="459">
        <v>33</v>
      </c>
      <c r="B141" s="546">
        <v>7000014602</v>
      </c>
      <c r="C141" s="546">
        <v>1080</v>
      </c>
      <c r="D141" s="546" t="s">
        <v>548</v>
      </c>
      <c r="E141" s="546">
        <v>1000015952</v>
      </c>
      <c r="F141" s="546">
        <v>73082011</v>
      </c>
      <c r="G141" s="534"/>
      <c r="H141" s="546">
        <v>18</v>
      </c>
      <c r="I141" s="535"/>
      <c r="J141" s="538" t="s">
        <v>582</v>
      </c>
      <c r="K141" s="546" t="s">
        <v>300</v>
      </c>
      <c r="L141" s="546">
        <v>3</v>
      </c>
      <c r="M141" s="547"/>
      <c r="N141" s="548" t="str">
        <f t="shared" si="7"/>
        <v>INCLUDED</v>
      </c>
      <c r="O141" s="635">
        <f t="shared" si="8"/>
        <v>0</v>
      </c>
      <c r="P141" s="635">
        <f t="shared" si="9"/>
        <v>0</v>
      </c>
      <c r="Q141" s="640">
        <f>Discount!$H$36</f>
        <v>0</v>
      </c>
      <c r="R141" s="640">
        <f t="shared" si="10"/>
        <v>0</v>
      </c>
      <c r="S141" s="640">
        <f t="shared" si="11"/>
        <v>0</v>
      </c>
      <c r="T141" s="768">
        <f t="shared" si="5"/>
        <v>0</v>
      </c>
    </row>
    <row r="142" spans="1:20" ht="78.75">
      <c r="A142" s="536">
        <v>34</v>
      </c>
      <c r="B142" s="546">
        <v>7000014602</v>
      </c>
      <c r="C142" s="546">
        <v>1090</v>
      </c>
      <c r="D142" s="546" t="s">
        <v>548</v>
      </c>
      <c r="E142" s="546">
        <v>1000015954</v>
      </c>
      <c r="F142" s="546">
        <v>73082011</v>
      </c>
      <c r="G142" s="534"/>
      <c r="H142" s="546">
        <v>18</v>
      </c>
      <c r="I142" s="535"/>
      <c r="J142" s="538" t="s">
        <v>526</v>
      </c>
      <c r="K142" s="546" t="s">
        <v>300</v>
      </c>
      <c r="L142" s="546">
        <v>13</v>
      </c>
      <c r="M142" s="547"/>
      <c r="N142" s="548" t="str">
        <f t="shared" si="7"/>
        <v>INCLUDED</v>
      </c>
      <c r="O142" s="635">
        <f t="shared" si="8"/>
        <v>0</v>
      </c>
      <c r="P142" s="635">
        <f t="shared" si="9"/>
        <v>0</v>
      </c>
      <c r="Q142" s="640">
        <f>Discount!$H$36</f>
        <v>0</v>
      </c>
      <c r="R142" s="640">
        <f t="shared" si="10"/>
        <v>0</v>
      </c>
      <c r="S142" s="640">
        <f t="shared" si="11"/>
        <v>0</v>
      </c>
      <c r="T142" s="768">
        <f t="shared" si="5"/>
        <v>0</v>
      </c>
    </row>
    <row r="143" spans="1:20">
      <c r="A143" s="459">
        <v>35</v>
      </c>
      <c r="B143" s="546">
        <v>7000014602</v>
      </c>
      <c r="C143" s="546">
        <v>1280</v>
      </c>
      <c r="D143" s="546" t="s">
        <v>556</v>
      </c>
      <c r="E143" s="546">
        <v>1000032055</v>
      </c>
      <c r="F143" s="546">
        <v>72159090</v>
      </c>
      <c r="G143" s="534"/>
      <c r="H143" s="546">
        <v>18</v>
      </c>
      <c r="I143" s="535"/>
      <c r="J143" s="538" t="s">
        <v>525</v>
      </c>
      <c r="K143" s="546" t="s">
        <v>303</v>
      </c>
      <c r="L143" s="546">
        <v>2</v>
      </c>
      <c r="M143" s="547"/>
      <c r="N143" s="548" t="str">
        <f t="shared" si="7"/>
        <v>INCLUDED</v>
      </c>
      <c r="O143" s="635">
        <f t="shared" si="8"/>
        <v>0</v>
      </c>
      <c r="P143" s="635">
        <f t="shared" si="9"/>
        <v>0</v>
      </c>
      <c r="Q143" s="640">
        <f>Discount!$H$36</f>
        <v>0</v>
      </c>
      <c r="R143" s="640">
        <f t="shared" si="10"/>
        <v>0</v>
      </c>
      <c r="S143" s="640">
        <f t="shared" si="11"/>
        <v>0</v>
      </c>
      <c r="T143" s="768">
        <f t="shared" si="5"/>
        <v>0</v>
      </c>
    </row>
    <row r="144" spans="1:20" s="758" customFormat="1" ht="18.75">
      <c r="A144" s="771" t="s">
        <v>933</v>
      </c>
      <c r="B144" s="753" t="s">
        <v>679</v>
      </c>
      <c r="C144" s="754"/>
      <c r="D144" s="755"/>
      <c r="E144" s="754"/>
      <c r="F144" s="754"/>
      <c r="G144" s="756"/>
      <c r="H144" s="754"/>
      <c r="I144" s="757"/>
      <c r="J144" s="755"/>
      <c r="K144" s="754"/>
      <c r="L144" s="754"/>
      <c r="M144" s="752"/>
      <c r="N144" s="548"/>
      <c r="O144" s="635">
        <f t="shared" si="8"/>
        <v>0</v>
      </c>
      <c r="P144" s="635">
        <f t="shared" si="9"/>
        <v>0</v>
      </c>
      <c r="Q144" s="640">
        <f>Discount!$H$36</f>
        <v>0</v>
      </c>
      <c r="R144" s="640">
        <f t="shared" si="10"/>
        <v>0</v>
      </c>
      <c r="S144" s="640">
        <f t="shared" si="11"/>
        <v>0</v>
      </c>
    </row>
    <row r="145" spans="1:20" ht="78.75">
      <c r="A145" s="536">
        <v>1</v>
      </c>
      <c r="B145" s="546">
        <v>7000016417</v>
      </c>
      <c r="C145" s="546">
        <v>30</v>
      </c>
      <c r="D145" s="546" t="s">
        <v>680</v>
      </c>
      <c r="E145" s="546">
        <v>1000015954</v>
      </c>
      <c r="F145" s="546">
        <v>73082011</v>
      </c>
      <c r="G145" s="534"/>
      <c r="H145" s="546">
        <v>18</v>
      </c>
      <c r="I145" s="535"/>
      <c r="J145" s="538" t="s">
        <v>526</v>
      </c>
      <c r="K145" s="546" t="s">
        <v>300</v>
      </c>
      <c r="L145" s="546">
        <v>52</v>
      </c>
      <c r="M145" s="547"/>
      <c r="N145" s="548" t="str">
        <f t="shared" si="7"/>
        <v>INCLUDED</v>
      </c>
      <c r="O145" s="635">
        <f t="shared" si="8"/>
        <v>0</v>
      </c>
      <c r="P145" s="635">
        <f t="shared" si="9"/>
        <v>0</v>
      </c>
      <c r="Q145" s="640">
        <f>Discount!$H$36</f>
        <v>0</v>
      </c>
      <c r="R145" s="640">
        <f t="shared" si="10"/>
        <v>0</v>
      </c>
      <c r="S145" s="640">
        <f t="shared" si="11"/>
        <v>0</v>
      </c>
      <c r="T145" s="768"/>
    </row>
    <row r="146" spans="1:20" ht="47.25">
      <c r="A146" s="536">
        <v>2</v>
      </c>
      <c r="B146" s="546">
        <v>7000016417</v>
      </c>
      <c r="C146" s="546">
        <v>40</v>
      </c>
      <c r="D146" s="546" t="s">
        <v>680</v>
      </c>
      <c r="E146" s="546">
        <v>1000015952</v>
      </c>
      <c r="F146" s="546">
        <v>73082011</v>
      </c>
      <c r="G146" s="534"/>
      <c r="H146" s="546">
        <v>18</v>
      </c>
      <c r="I146" s="535"/>
      <c r="J146" s="538" t="s">
        <v>582</v>
      </c>
      <c r="K146" s="546" t="s">
        <v>300</v>
      </c>
      <c r="L146" s="546">
        <v>5</v>
      </c>
      <c r="M146" s="547"/>
      <c r="N146" s="548" t="str">
        <f t="shared" si="7"/>
        <v>INCLUDED</v>
      </c>
      <c r="O146" s="635">
        <f t="shared" si="8"/>
        <v>0</v>
      </c>
      <c r="P146" s="635">
        <f t="shared" si="9"/>
        <v>0</v>
      </c>
      <c r="Q146" s="640">
        <f>Discount!$H$36</f>
        <v>0</v>
      </c>
      <c r="R146" s="640">
        <f t="shared" si="10"/>
        <v>0</v>
      </c>
      <c r="S146" s="640">
        <f t="shared" si="11"/>
        <v>0</v>
      </c>
      <c r="T146" s="768"/>
    </row>
    <row r="147" spans="1:20" ht="63">
      <c r="A147" s="536">
        <v>3</v>
      </c>
      <c r="B147" s="546">
        <v>7000016417</v>
      </c>
      <c r="C147" s="546">
        <v>50</v>
      </c>
      <c r="D147" s="546" t="s">
        <v>680</v>
      </c>
      <c r="E147" s="546">
        <v>1000011713</v>
      </c>
      <c r="F147" s="546">
        <v>73082011</v>
      </c>
      <c r="G147" s="534"/>
      <c r="H147" s="546">
        <v>18</v>
      </c>
      <c r="I147" s="535"/>
      <c r="J147" s="538" t="s">
        <v>489</v>
      </c>
      <c r="K147" s="546" t="s">
        <v>300</v>
      </c>
      <c r="L147" s="546">
        <v>2</v>
      </c>
      <c r="M147" s="547"/>
      <c r="N147" s="548" t="str">
        <f t="shared" ref="N147:N210" si="12">IF(M147=0, "INCLUDED", IF(ISERROR(M147*L147), M147, M147*L147))</f>
        <v>INCLUDED</v>
      </c>
      <c r="O147" s="635">
        <f t="shared" ref="O147:O210" si="13">IF(N147="Included",0,N147)</f>
        <v>0</v>
      </c>
      <c r="P147" s="635">
        <f t="shared" ref="P147:P210" si="14">IF( I147="",H147*(IF(N147="Included",0,N147))/100,I147*(IF(N147="Included",0,N147)))</f>
        <v>0</v>
      </c>
      <c r="Q147" s="640">
        <f>Discount!$H$36</f>
        <v>0</v>
      </c>
      <c r="R147" s="640">
        <f t="shared" ref="R147:R210" si="15">Q147*O147</f>
        <v>0</v>
      </c>
      <c r="S147" s="640">
        <f t="shared" ref="S147:S210" si="16">IF(I147="",H147*R147/100,I147*R147)</f>
        <v>0</v>
      </c>
      <c r="T147" s="768"/>
    </row>
    <row r="148" spans="1:20" ht="47.25">
      <c r="A148" s="536">
        <v>4</v>
      </c>
      <c r="B148" s="546">
        <v>7000016417</v>
      </c>
      <c r="C148" s="546">
        <v>60</v>
      </c>
      <c r="D148" s="546" t="s">
        <v>680</v>
      </c>
      <c r="E148" s="546">
        <v>1000012373</v>
      </c>
      <c r="F148" s="546">
        <v>73082011</v>
      </c>
      <c r="G148" s="534"/>
      <c r="H148" s="546">
        <v>18</v>
      </c>
      <c r="I148" s="535"/>
      <c r="J148" s="538" t="s">
        <v>490</v>
      </c>
      <c r="K148" s="546" t="s">
        <v>300</v>
      </c>
      <c r="L148" s="546">
        <v>6</v>
      </c>
      <c r="M148" s="547"/>
      <c r="N148" s="548" t="str">
        <f t="shared" si="12"/>
        <v>INCLUDED</v>
      </c>
      <c r="O148" s="635">
        <f t="shared" si="13"/>
        <v>0</v>
      </c>
      <c r="P148" s="635">
        <f t="shared" si="14"/>
        <v>0</v>
      </c>
      <c r="Q148" s="640">
        <f>Discount!$H$36</f>
        <v>0</v>
      </c>
      <c r="R148" s="640">
        <f t="shared" si="15"/>
        <v>0</v>
      </c>
      <c r="S148" s="640">
        <f t="shared" si="16"/>
        <v>0</v>
      </c>
      <c r="T148" s="768"/>
    </row>
    <row r="149" spans="1:20">
      <c r="A149" s="536">
        <v>5</v>
      </c>
      <c r="B149" s="546">
        <v>7000016417</v>
      </c>
      <c r="C149" s="546">
        <v>70</v>
      </c>
      <c r="D149" s="546" t="s">
        <v>681</v>
      </c>
      <c r="E149" s="546">
        <v>1000028251</v>
      </c>
      <c r="F149" s="546">
        <v>85176260</v>
      </c>
      <c r="G149" s="534"/>
      <c r="H149" s="546">
        <v>18</v>
      </c>
      <c r="I149" s="535"/>
      <c r="J149" s="538" t="s">
        <v>717</v>
      </c>
      <c r="K149" s="546" t="s">
        <v>302</v>
      </c>
      <c r="L149" s="546">
        <v>1</v>
      </c>
      <c r="M149" s="547"/>
      <c r="N149" s="548" t="str">
        <f t="shared" si="12"/>
        <v>INCLUDED</v>
      </c>
      <c r="O149" s="635">
        <f t="shared" si="13"/>
        <v>0</v>
      </c>
      <c r="P149" s="635">
        <f t="shared" si="14"/>
        <v>0</v>
      </c>
      <c r="Q149" s="640">
        <f>Discount!$H$36</f>
        <v>0</v>
      </c>
      <c r="R149" s="640">
        <f t="shared" si="15"/>
        <v>0</v>
      </c>
      <c r="S149" s="640">
        <f t="shared" si="16"/>
        <v>0</v>
      </c>
      <c r="T149" s="768"/>
    </row>
    <row r="150" spans="1:20">
      <c r="A150" s="536">
        <v>6</v>
      </c>
      <c r="B150" s="546">
        <v>7000016417</v>
      </c>
      <c r="C150" s="546">
        <v>80</v>
      </c>
      <c r="D150" s="546" t="s">
        <v>681</v>
      </c>
      <c r="E150" s="546">
        <v>1000023719</v>
      </c>
      <c r="F150" s="546">
        <v>85176260</v>
      </c>
      <c r="G150" s="534"/>
      <c r="H150" s="546">
        <v>18</v>
      </c>
      <c r="I150" s="535"/>
      <c r="J150" s="538" t="s">
        <v>718</v>
      </c>
      <c r="K150" s="546" t="s">
        <v>301</v>
      </c>
      <c r="L150" s="546">
        <v>2</v>
      </c>
      <c r="M150" s="547"/>
      <c r="N150" s="548" t="str">
        <f t="shared" si="12"/>
        <v>INCLUDED</v>
      </c>
      <c r="O150" s="635">
        <f t="shared" si="13"/>
        <v>0</v>
      </c>
      <c r="P150" s="635">
        <f t="shared" si="14"/>
        <v>0</v>
      </c>
      <c r="Q150" s="640">
        <f>Discount!$H$36</f>
        <v>0</v>
      </c>
      <c r="R150" s="640">
        <f t="shared" si="15"/>
        <v>0</v>
      </c>
      <c r="S150" s="640">
        <f t="shared" si="16"/>
        <v>0</v>
      </c>
      <c r="T150" s="768"/>
    </row>
    <row r="151" spans="1:20" ht="31.5">
      <c r="A151" s="536">
        <v>7</v>
      </c>
      <c r="B151" s="546">
        <v>7000016417</v>
      </c>
      <c r="C151" s="546">
        <v>90</v>
      </c>
      <c r="D151" s="546" t="s">
        <v>681</v>
      </c>
      <c r="E151" s="546">
        <v>1000031374</v>
      </c>
      <c r="F151" s="546">
        <v>85176290</v>
      </c>
      <c r="G151" s="534"/>
      <c r="H151" s="546">
        <v>18</v>
      </c>
      <c r="I151" s="535"/>
      <c r="J151" s="538" t="s">
        <v>719</v>
      </c>
      <c r="K151" s="546" t="s">
        <v>302</v>
      </c>
      <c r="L151" s="546">
        <v>2</v>
      </c>
      <c r="M151" s="547"/>
      <c r="N151" s="548" t="str">
        <f t="shared" si="12"/>
        <v>INCLUDED</v>
      </c>
      <c r="O151" s="635">
        <f t="shared" si="13"/>
        <v>0</v>
      </c>
      <c r="P151" s="635">
        <f t="shared" si="14"/>
        <v>0</v>
      </c>
      <c r="Q151" s="640">
        <f>Discount!$H$36</f>
        <v>0</v>
      </c>
      <c r="R151" s="640">
        <f t="shared" si="15"/>
        <v>0</v>
      </c>
      <c r="S151" s="640">
        <f t="shared" si="16"/>
        <v>0</v>
      </c>
      <c r="T151" s="768"/>
    </row>
    <row r="152" spans="1:20" ht="31.5">
      <c r="A152" s="536">
        <v>8</v>
      </c>
      <c r="B152" s="546">
        <v>7000016417</v>
      </c>
      <c r="C152" s="546">
        <v>100</v>
      </c>
      <c r="D152" s="546" t="s">
        <v>681</v>
      </c>
      <c r="E152" s="546">
        <v>1000034950</v>
      </c>
      <c r="F152" s="546">
        <v>85176990</v>
      </c>
      <c r="G152" s="534"/>
      <c r="H152" s="546">
        <v>18</v>
      </c>
      <c r="I152" s="535"/>
      <c r="J152" s="538" t="s">
        <v>720</v>
      </c>
      <c r="K152" s="546" t="s">
        <v>301</v>
      </c>
      <c r="L152" s="546">
        <v>2</v>
      </c>
      <c r="M152" s="547"/>
      <c r="N152" s="548" t="str">
        <f t="shared" si="12"/>
        <v>INCLUDED</v>
      </c>
      <c r="O152" s="635">
        <f t="shared" si="13"/>
        <v>0</v>
      </c>
      <c r="P152" s="635">
        <f t="shared" si="14"/>
        <v>0</v>
      </c>
      <c r="Q152" s="640">
        <f>Discount!$H$36</f>
        <v>0</v>
      </c>
      <c r="R152" s="640">
        <f t="shared" si="15"/>
        <v>0</v>
      </c>
      <c r="S152" s="640">
        <f t="shared" si="16"/>
        <v>0</v>
      </c>
      <c r="T152" s="768"/>
    </row>
    <row r="153" spans="1:20">
      <c r="A153" s="536">
        <v>9</v>
      </c>
      <c r="B153" s="546">
        <v>7000016417</v>
      </c>
      <c r="C153" s="546">
        <v>110</v>
      </c>
      <c r="D153" s="546" t="s">
        <v>681</v>
      </c>
      <c r="E153" s="546">
        <v>1000026228</v>
      </c>
      <c r="F153" s="546">
        <v>85176290</v>
      </c>
      <c r="G153" s="534"/>
      <c r="H153" s="546">
        <v>18</v>
      </c>
      <c r="I153" s="535"/>
      <c r="J153" s="538" t="s">
        <v>721</v>
      </c>
      <c r="K153" s="546" t="s">
        <v>301</v>
      </c>
      <c r="L153" s="546">
        <v>1</v>
      </c>
      <c r="M153" s="547"/>
      <c r="N153" s="548" t="str">
        <f t="shared" si="12"/>
        <v>INCLUDED</v>
      </c>
      <c r="O153" s="635">
        <f t="shared" si="13"/>
        <v>0</v>
      </c>
      <c r="P153" s="635">
        <f t="shared" si="14"/>
        <v>0</v>
      </c>
      <c r="Q153" s="640">
        <f>Discount!$H$36</f>
        <v>0</v>
      </c>
      <c r="R153" s="640">
        <f t="shared" si="15"/>
        <v>0</v>
      </c>
      <c r="S153" s="640">
        <f t="shared" si="16"/>
        <v>0</v>
      </c>
      <c r="T153" s="768"/>
    </row>
    <row r="154" spans="1:20">
      <c r="A154" s="536">
        <v>10</v>
      </c>
      <c r="B154" s="546">
        <v>7000016417</v>
      </c>
      <c r="C154" s="546">
        <v>120</v>
      </c>
      <c r="D154" s="546" t="s">
        <v>681</v>
      </c>
      <c r="E154" s="546">
        <v>1000028495</v>
      </c>
      <c r="F154" s="546">
        <v>84715000</v>
      </c>
      <c r="G154" s="534"/>
      <c r="H154" s="546">
        <v>18</v>
      </c>
      <c r="I154" s="535"/>
      <c r="J154" s="538" t="s">
        <v>722</v>
      </c>
      <c r="K154" s="546" t="s">
        <v>301</v>
      </c>
      <c r="L154" s="546">
        <v>1</v>
      </c>
      <c r="M154" s="547"/>
      <c r="N154" s="548" t="str">
        <f t="shared" si="12"/>
        <v>INCLUDED</v>
      </c>
      <c r="O154" s="635">
        <f t="shared" si="13"/>
        <v>0</v>
      </c>
      <c r="P154" s="635">
        <f t="shared" si="14"/>
        <v>0</v>
      </c>
      <c r="Q154" s="640">
        <f>Discount!$H$36</f>
        <v>0</v>
      </c>
      <c r="R154" s="640">
        <f t="shared" si="15"/>
        <v>0</v>
      </c>
      <c r="S154" s="640">
        <f t="shared" si="16"/>
        <v>0</v>
      </c>
      <c r="T154" s="768"/>
    </row>
    <row r="155" spans="1:20">
      <c r="A155" s="536">
        <v>11</v>
      </c>
      <c r="B155" s="546">
        <v>7000016417</v>
      </c>
      <c r="C155" s="546">
        <v>130</v>
      </c>
      <c r="D155" s="546" t="s">
        <v>681</v>
      </c>
      <c r="E155" s="546">
        <v>1000028265</v>
      </c>
      <c r="F155" s="546">
        <v>85238020</v>
      </c>
      <c r="G155" s="534"/>
      <c r="H155" s="546">
        <v>18</v>
      </c>
      <c r="I155" s="535"/>
      <c r="J155" s="538" t="s">
        <v>723</v>
      </c>
      <c r="K155" s="546" t="s">
        <v>301</v>
      </c>
      <c r="L155" s="546">
        <v>1</v>
      </c>
      <c r="M155" s="547"/>
      <c r="N155" s="548" t="str">
        <f t="shared" si="12"/>
        <v>INCLUDED</v>
      </c>
      <c r="O155" s="635">
        <f t="shared" si="13"/>
        <v>0</v>
      </c>
      <c r="P155" s="635">
        <f t="shared" si="14"/>
        <v>0</v>
      </c>
      <c r="Q155" s="640">
        <f>Discount!$H$36</f>
        <v>0</v>
      </c>
      <c r="R155" s="640">
        <f t="shared" si="15"/>
        <v>0</v>
      </c>
      <c r="S155" s="640">
        <f t="shared" si="16"/>
        <v>0</v>
      </c>
      <c r="T155" s="768"/>
    </row>
    <row r="156" spans="1:20" ht="31.5">
      <c r="A156" s="536">
        <v>12</v>
      </c>
      <c r="B156" s="546">
        <v>7000016417</v>
      </c>
      <c r="C156" s="546">
        <v>140</v>
      </c>
      <c r="D156" s="546" t="s">
        <v>681</v>
      </c>
      <c r="E156" s="546">
        <v>1000034998</v>
      </c>
      <c r="F156" s="546">
        <v>85171890</v>
      </c>
      <c r="G156" s="534"/>
      <c r="H156" s="546">
        <v>18</v>
      </c>
      <c r="I156" s="535"/>
      <c r="J156" s="538" t="s">
        <v>724</v>
      </c>
      <c r="K156" s="546" t="s">
        <v>301</v>
      </c>
      <c r="L156" s="546">
        <v>2</v>
      </c>
      <c r="M156" s="547"/>
      <c r="N156" s="548" t="str">
        <f t="shared" si="12"/>
        <v>INCLUDED</v>
      </c>
      <c r="O156" s="635">
        <f t="shared" si="13"/>
        <v>0</v>
      </c>
      <c r="P156" s="635">
        <f t="shared" si="14"/>
        <v>0</v>
      </c>
      <c r="Q156" s="640">
        <f>Discount!$H$36</f>
        <v>0</v>
      </c>
      <c r="R156" s="640">
        <f t="shared" si="15"/>
        <v>0</v>
      </c>
      <c r="S156" s="640">
        <f t="shared" si="16"/>
        <v>0</v>
      </c>
      <c r="T156" s="768"/>
    </row>
    <row r="157" spans="1:20" ht="78.75">
      <c r="A157" s="536">
        <v>13</v>
      </c>
      <c r="B157" s="546">
        <v>7000016417</v>
      </c>
      <c r="C157" s="546">
        <v>160</v>
      </c>
      <c r="D157" s="546" t="s">
        <v>682</v>
      </c>
      <c r="E157" s="546">
        <v>1000031371</v>
      </c>
      <c r="F157" s="546">
        <v>85176260</v>
      </c>
      <c r="G157" s="534"/>
      <c r="H157" s="546">
        <v>18</v>
      </c>
      <c r="I157" s="535"/>
      <c r="J157" s="538" t="s">
        <v>725</v>
      </c>
      <c r="K157" s="546" t="s">
        <v>302</v>
      </c>
      <c r="L157" s="546">
        <v>1</v>
      </c>
      <c r="M157" s="547"/>
      <c r="N157" s="548" t="str">
        <f t="shared" si="12"/>
        <v>INCLUDED</v>
      </c>
      <c r="O157" s="635">
        <f t="shared" si="13"/>
        <v>0</v>
      </c>
      <c r="P157" s="635">
        <f t="shared" si="14"/>
        <v>0</v>
      </c>
      <c r="Q157" s="640">
        <f>Discount!$H$36</f>
        <v>0</v>
      </c>
      <c r="R157" s="640">
        <f t="shared" si="15"/>
        <v>0</v>
      </c>
      <c r="S157" s="640">
        <f t="shared" si="16"/>
        <v>0</v>
      </c>
      <c r="T157" s="768"/>
    </row>
    <row r="158" spans="1:20">
      <c r="A158" s="536">
        <v>14</v>
      </c>
      <c r="B158" s="546">
        <v>7000016417</v>
      </c>
      <c r="C158" s="546">
        <v>170</v>
      </c>
      <c r="D158" s="546" t="s">
        <v>682</v>
      </c>
      <c r="E158" s="546">
        <v>1000023719</v>
      </c>
      <c r="F158" s="546">
        <v>85176260</v>
      </c>
      <c r="G158" s="534"/>
      <c r="H158" s="546">
        <v>18</v>
      </c>
      <c r="I158" s="535"/>
      <c r="J158" s="538" t="s">
        <v>718</v>
      </c>
      <c r="K158" s="546" t="s">
        <v>301</v>
      </c>
      <c r="L158" s="546">
        <v>1</v>
      </c>
      <c r="M158" s="547"/>
      <c r="N158" s="548" t="str">
        <f t="shared" si="12"/>
        <v>INCLUDED</v>
      </c>
      <c r="O158" s="635">
        <f t="shared" si="13"/>
        <v>0</v>
      </c>
      <c r="P158" s="635">
        <f t="shared" si="14"/>
        <v>0</v>
      </c>
      <c r="Q158" s="640">
        <f>Discount!$H$36</f>
        <v>0</v>
      </c>
      <c r="R158" s="640">
        <f t="shared" si="15"/>
        <v>0</v>
      </c>
      <c r="S158" s="640">
        <f t="shared" si="16"/>
        <v>0</v>
      </c>
      <c r="T158" s="768"/>
    </row>
    <row r="159" spans="1:20">
      <c r="A159" s="536">
        <v>15</v>
      </c>
      <c r="B159" s="546">
        <v>7000016417</v>
      </c>
      <c r="C159" s="546">
        <v>180</v>
      </c>
      <c r="D159" s="546" t="s">
        <v>682</v>
      </c>
      <c r="E159" s="546">
        <v>1000032570</v>
      </c>
      <c r="F159" s="546">
        <v>85176290</v>
      </c>
      <c r="G159" s="534"/>
      <c r="H159" s="546">
        <v>18</v>
      </c>
      <c r="I159" s="535"/>
      <c r="J159" s="538" t="s">
        <v>726</v>
      </c>
      <c r="K159" s="546" t="s">
        <v>301</v>
      </c>
      <c r="L159" s="546">
        <v>1</v>
      </c>
      <c r="M159" s="547"/>
      <c r="N159" s="548" t="str">
        <f t="shared" si="12"/>
        <v>INCLUDED</v>
      </c>
      <c r="O159" s="635">
        <f t="shared" si="13"/>
        <v>0</v>
      </c>
      <c r="P159" s="635">
        <f t="shared" si="14"/>
        <v>0</v>
      </c>
      <c r="Q159" s="640">
        <f>Discount!$H$36</f>
        <v>0</v>
      </c>
      <c r="R159" s="640">
        <f t="shared" si="15"/>
        <v>0</v>
      </c>
      <c r="S159" s="640">
        <f t="shared" si="16"/>
        <v>0</v>
      </c>
      <c r="T159" s="768"/>
    </row>
    <row r="160" spans="1:20" ht="31.5">
      <c r="A160" s="536">
        <v>16</v>
      </c>
      <c r="B160" s="546">
        <v>7000016417</v>
      </c>
      <c r="C160" s="546">
        <v>190</v>
      </c>
      <c r="D160" s="546" t="s">
        <v>682</v>
      </c>
      <c r="E160" s="546">
        <v>1000031374</v>
      </c>
      <c r="F160" s="546">
        <v>85176290</v>
      </c>
      <c r="G160" s="534"/>
      <c r="H160" s="546">
        <v>18</v>
      </c>
      <c r="I160" s="535"/>
      <c r="J160" s="538" t="s">
        <v>719</v>
      </c>
      <c r="K160" s="546" t="s">
        <v>302</v>
      </c>
      <c r="L160" s="546">
        <v>1</v>
      </c>
      <c r="M160" s="547"/>
      <c r="N160" s="548" t="str">
        <f t="shared" si="12"/>
        <v>INCLUDED</v>
      </c>
      <c r="O160" s="635">
        <f t="shared" si="13"/>
        <v>0</v>
      </c>
      <c r="P160" s="635">
        <f t="shared" si="14"/>
        <v>0</v>
      </c>
      <c r="Q160" s="640">
        <f>Discount!$H$36</f>
        <v>0</v>
      </c>
      <c r="R160" s="640">
        <f t="shared" si="15"/>
        <v>0</v>
      </c>
      <c r="S160" s="640">
        <f t="shared" si="16"/>
        <v>0</v>
      </c>
      <c r="T160" s="768"/>
    </row>
    <row r="161" spans="1:20" ht="31.5">
      <c r="A161" s="536">
        <v>17</v>
      </c>
      <c r="B161" s="546">
        <v>7000016417</v>
      </c>
      <c r="C161" s="546">
        <v>200</v>
      </c>
      <c r="D161" s="546" t="s">
        <v>682</v>
      </c>
      <c r="E161" s="546">
        <v>1000034950</v>
      </c>
      <c r="F161" s="546">
        <v>85176990</v>
      </c>
      <c r="G161" s="534"/>
      <c r="H161" s="546">
        <v>18</v>
      </c>
      <c r="I161" s="535"/>
      <c r="J161" s="538" t="s">
        <v>720</v>
      </c>
      <c r="K161" s="546" t="s">
        <v>301</v>
      </c>
      <c r="L161" s="546">
        <v>1</v>
      </c>
      <c r="M161" s="547"/>
      <c r="N161" s="548" t="str">
        <f t="shared" si="12"/>
        <v>INCLUDED</v>
      </c>
      <c r="O161" s="635">
        <f t="shared" si="13"/>
        <v>0</v>
      </c>
      <c r="P161" s="635">
        <f t="shared" si="14"/>
        <v>0</v>
      </c>
      <c r="Q161" s="640">
        <f>Discount!$H$36</f>
        <v>0</v>
      </c>
      <c r="R161" s="640">
        <f t="shared" si="15"/>
        <v>0</v>
      </c>
      <c r="S161" s="640">
        <f t="shared" si="16"/>
        <v>0</v>
      </c>
      <c r="T161" s="768"/>
    </row>
    <row r="162" spans="1:20" ht="31.5">
      <c r="A162" s="536">
        <v>18</v>
      </c>
      <c r="B162" s="546">
        <v>7000016417</v>
      </c>
      <c r="C162" s="546">
        <v>210</v>
      </c>
      <c r="D162" s="546" t="s">
        <v>682</v>
      </c>
      <c r="E162" s="546">
        <v>1000034998</v>
      </c>
      <c r="F162" s="546">
        <v>85171890</v>
      </c>
      <c r="G162" s="534"/>
      <c r="H162" s="546">
        <v>18</v>
      </c>
      <c r="I162" s="535"/>
      <c r="J162" s="538" t="s">
        <v>724</v>
      </c>
      <c r="K162" s="546" t="s">
        <v>301</v>
      </c>
      <c r="L162" s="546">
        <v>1</v>
      </c>
      <c r="M162" s="547"/>
      <c r="N162" s="548" t="str">
        <f t="shared" si="12"/>
        <v>INCLUDED</v>
      </c>
      <c r="O162" s="635">
        <f t="shared" si="13"/>
        <v>0</v>
      </c>
      <c r="P162" s="635">
        <f t="shared" si="14"/>
        <v>0</v>
      </c>
      <c r="Q162" s="640">
        <f>Discount!$H$36</f>
        <v>0</v>
      </c>
      <c r="R162" s="640">
        <f t="shared" si="15"/>
        <v>0</v>
      </c>
      <c r="S162" s="640">
        <f t="shared" si="16"/>
        <v>0</v>
      </c>
      <c r="T162" s="768"/>
    </row>
    <row r="163" spans="1:20" ht="31.5">
      <c r="A163" s="536">
        <v>19</v>
      </c>
      <c r="B163" s="546">
        <v>7000016417</v>
      </c>
      <c r="C163" s="546">
        <v>220</v>
      </c>
      <c r="D163" s="546" t="s">
        <v>682</v>
      </c>
      <c r="E163" s="546">
        <v>1000031398</v>
      </c>
      <c r="F163" s="546">
        <v>85171890</v>
      </c>
      <c r="G163" s="534"/>
      <c r="H163" s="546">
        <v>18</v>
      </c>
      <c r="I163" s="535"/>
      <c r="J163" s="538" t="s">
        <v>727</v>
      </c>
      <c r="K163" s="546" t="s">
        <v>302</v>
      </c>
      <c r="L163" s="546">
        <v>1</v>
      </c>
      <c r="M163" s="547"/>
      <c r="N163" s="548" t="str">
        <f t="shared" si="12"/>
        <v>INCLUDED</v>
      </c>
      <c r="O163" s="635">
        <f t="shared" si="13"/>
        <v>0</v>
      </c>
      <c r="P163" s="635">
        <f t="shared" si="14"/>
        <v>0</v>
      </c>
      <c r="Q163" s="640">
        <f>Discount!$H$36</f>
        <v>0</v>
      </c>
      <c r="R163" s="640">
        <f t="shared" si="15"/>
        <v>0</v>
      </c>
      <c r="S163" s="640">
        <f t="shared" si="16"/>
        <v>0</v>
      </c>
      <c r="T163" s="768"/>
    </row>
    <row r="164" spans="1:20" ht="31.5">
      <c r="A164" s="536">
        <v>20</v>
      </c>
      <c r="B164" s="546">
        <v>7000016417</v>
      </c>
      <c r="C164" s="546">
        <v>230</v>
      </c>
      <c r="D164" s="546" t="s">
        <v>683</v>
      </c>
      <c r="E164" s="546">
        <v>1000057896</v>
      </c>
      <c r="F164" s="546">
        <v>85042330</v>
      </c>
      <c r="G164" s="534"/>
      <c r="H164" s="546">
        <v>18</v>
      </c>
      <c r="I164" s="535"/>
      <c r="J164" s="538" t="s">
        <v>728</v>
      </c>
      <c r="K164" s="546" t="s">
        <v>301</v>
      </c>
      <c r="L164" s="546">
        <v>2</v>
      </c>
      <c r="M164" s="547"/>
      <c r="N164" s="548" t="str">
        <f t="shared" si="12"/>
        <v>INCLUDED</v>
      </c>
      <c r="O164" s="635">
        <f t="shared" si="13"/>
        <v>0</v>
      </c>
      <c r="P164" s="635">
        <f t="shared" si="14"/>
        <v>0</v>
      </c>
      <c r="Q164" s="640">
        <f>Discount!$H$36</f>
        <v>0</v>
      </c>
      <c r="R164" s="640">
        <f t="shared" si="15"/>
        <v>0</v>
      </c>
      <c r="S164" s="640">
        <f t="shared" si="16"/>
        <v>0</v>
      </c>
      <c r="T164" s="768"/>
    </row>
    <row r="165" spans="1:20" ht="31.5">
      <c r="A165" s="536">
        <v>21</v>
      </c>
      <c r="B165" s="546">
        <v>7000016417</v>
      </c>
      <c r="C165" s="546">
        <v>240</v>
      </c>
      <c r="D165" s="546" t="s">
        <v>683</v>
      </c>
      <c r="E165" s="546">
        <v>1000025219</v>
      </c>
      <c r="F165" s="546">
        <v>85049010</v>
      </c>
      <c r="G165" s="534"/>
      <c r="H165" s="546">
        <v>18</v>
      </c>
      <c r="I165" s="535"/>
      <c r="J165" s="538" t="s">
        <v>729</v>
      </c>
      <c r="K165" s="546" t="s">
        <v>301</v>
      </c>
      <c r="L165" s="546">
        <v>2</v>
      </c>
      <c r="M165" s="547"/>
      <c r="N165" s="548" t="str">
        <f t="shared" si="12"/>
        <v>INCLUDED</v>
      </c>
      <c r="O165" s="635">
        <f t="shared" si="13"/>
        <v>0</v>
      </c>
      <c r="P165" s="635">
        <f t="shared" si="14"/>
        <v>0</v>
      </c>
      <c r="Q165" s="640">
        <f>Discount!$H$36</f>
        <v>0</v>
      </c>
      <c r="R165" s="640">
        <f t="shared" si="15"/>
        <v>0</v>
      </c>
      <c r="S165" s="640">
        <f t="shared" si="16"/>
        <v>0</v>
      </c>
      <c r="T165" s="768"/>
    </row>
    <row r="166" spans="1:20" ht="31.5">
      <c r="A166" s="536">
        <v>22</v>
      </c>
      <c r="B166" s="546">
        <v>7000016417</v>
      </c>
      <c r="C166" s="546">
        <v>250</v>
      </c>
      <c r="D166" s="546" t="s">
        <v>683</v>
      </c>
      <c r="E166" s="546">
        <v>1000015938</v>
      </c>
      <c r="F166" s="546">
        <v>84248990</v>
      </c>
      <c r="G166" s="534"/>
      <c r="H166" s="546">
        <v>18</v>
      </c>
      <c r="I166" s="535"/>
      <c r="J166" s="538" t="s">
        <v>730</v>
      </c>
      <c r="K166" s="546" t="s">
        <v>302</v>
      </c>
      <c r="L166" s="546">
        <v>2</v>
      </c>
      <c r="M166" s="547"/>
      <c r="N166" s="548" t="str">
        <f t="shared" si="12"/>
        <v>INCLUDED</v>
      </c>
      <c r="O166" s="635">
        <f t="shared" si="13"/>
        <v>0</v>
      </c>
      <c r="P166" s="635">
        <f t="shared" si="14"/>
        <v>0</v>
      </c>
      <c r="Q166" s="640">
        <f>Discount!$H$36</f>
        <v>0</v>
      </c>
      <c r="R166" s="640">
        <f t="shared" si="15"/>
        <v>0</v>
      </c>
      <c r="S166" s="640">
        <f t="shared" si="16"/>
        <v>0</v>
      </c>
      <c r="T166" s="768"/>
    </row>
    <row r="167" spans="1:20" ht="31.5">
      <c r="A167" s="536">
        <v>23</v>
      </c>
      <c r="B167" s="546">
        <v>7000016417</v>
      </c>
      <c r="C167" s="546">
        <v>260</v>
      </c>
      <c r="D167" s="546" t="s">
        <v>683</v>
      </c>
      <c r="E167" s="546">
        <v>1000057899</v>
      </c>
      <c r="F167" s="546">
        <v>85049010</v>
      </c>
      <c r="G167" s="534"/>
      <c r="H167" s="546">
        <v>18</v>
      </c>
      <c r="I167" s="535"/>
      <c r="J167" s="538" t="s">
        <v>731</v>
      </c>
      <c r="K167" s="546" t="s">
        <v>302</v>
      </c>
      <c r="L167" s="546">
        <v>2</v>
      </c>
      <c r="M167" s="547"/>
      <c r="N167" s="548" t="str">
        <f t="shared" si="12"/>
        <v>INCLUDED</v>
      </c>
      <c r="O167" s="635">
        <f t="shared" si="13"/>
        <v>0</v>
      </c>
      <c r="P167" s="635">
        <f t="shared" si="14"/>
        <v>0</v>
      </c>
      <c r="Q167" s="640">
        <f>Discount!$H$36</f>
        <v>0</v>
      </c>
      <c r="R167" s="640">
        <f t="shared" si="15"/>
        <v>0</v>
      </c>
      <c r="S167" s="640">
        <f t="shared" si="16"/>
        <v>0</v>
      </c>
      <c r="T167" s="768"/>
    </row>
    <row r="168" spans="1:20" ht="47.25">
      <c r="A168" s="536">
        <v>24</v>
      </c>
      <c r="B168" s="546">
        <v>7000016417</v>
      </c>
      <c r="C168" s="546">
        <v>270</v>
      </c>
      <c r="D168" s="546" t="s">
        <v>684</v>
      </c>
      <c r="E168" s="546">
        <v>1000030620</v>
      </c>
      <c r="F168" s="546">
        <v>85359030</v>
      </c>
      <c r="G168" s="534"/>
      <c r="H168" s="546">
        <v>18</v>
      </c>
      <c r="I168" s="535"/>
      <c r="J168" s="538" t="s">
        <v>732</v>
      </c>
      <c r="K168" s="546" t="s">
        <v>302</v>
      </c>
      <c r="L168" s="546">
        <v>2</v>
      </c>
      <c r="M168" s="547"/>
      <c r="N168" s="548" t="str">
        <f t="shared" si="12"/>
        <v>INCLUDED</v>
      </c>
      <c r="O168" s="635">
        <f t="shared" si="13"/>
        <v>0</v>
      </c>
      <c r="P168" s="635">
        <f t="shared" si="14"/>
        <v>0</v>
      </c>
      <c r="Q168" s="640">
        <f>Discount!$H$36</f>
        <v>0</v>
      </c>
      <c r="R168" s="640">
        <f t="shared" si="15"/>
        <v>0</v>
      </c>
      <c r="S168" s="640">
        <f t="shared" si="16"/>
        <v>0</v>
      </c>
      <c r="T168" s="768"/>
    </row>
    <row r="169" spans="1:20" ht="47.25">
      <c r="A169" s="536">
        <v>25</v>
      </c>
      <c r="B169" s="546">
        <v>7000016417</v>
      </c>
      <c r="C169" s="546">
        <v>280</v>
      </c>
      <c r="D169" s="546" t="s">
        <v>684</v>
      </c>
      <c r="E169" s="546">
        <v>1000030621</v>
      </c>
      <c r="F169" s="546">
        <v>85359030</v>
      </c>
      <c r="G169" s="534"/>
      <c r="H169" s="546">
        <v>18</v>
      </c>
      <c r="I169" s="535"/>
      <c r="J169" s="538" t="s">
        <v>733</v>
      </c>
      <c r="K169" s="546" t="s">
        <v>302</v>
      </c>
      <c r="L169" s="546">
        <v>2</v>
      </c>
      <c r="M169" s="547"/>
      <c r="N169" s="548" t="str">
        <f t="shared" si="12"/>
        <v>INCLUDED</v>
      </c>
      <c r="O169" s="635">
        <f t="shared" si="13"/>
        <v>0</v>
      </c>
      <c r="P169" s="635">
        <f t="shared" si="14"/>
        <v>0</v>
      </c>
      <c r="Q169" s="640">
        <f>Discount!$H$36</f>
        <v>0</v>
      </c>
      <c r="R169" s="640">
        <f t="shared" si="15"/>
        <v>0</v>
      </c>
      <c r="S169" s="640">
        <f t="shared" si="16"/>
        <v>0</v>
      </c>
      <c r="T169" s="768"/>
    </row>
    <row r="170" spans="1:20" ht="47.25">
      <c r="A170" s="536">
        <v>26</v>
      </c>
      <c r="B170" s="546">
        <v>7000016417</v>
      </c>
      <c r="C170" s="546">
        <v>290</v>
      </c>
      <c r="D170" s="546" t="s">
        <v>684</v>
      </c>
      <c r="E170" s="546">
        <v>1000058060</v>
      </c>
      <c r="F170" s="546">
        <v>85359030</v>
      </c>
      <c r="G170" s="534"/>
      <c r="H170" s="546">
        <v>18</v>
      </c>
      <c r="I170" s="535"/>
      <c r="J170" s="538" t="s">
        <v>734</v>
      </c>
      <c r="K170" s="546" t="s">
        <v>302</v>
      </c>
      <c r="L170" s="546">
        <v>2</v>
      </c>
      <c r="M170" s="547"/>
      <c r="N170" s="548" t="str">
        <f t="shared" si="12"/>
        <v>INCLUDED</v>
      </c>
      <c r="O170" s="635">
        <f t="shared" si="13"/>
        <v>0</v>
      </c>
      <c r="P170" s="635">
        <f t="shared" si="14"/>
        <v>0</v>
      </c>
      <c r="Q170" s="640">
        <f>Discount!$H$36</f>
        <v>0</v>
      </c>
      <c r="R170" s="640">
        <f t="shared" si="15"/>
        <v>0</v>
      </c>
      <c r="S170" s="640">
        <f t="shared" si="16"/>
        <v>0</v>
      </c>
      <c r="T170" s="768"/>
    </row>
    <row r="171" spans="1:20" ht="47.25">
      <c r="A171" s="536">
        <v>27</v>
      </c>
      <c r="B171" s="546">
        <v>7000016417</v>
      </c>
      <c r="C171" s="546">
        <v>300</v>
      </c>
      <c r="D171" s="546" t="s">
        <v>684</v>
      </c>
      <c r="E171" s="546">
        <v>1000057639</v>
      </c>
      <c r="F171" s="546">
        <v>85359030</v>
      </c>
      <c r="G171" s="534"/>
      <c r="H171" s="546">
        <v>18</v>
      </c>
      <c r="I171" s="535"/>
      <c r="J171" s="538" t="s">
        <v>735</v>
      </c>
      <c r="K171" s="546" t="s">
        <v>302</v>
      </c>
      <c r="L171" s="546">
        <v>1</v>
      </c>
      <c r="M171" s="547"/>
      <c r="N171" s="548" t="str">
        <f t="shared" si="12"/>
        <v>INCLUDED</v>
      </c>
      <c r="O171" s="635">
        <f t="shared" si="13"/>
        <v>0</v>
      </c>
      <c r="P171" s="635">
        <f t="shared" si="14"/>
        <v>0</v>
      </c>
      <c r="Q171" s="640">
        <f>Discount!$H$36</f>
        <v>0</v>
      </c>
      <c r="R171" s="640">
        <f t="shared" si="15"/>
        <v>0</v>
      </c>
      <c r="S171" s="640">
        <f t="shared" si="16"/>
        <v>0</v>
      </c>
      <c r="T171" s="768"/>
    </row>
    <row r="172" spans="1:20" ht="47.25">
      <c r="A172" s="536">
        <v>28</v>
      </c>
      <c r="B172" s="546">
        <v>7000016417</v>
      </c>
      <c r="C172" s="546">
        <v>310</v>
      </c>
      <c r="D172" s="546" t="s">
        <v>685</v>
      </c>
      <c r="E172" s="546">
        <v>1000025442</v>
      </c>
      <c r="F172" s="546">
        <v>90271000</v>
      </c>
      <c r="G172" s="534"/>
      <c r="H172" s="546">
        <v>18</v>
      </c>
      <c r="I172" s="535"/>
      <c r="J172" s="538" t="s">
        <v>736</v>
      </c>
      <c r="K172" s="546" t="s">
        <v>301</v>
      </c>
      <c r="L172" s="546">
        <v>1</v>
      </c>
      <c r="M172" s="547"/>
      <c r="N172" s="548" t="str">
        <f t="shared" si="12"/>
        <v>INCLUDED</v>
      </c>
      <c r="O172" s="635">
        <f t="shared" si="13"/>
        <v>0</v>
      </c>
      <c r="P172" s="635">
        <f t="shared" si="14"/>
        <v>0</v>
      </c>
      <c r="Q172" s="640">
        <f>Discount!$H$36</f>
        <v>0</v>
      </c>
      <c r="R172" s="640">
        <f t="shared" si="15"/>
        <v>0</v>
      </c>
      <c r="S172" s="640">
        <f t="shared" si="16"/>
        <v>0</v>
      </c>
      <c r="T172" s="768"/>
    </row>
    <row r="173" spans="1:20" ht="47.25">
      <c r="A173" s="536">
        <v>29</v>
      </c>
      <c r="B173" s="546">
        <v>7000016417</v>
      </c>
      <c r="C173" s="546">
        <v>320</v>
      </c>
      <c r="D173" s="546" t="s">
        <v>685</v>
      </c>
      <c r="E173" s="546">
        <v>1000025436</v>
      </c>
      <c r="F173" s="546">
        <v>90271000</v>
      </c>
      <c r="G173" s="534"/>
      <c r="H173" s="546">
        <v>18</v>
      </c>
      <c r="I173" s="535"/>
      <c r="J173" s="538" t="s">
        <v>737</v>
      </c>
      <c r="K173" s="546" t="s">
        <v>301</v>
      </c>
      <c r="L173" s="546">
        <v>1</v>
      </c>
      <c r="M173" s="547"/>
      <c r="N173" s="548" t="str">
        <f t="shared" si="12"/>
        <v>INCLUDED</v>
      </c>
      <c r="O173" s="635">
        <f t="shared" si="13"/>
        <v>0</v>
      </c>
      <c r="P173" s="635">
        <f t="shared" si="14"/>
        <v>0</v>
      </c>
      <c r="Q173" s="640">
        <f>Discount!$H$36</f>
        <v>0</v>
      </c>
      <c r="R173" s="640">
        <f t="shared" si="15"/>
        <v>0</v>
      </c>
      <c r="S173" s="640">
        <f t="shared" si="16"/>
        <v>0</v>
      </c>
      <c r="T173" s="768"/>
    </row>
    <row r="174" spans="1:20" ht="63">
      <c r="A174" s="536">
        <v>30</v>
      </c>
      <c r="B174" s="546">
        <v>7000016417</v>
      </c>
      <c r="C174" s="546">
        <v>330</v>
      </c>
      <c r="D174" s="546" t="s">
        <v>685</v>
      </c>
      <c r="E174" s="546">
        <v>1000024462</v>
      </c>
      <c r="F174" s="546">
        <v>90303900</v>
      </c>
      <c r="G174" s="534"/>
      <c r="H174" s="546">
        <v>18</v>
      </c>
      <c r="I174" s="535"/>
      <c r="J174" s="538" t="s">
        <v>738</v>
      </c>
      <c r="K174" s="546" t="s">
        <v>301</v>
      </c>
      <c r="L174" s="546">
        <v>1</v>
      </c>
      <c r="M174" s="547"/>
      <c r="N174" s="548" t="str">
        <f t="shared" si="12"/>
        <v>INCLUDED</v>
      </c>
      <c r="O174" s="635">
        <f t="shared" si="13"/>
        <v>0</v>
      </c>
      <c r="P174" s="635">
        <f t="shared" si="14"/>
        <v>0</v>
      </c>
      <c r="Q174" s="640">
        <f>Discount!$H$36</f>
        <v>0</v>
      </c>
      <c r="R174" s="640">
        <f t="shared" si="15"/>
        <v>0</v>
      </c>
      <c r="S174" s="640">
        <f t="shared" si="16"/>
        <v>0</v>
      </c>
      <c r="T174" s="768"/>
    </row>
    <row r="175" spans="1:20" ht="47.25">
      <c r="A175" s="536">
        <v>31</v>
      </c>
      <c r="B175" s="546">
        <v>7000016417</v>
      </c>
      <c r="C175" s="546">
        <v>340</v>
      </c>
      <c r="D175" s="546" t="s">
        <v>685</v>
      </c>
      <c r="E175" s="546">
        <v>1000030633</v>
      </c>
      <c r="F175" s="546">
        <v>85389000</v>
      </c>
      <c r="G175" s="534"/>
      <c r="H175" s="546">
        <v>18</v>
      </c>
      <c r="I175" s="535"/>
      <c r="J175" s="538" t="s">
        <v>739</v>
      </c>
      <c r="K175" s="546" t="s">
        <v>301</v>
      </c>
      <c r="L175" s="546">
        <v>1</v>
      </c>
      <c r="M175" s="547"/>
      <c r="N175" s="548" t="str">
        <f t="shared" si="12"/>
        <v>INCLUDED</v>
      </c>
      <c r="O175" s="635">
        <f t="shared" si="13"/>
        <v>0</v>
      </c>
      <c r="P175" s="635">
        <f t="shared" si="14"/>
        <v>0</v>
      </c>
      <c r="Q175" s="640">
        <f>Discount!$H$36</f>
        <v>0</v>
      </c>
      <c r="R175" s="640">
        <f t="shared" si="15"/>
        <v>0</v>
      </c>
      <c r="S175" s="640">
        <f t="shared" si="16"/>
        <v>0</v>
      </c>
      <c r="T175" s="768"/>
    </row>
    <row r="176" spans="1:20" ht="47.25">
      <c r="A176" s="536">
        <v>32</v>
      </c>
      <c r="B176" s="546">
        <v>7000016417</v>
      </c>
      <c r="C176" s="546">
        <v>350</v>
      </c>
      <c r="D176" s="546" t="s">
        <v>685</v>
      </c>
      <c r="E176" s="546">
        <v>1000030648</v>
      </c>
      <c r="F176" s="546">
        <v>85389000</v>
      </c>
      <c r="G176" s="534"/>
      <c r="H176" s="546">
        <v>18</v>
      </c>
      <c r="I176" s="535"/>
      <c r="J176" s="538" t="s">
        <v>740</v>
      </c>
      <c r="K176" s="546" t="s">
        <v>301</v>
      </c>
      <c r="L176" s="546">
        <v>1</v>
      </c>
      <c r="M176" s="547"/>
      <c r="N176" s="548" t="str">
        <f t="shared" si="12"/>
        <v>INCLUDED</v>
      </c>
      <c r="O176" s="635">
        <f t="shared" si="13"/>
        <v>0</v>
      </c>
      <c r="P176" s="635">
        <f t="shared" si="14"/>
        <v>0</v>
      </c>
      <c r="Q176" s="640">
        <f>Discount!$H$36</f>
        <v>0</v>
      </c>
      <c r="R176" s="640">
        <f t="shared" si="15"/>
        <v>0</v>
      </c>
      <c r="S176" s="640">
        <f t="shared" si="16"/>
        <v>0</v>
      </c>
      <c r="T176" s="768"/>
    </row>
    <row r="177" spans="1:20" ht="47.25">
      <c r="A177" s="536">
        <v>33</v>
      </c>
      <c r="B177" s="546">
        <v>7000016417</v>
      </c>
      <c r="C177" s="546">
        <v>360</v>
      </c>
      <c r="D177" s="546" t="s">
        <v>685</v>
      </c>
      <c r="E177" s="546">
        <v>1000025329</v>
      </c>
      <c r="F177" s="546">
        <v>90318000</v>
      </c>
      <c r="G177" s="534"/>
      <c r="H177" s="546">
        <v>18</v>
      </c>
      <c r="I177" s="535"/>
      <c r="J177" s="538" t="s">
        <v>741</v>
      </c>
      <c r="K177" s="546" t="s">
        <v>301</v>
      </c>
      <c r="L177" s="546">
        <v>1</v>
      </c>
      <c r="M177" s="547"/>
      <c r="N177" s="548" t="str">
        <f t="shared" si="12"/>
        <v>INCLUDED</v>
      </c>
      <c r="O177" s="635">
        <f t="shared" si="13"/>
        <v>0</v>
      </c>
      <c r="P177" s="635">
        <f t="shared" si="14"/>
        <v>0</v>
      </c>
      <c r="Q177" s="640">
        <f>Discount!$H$36</f>
        <v>0</v>
      </c>
      <c r="R177" s="640">
        <f t="shared" si="15"/>
        <v>0</v>
      </c>
      <c r="S177" s="640">
        <f t="shared" si="16"/>
        <v>0</v>
      </c>
      <c r="T177" s="768"/>
    </row>
    <row r="178" spans="1:20">
      <c r="A178" s="536">
        <v>34</v>
      </c>
      <c r="B178" s="546">
        <v>7000016417</v>
      </c>
      <c r="C178" s="546">
        <v>370</v>
      </c>
      <c r="D178" s="546" t="s">
        <v>686</v>
      </c>
      <c r="E178" s="546">
        <v>1000005030</v>
      </c>
      <c r="F178" s="546">
        <v>85462040</v>
      </c>
      <c r="G178" s="534"/>
      <c r="H178" s="546">
        <v>18</v>
      </c>
      <c r="I178" s="535"/>
      <c r="J178" s="538" t="s">
        <v>742</v>
      </c>
      <c r="K178" s="546" t="s">
        <v>301</v>
      </c>
      <c r="L178" s="546">
        <v>21</v>
      </c>
      <c r="M178" s="547"/>
      <c r="N178" s="548" t="str">
        <f t="shared" si="12"/>
        <v>INCLUDED</v>
      </c>
      <c r="O178" s="635">
        <f t="shared" si="13"/>
        <v>0</v>
      </c>
      <c r="P178" s="635">
        <f t="shared" si="14"/>
        <v>0</v>
      </c>
      <c r="Q178" s="640">
        <f>Discount!$H$36</f>
        <v>0</v>
      </c>
      <c r="R178" s="640">
        <f t="shared" si="15"/>
        <v>0</v>
      </c>
      <c r="S178" s="640">
        <f t="shared" si="16"/>
        <v>0</v>
      </c>
      <c r="T178" s="768"/>
    </row>
    <row r="179" spans="1:20">
      <c r="A179" s="536">
        <v>35</v>
      </c>
      <c r="B179" s="546">
        <v>7000016417</v>
      </c>
      <c r="C179" s="546">
        <v>380</v>
      </c>
      <c r="D179" s="546" t="s">
        <v>686</v>
      </c>
      <c r="E179" s="546">
        <v>1000029252</v>
      </c>
      <c r="F179" s="546">
        <v>85354010</v>
      </c>
      <c r="G179" s="534"/>
      <c r="H179" s="546">
        <v>18</v>
      </c>
      <c r="I179" s="535"/>
      <c r="J179" s="538" t="s">
        <v>743</v>
      </c>
      <c r="K179" s="546" t="s">
        <v>301</v>
      </c>
      <c r="L179" s="546">
        <v>12</v>
      </c>
      <c r="M179" s="547"/>
      <c r="N179" s="548" t="str">
        <f t="shared" si="12"/>
        <v>INCLUDED</v>
      </c>
      <c r="O179" s="635">
        <f t="shared" si="13"/>
        <v>0</v>
      </c>
      <c r="P179" s="635">
        <f t="shared" si="14"/>
        <v>0</v>
      </c>
      <c r="Q179" s="640">
        <f>Discount!$H$36</f>
        <v>0</v>
      </c>
      <c r="R179" s="640">
        <f t="shared" si="15"/>
        <v>0</v>
      </c>
      <c r="S179" s="640">
        <f t="shared" si="16"/>
        <v>0</v>
      </c>
      <c r="T179" s="768"/>
    </row>
    <row r="180" spans="1:20" ht="31.5">
      <c r="A180" s="536">
        <v>36</v>
      </c>
      <c r="B180" s="546">
        <v>7000016417</v>
      </c>
      <c r="C180" s="546">
        <v>390</v>
      </c>
      <c r="D180" s="546" t="s">
        <v>687</v>
      </c>
      <c r="E180" s="546">
        <v>1000033307</v>
      </c>
      <c r="F180" s="546">
        <v>85359030</v>
      </c>
      <c r="G180" s="534"/>
      <c r="H180" s="546">
        <v>18</v>
      </c>
      <c r="I180" s="535"/>
      <c r="J180" s="538" t="s">
        <v>744</v>
      </c>
      <c r="K180" s="546" t="s">
        <v>302</v>
      </c>
      <c r="L180" s="546">
        <v>1</v>
      </c>
      <c r="M180" s="547"/>
      <c r="N180" s="548" t="str">
        <f t="shared" si="12"/>
        <v>INCLUDED</v>
      </c>
      <c r="O180" s="635">
        <f t="shared" si="13"/>
        <v>0</v>
      </c>
      <c r="P180" s="635">
        <f t="shared" si="14"/>
        <v>0</v>
      </c>
      <c r="Q180" s="640">
        <f>Discount!$H$36</f>
        <v>0</v>
      </c>
      <c r="R180" s="640">
        <f t="shared" si="15"/>
        <v>0</v>
      </c>
      <c r="S180" s="640">
        <f t="shared" si="16"/>
        <v>0</v>
      </c>
      <c r="T180" s="768"/>
    </row>
    <row r="181" spans="1:20" ht="31.5">
      <c r="A181" s="536">
        <v>37</v>
      </c>
      <c r="B181" s="546">
        <v>7000016417</v>
      </c>
      <c r="C181" s="546">
        <v>400</v>
      </c>
      <c r="D181" s="546" t="s">
        <v>687</v>
      </c>
      <c r="E181" s="546">
        <v>1000033305</v>
      </c>
      <c r="F181" s="546">
        <v>85359030</v>
      </c>
      <c r="G181" s="534"/>
      <c r="H181" s="546">
        <v>18</v>
      </c>
      <c r="I181" s="535"/>
      <c r="J181" s="538" t="s">
        <v>745</v>
      </c>
      <c r="K181" s="546" t="s">
        <v>301</v>
      </c>
      <c r="L181" s="546">
        <v>10</v>
      </c>
      <c r="M181" s="547"/>
      <c r="N181" s="548" t="str">
        <f t="shared" si="12"/>
        <v>INCLUDED</v>
      </c>
      <c r="O181" s="635">
        <f t="shared" si="13"/>
        <v>0</v>
      </c>
      <c r="P181" s="635">
        <f t="shared" si="14"/>
        <v>0</v>
      </c>
      <c r="Q181" s="640">
        <f>Discount!$H$36</f>
        <v>0</v>
      </c>
      <c r="R181" s="640">
        <f t="shared" si="15"/>
        <v>0</v>
      </c>
      <c r="S181" s="640">
        <f t="shared" si="16"/>
        <v>0</v>
      </c>
      <c r="T181" s="768"/>
    </row>
    <row r="182" spans="1:20" ht="31.5">
      <c r="A182" s="536">
        <v>38</v>
      </c>
      <c r="B182" s="546">
        <v>7000016417</v>
      </c>
      <c r="C182" s="546">
        <v>410</v>
      </c>
      <c r="D182" s="546" t="s">
        <v>687</v>
      </c>
      <c r="E182" s="546">
        <v>1000033342</v>
      </c>
      <c r="F182" s="546">
        <v>85359030</v>
      </c>
      <c r="G182" s="534"/>
      <c r="H182" s="546">
        <v>18</v>
      </c>
      <c r="I182" s="535"/>
      <c r="J182" s="538" t="s">
        <v>746</v>
      </c>
      <c r="K182" s="546" t="s">
        <v>301</v>
      </c>
      <c r="L182" s="546">
        <v>2</v>
      </c>
      <c r="M182" s="547"/>
      <c r="N182" s="548" t="str">
        <f t="shared" si="12"/>
        <v>INCLUDED</v>
      </c>
      <c r="O182" s="635">
        <f t="shared" si="13"/>
        <v>0</v>
      </c>
      <c r="P182" s="635">
        <f t="shared" si="14"/>
        <v>0</v>
      </c>
      <c r="Q182" s="640">
        <f>Discount!$H$36</f>
        <v>0</v>
      </c>
      <c r="R182" s="640">
        <f t="shared" si="15"/>
        <v>0</v>
      </c>
      <c r="S182" s="640">
        <f t="shared" si="16"/>
        <v>0</v>
      </c>
      <c r="T182" s="768"/>
    </row>
    <row r="183" spans="1:20" ht="31.5">
      <c r="A183" s="536">
        <v>39</v>
      </c>
      <c r="B183" s="546">
        <v>7000016417</v>
      </c>
      <c r="C183" s="546">
        <v>420</v>
      </c>
      <c r="D183" s="546" t="s">
        <v>687</v>
      </c>
      <c r="E183" s="546">
        <v>1000033306</v>
      </c>
      <c r="F183" s="546">
        <v>85359030</v>
      </c>
      <c r="G183" s="534"/>
      <c r="H183" s="546">
        <v>18</v>
      </c>
      <c r="I183" s="535"/>
      <c r="J183" s="538" t="s">
        <v>747</v>
      </c>
      <c r="K183" s="546" t="s">
        <v>301</v>
      </c>
      <c r="L183" s="546">
        <v>2</v>
      </c>
      <c r="M183" s="547"/>
      <c r="N183" s="548" t="str">
        <f t="shared" si="12"/>
        <v>INCLUDED</v>
      </c>
      <c r="O183" s="635">
        <f t="shared" si="13"/>
        <v>0</v>
      </c>
      <c r="P183" s="635">
        <f t="shared" si="14"/>
        <v>0</v>
      </c>
      <c r="Q183" s="640">
        <f>Discount!$H$36</f>
        <v>0</v>
      </c>
      <c r="R183" s="640">
        <f t="shared" si="15"/>
        <v>0</v>
      </c>
      <c r="S183" s="640">
        <f t="shared" si="16"/>
        <v>0</v>
      </c>
      <c r="T183" s="768"/>
    </row>
    <row r="184" spans="1:20">
      <c r="A184" s="536">
        <v>40</v>
      </c>
      <c r="B184" s="546">
        <v>7000016417</v>
      </c>
      <c r="C184" s="546">
        <v>430</v>
      </c>
      <c r="D184" s="546" t="s">
        <v>688</v>
      </c>
      <c r="E184" s="546">
        <v>1000000593</v>
      </c>
      <c r="F184" s="546">
        <v>85462040</v>
      </c>
      <c r="G184" s="534"/>
      <c r="H184" s="546">
        <v>18</v>
      </c>
      <c r="I184" s="535"/>
      <c r="J184" s="538" t="s">
        <v>748</v>
      </c>
      <c r="K184" s="546" t="s">
        <v>301</v>
      </c>
      <c r="L184" s="546">
        <v>6</v>
      </c>
      <c r="M184" s="547"/>
      <c r="N184" s="548" t="str">
        <f t="shared" si="12"/>
        <v>INCLUDED</v>
      </c>
      <c r="O184" s="635">
        <f t="shared" si="13"/>
        <v>0</v>
      </c>
      <c r="P184" s="635">
        <f t="shared" si="14"/>
        <v>0</v>
      </c>
      <c r="Q184" s="640">
        <f>Discount!$H$36</f>
        <v>0</v>
      </c>
      <c r="R184" s="640">
        <f t="shared" si="15"/>
        <v>0</v>
      </c>
      <c r="S184" s="640">
        <f t="shared" si="16"/>
        <v>0</v>
      </c>
      <c r="T184" s="768"/>
    </row>
    <row r="185" spans="1:20">
      <c r="A185" s="536">
        <v>41</v>
      </c>
      <c r="B185" s="546">
        <v>7000016417</v>
      </c>
      <c r="C185" s="546">
        <v>440</v>
      </c>
      <c r="D185" s="546" t="s">
        <v>688</v>
      </c>
      <c r="E185" s="546">
        <v>1000020422</v>
      </c>
      <c r="F185" s="546">
        <v>85354010</v>
      </c>
      <c r="G185" s="534"/>
      <c r="H185" s="546">
        <v>18</v>
      </c>
      <c r="I185" s="535"/>
      <c r="J185" s="538" t="s">
        <v>749</v>
      </c>
      <c r="K185" s="546" t="s">
        <v>301</v>
      </c>
      <c r="L185" s="546">
        <v>6</v>
      </c>
      <c r="M185" s="547"/>
      <c r="N185" s="548" t="str">
        <f t="shared" si="12"/>
        <v>INCLUDED</v>
      </c>
      <c r="O185" s="635">
        <f t="shared" si="13"/>
        <v>0</v>
      </c>
      <c r="P185" s="635">
        <f t="shared" si="14"/>
        <v>0</v>
      </c>
      <c r="Q185" s="640">
        <f>Discount!$H$36</f>
        <v>0</v>
      </c>
      <c r="R185" s="640">
        <f t="shared" si="15"/>
        <v>0</v>
      </c>
      <c r="S185" s="640">
        <f t="shared" si="16"/>
        <v>0</v>
      </c>
      <c r="T185" s="768"/>
    </row>
    <row r="186" spans="1:20">
      <c r="A186" s="536">
        <v>42</v>
      </c>
      <c r="B186" s="546">
        <v>7000016417</v>
      </c>
      <c r="C186" s="546">
        <v>450</v>
      </c>
      <c r="D186" s="546" t="s">
        <v>689</v>
      </c>
      <c r="E186" s="546">
        <v>1000031070</v>
      </c>
      <c r="F186" s="546">
        <v>85049010</v>
      </c>
      <c r="G186" s="534"/>
      <c r="H186" s="546">
        <v>18</v>
      </c>
      <c r="I186" s="535"/>
      <c r="J186" s="538" t="s">
        <v>750</v>
      </c>
      <c r="K186" s="546" t="s">
        <v>301</v>
      </c>
      <c r="L186" s="546">
        <v>2</v>
      </c>
      <c r="M186" s="547"/>
      <c r="N186" s="548" t="str">
        <f t="shared" si="12"/>
        <v>INCLUDED</v>
      </c>
      <c r="O186" s="635">
        <f t="shared" si="13"/>
        <v>0</v>
      </c>
      <c r="P186" s="635">
        <f t="shared" si="14"/>
        <v>0</v>
      </c>
      <c r="Q186" s="640">
        <f>Discount!$H$36</f>
        <v>0</v>
      </c>
      <c r="R186" s="640">
        <f t="shared" si="15"/>
        <v>0</v>
      </c>
      <c r="S186" s="640">
        <f t="shared" si="16"/>
        <v>0</v>
      </c>
      <c r="T186" s="768"/>
    </row>
    <row r="187" spans="1:20">
      <c r="A187" s="536">
        <v>43</v>
      </c>
      <c r="B187" s="546">
        <v>7000016417</v>
      </c>
      <c r="C187" s="546">
        <v>460</v>
      </c>
      <c r="D187" s="546" t="s">
        <v>690</v>
      </c>
      <c r="E187" s="546">
        <v>1000004313</v>
      </c>
      <c r="F187" s="546">
        <v>85371000</v>
      </c>
      <c r="G187" s="534"/>
      <c r="H187" s="546">
        <v>18</v>
      </c>
      <c r="I187" s="535"/>
      <c r="J187" s="538" t="s">
        <v>751</v>
      </c>
      <c r="K187" s="546" t="s">
        <v>302</v>
      </c>
      <c r="L187" s="546">
        <v>1</v>
      </c>
      <c r="M187" s="547"/>
      <c r="N187" s="548" t="str">
        <f t="shared" si="12"/>
        <v>INCLUDED</v>
      </c>
      <c r="O187" s="635">
        <f t="shared" si="13"/>
        <v>0</v>
      </c>
      <c r="P187" s="635">
        <f t="shared" si="14"/>
        <v>0</v>
      </c>
      <c r="Q187" s="640">
        <f>Discount!$H$36</f>
        <v>0</v>
      </c>
      <c r="R187" s="640">
        <f t="shared" si="15"/>
        <v>0</v>
      </c>
      <c r="S187" s="640">
        <f t="shared" si="16"/>
        <v>0</v>
      </c>
      <c r="T187" s="768"/>
    </row>
    <row r="188" spans="1:20" ht="31.5">
      <c r="A188" s="536">
        <v>44</v>
      </c>
      <c r="B188" s="546">
        <v>7000016417</v>
      </c>
      <c r="C188" s="546">
        <v>470</v>
      </c>
      <c r="D188" s="546" t="s">
        <v>690</v>
      </c>
      <c r="E188" s="546">
        <v>1000004303</v>
      </c>
      <c r="F188" s="546">
        <v>85371000</v>
      </c>
      <c r="G188" s="534"/>
      <c r="H188" s="546">
        <v>18</v>
      </c>
      <c r="I188" s="535"/>
      <c r="J188" s="538" t="s">
        <v>752</v>
      </c>
      <c r="K188" s="546" t="s">
        <v>302</v>
      </c>
      <c r="L188" s="546">
        <v>1</v>
      </c>
      <c r="M188" s="547"/>
      <c r="N188" s="548" t="str">
        <f t="shared" si="12"/>
        <v>INCLUDED</v>
      </c>
      <c r="O188" s="635">
        <f t="shared" si="13"/>
        <v>0</v>
      </c>
      <c r="P188" s="635">
        <f t="shared" si="14"/>
        <v>0</v>
      </c>
      <c r="Q188" s="640">
        <f>Discount!$H$36</f>
        <v>0</v>
      </c>
      <c r="R188" s="640">
        <f t="shared" si="15"/>
        <v>0</v>
      </c>
      <c r="S188" s="640">
        <f t="shared" si="16"/>
        <v>0</v>
      </c>
      <c r="T188" s="768"/>
    </row>
    <row r="189" spans="1:20">
      <c r="A189" s="536">
        <v>45</v>
      </c>
      <c r="B189" s="546">
        <v>7000016417</v>
      </c>
      <c r="C189" s="546">
        <v>480</v>
      </c>
      <c r="D189" s="546" t="s">
        <v>690</v>
      </c>
      <c r="E189" s="546">
        <v>1000004754</v>
      </c>
      <c r="F189" s="546">
        <v>85371000</v>
      </c>
      <c r="G189" s="534"/>
      <c r="H189" s="546">
        <v>18</v>
      </c>
      <c r="I189" s="535"/>
      <c r="J189" s="538" t="s">
        <v>753</v>
      </c>
      <c r="K189" s="546" t="s">
        <v>302</v>
      </c>
      <c r="L189" s="546">
        <v>2</v>
      </c>
      <c r="M189" s="547"/>
      <c r="N189" s="548" t="str">
        <f t="shared" si="12"/>
        <v>INCLUDED</v>
      </c>
      <c r="O189" s="635">
        <f t="shared" si="13"/>
        <v>0</v>
      </c>
      <c r="P189" s="635">
        <f t="shared" si="14"/>
        <v>0</v>
      </c>
      <c r="Q189" s="640">
        <f>Discount!$H$36</f>
        <v>0</v>
      </c>
      <c r="R189" s="640">
        <f t="shared" si="15"/>
        <v>0</v>
      </c>
      <c r="S189" s="640">
        <f t="shared" si="16"/>
        <v>0</v>
      </c>
      <c r="T189" s="768"/>
    </row>
    <row r="190" spans="1:20" ht="31.5">
      <c r="A190" s="536">
        <v>46</v>
      </c>
      <c r="B190" s="546">
        <v>7000016417</v>
      </c>
      <c r="C190" s="546">
        <v>490</v>
      </c>
      <c r="D190" s="546" t="s">
        <v>690</v>
      </c>
      <c r="E190" s="546">
        <v>1000004311</v>
      </c>
      <c r="F190" s="546">
        <v>85371000</v>
      </c>
      <c r="G190" s="534"/>
      <c r="H190" s="546">
        <v>18</v>
      </c>
      <c r="I190" s="535"/>
      <c r="J190" s="538" t="s">
        <v>754</v>
      </c>
      <c r="K190" s="546" t="s">
        <v>302</v>
      </c>
      <c r="L190" s="546">
        <v>1</v>
      </c>
      <c r="M190" s="547"/>
      <c r="N190" s="548" t="str">
        <f t="shared" si="12"/>
        <v>INCLUDED</v>
      </c>
      <c r="O190" s="635">
        <f t="shared" si="13"/>
        <v>0</v>
      </c>
      <c r="P190" s="635">
        <f t="shared" si="14"/>
        <v>0</v>
      </c>
      <c r="Q190" s="640">
        <f>Discount!$H$36</f>
        <v>0</v>
      </c>
      <c r="R190" s="640">
        <f t="shared" si="15"/>
        <v>0</v>
      </c>
      <c r="S190" s="640">
        <f t="shared" si="16"/>
        <v>0</v>
      </c>
      <c r="T190" s="768"/>
    </row>
    <row r="191" spans="1:20" ht="31.5">
      <c r="A191" s="536">
        <v>47</v>
      </c>
      <c r="B191" s="546">
        <v>7000016417</v>
      </c>
      <c r="C191" s="546">
        <v>500</v>
      </c>
      <c r="D191" s="546" t="s">
        <v>690</v>
      </c>
      <c r="E191" s="546">
        <v>1000004308</v>
      </c>
      <c r="F191" s="546">
        <v>85371000</v>
      </c>
      <c r="G191" s="534"/>
      <c r="H191" s="546">
        <v>18</v>
      </c>
      <c r="I191" s="535"/>
      <c r="J191" s="538" t="s">
        <v>755</v>
      </c>
      <c r="K191" s="546" t="s">
        <v>302</v>
      </c>
      <c r="L191" s="546">
        <v>1</v>
      </c>
      <c r="M191" s="547"/>
      <c r="N191" s="548" t="str">
        <f t="shared" si="12"/>
        <v>INCLUDED</v>
      </c>
      <c r="O191" s="635">
        <f t="shared" si="13"/>
        <v>0</v>
      </c>
      <c r="P191" s="635">
        <f t="shared" si="14"/>
        <v>0</v>
      </c>
      <c r="Q191" s="640">
        <f>Discount!$H$36</f>
        <v>0</v>
      </c>
      <c r="R191" s="640">
        <f t="shared" si="15"/>
        <v>0</v>
      </c>
      <c r="S191" s="640">
        <f t="shared" si="16"/>
        <v>0</v>
      </c>
      <c r="T191" s="768"/>
    </row>
    <row r="192" spans="1:20">
      <c r="A192" s="536">
        <v>48</v>
      </c>
      <c r="B192" s="546">
        <v>7000016417</v>
      </c>
      <c r="C192" s="546">
        <v>510</v>
      </c>
      <c r="D192" s="546" t="s">
        <v>690</v>
      </c>
      <c r="E192" s="546">
        <v>1000000564</v>
      </c>
      <c r="F192" s="546">
        <v>85371000</v>
      </c>
      <c r="G192" s="534"/>
      <c r="H192" s="546">
        <v>18</v>
      </c>
      <c r="I192" s="535"/>
      <c r="J192" s="538" t="s">
        <v>756</v>
      </c>
      <c r="K192" s="546" t="s">
        <v>302</v>
      </c>
      <c r="L192" s="546">
        <v>2</v>
      </c>
      <c r="M192" s="547"/>
      <c r="N192" s="548" t="str">
        <f t="shared" si="12"/>
        <v>INCLUDED</v>
      </c>
      <c r="O192" s="635">
        <f t="shared" si="13"/>
        <v>0</v>
      </c>
      <c r="P192" s="635">
        <f t="shared" si="14"/>
        <v>0</v>
      </c>
      <c r="Q192" s="640">
        <f>Discount!$H$36</f>
        <v>0</v>
      </c>
      <c r="R192" s="640">
        <f t="shared" si="15"/>
        <v>0</v>
      </c>
      <c r="S192" s="640">
        <f t="shared" si="16"/>
        <v>0</v>
      </c>
      <c r="T192" s="768"/>
    </row>
    <row r="193" spans="1:20">
      <c r="A193" s="536">
        <v>49</v>
      </c>
      <c r="B193" s="546">
        <v>7000016417</v>
      </c>
      <c r="C193" s="546">
        <v>520</v>
      </c>
      <c r="D193" s="546" t="s">
        <v>691</v>
      </c>
      <c r="E193" s="546">
        <v>1000001893</v>
      </c>
      <c r="F193" s="546">
        <v>85021200</v>
      </c>
      <c r="G193" s="534"/>
      <c r="H193" s="546">
        <v>18</v>
      </c>
      <c r="I193" s="535"/>
      <c r="J193" s="538" t="s">
        <v>757</v>
      </c>
      <c r="K193" s="546" t="s">
        <v>302</v>
      </c>
      <c r="L193" s="546">
        <v>1</v>
      </c>
      <c r="M193" s="547"/>
      <c r="N193" s="548" t="str">
        <f t="shared" si="12"/>
        <v>INCLUDED</v>
      </c>
      <c r="O193" s="635">
        <f t="shared" si="13"/>
        <v>0</v>
      </c>
      <c r="P193" s="635">
        <f t="shared" si="14"/>
        <v>0</v>
      </c>
      <c r="Q193" s="640">
        <f>Discount!$H$36</f>
        <v>0</v>
      </c>
      <c r="R193" s="640">
        <f t="shared" si="15"/>
        <v>0</v>
      </c>
      <c r="S193" s="640">
        <f t="shared" si="16"/>
        <v>0</v>
      </c>
      <c r="T193" s="768"/>
    </row>
    <row r="194" spans="1:20">
      <c r="A194" s="536">
        <v>50</v>
      </c>
      <c r="B194" s="546">
        <v>7000016417</v>
      </c>
      <c r="C194" s="546">
        <v>530</v>
      </c>
      <c r="D194" s="546" t="s">
        <v>691</v>
      </c>
      <c r="E194" s="546">
        <v>1000025210</v>
      </c>
      <c r="F194" s="546">
        <v>73090090</v>
      </c>
      <c r="G194" s="534"/>
      <c r="H194" s="546">
        <v>18</v>
      </c>
      <c r="I194" s="535"/>
      <c r="J194" s="538" t="s">
        <v>758</v>
      </c>
      <c r="K194" s="546" t="s">
        <v>301</v>
      </c>
      <c r="L194" s="546">
        <v>1</v>
      </c>
      <c r="M194" s="547"/>
      <c r="N194" s="548" t="str">
        <f t="shared" si="12"/>
        <v>INCLUDED</v>
      </c>
      <c r="O194" s="635">
        <f t="shared" si="13"/>
        <v>0</v>
      </c>
      <c r="P194" s="635">
        <f t="shared" si="14"/>
        <v>0</v>
      </c>
      <c r="Q194" s="640">
        <f>Discount!$H$36</f>
        <v>0</v>
      </c>
      <c r="R194" s="640">
        <f t="shared" si="15"/>
        <v>0</v>
      </c>
      <c r="S194" s="640">
        <f t="shared" si="16"/>
        <v>0</v>
      </c>
      <c r="T194" s="768"/>
    </row>
    <row r="195" spans="1:20" ht="31.5">
      <c r="A195" s="536">
        <v>51</v>
      </c>
      <c r="B195" s="546">
        <v>7000016417</v>
      </c>
      <c r="C195" s="546">
        <v>540</v>
      </c>
      <c r="D195" s="546" t="s">
        <v>692</v>
      </c>
      <c r="E195" s="546">
        <v>1000004769</v>
      </c>
      <c r="F195" s="546">
        <v>85072000</v>
      </c>
      <c r="G195" s="534"/>
      <c r="H195" s="546">
        <v>28</v>
      </c>
      <c r="I195" s="535"/>
      <c r="J195" s="538" t="s">
        <v>759</v>
      </c>
      <c r="K195" s="546" t="s">
        <v>302</v>
      </c>
      <c r="L195" s="546">
        <v>2</v>
      </c>
      <c r="M195" s="547"/>
      <c r="N195" s="548" t="str">
        <f t="shared" si="12"/>
        <v>INCLUDED</v>
      </c>
      <c r="O195" s="635">
        <f t="shared" si="13"/>
        <v>0</v>
      </c>
      <c r="P195" s="635">
        <f t="shared" si="14"/>
        <v>0</v>
      </c>
      <c r="Q195" s="640">
        <f>Discount!$H$36</f>
        <v>0</v>
      </c>
      <c r="R195" s="640">
        <f t="shared" si="15"/>
        <v>0</v>
      </c>
      <c r="S195" s="640">
        <f t="shared" si="16"/>
        <v>0</v>
      </c>
      <c r="T195" s="768"/>
    </row>
    <row r="196" spans="1:20" ht="31.5">
      <c r="A196" s="536">
        <v>52</v>
      </c>
      <c r="B196" s="546">
        <v>7000016417</v>
      </c>
      <c r="C196" s="546">
        <v>550</v>
      </c>
      <c r="D196" s="546" t="s">
        <v>692</v>
      </c>
      <c r="E196" s="546">
        <v>1000004770</v>
      </c>
      <c r="F196" s="546">
        <v>85044030</v>
      </c>
      <c r="G196" s="534"/>
      <c r="H196" s="546">
        <v>18</v>
      </c>
      <c r="I196" s="535"/>
      <c r="J196" s="538" t="s">
        <v>760</v>
      </c>
      <c r="K196" s="546" t="s">
        <v>301</v>
      </c>
      <c r="L196" s="546">
        <v>2</v>
      </c>
      <c r="M196" s="547"/>
      <c r="N196" s="548" t="str">
        <f t="shared" si="12"/>
        <v>INCLUDED</v>
      </c>
      <c r="O196" s="635">
        <f t="shared" si="13"/>
        <v>0</v>
      </c>
      <c r="P196" s="635">
        <f t="shared" si="14"/>
        <v>0</v>
      </c>
      <c r="Q196" s="640">
        <f>Discount!$H$36</f>
        <v>0</v>
      </c>
      <c r="R196" s="640">
        <f t="shared" si="15"/>
        <v>0</v>
      </c>
      <c r="S196" s="640">
        <f t="shared" si="16"/>
        <v>0</v>
      </c>
      <c r="T196" s="768"/>
    </row>
    <row r="197" spans="1:20" ht="31.5">
      <c r="A197" s="536">
        <v>53</v>
      </c>
      <c r="B197" s="546">
        <v>7000016417</v>
      </c>
      <c r="C197" s="546">
        <v>560</v>
      </c>
      <c r="D197" s="546" t="s">
        <v>692</v>
      </c>
      <c r="E197" s="546">
        <v>1000000575</v>
      </c>
      <c r="F197" s="546">
        <v>85072000</v>
      </c>
      <c r="G197" s="534"/>
      <c r="H197" s="546">
        <v>28</v>
      </c>
      <c r="I197" s="535"/>
      <c r="J197" s="538" t="s">
        <v>761</v>
      </c>
      <c r="K197" s="546" t="s">
        <v>302</v>
      </c>
      <c r="L197" s="546">
        <v>2</v>
      </c>
      <c r="M197" s="547"/>
      <c r="N197" s="548" t="str">
        <f t="shared" si="12"/>
        <v>INCLUDED</v>
      </c>
      <c r="O197" s="635">
        <f t="shared" si="13"/>
        <v>0</v>
      </c>
      <c r="P197" s="635">
        <f t="shared" si="14"/>
        <v>0</v>
      </c>
      <c r="Q197" s="640">
        <f>Discount!$H$36</f>
        <v>0</v>
      </c>
      <c r="R197" s="640">
        <f t="shared" si="15"/>
        <v>0</v>
      </c>
      <c r="S197" s="640">
        <f t="shared" si="16"/>
        <v>0</v>
      </c>
      <c r="T197" s="768"/>
    </row>
    <row r="198" spans="1:20" ht="31.5">
      <c r="A198" s="536">
        <v>54</v>
      </c>
      <c r="B198" s="546">
        <v>7000016417</v>
      </c>
      <c r="C198" s="546">
        <v>570</v>
      </c>
      <c r="D198" s="546" t="s">
        <v>692</v>
      </c>
      <c r="E198" s="546">
        <v>1000000576</v>
      </c>
      <c r="F198" s="546">
        <v>85044030</v>
      </c>
      <c r="G198" s="534"/>
      <c r="H198" s="546">
        <v>18</v>
      </c>
      <c r="I198" s="535"/>
      <c r="J198" s="538" t="s">
        <v>762</v>
      </c>
      <c r="K198" s="546" t="s">
        <v>301</v>
      </c>
      <c r="L198" s="546">
        <v>2</v>
      </c>
      <c r="M198" s="547"/>
      <c r="N198" s="548" t="str">
        <f t="shared" si="12"/>
        <v>INCLUDED</v>
      </c>
      <c r="O198" s="635">
        <f t="shared" si="13"/>
        <v>0</v>
      </c>
      <c r="P198" s="635">
        <f t="shared" si="14"/>
        <v>0</v>
      </c>
      <c r="Q198" s="640">
        <f>Discount!$H$36</f>
        <v>0</v>
      </c>
      <c r="R198" s="640">
        <f t="shared" si="15"/>
        <v>0</v>
      </c>
      <c r="S198" s="640">
        <f t="shared" si="16"/>
        <v>0</v>
      </c>
      <c r="T198" s="768"/>
    </row>
    <row r="199" spans="1:20">
      <c r="A199" s="536">
        <v>55</v>
      </c>
      <c r="B199" s="546">
        <v>7000016417</v>
      </c>
      <c r="C199" s="546">
        <v>580</v>
      </c>
      <c r="D199" s="546" t="s">
        <v>542</v>
      </c>
      <c r="E199" s="546">
        <v>1000014547</v>
      </c>
      <c r="F199" s="546">
        <v>85371000</v>
      </c>
      <c r="G199" s="534"/>
      <c r="H199" s="546">
        <v>18</v>
      </c>
      <c r="I199" s="535"/>
      <c r="J199" s="538" t="s">
        <v>763</v>
      </c>
      <c r="K199" s="546" t="s">
        <v>301</v>
      </c>
      <c r="L199" s="546">
        <v>2</v>
      </c>
      <c r="M199" s="547"/>
      <c r="N199" s="548" t="str">
        <f t="shared" si="12"/>
        <v>INCLUDED</v>
      </c>
      <c r="O199" s="635">
        <f t="shared" si="13"/>
        <v>0</v>
      </c>
      <c r="P199" s="635">
        <f t="shared" si="14"/>
        <v>0</v>
      </c>
      <c r="Q199" s="640">
        <f>Discount!$H$36</f>
        <v>0</v>
      </c>
      <c r="R199" s="640">
        <f t="shared" si="15"/>
        <v>0</v>
      </c>
      <c r="S199" s="640">
        <f t="shared" si="16"/>
        <v>0</v>
      </c>
      <c r="T199" s="768"/>
    </row>
    <row r="200" spans="1:20">
      <c r="A200" s="536">
        <v>56</v>
      </c>
      <c r="B200" s="546">
        <v>7000016417</v>
      </c>
      <c r="C200" s="546">
        <v>590</v>
      </c>
      <c r="D200" s="546" t="s">
        <v>542</v>
      </c>
      <c r="E200" s="546">
        <v>1000014548</v>
      </c>
      <c r="F200" s="546">
        <v>94059900</v>
      </c>
      <c r="G200" s="534"/>
      <c r="H200" s="546">
        <v>18</v>
      </c>
      <c r="I200" s="535"/>
      <c r="J200" s="538" t="s">
        <v>764</v>
      </c>
      <c r="K200" s="546" t="s">
        <v>301</v>
      </c>
      <c r="L200" s="546">
        <v>2</v>
      </c>
      <c r="M200" s="547"/>
      <c r="N200" s="548" t="str">
        <f t="shared" si="12"/>
        <v>INCLUDED</v>
      </c>
      <c r="O200" s="635">
        <f t="shared" si="13"/>
        <v>0</v>
      </c>
      <c r="P200" s="635">
        <f t="shared" si="14"/>
        <v>0</v>
      </c>
      <c r="Q200" s="640">
        <f>Discount!$H$36</f>
        <v>0</v>
      </c>
      <c r="R200" s="640">
        <f t="shared" si="15"/>
        <v>0</v>
      </c>
      <c r="S200" s="640">
        <f t="shared" si="16"/>
        <v>0</v>
      </c>
      <c r="T200" s="768"/>
    </row>
    <row r="201" spans="1:20" ht="31.5">
      <c r="A201" s="536">
        <v>57</v>
      </c>
      <c r="B201" s="546">
        <v>7000016417</v>
      </c>
      <c r="C201" s="546">
        <v>600</v>
      </c>
      <c r="D201" s="546" t="s">
        <v>542</v>
      </c>
      <c r="E201" s="546">
        <v>1000020262</v>
      </c>
      <c r="F201" s="546">
        <v>85371000</v>
      </c>
      <c r="G201" s="534"/>
      <c r="H201" s="546">
        <v>18</v>
      </c>
      <c r="I201" s="535"/>
      <c r="J201" s="538" t="s">
        <v>480</v>
      </c>
      <c r="K201" s="546" t="s">
        <v>301</v>
      </c>
      <c r="L201" s="546">
        <v>6</v>
      </c>
      <c r="M201" s="547"/>
      <c r="N201" s="548" t="str">
        <f t="shared" si="12"/>
        <v>INCLUDED</v>
      </c>
      <c r="O201" s="635">
        <f t="shared" si="13"/>
        <v>0</v>
      </c>
      <c r="P201" s="635">
        <f t="shared" si="14"/>
        <v>0</v>
      </c>
      <c r="Q201" s="640">
        <f>Discount!$H$36</f>
        <v>0</v>
      </c>
      <c r="R201" s="640">
        <f t="shared" si="15"/>
        <v>0</v>
      </c>
      <c r="S201" s="640">
        <f t="shared" si="16"/>
        <v>0</v>
      </c>
      <c r="T201" s="768"/>
    </row>
    <row r="202" spans="1:20" ht="31.5">
      <c r="A202" s="536">
        <v>58</v>
      </c>
      <c r="B202" s="546">
        <v>7000016417</v>
      </c>
      <c r="C202" s="546">
        <v>610</v>
      </c>
      <c r="D202" s="546" t="s">
        <v>542</v>
      </c>
      <c r="E202" s="546">
        <v>1000038039</v>
      </c>
      <c r="F202" s="546">
        <v>94051090</v>
      </c>
      <c r="G202" s="534"/>
      <c r="H202" s="546">
        <v>18</v>
      </c>
      <c r="I202" s="535"/>
      <c r="J202" s="538" t="s">
        <v>765</v>
      </c>
      <c r="K202" s="546" t="s">
        <v>301</v>
      </c>
      <c r="L202" s="546">
        <v>8</v>
      </c>
      <c r="M202" s="547"/>
      <c r="N202" s="548" t="str">
        <f t="shared" si="12"/>
        <v>INCLUDED</v>
      </c>
      <c r="O202" s="635">
        <f t="shared" si="13"/>
        <v>0</v>
      </c>
      <c r="P202" s="635">
        <f t="shared" si="14"/>
        <v>0</v>
      </c>
      <c r="Q202" s="640">
        <f>Discount!$H$36</f>
        <v>0</v>
      </c>
      <c r="R202" s="640">
        <f t="shared" si="15"/>
        <v>0</v>
      </c>
      <c r="S202" s="640">
        <f t="shared" si="16"/>
        <v>0</v>
      </c>
      <c r="T202" s="768"/>
    </row>
    <row r="203" spans="1:20" ht="31.5">
      <c r="A203" s="536">
        <v>59</v>
      </c>
      <c r="B203" s="546">
        <v>7000016417</v>
      </c>
      <c r="C203" s="546">
        <v>620</v>
      </c>
      <c r="D203" s="546" t="s">
        <v>542</v>
      </c>
      <c r="E203" s="546">
        <v>1000038325</v>
      </c>
      <c r="F203" s="546">
        <v>94059900</v>
      </c>
      <c r="G203" s="534"/>
      <c r="H203" s="546">
        <v>18</v>
      </c>
      <c r="I203" s="535"/>
      <c r="J203" s="538" t="s">
        <v>517</v>
      </c>
      <c r="K203" s="546" t="s">
        <v>301</v>
      </c>
      <c r="L203" s="546">
        <v>10</v>
      </c>
      <c r="M203" s="547"/>
      <c r="N203" s="548" t="str">
        <f t="shared" si="12"/>
        <v>INCLUDED</v>
      </c>
      <c r="O203" s="635">
        <f t="shared" si="13"/>
        <v>0</v>
      </c>
      <c r="P203" s="635">
        <f t="shared" si="14"/>
        <v>0</v>
      </c>
      <c r="Q203" s="640">
        <f>Discount!$H$36</f>
        <v>0</v>
      </c>
      <c r="R203" s="640">
        <f t="shared" si="15"/>
        <v>0</v>
      </c>
      <c r="S203" s="640">
        <f t="shared" si="16"/>
        <v>0</v>
      </c>
      <c r="T203" s="768"/>
    </row>
    <row r="204" spans="1:20" ht="31.5">
      <c r="A204" s="536">
        <v>60</v>
      </c>
      <c r="B204" s="546">
        <v>7000016417</v>
      </c>
      <c r="C204" s="546">
        <v>630</v>
      </c>
      <c r="D204" s="546" t="s">
        <v>542</v>
      </c>
      <c r="E204" s="546">
        <v>1000038388</v>
      </c>
      <c r="F204" s="546">
        <v>94051090</v>
      </c>
      <c r="G204" s="534"/>
      <c r="H204" s="546">
        <v>18</v>
      </c>
      <c r="I204" s="535"/>
      <c r="J204" s="538" t="s">
        <v>766</v>
      </c>
      <c r="K204" s="546" t="s">
        <v>301</v>
      </c>
      <c r="L204" s="546">
        <v>10</v>
      </c>
      <c r="M204" s="547"/>
      <c r="N204" s="548" t="str">
        <f t="shared" si="12"/>
        <v>INCLUDED</v>
      </c>
      <c r="O204" s="635">
        <f t="shared" si="13"/>
        <v>0</v>
      </c>
      <c r="P204" s="635">
        <f t="shared" si="14"/>
        <v>0</v>
      </c>
      <c r="Q204" s="640">
        <f>Discount!$H$36</f>
        <v>0</v>
      </c>
      <c r="R204" s="640">
        <f t="shared" si="15"/>
        <v>0</v>
      </c>
      <c r="S204" s="640">
        <f t="shared" si="16"/>
        <v>0</v>
      </c>
      <c r="T204" s="768"/>
    </row>
    <row r="205" spans="1:20" ht="31.5">
      <c r="A205" s="536">
        <v>61</v>
      </c>
      <c r="B205" s="546">
        <v>7000016417</v>
      </c>
      <c r="C205" s="546">
        <v>640</v>
      </c>
      <c r="D205" s="546" t="s">
        <v>542</v>
      </c>
      <c r="E205" s="546">
        <v>1000038389</v>
      </c>
      <c r="F205" s="546">
        <v>94051090</v>
      </c>
      <c r="G205" s="534"/>
      <c r="H205" s="546">
        <v>18</v>
      </c>
      <c r="I205" s="535"/>
      <c r="J205" s="538" t="s">
        <v>572</v>
      </c>
      <c r="K205" s="546" t="s">
        <v>301</v>
      </c>
      <c r="L205" s="546">
        <v>10</v>
      </c>
      <c r="M205" s="547"/>
      <c r="N205" s="548" t="str">
        <f t="shared" si="12"/>
        <v>INCLUDED</v>
      </c>
      <c r="O205" s="635">
        <f t="shared" si="13"/>
        <v>0</v>
      </c>
      <c r="P205" s="635">
        <f t="shared" si="14"/>
        <v>0</v>
      </c>
      <c r="Q205" s="640">
        <f>Discount!$H$36</f>
        <v>0</v>
      </c>
      <c r="R205" s="640">
        <f t="shared" si="15"/>
        <v>0</v>
      </c>
      <c r="S205" s="640">
        <f t="shared" si="16"/>
        <v>0</v>
      </c>
      <c r="T205" s="768"/>
    </row>
    <row r="206" spans="1:20" ht="31.5">
      <c r="A206" s="536">
        <v>62</v>
      </c>
      <c r="B206" s="546">
        <v>7000016417</v>
      </c>
      <c r="C206" s="546">
        <v>650</v>
      </c>
      <c r="D206" s="546" t="s">
        <v>542</v>
      </c>
      <c r="E206" s="546">
        <v>1000001050</v>
      </c>
      <c r="F206" s="546">
        <v>94059900</v>
      </c>
      <c r="G206" s="534"/>
      <c r="H206" s="546">
        <v>18</v>
      </c>
      <c r="I206" s="535"/>
      <c r="J206" s="538" t="s">
        <v>767</v>
      </c>
      <c r="K206" s="546" t="s">
        <v>301</v>
      </c>
      <c r="L206" s="546">
        <v>4</v>
      </c>
      <c r="M206" s="547"/>
      <c r="N206" s="548" t="str">
        <f t="shared" si="12"/>
        <v>INCLUDED</v>
      </c>
      <c r="O206" s="635">
        <f t="shared" si="13"/>
        <v>0</v>
      </c>
      <c r="P206" s="635">
        <f t="shared" si="14"/>
        <v>0</v>
      </c>
      <c r="Q206" s="640">
        <f>Discount!$H$36</f>
        <v>0</v>
      </c>
      <c r="R206" s="640">
        <f t="shared" si="15"/>
        <v>0</v>
      </c>
      <c r="S206" s="640">
        <f t="shared" si="16"/>
        <v>0</v>
      </c>
      <c r="T206" s="768"/>
    </row>
    <row r="207" spans="1:20" ht="31.5">
      <c r="A207" s="536">
        <v>63</v>
      </c>
      <c r="B207" s="546">
        <v>7000016417</v>
      </c>
      <c r="C207" s="546">
        <v>660</v>
      </c>
      <c r="D207" s="546" t="s">
        <v>542</v>
      </c>
      <c r="E207" s="546">
        <v>1000000704</v>
      </c>
      <c r="F207" s="546">
        <v>94059900</v>
      </c>
      <c r="G207" s="534"/>
      <c r="H207" s="546">
        <v>18</v>
      </c>
      <c r="I207" s="535"/>
      <c r="J207" s="538" t="s">
        <v>768</v>
      </c>
      <c r="K207" s="546" t="s">
        <v>301</v>
      </c>
      <c r="L207" s="546">
        <v>2</v>
      </c>
      <c r="M207" s="547"/>
      <c r="N207" s="548" t="str">
        <f t="shared" si="12"/>
        <v>INCLUDED</v>
      </c>
      <c r="O207" s="635">
        <f t="shared" si="13"/>
        <v>0</v>
      </c>
      <c r="P207" s="635">
        <f t="shared" si="14"/>
        <v>0</v>
      </c>
      <c r="Q207" s="640">
        <f>Discount!$H$36</f>
        <v>0</v>
      </c>
      <c r="R207" s="640">
        <f t="shared" si="15"/>
        <v>0</v>
      </c>
      <c r="S207" s="640">
        <f t="shared" si="16"/>
        <v>0</v>
      </c>
      <c r="T207" s="768"/>
    </row>
    <row r="208" spans="1:20" ht="31.5">
      <c r="A208" s="536">
        <v>64</v>
      </c>
      <c r="B208" s="546">
        <v>7000016417</v>
      </c>
      <c r="C208" s="546">
        <v>670</v>
      </c>
      <c r="D208" s="546" t="s">
        <v>542</v>
      </c>
      <c r="E208" s="546">
        <v>1000034867</v>
      </c>
      <c r="F208" s="546">
        <v>94059900</v>
      </c>
      <c r="G208" s="534"/>
      <c r="H208" s="546">
        <v>18</v>
      </c>
      <c r="I208" s="535"/>
      <c r="J208" s="538" t="s">
        <v>769</v>
      </c>
      <c r="K208" s="546" t="s">
        <v>481</v>
      </c>
      <c r="L208" s="546">
        <v>1</v>
      </c>
      <c r="M208" s="547"/>
      <c r="N208" s="548" t="str">
        <f t="shared" si="12"/>
        <v>INCLUDED</v>
      </c>
      <c r="O208" s="635">
        <f t="shared" si="13"/>
        <v>0</v>
      </c>
      <c r="P208" s="635">
        <f t="shared" si="14"/>
        <v>0</v>
      </c>
      <c r="Q208" s="640">
        <f>Discount!$H$36</f>
        <v>0</v>
      </c>
      <c r="R208" s="640">
        <f t="shared" si="15"/>
        <v>0</v>
      </c>
      <c r="S208" s="640">
        <f t="shared" si="16"/>
        <v>0</v>
      </c>
      <c r="T208" s="768"/>
    </row>
    <row r="209" spans="1:20" ht="31.5">
      <c r="A209" s="536">
        <v>65</v>
      </c>
      <c r="B209" s="546">
        <v>7000016417</v>
      </c>
      <c r="C209" s="546">
        <v>680</v>
      </c>
      <c r="D209" s="546" t="s">
        <v>542</v>
      </c>
      <c r="E209" s="546">
        <v>1000024515</v>
      </c>
      <c r="F209" s="546">
        <v>76169990</v>
      </c>
      <c r="G209" s="534"/>
      <c r="H209" s="546">
        <v>18</v>
      </c>
      <c r="I209" s="535"/>
      <c r="J209" s="538" t="s">
        <v>770</v>
      </c>
      <c r="K209" s="546" t="s">
        <v>301</v>
      </c>
      <c r="L209" s="546">
        <v>1</v>
      </c>
      <c r="M209" s="547"/>
      <c r="N209" s="548" t="str">
        <f t="shared" si="12"/>
        <v>INCLUDED</v>
      </c>
      <c r="O209" s="635">
        <f t="shared" si="13"/>
        <v>0</v>
      </c>
      <c r="P209" s="635">
        <f t="shared" si="14"/>
        <v>0</v>
      </c>
      <c r="Q209" s="640">
        <f>Discount!$H$36</f>
        <v>0</v>
      </c>
      <c r="R209" s="640">
        <f t="shared" si="15"/>
        <v>0</v>
      </c>
      <c r="S209" s="640">
        <f t="shared" si="16"/>
        <v>0</v>
      </c>
      <c r="T209" s="768"/>
    </row>
    <row r="210" spans="1:20" ht="31.5">
      <c r="A210" s="536">
        <v>66</v>
      </c>
      <c r="B210" s="546">
        <v>7000016417</v>
      </c>
      <c r="C210" s="546">
        <v>690</v>
      </c>
      <c r="D210" s="546" t="s">
        <v>542</v>
      </c>
      <c r="E210" s="546">
        <v>1000025538</v>
      </c>
      <c r="F210" s="546">
        <v>76169990</v>
      </c>
      <c r="G210" s="534"/>
      <c r="H210" s="546">
        <v>18</v>
      </c>
      <c r="I210" s="535"/>
      <c r="J210" s="538" t="s">
        <v>771</v>
      </c>
      <c r="K210" s="546" t="s">
        <v>301</v>
      </c>
      <c r="L210" s="546">
        <v>1</v>
      </c>
      <c r="M210" s="547"/>
      <c r="N210" s="548" t="str">
        <f t="shared" si="12"/>
        <v>INCLUDED</v>
      </c>
      <c r="O210" s="635">
        <f t="shared" si="13"/>
        <v>0</v>
      </c>
      <c r="P210" s="635">
        <f t="shared" si="14"/>
        <v>0</v>
      </c>
      <c r="Q210" s="640">
        <f>Discount!$H$36</f>
        <v>0</v>
      </c>
      <c r="R210" s="640">
        <f t="shared" si="15"/>
        <v>0</v>
      </c>
      <c r="S210" s="640">
        <f t="shared" si="16"/>
        <v>0</v>
      </c>
      <c r="T210" s="768"/>
    </row>
    <row r="211" spans="1:20" ht="47.25">
      <c r="A211" s="536">
        <v>67</v>
      </c>
      <c r="B211" s="546">
        <v>7000016417</v>
      </c>
      <c r="C211" s="546">
        <v>700</v>
      </c>
      <c r="D211" s="546" t="s">
        <v>542</v>
      </c>
      <c r="E211" s="546">
        <v>1000049467</v>
      </c>
      <c r="F211" s="546">
        <v>94059900</v>
      </c>
      <c r="G211" s="534"/>
      <c r="H211" s="546">
        <v>18</v>
      </c>
      <c r="I211" s="535"/>
      <c r="J211" s="538" t="s">
        <v>772</v>
      </c>
      <c r="K211" s="546" t="s">
        <v>302</v>
      </c>
      <c r="L211" s="546">
        <v>1</v>
      </c>
      <c r="M211" s="547"/>
      <c r="N211" s="548" t="str">
        <f t="shared" ref="N211:N274" si="17">IF(M211=0, "INCLUDED", IF(ISERROR(M211*L211), M211, M211*L211))</f>
        <v>INCLUDED</v>
      </c>
      <c r="O211" s="635">
        <f t="shared" ref="O211:O274" si="18">IF(N211="Included",0,N211)</f>
        <v>0</v>
      </c>
      <c r="P211" s="635">
        <f t="shared" ref="P211:P274" si="19">IF( I211="",H211*(IF(N211="Included",0,N211))/100,I211*(IF(N211="Included",0,N211)))</f>
        <v>0</v>
      </c>
      <c r="Q211" s="640">
        <f>Discount!$H$36</f>
        <v>0</v>
      </c>
      <c r="R211" s="640">
        <f t="shared" ref="R211:R274" si="20">Q211*O211</f>
        <v>0</v>
      </c>
      <c r="S211" s="640">
        <f t="shared" ref="S211:S274" si="21">IF(I211="",H211*R211/100,I211*R211)</f>
        <v>0</v>
      </c>
      <c r="T211" s="768"/>
    </row>
    <row r="212" spans="1:20">
      <c r="A212" s="536">
        <v>68</v>
      </c>
      <c r="B212" s="546">
        <v>7000016417</v>
      </c>
      <c r="C212" s="546">
        <v>710</v>
      </c>
      <c r="D212" s="546" t="s">
        <v>542</v>
      </c>
      <c r="E212" s="546">
        <v>1000030151</v>
      </c>
      <c r="F212" s="546">
        <v>94059900</v>
      </c>
      <c r="G212" s="534"/>
      <c r="H212" s="546">
        <v>18</v>
      </c>
      <c r="I212" s="535"/>
      <c r="J212" s="538" t="s">
        <v>773</v>
      </c>
      <c r="K212" s="546" t="s">
        <v>481</v>
      </c>
      <c r="L212" s="546">
        <v>1</v>
      </c>
      <c r="M212" s="547"/>
      <c r="N212" s="548" t="str">
        <f t="shared" si="17"/>
        <v>INCLUDED</v>
      </c>
      <c r="O212" s="635">
        <f t="shared" si="18"/>
        <v>0</v>
      </c>
      <c r="P212" s="635">
        <f t="shared" si="19"/>
        <v>0</v>
      </c>
      <c r="Q212" s="640">
        <f>Discount!$H$36</f>
        <v>0</v>
      </c>
      <c r="R212" s="640">
        <f t="shared" si="20"/>
        <v>0</v>
      </c>
      <c r="S212" s="640">
        <f t="shared" si="21"/>
        <v>0</v>
      </c>
      <c r="T212" s="768"/>
    </row>
    <row r="213" spans="1:20" ht="31.5">
      <c r="A213" s="536">
        <v>69</v>
      </c>
      <c r="B213" s="546">
        <v>7000016417</v>
      </c>
      <c r="C213" s="546">
        <v>720</v>
      </c>
      <c r="D213" s="546" t="s">
        <v>542</v>
      </c>
      <c r="E213" s="546">
        <v>1000037222</v>
      </c>
      <c r="F213" s="546">
        <v>94059900</v>
      </c>
      <c r="G213" s="534"/>
      <c r="H213" s="546">
        <v>18</v>
      </c>
      <c r="I213" s="535"/>
      <c r="J213" s="538" t="s">
        <v>774</v>
      </c>
      <c r="K213" s="546" t="s">
        <v>481</v>
      </c>
      <c r="L213" s="546">
        <v>1</v>
      </c>
      <c r="M213" s="547"/>
      <c r="N213" s="548" t="str">
        <f t="shared" si="17"/>
        <v>INCLUDED</v>
      </c>
      <c r="O213" s="635">
        <f t="shared" si="18"/>
        <v>0</v>
      </c>
      <c r="P213" s="635">
        <f t="shared" si="19"/>
        <v>0</v>
      </c>
      <c r="Q213" s="640">
        <f>Discount!$H$36</f>
        <v>0</v>
      </c>
      <c r="R213" s="640">
        <f t="shared" si="20"/>
        <v>0</v>
      </c>
      <c r="S213" s="640">
        <f t="shared" si="21"/>
        <v>0</v>
      </c>
      <c r="T213" s="768"/>
    </row>
    <row r="214" spans="1:20" ht="31.5">
      <c r="A214" s="536">
        <v>70</v>
      </c>
      <c r="B214" s="546">
        <v>7000016417</v>
      </c>
      <c r="C214" s="546">
        <v>730</v>
      </c>
      <c r="D214" s="546" t="s">
        <v>693</v>
      </c>
      <c r="E214" s="546">
        <v>1000004959</v>
      </c>
      <c r="F214" s="546">
        <v>85371000</v>
      </c>
      <c r="G214" s="534"/>
      <c r="H214" s="546">
        <v>18</v>
      </c>
      <c r="I214" s="535"/>
      <c r="J214" s="538" t="s">
        <v>775</v>
      </c>
      <c r="K214" s="546" t="s">
        <v>301</v>
      </c>
      <c r="L214" s="546">
        <v>5</v>
      </c>
      <c r="M214" s="547"/>
      <c r="N214" s="548" t="str">
        <f t="shared" si="17"/>
        <v>INCLUDED</v>
      </c>
      <c r="O214" s="635">
        <f t="shared" si="18"/>
        <v>0</v>
      </c>
      <c r="P214" s="635">
        <f t="shared" si="19"/>
        <v>0</v>
      </c>
      <c r="Q214" s="640">
        <f>Discount!$H$36</f>
        <v>0</v>
      </c>
      <c r="R214" s="640">
        <f t="shared" si="20"/>
        <v>0</v>
      </c>
      <c r="S214" s="640">
        <f t="shared" si="21"/>
        <v>0</v>
      </c>
      <c r="T214" s="768"/>
    </row>
    <row r="215" spans="1:20">
      <c r="A215" s="536">
        <v>71</v>
      </c>
      <c r="B215" s="546">
        <v>7000016417</v>
      </c>
      <c r="C215" s="546">
        <v>740</v>
      </c>
      <c r="D215" s="546" t="s">
        <v>693</v>
      </c>
      <c r="E215" s="546">
        <v>1000004964</v>
      </c>
      <c r="F215" s="546">
        <v>85371000</v>
      </c>
      <c r="G215" s="534"/>
      <c r="H215" s="546">
        <v>18</v>
      </c>
      <c r="I215" s="535"/>
      <c r="J215" s="538" t="s">
        <v>776</v>
      </c>
      <c r="K215" s="546" t="s">
        <v>301</v>
      </c>
      <c r="L215" s="546">
        <v>2</v>
      </c>
      <c r="M215" s="547"/>
      <c r="N215" s="548" t="str">
        <f t="shared" si="17"/>
        <v>INCLUDED</v>
      </c>
      <c r="O215" s="635">
        <f t="shared" si="18"/>
        <v>0</v>
      </c>
      <c r="P215" s="635">
        <f t="shared" si="19"/>
        <v>0</v>
      </c>
      <c r="Q215" s="640">
        <f>Discount!$H$36</f>
        <v>0</v>
      </c>
      <c r="R215" s="640">
        <f t="shared" si="20"/>
        <v>0</v>
      </c>
      <c r="S215" s="640">
        <f t="shared" si="21"/>
        <v>0</v>
      </c>
      <c r="T215" s="768"/>
    </row>
    <row r="216" spans="1:20" ht="31.5">
      <c r="A216" s="536">
        <v>72</v>
      </c>
      <c r="B216" s="546">
        <v>7000016417</v>
      </c>
      <c r="C216" s="546">
        <v>750</v>
      </c>
      <c r="D216" s="546" t="s">
        <v>693</v>
      </c>
      <c r="E216" s="546">
        <v>1000004981</v>
      </c>
      <c r="F216" s="546">
        <v>85371000</v>
      </c>
      <c r="G216" s="534"/>
      <c r="H216" s="546">
        <v>18</v>
      </c>
      <c r="I216" s="535"/>
      <c r="J216" s="538" t="s">
        <v>777</v>
      </c>
      <c r="K216" s="546" t="s">
        <v>301</v>
      </c>
      <c r="L216" s="546">
        <v>2</v>
      </c>
      <c r="M216" s="547"/>
      <c r="N216" s="548" t="str">
        <f t="shared" si="17"/>
        <v>INCLUDED</v>
      </c>
      <c r="O216" s="635">
        <f t="shared" si="18"/>
        <v>0</v>
      </c>
      <c r="P216" s="635">
        <f t="shared" si="19"/>
        <v>0</v>
      </c>
      <c r="Q216" s="640">
        <f>Discount!$H$36</f>
        <v>0</v>
      </c>
      <c r="R216" s="640">
        <f t="shared" si="20"/>
        <v>0</v>
      </c>
      <c r="S216" s="640">
        <f t="shared" si="21"/>
        <v>0</v>
      </c>
      <c r="T216" s="768"/>
    </row>
    <row r="217" spans="1:20" ht="31.5">
      <c r="A217" s="536">
        <v>73</v>
      </c>
      <c r="B217" s="546">
        <v>7000016417</v>
      </c>
      <c r="C217" s="546">
        <v>760</v>
      </c>
      <c r="D217" s="546" t="s">
        <v>693</v>
      </c>
      <c r="E217" s="546">
        <v>1000030956</v>
      </c>
      <c r="F217" s="546">
        <v>85371000</v>
      </c>
      <c r="G217" s="534"/>
      <c r="H217" s="546">
        <v>18</v>
      </c>
      <c r="I217" s="535"/>
      <c r="J217" s="538" t="s">
        <v>778</v>
      </c>
      <c r="K217" s="546" t="s">
        <v>301</v>
      </c>
      <c r="L217" s="546">
        <v>1</v>
      </c>
      <c r="M217" s="547"/>
      <c r="N217" s="548" t="str">
        <f t="shared" si="17"/>
        <v>INCLUDED</v>
      </c>
      <c r="O217" s="635">
        <f t="shared" si="18"/>
        <v>0</v>
      </c>
      <c r="P217" s="635">
        <f t="shared" si="19"/>
        <v>0</v>
      </c>
      <c r="Q217" s="640">
        <f>Discount!$H$36</f>
        <v>0</v>
      </c>
      <c r="R217" s="640">
        <f t="shared" si="20"/>
        <v>0</v>
      </c>
      <c r="S217" s="640">
        <f t="shared" si="21"/>
        <v>0</v>
      </c>
      <c r="T217" s="768"/>
    </row>
    <row r="218" spans="1:20">
      <c r="A218" s="536">
        <v>74</v>
      </c>
      <c r="B218" s="546">
        <v>7000016417</v>
      </c>
      <c r="C218" s="546">
        <v>770</v>
      </c>
      <c r="D218" s="546" t="s">
        <v>694</v>
      </c>
      <c r="E218" s="546">
        <v>1000012023</v>
      </c>
      <c r="F218" s="546">
        <v>84241000</v>
      </c>
      <c r="G218" s="534"/>
      <c r="H218" s="546">
        <v>18</v>
      </c>
      <c r="I218" s="535"/>
      <c r="J218" s="538" t="s">
        <v>779</v>
      </c>
      <c r="K218" s="546" t="s">
        <v>301</v>
      </c>
      <c r="L218" s="546">
        <v>10</v>
      </c>
      <c r="M218" s="547"/>
      <c r="N218" s="548" t="str">
        <f t="shared" si="17"/>
        <v>INCLUDED</v>
      </c>
      <c r="O218" s="635">
        <f t="shared" si="18"/>
        <v>0</v>
      </c>
      <c r="P218" s="635">
        <f t="shared" si="19"/>
        <v>0</v>
      </c>
      <c r="Q218" s="640">
        <f>Discount!$H$36</f>
        <v>0</v>
      </c>
      <c r="R218" s="640">
        <f t="shared" si="20"/>
        <v>0</v>
      </c>
      <c r="S218" s="640">
        <f t="shared" si="21"/>
        <v>0</v>
      </c>
      <c r="T218" s="768"/>
    </row>
    <row r="219" spans="1:20">
      <c r="A219" s="536">
        <v>75</v>
      </c>
      <c r="B219" s="546">
        <v>7000016417</v>
      </c>
      <c r="C219" s="546">
        <v>780</v>
      </c>
      <c r="D219" s="546" t="s">
        <v>694</v>
      </c>
      <c r="E219" s="546">
        <v>1000028771</v>
      </c>
      <c r="F219" s="546">
        <v>84241000</v>
      </c>
      <c r="G219" s="534"/>
      <c r="H219" s="546">
        <v>18</v>
      </c>
      <c r="I219" s="535"/>
      <c r="J219" s="538" t="s">
        <v>780</v>
      </c>
      <c r="K219" s="546" t="s">
        <v>301</v>
      </c>
      <c r="L219" s="546">
        <v>6</v>
      </c>
      <c r="M219" s="547"/>
      <c r="N219" s="548" t="str">
        <f t="shared" si="17"/>
        <v>INCLUDED</v>
      </c>
      <c r="O219" s="635">
        <f t="shared" si="18"/>
        <v>0</v>
      </c>
      <c r="P219" s="635">
        <f t="shared" si="19"/>
        <v>0</v>
      </c>
      <c r="Q219" s="640">
        <f>Discount!$H$36</f>
        <v>0</v>
      </c>
      <c r="R219" s="640">
        <f t="shared" si="20"/>
        <v>0</v>
      </c>
      <c r="S219" s="640">
        <f t="shared" si="21"/>
        <v>0</v>
      </c>
      <c r="T219" s="768"/>
    </row>
    <row r="220" spans="1:20" ht="31.5">
      <c r="A220" s="536">
        <v>76</v>
      </c>
      <c r="B220" s="546">
        <v>7000016417</v>
      </c>
      <c r="C220" s="546">
        <v>790</v>
      </c>
      <c r="D220" s="546" t="s">
        <v>694</v>
      </c>
      <c r="E220" s="546">
        <v>1000012073</v>
      </c>
      <c r="F220" s="546">
        <v>84241000</v>
      </c>
      <c r="G220" s="534"/>
      <c r="H220" s="546">
        <v>18</v>
      </c>
      <c r="I220" s="535"/>
      <c r="J220" s="538" t="s">
        <v>577</v>
      </c>
      <c r="K220" s="546" t="s">
        <v>301</v>
      </c>
      <c r="L220" s="546">
        <v>2</v>
      </c>
      <c r="M220" s="547"/>
      <c r="N220" s="548" t="str">
        <f t="shared" si="17"/>
        <v>INCLUDED</v>
      </c>
      <c r="O220" s="635">
        <f t="shared" si="18"/>
        <v>0</v>
      </c>
      <c r="P220" s="635">
        <f t="shared" si="19"/>
        <v>0</v>
      </c>
      <c r="Q220" s="640">
        <f>Discount!$H$36</f>
        <v>0</v>
      </c>
      <c r="R220" s="640">
        <f t="shared" si="20"/>
        <v>0</v>
      </c>
      <c r="S220" s="640">
        <f t="shared" si="21"/>
        <v>0</v>
      </c>
      <c r="T220" s="768"/>
    </row>
    <row r="221" spans="1:20" ht="31.5">
      <c r="A221" s="536">
        <v>77</v>
      </c>
      <c r="B221" s="546">
        <v>7000016417</v>
      </c>
      <c r="C221" s="546">
        <v>800</v>
      </c>
      <c r="D221" s="546" t="s">
        <v>694</v>
      </c>
      <c r="E221" s="546">
        <v>1000030636</v>
      </c>
      <c r="F221" s="546">
        <v>85311020</v>
      </c>
      <c r="G221" s="534"/>
      <c r="H221" s="546">
        <v>18</v>
      </c>
      <c r="I221" s="535"/>
      <c r="J221" s="538" t="s">
        <v>781</v>
      </c>
      <c r="K221" s="546" t="s">
        <v>481</v>
      </c>
      <c r="L221" s="546">
        <v>1</v>
      </c>
      <c r="M221" s="547"/>
      <c r="N221" s="548" t="str">
        <f t="shared" si="17"/>
        <v>INCLUDED</v>
      </c>
      <c r="O221" s="635">
        <f t="shared" si="18"/>
        <v>0</v>
      </c>
      <c r="P221" s="635">
        <f t="shared" si="19"/>
        <v>0</v>
      </c>
      <c r="Q221" s="640">
        <f>Discount!$H$36</f>
        <v>0</v>
      </c>
      <c r="R221" s="640">
        <f t="shared" si="20"/>
        <v>0</v>
      </c>
      <c r="S221" s="640">
        <f t="shared" si="21"/>
        <v>0</v>
      </c>
      <c r="T221" s="768"/>
    </row>
    <row r="222" spans="1:20" ht="31.5">
      <c r="A222" s="536">
        <v>78</v>
      </c>
      <c r="B222" s="546">
        <v>7000016417</v>
      </c>
      <c r="C222" s="546">
        <v>810</v>
      </c>
      <c r="D222" s="546" t="s">
        <v>694</v>
      </c>
      <c r="E222" s="546">
        <v>1000057898</v>
      </c>
      <c r="F222" s="546">
        <v>85311020</v>
      </c>
      <c r="G222" s="534"/>
      <c r="H222" s="546">
        <v>18</v>
      </c>
      <c r="I222" s="535"/>
      <c r="J222" s="538" t="s">
        <v>782</v>
      </c>
      <c r="K222" s="546" t="s">
        <v>302</v>
      </c>
      <c r="L222" s="546">
        <v>1</v>
      </c>
      <c r="M222" s="547"/>
      <c r="N222" s="548" t="str">
        <f t="shared" si="17"/>
        <v>INCLUDED</v>
      </c>
      <c r="O222" s="635">
        <f t="shared" si="18"/>
        <v>0</v>
      </c>
      <c r="P222" s="635">
        <f t="shared" si="19"/>
        <v>0</v>
      </c>
      <c r="Q222" s="640">
        <f>Discount!$H$36</f>
        <v>0</v>
      </c>
      <c r="R222" s="640">
        <f t="shared" si="20"/>
        <v>0</v>
      </c>
      <c r="S222" s="640">
        <f t="shared" si="21"/>
        <v>0</v>
      </c>
      <c r="T222" s="768"/>
    </row>
    <row r="223" spans="1:20" ht="31.5">
      <c r="A223" s="536">
        <v>79</v>
      </c>
      <c r="B223" s="546">
        <v>7000016417</v>
      </c>
      <c r="C223" s="546">
        <v>820</v>
      </c>
      <c r="D223" s="546" t="s">
        <v>694</v>
      </c>
      <c r="E223" s="546">
        <v>1000057897</v>
      </c>
      <c r="F223" s="546">
        <v>85311020</v>
      </c>
      <c r="G223" s="534"/>
      <c r="H223" s="546">
        <v>18</v>
      </c>
      <c r="I223" s="535"/>
      <c r="J223" s="538" t="s">
        <v>783</v>
      </c>
      <c r="K223" s="546" t="s">
        <v>302</v>
      </c>
      <c r="L223" s="546">
        <v>1</v>
      </c>
      <c r="M223" s="547"/>
      <c r="N223" s="548" t="str">
        <f t="shared" si="17"/>
        <v>INCLUDED</v>
      </c>
      <c r="O223" s="635">
        <f t="shared" si="18"/>
        <v>0</v>
      </c>
      <c r="P223" s="635">
        <f t="shared" si="19"/>
        <v>0</v>
      </c>
      <c r="Q223" s="640">
        <f>Discount!$H$36</f>
        <v>0</v>
      </c>
      <c r="R223" s="640">
        <f t="shared" si="20"/>
        <v>0</v>
      </c>
      <c r="S223" s="640">
        <f t="shared" si="21"/>
        <v>0</v>
      </c>
      <c r="T223" s="768"/>
    </row>
    <row r="224" spans="1:20" ht="31.5">
      <c r="A224" s="536">
        <v>80</v>
      </c>
      <c r="B224" s="546">
        <v>7000016417</v>
      </c>
      <c r="C224" s="546">
        <v>830</v>
      </c>
      <c r="D224" s="546" t="s">
        <v>695</v>
      </c>
      <c r="E224" s="546">
        <v>1000000443</v>
      </c>
      <c r="F224" s="546">
        <v>85446020</v>
      </c>
      <c r="G224" s="534"/>
      <c r="H224" s="546">
        <v>18</v>
      </c>
      <c r="I224" s="535"/>
      <c r="J224" s="538" t="s">
        <v>482</v>
      </c>
      <c r="K224" s="546" t="s">
        <v>481</v>
      </c>
      <c r="L224" s="546">
        <v>1</v>
      </c>
      <c r="M224" s="547"/>
      <c r="N224" s="548" t="str">
        <f t="shared" si="17"/>
        <v>INCLUDED</v>
      </c>
      <c r="O224" s="635">
        <f t="shared" si="18"/>
        <v>0</v>
      </c>
      <c r="P224" s="635">
        <f t="shared" si="19"/>
        <v>0</v>
      </c>
      <c r="Q224" s="640">
        <f>Discount!$H$36</f>
        <v>0</v>
      </c>
      <c r="R224" s="640">
        <f t="shared" si="20"/>
        <v>0</v>
      </c>
      <c r="S224" s="640">
        <f t="shared" si="21"/>
        <v>0</v>
      </c>
      <c r="T224" s="768"/>
    </row>
    <row r="225" spans="1:20" ht="31.5">
      <c r="A225" s="536">
        <v>81</v>
      </c>
      <c r="B225" s="546">
        <v>7000016417</v>
      </c>
      <c r="C225" s="546">
        <v>840</v>
      </c>
      <c r="D225" s="546" t="s">
        <v>695</v>
      </c>
      <c r="E225" s="546">
        <v>1000000444</v>
      </c>
      <c r="F225" s="546">
        <v>85446090</v>
      </c>
      <c r="G225" s="534"/>
      <c r="H225" s="546">
        <v>18</v>
      </c>
      <c r="I225" s="535"/>
      <c r="J225" s="538" t="s">
        <v>529</v>
      </c>
      <c r="K225" s="546" t="s">
        <v>481</v>
      </c>
      <c r="L225" s="546">
        <v>1</v>
      </c>
      <c r="M225" s="547"/>
      <c r="N225" s="548" t="str">
        <f t="shared" si="17"/>
        <v>INCLUDED</v>
      </c>
      <c r="O225" s="635">
        <f t="shared" si="18"/>
        <v>0</v>
      </c>
      <c r="P225" s="635">
        <f t="shared" si="19"/>
        <v>0</v>
      </c>
      <c r="Q225" s="640">
        <f>Discount!$H$36</f>
        <v>0</v>
      </c>
      <c r="R225" s="640">
        <f t="shared" si="20"/>
        <v>0</v>
      </c>
      <c r="S225" s="640">
        <f t="shared" si="21"/>
        <v>0</v>
      </c>
      <c r="T225" s="768"/>
    </row>
    <row r="226" spans="1:20" ht="31.5">
      <c r="A226" s="536">
        <v>82</v>
      </c>
      <c r="B226" s="546">
        <v>7000016417</v>
      </c>
      <c r="C226" s="546">
        <v>850</v>
      </c>
      <c r="D226" s="546" t="s">
        <v>695</v>
      </c>
      <c r="E226" s="546">
        <v>1000000442</v>
      </c>
      <c r="F226" s="546">
        <v>85446020</v>
      </c>
      <c r="G226" s="534"/>
      <c r="H226" s="546">
        <v>18</v>
      </c>
      <c r="I226" s="535"/>
      <c r="J226" s="538" t="s">
        <v>483</v>
      </c>
      <c r="K226" s="546" t="s">
        <v>481</v>
      </c>
      <c r="L226" s="546">
        <v>1</v>
      </c>
      <c r="M226" s="547"/>
      <c r="N226" s="548" t="str">
        <f t="shared" si="17"/>
        <v>INCLUDED</v>
      </c>
      <c r="O226" s="635">
        <f t="shared" si="18"/>
        <v>0</v>
      </c>
      <c r="P226" s="635">
        <f t="shared" si="19"/>
        <v>0</v>
      </c>
      <c r="Q226" s="640">
        <f>Discount!$H$36</f>
        <v>0</v>
      </c>
      <c r="R226" s="640">
        <f t="shared" si="20"/>
        <v>0</v>
      </c>
      <c r="S226" s="640">
        <f t="shared" si="21"/>
        <v>0</v>
      </c>
      <c r="T226" s="768"/>
    </row>
    <row r="227" spans="1:20" ht="31.5">
      <c r="A227" s="536">
        <v>83</v>
      </c>
      <c r="B227" s="546">
        <v>7000016417</v>
      </c>
      <c r="C227" s="546">
        <v>860</v>
      </c>
      <c r="D227" s="546" t="s">
        <v>695</v>
      </c>
      <c r="E227" s="546">
        <v>1000032049</v>
      </c>
      <c r="F227" s="546">
        <v>85446020</v>
      </c>
      <c r="G227" s="534"/>
      <c r="H227" s="546">
        <v>18</v>
      </c>
      <c r="I227" s="535"/>
      <c r="J227" s="538" t="s">
        <v>579</v>
      </c>
      <c r="K227" s="546" t="s">
        <v>303</v>
      </c>
      <c r="L227" s="546">
        <v>0.5</v>
      </c>
      <c r="M227" s="547"/>
      <c r="N227" s="548" t="str">
        <f t="shared" si="17"/>
        <v>INCLUDED</v>
      </c>
      <c r="O227" s="635">
        <f t="shared" si="18"/>
        <v>0</v>
      </c>
      <c r="P227" s="635">
        <f t="shared" si="19"/>
        <v>0</v>
      </c>
      <c r="Q227" s="640">
        <f>Discount!$H$36</f>
        <v>0</v>
      </c>
      <c r="R227" s="640">
        <f t="shared" si="20"/>
        <v>0</v>
      </c>
      <c r="S227" s="640">
        <f t="shared" si="21"/>
        <v>0</v>
      </c>
      <c r="T227" s="768"/>
    </row>
    <row r="228" spans="1:20" ht="31.5">
      <c r="A228" s="536">
        <v>84</v>
      </c>
      <c r="B228" s="546">
        <v>7000016417</v>
      </c>
      <c r="C228" s="546">
        <v>870</v>
      </c>
      <c r="D228" s="546" t="s">
        <v>544</v>
      </c>
      <c r="E228" s="546">
        <v>1000011339</v>
      </c>
      <c r="F228" s="546">
        <v>72169990</v>
      </c>
      <c r="G228" s="534"/>
      <c r="H228" s="546">
        <v>18</v>
      </c>
      <c r="I228" s="535"/>
      <c r="J228" s="538" t="s">
        <v>784</v>
      </c>
      <c r="K228" s="546" t="s">
        <v>302</v>
      </c>
      <c r="L228" s="546">
        <v>2</v>
      </c>
      <c r="M228" s="547"/>
      <c r="N228" s="548" t="str">
        <f t="shared" si="17"/>
        <v>INCLUDED</v>
      </c>
      <c r="O228" s="635">
        <f t="shared" si="18"/>
        <v>0</v>
      </c>
      <c r="P228" s="635">
        <f t="shared" si="19"/>
        <v>0</v>
      </c>
      <c r="Q228" s="640">
        <f>Discount!$H$36</f>
        <v>0</v>
      </c>
      <c r="R228" s="640">
        <f t="shared" si="20"/>
        <v>0</v>
      </c>
      <c r="S228" s="640">
        <f t="shared" si="21"/>
        <v>0</v>
      </c>
      <c r="T228" s="768"/>
    </row>
    <row r="229" spans="1:20" ht="31.5">
      <c r="A229" s="536">
        <v>85</v>
      </c>
      <c r="B229" s="546">
        <v>7000016417</v>
      </c>
      <c r="C229" s="546">
        <v>880</v>
      </c>
      <c r="D229" s="546" t="s">
        <v>544</v>
      </c>
      <c r="E229" s="546">
        <v>1000011340</v>
      </c>
      <c r="F229" s="546">
        <v>72169990</v>
      </c>
      <c r="G229" s="534"/>
      <c r="H229" s="546">
        <v>18</v>
      </c>
      <c r="I229" s="535"/>
      <c r="J229" s="538" t="s">
        <v>785</v>
      </c>
      <c r="K229" s="546" t="s">
        <v>302</v>
      </c>
      <c r="L229" s="546">
        <v>2</v>
      </c>
      <c r="M229" s="547"/>
      <c r="N229" s="548" t="str">
        <f t="shared" si="17"/>
        <v>INCLUDED</v>
      </c>
      <c r="O229" s="635">
        <f t="shared" si="18"/>
        <v>0</v>
      </c>
      <c r="P229" s="635">
        <f t="shared" si="19"/>
        <v>0</v>
      </c>
      <c r="Q229" s="640">
        <f>Discount!$H$36</f>
        <v>0</v>
      </c>
      <c r="R229" s="640">
        <f t="shared" si="20"/>
        <v>0</v>
      </c>
      <c r="S229" s="640">
        <f t="shared" si="21"/>
        <v>0</v>
      </c>
      <c r="T229" s="768"/>
    </row>
    <row r="230" spans="1:20" ht="31.5">
      <c r="A230" s="536">
        <v>86</v>
      </c>
      <c r="B230" s="546">
        <v>7000016417</v>
      </c>
      <c r="C230" s="546">
        <v>890</v>
      </c>
      <c r="D230" s="546" t="s">
        <v>544</v>
      </c>
      <c r="E230" s="546">
        <v>1000030634</v>
      </c>
      <c r="F230" s="546">
        <v>72169990</v>
      </c>
      <c r="G230" s="534"/>
      <c r="H230" s="546">
        <v>18</v>
      </c>
      <c r="I230" s="535"/>
      <c r="J230" s="538" t="s">
        <v>786</v>
      </c>
      <c r="K230" s="546" t="s">
        <v>302</v>
      </c>
      <c r="L230" s="546">
        <v>10</v>
      </c>
      <c r="M230" s="547"/>
      <c r="N230" s="548" t="str">
        <f t="shared" si="17"/>
        <v>INCLUDED</v>
      </c>
      <c r="O230" s="635">
        <f t="shared" si="18"/>
        <v>0</v>
      </c>
      <c r="P230" s="635">
        <f t="shared" si="19"/>
        <v>0</v>
      </c>
      <c r="Q230" s="640">
        <f>Discount!$H$36</f>
        <v>0</v>
      </c>
      <c r="R230" s="640">
        <f t="shared" si="20"/>
        <v>0</v>
      </c>
      <c r="S230" s="640">
        <f t="shared" si="21"/>
        <v>0</v>
      </c>
      <c r="T230" s="768"/>
    </row>
    <row r="231" spans="1:20" ht="31.5">
      <c r="A231" s="536">
        <v>87</v>
      </c>
      <c r="B231" s="546">
        <v>7000016417</v>
      </c>
      <c r="C231" s="546">
        <v>900</v>
      </c>
      <c r="D231" s="546" t="s">
        <v>544</v>
      </c>
      <c r="E231" s="546">
        <v>1000030635</v>
      </c>
      <c r="F231" s="546">
        <v>72169990</v>
      </c>
      <c r="G231" s="534"/>
      <c r="H231" s="546">
        <v>18</v>
      </c>
      <c r="I231" s="535"/>
      <c r="J231" s="538" t="s">
        <v>787</v>
      </c>
      <c r="K231" s="546" t="s">
        <v>302</v>
      </c>
      <c r="L231" s="546">
        <v>4</v>
      </c>
      <c r="M231" s="547"/>
      <c r="N231" s="548" t="str">
        <f t="shared" si="17"/>
        <v>INCLUDED</v>
      </c>
      <c r="O231" s="635">
        <f t="shared" si="18"/>
        <v>0</v>
      </c>
      <c r="P231" s="635">
        <f t="shared" si="19"/>
        <v>0</v>
      </c>
      <c r="Q231" s="640">
        <f>Discount!$H$36</f>
        <v>0</v>
      </c>
      <c r="R231" s="640">
        <f t="shared" si="20"/>
        <v>0</v>
      </c>
      <c r="S231" s="640">
        <f t="shared" si="21"/>
        <v>0</v>
      </c>
      <c r="T231" s="768"/>
    </row>
    <row r="232" spans="1:20">
      <c r="A232" s="536">
        <v>88</v>
      </c>
      <c r="B232" s="546">
        <v>7000016417</v>
      </c>
      <c r="C232" s="546">
        <v>910</v>
      </c>
      <c r="D232" s="546" t="s">
        <v>696</v>
      </c>
      <c r="E232" s="546">
        <v>1000032055</v>
      </c>
      <c r="F232" s="546">
        <v>72159090</v>
      </c>
      <c r="G232" s="534"/>
      <c r="H232" s="546">
        <v>18</v>
      </c>
      <c r="I232" s="535"/>
      <c r="J232" s="538" t="s">
        <v>525</v>
      </c>
      <c r="K232" s="546" t="s">
        <v>303</v>
      </c>
      <c r="L232" s="546">
        <v>5</v>
      </c>
      <c r="M232" s="547"/>
      <c r="N232" s="548" t="str">
        <f t="shared" si="17"/>
        <v>INCLUDED</v>
      </c>
      <c r="O232" s="635">
        <f t="shared" si="18"/>
        <v>0</v>
      </c>
      <c r="P232" s="635">
        <f t="shared" si="19"/>
        <v>0</v>
      </c>
      <c r="Q232" s="640">
        <f>Discount!$H$36</f>
        <v>0</v>
      </c>
      <c r="R232" s="640">
        <f t="shared" si="20"/>
        <v>0</v>
      </c>
      <c r="S232" s="640">
        <f t="shared" si="21"/>
        <v>0</v>
      </c>
      <c r="T232" s="768"/>
    </row>
    <row r="233" spans="1:20" ht="31.5">
      <c r="A233" s="536">
        <v>89</v>
      </c>
      <c r="B233" s="546">
        <v>7000016417</v>
      </c>
      <c r="C233" s="546">
        <v>920</v>
      </c>
      <c r="D233" s="546" t="s">
        <v>697</v>
      </c>
      <c r="E233" s="546">
        <v>1000032005</v>
      </c>
      <c r="F233" s="546">
        <v>85446090</v>
      </c>
      <c r="G233" s="534"/>
      <c r="H233" s="546">
        <v>18</v>
      </c>
      <c r="I233" s="535"/>
      <c r="J233" s="538" t="s">
        <v>788</v>
      </c>
      <c r="K233" s="546" t="s">
        <v>303</v>
      </c>
      <c r="L233" s="546">
        <v>4.5</v>
      </c>
      <c r="M233" s="547"/>
      <c r="N233" s="548" t="str">
        <f t="shared" si="17"/>
        <v>INCLUDED</v>
      </c>
      <c r="O233" s="635">
        <f t="shared" si="18"/>
        <v>0</v>
      </c>
      <c r="P233" s="635">
        <f t="shared" si="19"/>
        <v>0</v>
      </c>
      <c r="Q233" s="640">
        <f>Discount!$H$36</f>
        <v>0</v>
      </c>
      <c r="R233" s="640">
        <f t="shared" si="20"/>
        <v>0</v>
      </c>
      <c r="S233" s="640">
        <f t="shared" si="21"/>
        <v>0</v>
      </c>
      <c r="T233" s="768"/>
    </row>
    <row r="234" spans="1:20" ht="63">
      <c r="A234" s="536">
        <v>90</v>
      </c>
      <c r="B234" s="546">
        <v>7000016417</v>
      </c>
      <c r="C234" s="546">
        <v>930</v>
      </c>
      <c r="D234" s="546" t="s">
        <v>697</v>
      </c>
      <c r="E234" s="546">
        <v>1000032848</v>
      </c>
      <c r="F234" s="546">
        <v>85446020</v>
      </c>
      <c r="G234" s="534"/>
      <c r="H234" s="546">
        <v>18</v>
      </c>
      <c r="I234" s="535"/>
      <c r="J234" s="538" t="s">
        <v>789</v>
      </c>
      <c r="K234" s="546" t="s">
        <v>302</v>
      </c>
      <c r="L234" s="546">
        <v>12</v>
      </c>
      <c r="M234" s="547"/>
      <c r="N234" s="548" t="str">
        <f t="shared" si="17"/>
        <v>INCLUDED</v>
      </c>
      <c r="O234" s="635">
        <f t="shared" si="18"/>
        <v>0</v>
      </c>
      <c r="P234" s="635">
        <f t="shared" si="19"/>
        <v>0</v>
      </c>
      <c r="Q234" s="640">
        <f>Discount!$H$36</f>
        <v>0</v>
      </c>
      <c r="R234" s="640">
        <f t="shared" si="20"/>
        <v>0</v>
      </c>
      <c r="S234" s="640">
        <f t="shared" si="21"/>
        <v>0</v>
      </c>
      <c r="T234" s="768"/>
    </row>
    <row r="235" spans="1:20">
      <c r="A235" s="536">
        <v>91</v>
      </c>
      <c r="B235" s="546">
        <v>7000016417</v>
      </c>
      <c r="C235" s="546">
        <v>940</v>
      </c>
      <c r="D235" s="546" t="s">
        <v>698</v>
      </c>
      <c r="E235" s="546">
        <v>1000037230</v>
      </c>
      <c r="F235" s="546">
        <v>85389000</v>
      </c>
      <c r="G235" s="534"/>
      <c r="H235" s="546">
        <v>18</v>
      </c>
      <c r="I235" s="535"/>
      <c r="J235" s="538" t="s">
        <v>790</v>
      </c>
      <c r="K235" s="546" t="s">
        <v>481</v>
      </c>
      <c r="L235" s="546">
        <v>1</v>
      </c>
      <c r="M235" s="547"/>
      <c r="N235" s="548" t="str">
        <f t="shared" si="17"/>
        <v>INCLUDED</v>
      </c>
      <c r="O235" s="635">
        <f t="shared" si="18"/>
        <v>0</v>
      </c>
      <c r="P235" s="635">
        <f t="shared" si="19"/>
        <v>0</v>
      </c>
      <c r="Q235" s="640">
        <f>Discount!$H$36</f>
        <v>0</v>
      </c>
      <c r="R235" s="640">
        <f t="shared" si="20"/>
        <v>0</v>
      </c>
      <c r="S235" s="640">
        <f t="shared" si="21"/>
        <v>0</v>
      </c>
      <c r="T235" s="768"/>
    </row>
    <row r="236" spans="1:20">
      <c r="A236" s="536">
        <v>92</v>
      </c>
      <c r="B236" s="546">
        <v>7000016417</v>
      </c>
      <c r="C236" s="546">
        <v>950</v>
      </c>
      <c r="D236" s="546" t="s">
        <v>698</v>
      </c>
      <c r="E236" s="546">
        <v>1000031080</v>
      </c>
      <c r="F236" s="546">
        <v>85389000</v>
      </c>
      <c r="G236" s="534"/>
      <c r="H236" s="546">
        <v>18</v>
      </c>
      <c r="I236" s="535"/>
      <c r="J236" s="538" t="s">
        <v>791</v>
      </c>
      <c r="K236" s="546" t="s">
        <v>481</v>
      </c>
      <c r="L236" s="546">
        <v>1</v>
      </c>
      <c r="M236" s="547"/>
      <c r="N236" s="548" t="str">
        <f t="shared" si="17"/>
        <v>INCLUDED</v>
      </c>
      <c r="O236" s="635">
        <f t="shared" si="18"/>
        <v>0</v>
      </c>
      <c r="P236" s="635">
        <f t="shared" si="19"/>
        <v>0</v>
      </c>
      <c r="Q236" s="640">
        <f>Discount!$H$36</f>
        <v>0</v>
      </c>
      <c r="R236" s="640">
        <f t="shared" si="20"/>
        <v>0</v>
      </c>
      <c r="S236" s="640">
        <f t="shared" si="21"/>
        <v>0</v>
      </c>
      <c r="T236" s="768"/>
    </row>
    <row r="237" spans="1:20">
      <c r="A237" s="536">
        <v>93</v>
      </c>
      <c r="B237" s="546">
        <v>7000016417</v>
      </c>
      <c r="C237" s="546">
        <v>960</v>
      </c>
      <c r="D237" s="546" t="s">
        <v>698</v>
      </c>
      <c r="E237" s="546">
        <v>1000030729</v>
      </c>
      <c r="F237" s="546">
        <v>85354010</v>
      </c>
      <c r="G237" s="534"/>
      <c r="H237" s="546">
        <v>18</v>
      </c>
      <c r="I237" s="535"/>
      <c r="J237" s="538" t="s">
        <v>792</v>
      </c>
      <c r="K237" s="546" t="s">
        <v>481</v>
      </c>
      <c r="L237" s="546">
        <v>1</v>
      </c>
      <c r="M237" s="547"/>
      <c r="N237" s="548" t="str">
        <f t="shared" si="17"/>
        <v>INCLUDED</v>
      </c>
      <c r="O237" s="635">
        <f t="shared" si="18"/>
        <v>0</v>
      </c>
      <c r="P237" s="635">
        <f t="shared" si="19"/>
        <v>0</v>
      </c>
      <c r="Q237" s="640">
        <f>Discount!$H$36</f>
        <v>0</v>
      </c>
      <c r="R237" s="640">
        <f t="shared" si="20"/>
        <v>0</v>
      </c>
      <c r="S237" s="640">
        <f t="shared" si="21"/>
        <v>0</v>
      </c>
      <c r="T237" s="768"/>
    </row>
    <row r="238" spans="1:20">
      <c r="A238" s="536">
        <v>94</v>
      </c>
      <c r="B238" s="546">
        <v>7000016417</v>
      </c>
      <c r="C238" s="546">
        <v>970</v>
      </c>
      <c r="D238" s="546" t="s">
        <v>698</v>
      </c>
      <c r="E238" s="546">
        <v>1000019912</v>
      </c>
      <c r="F238" s="546">
        <v>85371000</v>
      </c>
      <c r="G238" s="534"/>
      <c r="H238" s="546">
        <v>18</v>
      </c>
      <c r="I238" s="535"/>
      <c r="J238" s="538" t="s">
        <v>519</v>
      </c>
      <c r="K238" s="546" t="s">
        <v>481</v>
      </c>
      <c r="L238" s="546">
        <v>1</v>
      </c>
      <c r="M238" s="547"/>
      <c r="N238" s="548" t="str">
        <f t="shared" si="17"/>
        <v>INCLUDED</v>
      </c>
      <c r="O238" s="635">
        <f t="shared" si="18"/>
        <v>0</v>
      </c>
      <c r="P238" s="635">
        <f t="shared" si="19"/>
        <v>0</v>
      </c>
      <c r="Q238" s="640">
        <f>Discount!$H$36</f>
        <v>0</v>
      </c>
      <c r="R238" s="640">
        <f t="shared" si="20"/>
        <v>0</v>
      </c>
      <c r="S238" s="640">
        <f t="shared" si="21"/>
        <v>0</v>
      </c>
      <c r="T238" s="768"/>
    </row>
    <row r="239" spans="1:20">
      <c r="A239" s="536">
        <v>95</v>
      </c>
      <c r="B239" s="546">
        <v>7000016417</v>
      </c>
      <c r="C239" s="546">
        <v>980</v>
      </c>
      <c r="D239" s="546" t="s">
        <v>698</v>
      </c>
      <c r="E239" s="546">
        <v>1000019927</v>
      </c>
      <c r="F239" s="546">
        <v>85389000</v>
      </c>
      <c r="G239" s="534"/>
      <c r="H239" s="546">
        <v>18</v>
      </c>
      <c r="I239" s="535"/>
      <c r="J239" s="538" t="s">
        <v>488</v>
      </c>
      <c r="K239" s="546" t="s">
        <v>481</v>
      </c>
      <c r="L239" s="546">
        <v>1</v>
      </c>
      <c r="M239" s="547"/>
      <c r="N239" s="548" t="str">
        <f t="shared" si="17"/>
        <v>INCLUDED</v>
      </c>
      <c r="O239" s="635">
        <f t="shared" si="18"/>
        <v>0</v>
      </c>
      <c r="P239" s="635">
        <f t="shared" si="19"/>
        <v>0</v>
      </c>
      <c r="Q239" s="640">
        <f>Discount!$H$36</f>
        <v>0</v>
      </c>
      <c r="R239" s="640">
        <f t="shared" si="20"/>
        <v>0</v>
      </c>
      <c r="S239" s="640">
        <f t="shared" si="21"/>
        <v>0</v>
      </c>
      <c r="T239" s="768"/>
    </row>
    <row r="240" spans="1:20">
      <c r="A240" s="536">
        <v>96</v>
      </c>
      <c r="B240" s="546">
        <v>7000016417</v>
      </c>
      <c r="C240" s="546">
        <v>990</v>
      </c>
      <c r="D240" s="546" t="s">
        <v>698</v>
      </c>
      <c r="E240" s="546">
        <v>1000025948</v>
      </c>
      <c r="F240" s="546">
        <v>85049090</v>
      </c>
      <c r="G240" s="534"/>
      <c r="H240" s="546">
        <v>18</v>
      </c>
      <c r="I240" s="535"/>
      <c r="J240" s="538" t="s">
        <v>793</v>
      </c>
      <c r="K240" s="546" t="s">
        <v>302</v>
      </c>
      <c r="L240" s="546">
        <v>1</v>
      </c>
      <c r="M240" s="547"/>
      <c r="N240" s="548" t="str">
        <f t="shared" si="17"/>
        <v>INCLUDED</v>
      </c>
      <c r="O240" s="635">
        <f t="shared" si="18"/>
        <v>0</v>
      </c>
      <c r="P240" s="635">
        <f t="shared" si="19"/>
        <v>0</v>
      </c>
      <c r="Q240" s="640">
        <f>Discount!$H$36</f>
        <v>0</v>
      </c>
      <c r="R240" s="640">
        <f t="shared" si="20"/>
        <v>0</v>
      </c>
      <c r="S240" s="640">
        <f t="shared" si="21"/>
        <v>0</v>
      </c>
      <c r="T240" s="768"/>
    </row>
    <row r="241" spans="1:20" ht="31.5">
      <c r="A241" s="536">
        <v>97</v>
      </c>
      <c r="B241" s="546">
        <v>7000016417</v>
      </c>
      <c r="C241" s="546">
        <v>1000</v>
      </c>
      <c r="D241" s="546" t="s">
        <v>698</v>
      </c>
      <c r="E241" s="546">
        <v>1000058050</v>
      </c>
      <c r="F241" s="546">
        <v>85042330</v>
      </c>
      <c r="G241" s="534"/>
      <c r="H241" s="546">
        <v>18</v>
      </c>
      <c r="I241" s="535"/>
      <c r="J241" s="538" t="s">
        <v>794</v>
      </c>
      <c r="K241" s="546" t="s">
        <v>302</v>
      </c>
      <c r="L241" s="546">
        <v>1</v>
      </c>
      <c r="M241" s="547"/>
      <c r="N241" s="548" t="str">
        <f t="shared" si="17"/>
        <v>INCLUDED</v>
      </c>
      <c r="O241" s="635">
        <f t="shared" si="18"/>
        <v>0</v>
      </c>
      <c r="P241" s="635">
        <f t="shared" si="19"/>
        <v>0</v>
      </c>
      <c r="Q241" s="640">
        <f>Discount!$H$36</f>
        <v>0</v>
      </c>
      <c r="R241" s="640">
        <f t="shared" si="20"/>
        <v>0</v>
      </c>
      <c r="S241" s="640">
        <f t="shared" si="21"/>
        <v>0</v>
      </c>
      <c r="T241" s="768"/>
    </row>
    <row r="242" spans="1:20">
      <c r="A242" s="536">
        <v>98</v>
      </c>
      <c r="B242" s="546">
        <v>7000016417</v>
      </c>
      <c r="C242" s="546">
        <v>1010</v>
      </c>
      <c r="D242" s="546" t="s">
        <v>698</v>
      </c>
      <c r="E242" s="546">
        <v>1000019915</v>
      </c>
      <c r="F242" s="546">
        <v>85030010</v>
      </c>
      <c r="G242" s="534"/>
      <c r="H242" s="546">
        <v>18</v>
      </c>
      <c r="I242" s="535"/>
      <c r="J242" s="538" t="s">
        <v>795</v>
      </c>
      <c r="K242" s="546" t="s">
        <v>481</v>
      </c>
      <c r="L242" s="546">
        <v>1</v>
      </c>
      <c r="M242" s="547"/>
      <c r="N242" s="548" t="str">
        <f t="shared" si="17"/>
        <v>INCLUDED</v>
      </c>
      <c r="O242" s="635">
        <f t="shared" si="18"/>
        <v>0</v>
      </c>
      <c r="P242" s="635">
        <f t="shared" si="19"/>
        <v>0</v>
      </c>
      <c r="Q242" s="640">
        <f>Discount!$H$36</f>
        <v>0</v>
      </c>
      <c r="R242" s="640">
        <f t="shared" si="20"/>
        <v>0</v>
      </c>
      <c r="S242" s="640">
        <f t="shared" si="21"/>
        <v>0</v>
      </c>
      <c r="T242" s="768"/>
    </row>
    <row r="243" spans="1:20" ht="31.5">
      <c r="A243" s="536">
        <v>99</v>
      </c>
      <c r="B243" s="546">
        <v>7000016417</v>
      </c>
      <c r="C243" s="546">
        <v>1170</v>
      </c>
      <c r="D243" s="546" t="s">
        <v>699</v>
      </c>
      <c r="E243" s="546">
        <v>1000004965</v>
      </c>
      <c r="F243" s="546">
        <v>85371000</v>
      </c>
      <c r="G243" s="534"/>
      <c r="H243" s="546">
        <v>18</v>
      </c>
      <c r="I243" s="535"/>
      <c r="J243" s="538" t="s">
        <v>796</v>
      </c>
      <c r="K243" s="546" t="s">
        <v>301</v>
      </c>
      <c r="L243" s="546">
        <v>4</v>
      </c>
      <c r="M243" s="547"/>
      <c r="N243" s="548" t="str">
        <f t="shared" si="17"/>
        <v>INCLUDED</v>
      </c>
      <c r="O243" s="635">
        <f t="shared" si="18"/>
        <v>0</v>
      </c>
      <c r="P243" s="635">
        <f t="shared" si="19"/>
        <v>0</v>
      </c>
      <c r="Q243" s="640">
        <f>Discount!$H$36</f>
        <v>0</v>
      </c>
      <c r="R243" s="640">
        <f t="shared" si="20"/>
        <v>0</v>
      </c>
      <c r="S243" s="640">
        <f t="shared" si="21"/>
        <v>0</v>
      </c>
      <c r="T243" s="768"/>
    </row>
    <row r="244" spans="1:20" ht="47.25">
      <c r="A244" s="536">
        <v>100</v>
      </c>
      <c r="B244" s="546">
        <v>7000016417</v>
      </c>
      <c r="C244" s="546">
        <v>1180</v>
      </c>
      <c r="D244" s="546" t="s">
        <v>699</v>
      </c>
      <c r="E244" s="546">
        <v>1000030957</v>
      </c>
      <c r="F244" s="546">
        <v>85371000</v>
      </c>
      <c r="G244" s="534"/>
      <c r="H244" s="546">
        <v>18</v>
      </c>
      <c r="I244" s="535"/>
      <c r="J244" s="538" t="s">
        <v>797</v>
      </c>
      <c r="K244" s="546" t="s">
        <v>301</v>
      </c>
      <c r="L244" s="546">
        <v>1</v>
      </c>
      <c r="M244" s="547"/>
      <c r="N244" s="548" t="str">
        <f t="shared" si="17"/>
        <v>INCLUDED</v>
      </c>
      <c r="O244" s="635">
        <f t="shared" si="18"/>
        <v>0</v>
      </c>
      <c r="P244" s="635">
        <f t="shared" si="19"/>
        <v>0</v>
      </c>
      <c r="Q244" s="640">
        <f>Discount!$H$36</f>
        <v>0</v>
      </c>
      <c r="R244" s="640">
        <f t="shared" si="20"/>
        <v>0</v>
      </c>
      <c r="S244" s="640">
        <f t="shared" si="21"/>
        <v>0</v>
      </c>
      <c r="T244" s="768"/>
    </row>
    <row r="245" spans="1:20" ht="31.5">
      <c r="A245" s="536">
        <v>101</v>
      </c>
      <c r="B245" s="546">
        <v>7000016417</v>
      </c>
      <c r="C245" s="546">
        <v>1190</v>
      </c>
      <c r="D245" s="546" t="s">
        <v>699</v>
      </c>
      <c r="E245" s="546">
        <v>1000031073</v>
      </c>
      <c r="F245" s="546">
        <v>85371000</v>
      </c>
      <c r="G245" s="534"/>
      <c r="H245" s="546">
        <v>18</v>
      </c>
      <c r="I245" s="535"/>
      <c r="J245" s="538" t="s">
        <v>798</v>
      </c>
      <c r="K245" s="546" t="s">
        <v>301</v>
      </c>
      <c r="L245" s="546">
        <v>14</v>
      </c>
      <c r="M245" s="547"/>
      <c r="N245" s="548" t="str">
        <f t="shared" si="17"/>
        <v>INCLUDED</v>
      </c>
      <c r="O245" s="635">
        <f t="shared" si="18"/>
        <v>0</v>
      </c>
      <c r="P245" s="635">
        <f t="shared" si="19"/>
        <v>0</v>
      </c>
      <c r="Q245" s="640">
        <f>Discount!$H$36</f>
        <v>0</v>
      </c>
      <c r="R245" s="640">
        <f t="shared" si="20"/>
        <v>0</v>
      </c>
      <c r="S245" s="640">
        <f t="shared" si="21"/>
        <v>0</v>
      </c>
      <c r="T245" s="768"/>
    </row>
    <row r="246" spans="1:20" ht="47.25">
      <c r="A246" s="536">
        <v>102</v>
      </c>
      <c r="B246" s="546">
        <v>7000016417</v>
      </c>
      <c r="C246" s="546">
        <v>1200</v>
      </c>
      <c r="D246" s="546" t="s">
        <v>699</v>
      </c>
      <c r="E246" s="546">
        <v>1000031072</v>
      </c>
      <c r="F246" s="546">
        <v>85371000</v>
      </c>
      <c r="G246" s="534"/>
      <c r="H246" s="546">
        <v>18</v>
      </c>
      <c r="I246" s="535"/>
      <c r="J246" s="538" t="s">
        <v>799</v>
      </c>
      <c r="K246" s="546" t="s">
        <v>301</v>
      </c>
      <c r="L246" s="546">
        <v>1</v>
      </c>
      <c r="M246" s="547"/>
      <c r="N246" s="548" t="str">
        <f t="shared" si="17"/>
        <v>INCLUDED</v>
      </c>
      <c r="O246" s="635">
        <f t="shared" si="18"/>
        <v>0</v>
      </c>
      <c r="P246" s="635">
        <f t="shared" si="19"/>
        <v>0</v>
      </c>
      <c r="Q246" s="640">
        <f>Discount!$H$36</f>
        <v>0</v>
      </c>
      <c r="R246" s="640">
        <f t="shared" si="20"/>
        <v>0</v>
      </c>
      <c r="S246" s="640">
        <f t="shared" si="21"/>
        <v>0</v>
      </c>
      <c r="T246" s="768"/>
    </row>
    <row r="247" spans="1:20" ht="31.5">
      <c r="A247" s="536">
        <v>103</v>
      </c>
      <c r="B247" s="546">
        <v>7000016417</v>
      </c>
      <c r="C247" s="546">
        <v>1210</v>
      </c>
      <c r="D247" s="546" t="s">
        <v>700</v>
      </c>
      <c r="E247" s="546">
        <v>1000029287</v>
      </c>
      <c r="F247" s="546">
        <v>84151090</v>
      </c>
      <c r="G247" s="534"/>
      <c r="H247" s="546">
        <v>28</v>
      </c>
      <c r="I247" s="535"/>
      <c r="J247" s="538" t="s">
        <v>518</v>
      </c>
      <c r="K247" s="546" t="s">
        <v>481</v>
      </c>
      <c r="L247" s="546">
        <v>1</v>
      </c>
      <c r="M247" s="547"/>
      <c r="N247" s="548" t="str">
        <f t="shared" si="17"/>
        <v>INCLUDED</v>
      </c>
      <c r="O247" s="635">
        <f t="shared" si="18"/>
        <v>0</v>
      </c>
      <c r="P247" s="635">
        <f t="shared" si="19"/>
        <v>0</v>
      </c>
      <c r="Q247" s="640">
        <f>Discount!$H$36</f>
        <v>0</v>
      </c>
      <c r="R247" s="640">
        <f t="shared" si="20"/>
        <v>0</v>
      </c>
      <c r="S247" s="640">
        <f t="shared" si="21"/>
        <v>0</v>
      </c>
      <c r="T247" s="768"/>
    </row>
    <row r="248" spans="1:20" ht="31.5">
      <c r="A248" s="536">
        <v>104</v>
      </c>
      <c r="B248" s="546">
        <v>7000016417</v>
      </c>
      <c r="C248" s="546">
        <v>1220</v>
      </c>
      <c r="D248" s="546" t="s">
        <v>700</v>
      </c>
      <c r="E248" s="546">
        <v>1000058051</v>
      </c>
      <c r="F248" s="546">
        <v>85049010</v>
      </c>
      <c r="G248" s="534"/>
      <c r="H248" s="546">
        <v>18</v>
      </c>
      <c r="I248" s="535"/>
      <c r="J248" s="538" t="s">
        <v>800</v>
      </c>
      <c r="K248" s="546" t="s">
        <v>302</v>
      </c>
      <c r="L248" s="546">
        <v>1</v>
      </c>
      <c r="M248" s="547"/>
      <c r="N248" s="548" t="str">
        <f t="shared" si="17"/>
        <v>INCLUDED</v>
      </c>
      <c r="O248" s="635">
        <f t="shared" si="18"/>
        <v>0</v>
      </c>
      <c r="P248" s="635">
        <f t="shared" si="19"/>
        <v>0</v>
      </c>
      <c r="Q248" s="640">
        <f>Discount!$H$36</f>
        <v>0</v>
      </c>
      <c r="R248" s="640">
        <f t="shared" si="20"/>
        <v>0</v>
      </c>
      <c r="S248" s="640">
        <f t="shared" si="21"/>
        <v>0</v>
      </c>
      <c r="T248" s="768"/>
    </row>
    <row r="249" spans="1:20" ht="31.5">
      <c r="A249" s="536">
        <v>105</v>
      </c>
      <c r="B249" s="546">
        <v>7000016417</v>
      </c>
      <c r="C249" s="546">
        <v>1230</v>
      </c>
      <c r="D249" s="546" t="s">
        <v>700</v>
      </c>
      <c r="E249" s="546">
        <v>1000058063</v>
      </c>
      <c r="F249" s="546">
        <v>85049010</v>
      </c>
      <c r="G249" s="534"/>
      <c r="H249" s="546">
        <v>18</v>
      </c>
      <c r="I249" s="535"/>
      <c r="J249" s="538" t="s">
        <v>801</v>
      </c>
      <c r="K249" s="546" t="s">
        <v>302</v>
      </c>
      <c r="L249" s="546">
        <v>1</v>
      </c>
      <c r="M249" s="547"/>
      <c r="N249" s="548" t="str">
        <f t="shared" si="17"/>
        <v>INCLUDED</v>
      </c>
      <c r="O249" s="635">
        <f t="shared" si="18"/>
        <v>0</v>
      </c>
      <c r="P249" s="635">
        <f t="shared" si="19"/>
        <v>0</v>
      </c>
      <c r="Q249" s="640">
        <f>Discount!$H$36</f>
        <v>0</v>
      </c>
      <c r="R249" s="640">
        <f t="shared" si="20"/>
        <v>0</v>
      </c>
      <c r="S249" s="640">
        <f t="shared" si="21"/>
        <v>0</v>
      </c>
      <c r="T249" s="768"/>
    </row>
    <row r="250" spans="1:20" ht="31.5">
      <c r="A250" s="536">
        <v>106</v>
      </c>
      <c r="B250" s="546">
        <v>7000016417</v>
      </c>
      <c r="C250" s="546">
        <v>1240</v>
      </c>
      <c r="D250" s="546" t="s">
        <v>700</v>
      </c>
      <c r="E250" s="546">
        <v>3000000024</v>
      </c>
      <c r="F250" s="546">
        <v>85162900</v>
      </c>
      <c r="G250" s="534"/>
      <c r="H250" s="546">
        <v>28</v>
      </c>
      <c r="I250" s="535"/>
      <c r="J250" s="538" t="s">
        <v>802</v>
      </c>
      <c r="K250" s="546" t="s">
        <v>301</v>
      </c>
      <c r="L250" s="546">
        <v>15</v>
      </c>
      <c r="M250" s="547"/>
      <c r="N250" s="548" t="str">
        <f t="shared" si="17"/>
        <v>INCLUDED</v>
      </c>
      <c r="O250" s="635">
        <f t="shared" si="18"/>
        <v>0</v>
      </c>
      <c r="P250" s="635">
        <f t="shared" si="19"/>
        <v>0</v>
      </c>
      <c r="Q250" s="640">
        <f>Discount!$H$36</f>
        <v>0</v>
      </c>
      <c r="R250" s="640">
        <f t="shared" si="20"/>
        <v>0</v>
      </c>
      <c r="S250" s="640">
        <f t="shared" si="21"/>
        <v>0</v>
      </c>
      <c r="T250" s="768"/>
    </row>
    <row r="251" spans="1:20" ht="63">
      <c r="A251" s="536">
        <v>107</v>
      </c>
      <c r="B251" s="546">
        <v>7000016417</v>
      </c>
      <c r="C251" s="546">
        <v>1290</v>
      </c>
      <c r="D251" s="546" t="s">
        <v>701</v>
      </c>
      <c r="E251" s="546">
        <v>1000032848</v>
      </c>
      <c r="F251" s="546">
        <v>85446020</v>
      </c>
      <c r="G251" s="534"/>
      <c r="H251" s="546">
        <v>18</v>
      </c>
      <c r="I251" s="535"/>
      <c r="J251" s="538" t="s">
        <v>789</v>
      </c>
      <c r="K251" s="546" t="s">
        <v>302</v>
      </c>
      <c r="L251" s="546">
        <v>4</v>
      </c>
      <c r="M251" s="547"/>
      <c r="N251" s="548" t="str">
        <f t="shared" si="17"/>
        <v>INCLUDED</v>
      </c>
      <c r="O251" s="635">
        <f t="shared" si="18"/>
        <v>0</v>
      </c>
      <c r="P251" s="635">
        <f t="shared" si="19"/>
        <v>0</v>
      </c>
      <c r="Q251" s="640">
        <f>Discount!$H$36</f>
        <v>0</v>
      </c>
      <c r="R251" s="640">
        <f t="shared" si="20"/>
        <v>0</v>
      </c>
      <c r="S251" s="640">
        <f t="shared" si="21"/>
        <v>0</v>
      </c>
      <c r="T251" s="768"/>
    </row>
    <row r="252" spans="1:20" ht="47.25">
      <c r="A252" s="536">
        <v>108</v>
      </c>
      <c r="B252" s="546">
        <v>7000016417</v>
      </c>
      <c r="C252" s="546">
        <v>1300</v>
      </c>
      <c r="D252" s="546" t="s">
        <v>701</v>
      </c>
      <c r="E252" s="546">
        <v>1000058053</v>
      </c>
      <c r="F252" s="546">
        <v>85446090</v>
      </c>
      <c r="G252" s="534"/>
      <c r="H252" s="546">
        <v>18</v>
      </c>
      <c r="I252" s="535"/>
      <c r="J252" s="538" t="s">
        <v>803</v>
      </c>
      <c r="K252" s="546" t="s">
        <v>303</v>
      </c>
      <c r="L252" s="546">
        <v>0.5</v>
      </c>
      <c r="M252" s="547"/>
      <c r="N252" s="548" t="str">
        <f t="shared" si="17"/>
        <v>INCLUDED</v>
      </c>
      <c r="O252" s="635">
        <f t="shared" si="18"/>
        <v>0</v>
      </c>
      <c r="P252" s="635">
        <f t="shared" si="19"/>
        <v>0</v>
      </c>
      <c r="Q252" s="640">
        <f>Discount!$H$36</f>
        <v>0</v>
      </c>
      <c r="R252" s="640">
        <f t="shared" si="20"/>
        <v>0</v>
      </c>
      <c r="S252" s="640">
        <f t="shared" si="21"/>
        <v>0</v>
      </c>
      <c r="T252" s="768"/>
    </row>
    <row r="253" spans="1:20" s="758" customFormat="1" ht="18.75">
      <c r="A253" s="771" t="s">
        <v>932</v>
      </c>
      <c r="B253" s="753" t="s">
        <v>702</v>
      </c>
      <c r="C253" s="754"/>
      <c r="D253" s="755"/>
      <c r="E253" s="754"/>
      <c r="F253" s="754"/>
      <c r="G253" s="756"/>
      <c r="H253" s="754"/>
      <c r="I253" s="757"/>
      <c r="J253" s="755"/>
      <c r="K253" s="754"/>
      <c r="L253" s="754"/>
      <c r="M253" s="752"/>
      <c r="N253" s="548"/>
      <c r="O253" s="635">
        <f t="shared" si="18"/>
        <v>0</v>
      </c>
      <c r="P253" s="635">
        <f t="shared" si="19"/>
        <v>0</v>
      </c>
      <c r="Q253" s="640">
        <f>Discount!$H$36</f>
        <v>0</v>
      </c>
      <c r="R253" s="640">
        <f t="shared" si="20"/>
        <v>0</v>
      </c>
      <c r="S253" s="640">
        <f t="shared" si="21"/>
        <v>0</v>
      </c>
    </row>
    <row r="254" spans="1:20" ht="31.5">
      <c r="A254" s="536">
        <v>1</v>
      </c>
      <c r="B254" s="546">
        <v>7000016417</v>
      </c>
      <c r="C254" s="546">
        <v>1320</v>
      </c>
      <c r="D254" s="546" t="s">
        <v>683</v>
      </c>
      <c r="E254" s="546">
        <v>1000032664</v>
      </c>
      <c r="F254" s="546">
        <v>85042310</v>
      </c>
      <c r="G254" s="534"/>
      <c r="H254" s="546">
        <v>18</v>
      </c>
      <c r="I254" s="535"/>
      <c r="J254" s="538" t="s">
        <v>804</v>
      </c>
      <c r="K254" s="546" t="s">
        <v>301</v>
      </c>
      <c r="L254" s="546">
        <v>3</v>
      </c>
      <c r="M254" s="547"/>
      <c r="N254" s="548" t="str">
        <f t="shared" si="17"/>
        <v>INCLUDED</v>
      </c>
      <c r="O254" s="635">
        <f t="shared" si="18"/>
        <v>0</v>
      </c>
      <c r="P254" s="635">
        <f t="shared" si="19"/>
        <v>0</v>
      </c>
      <c r="Q254" s="640">
        <f>Discount!$H$36</f>
        <v>0</v>
      </c>
      <c r="R254" s="640">
        <f t="shared" si="20"/>
        <v>0</v>
      </c>
      <c r="S254" s="640">
        <f t="shared" si="21"/>
        <v>0</v>
      </c>
      <c r="T254" s="768"/>
    </row>
    <row r="255" spans="1:20" ht="31.5">
      <c r="A255" s="536">
        <v>2</v>
      </c>
      <c r="B255" s="546">
        <v>7000016417</v>
      </c>
      <c r="C255" s="546">
        <v>1330</v>
      </c>
      <c r="D255" s="546" t="s">
        <v>683</v>
      </c>
      <c r="E255" s="546">
        <v>1000032678</v>
      </c>
      <c r="F255" s="546">
        <v>85049010</v>
      </c>
      <c r="G255" s="534"/>
      <c r="H255" s="546">
        <v>18</v>
      </c>
      <c r="I255" s="535"/>
      <c r="J255" s="538" t="s">
        <v>805</v>
      </c>
      <c r="K255" s="546" t="s">
        <v>522</v>
      </c>
      <c r="L255" s="546">
        <v>3</v>
      </c>
      <c r="M255" s="547"/>
      <c r="N255" s="548" t="str">
        <f t="shared" si="17"/>
        <v>INCLUDED</v>
      </c>
      <c r="O255" s="635">
        <f t="shared" si="18"/>
        <v>0</v>
      </c>
      <c r="P255" s="635">
        <f t="shared" si="19"/>
        <v>0</v>
      </c>
      <c r="Q255" s="640">
        <f>Discount!$H$36</f>
        <v>0</v>
      </c>
      <c r="R255" s="640">
        <f t="shared" si="20"/>
        <v>0</v>
      </c>
      <c r="S255" s="640">
        <f t="shared" si="21"/>
        <v>0</v>
      </c>
      <c r="T255" s="768"/>
    </row>
    <row r="256" spans="1:20" ht="31.5">
      <c r="A256" s="536">
        <v>3</v>
      </c>
      <c r="B256" s="546">
        <v>7000016417</v>
      </c>
      <c r="C256" s="546">
        <v>1340</v>
      </c>
      <c r="D256" s="546" t="s">
        <v>683</v>
      </c>
      <c r="E256" s="546">
        <v>1000015937</v>
      </c>
      <c r="F256" s="546">
        <v>84248990</v>
      </c>
      <c r="G256" s="534"/>
      <c r="H256" s="546">
        <v>18</v>
      </c>
      <c r="I256" s="535"/>
      <c r="J256" s="538" t="s">
        <v>632</v>
      </c>
      <c r="K256" s="546" t="s">
        <v>302</v>
      </c>
      <c r="L256" s="546">
        <v>3</v>
      </c>
      <c r="M256" s="547"/>
      <c r="N256" s="548" t="str">
        <f t="shared" si="17"/>
        <v>INCLUDED</v>
      </c>
      <c r="O256" s="635">
        <f t="shared" si="18"/>
        <v>0</v>
      </c>
      <c r="P256" s="635">
        <f t="shared" si="19"/>
        <v>0</v>
      </c>
      <c r="Q256" s="640">
        <f>Discount!$H$36</f>
        <v>0</v>
      </c>
      <c r="R256" s="640">
        <f t="shared" si="20"/>
        <v>0</v>
      </c>
      <c r="S256" s="640">
        <f t="shared" si="21"/>
        <v>0</v>
      </c>
      <c r="T256" s="768"/>
    </row>
    <row r="257" spans="1:20" ht="31.5">
      <c r="A257" s="536">
        <v>4</v>
      </c>
      <c r="B257" s="546">
        <v>7000016417</v>
      </c>
      <c r="C257" s="546">
        <v>1350</v>
      </c>
      <c r="D257" s="546" t="s">
        <v>683</v>
      </c>
      <c r="E257" s="546">
        <v>1000025219</v>
      </c>
      <c r="F257" s="546">
        <v>85049010</v>
      </c>
      <c r="G257" s="534"/>
      <c r="H257" s="546">
        <v>18</v>
      </c>
      <c r="I257" s="535"/>
      <c r="J257" s="538" t="s">
        <v>729</v>
      </c>
      <c r="K257" s="546" t="s">
        <v>301</v>
      </c>
      <c r="L257" s="546">
        <v>3</v>
      </c>
      <c r="M257" s="547"/>
      <c r="N257" s="548" t="str">
        <f t="shared" si="17"/>
        <v>INCLUDED</v>
      </c>
      <c r="O257" s="635">
        <f t="shared" si="18"/>
        <v>0</v>
      </c>
      <c r="P257" s="635">
        <f t="shared" si="19"/>
        <v>0</v>
      </c>
      <c r="Q257" s="640">
        <f>Discount!$H$36</f>
        <v>0</v>
      </c>
      <c r="R257" s="640">
        <f t="shared" si="20"/>
        <v>0</v>
      </c>
      <c r="S257" s="640">
        <f t="shared" si="21"/>
        <v>0</v>
      </c>
      <c r="T257" s="768"/>
    </row>
    <row r="258" spans="1:20" ht="31.5">
      <c r="A258" s="536">
        <v>5</v>
      </c>
      <c r="B258" s="546">
        <v>7000016417</v>
      </c>
      <c r="C258" s="546">
        <v>1360</v>
      </c>
      <c r="D258" s="546" t="s">
        <v>683</v>
      </c>
      <c r="E258" s="546">
        <v>1000002011</v>
      </c>
      <c r="F258" s="546">
        <v>85049010</v>
      </c>
      <c r="G258" s="534"/>
      <c r="H258" s="546">
        <v>18</v>
      </c>
      <c r="I258" s="535"/>
      <c r="J258" s="538" t="s">
        <v>806</v>
      </c>
      <c r="K258" s="546" t="s">
        <v>301</v>
      </c>
      <c r="L258" s="546">
        <v>1</v>
      </c>
      <c r="M258" s="547"/>
      <c r="N258" s="548" t="str">
        <f t="shared" si="17"/>
        <v>INCLUDED</v>
      </c>
      <c r="O258" s="635">
        <f t="shared" si="18"/>
        <v>0</v>
      </c>
      <c r="P258" s="635">
        <f t="shared" si="19"/>
        <v>0</v>
      </c>
      <c r="Q258" s="640">
        <f>Discount!$H$36</f>
        <v>0</v>
      </c>
      <c r="R258" s="640">
        <f t="shared" si="20"/>
        <v>0</v>
      </c>
      <c r="S258" s="640">
        <f t="shared" si="21"/>
        <v>0</v>
      </c>
      <c r="T258" s="768"/>
    </row>
    <row r="259" spans="1:20">
      <c r="A259" s="536">
        <v>6</v>
      </c>
      <c r="B259" s="546">
        <v>7000016417</v>
      </c>
      <c r="C259" s="546">
        <v>1370</v>
      </c>
      <c r="D259" s="546" t="s">
        <v>683</v>
      </c>
      <c r="E259" s="546">
        <v>1000025210</v>
      </c>
      <c r="F259" s="546">
        <v>73090090</v>
      </c>
      <c r="G259" s="534"/>
      <c r="H259" s="546">
        <v>18</v>
      </c>
      <c r="I259" s="535"/>
      <c r="J259" s="538" t="s">
        <v>758</v>
      </c>
      <c r="K259" s="546" t="s">
        <v>301</v>
      </c>
      <c r="L259" s="546">
        <v>1</v>
      </c>
      <c r="M259" s="547"/>
      <c r="N259" s="548" t="str">
        <f t="shared" si="17"/>
        <v>INCLUDED</v>
      </c>
      <c r="O259" s="635">
        <f t="shared" si="18"/>
        <v>0</v>
      </c>
      <c r="P259" s="635">
        <f t="shared" si="19"/>
        <v>0</v>
      </c>
      <c r="Q259" s="640">
        <f>Discount!$H$36</f>
        <v>0</v>
      </c>
      <c r="R259" s="640">
        <f t="shared" si="20"/>
        <v>0</v>
      </c>
      <c r="S259" s="640">
        <f t="shared" si="21"/>
        <v>0</v>
      </c>
      <c r="T259" s="768"/>
    </row>
    <row r="260" spans="1:20" ht="31.5">
      <c r="A260" s="536">
        <v>7</v>
      </c>
      <c r="B260" s="546">
        <v>7000016417</v>
      </c>
      <c r="C260" s="546">
        <v>1380</v>
      </c>
      <c r="D260" s="546" t="s">
        <v>703</v>
      </c>
      <c r="E260" s="546">
        <v>1000001678</v>
      </c>
      <c r="F260" s="546">
        <v>85359030</v>
      </c>
      <c r="G260" s="534"/>
      <c r="H260" s="546">
        <v>18</v>
      </c>
      <c r="I260" s="535"/>
      <c r="J260" s="538" t="s">
        <v>807</v>
      </c>
      <c r="K260" s="546" t="s">
        <v>302</v>
      </c>
      <c r="L260" s="546">
        <v>1</v>
      </c>
      <c r="M260" s="547"/>
      <c r="N260" s="548" t="str">
        <f t="shared" si="17"/>
        <v>INCLUDED</v>
      </c>
      <c r="O260" s="635">
        <f t="shared" si="18"/>
        <v>0</v>
      </c>
      <c r="P260" s="635">
        <f t="shared" si="19"/>
        <v>0</v>
      </c>
      <c r="Q260" s="640">
        <f>Discount!$H$36</f>
        <v>0</v>
      </c>
      <c r="R260" s="640">
        <f t="shared" si="20"/>
        <v>0</v>
      </c>
      <c r="S260" s="640">
        <f t="shared" si="21"/>
        <v>0</v>
      </c>
      <c r="T260" s="768"/>
    </row>
    <row r="261" spans="1:20" ht="31.5">
      <c r="A261" s="536">
        <v>8</v>
      </c>
      <c r="B261" s="546">
        <v>7000016417</v>
      </c>
      <c r="C261" s="546">
        <v>1390</v>
      </c>
      <c r="D261" s="546" t="s">
        <v>704</v>
      </c>
      <c r="E261" s="546">
        <v>1000020417</v>
      </c>
      <c r="F261" s="546">
        <v>85354010</v>
      </c>
      <c r="G261" s="534"/>
      <c r="H261" s="546">
        <v>18</v>
      </c>
      <c r="I261" s="535"/>
      <c r="J261" s="538" t="s">
        <v>484</v>
      </c>
      <c r="K261" s="546" t="s">
        <v>301</v>
      </c>
      <c r="L261" s="546">
        <v>3</v>
      </c>
      <c r="M261" s="547"/>
      <c r="N261" s="548" t="str">
        <f t="shared" si="17"/>
        <v>INCLUDED</v>
      </c>
      <c r="O261" s="635">
        <f t="shared" si="18"/>
        <v>0</v>
      </c>
      <c r="P261" s="635">
        <f t="shared" si="19"/>
        <v>0</v>
      </c>
      <c r="Q261" s="640">
        <f>Discount!$H$36</f>
        <v>0</v>
      </c>
      <c r="R261" s="640">
        <f t="shared" si="20"/>
        <v>0</v>
      </c>
      <c r="S261" s="640">
        <f t="shared" si="21"/>
        <v>0</v>
      </c>
      <c r="T261" s="768"/>
    </row>
    <row r="262" spans="1:20" ht="31.5">
      <c r="A262" s="536">
        <v>9</v>
      </c>
      <c r="B262" s="546">
        <v>7000016417</v>
      </c>
      <c r="C262" s="546">
        <v>1400</v>
      </c>
      <c r="D262" s="546" t="s">
        <v>704</v>
      </c>
      <c r="E262" s="546">
        <v>1000001695</v>
      </c>
      <c r="F262" s="546">
        <v>85462040</v>
      </c>
      <c r="G262" s="534"/>
      <c r="H262" s="546">
        <v>18</v>
      </c>
      <c r="I262" s="535"/>
      <c r="J262" s="538" t="s">
        <v>485</v>
      </c>
      <c r="K262" s="546" t="s">
        <v>301</v>
      </c>
      <c r="L262" s="546">
        <v>18</v>
      </c>
      <c r="M262" s="547"/>
      <c r="N262" s="548" t="str">
        <f t="shared" si="17"/>
        <v>INCLUDED</v>
      </c>
      <c r="O262" s="635">
        <f t="shared" si="18"/>
        <v>0</v>
      </c>
      <c r="P262" s="635">
        <f t="shared" si="19"/>
        <v>0</v>
      </c>
      <c r="Q262" s="640">
        <f>Discount!$H$36</f>
        <v>0</v>
      </c>
      <c r="R262" s="640">
        <f t="shared" si="20"/>
        <v>0</v>
      </c>
      <c r="S262" s="640">
        <f t="shared" si="21"/>
        <v>0</v>
      </c>
      <c r="T262" s="768"/>
    </row>
    <row r="263" spans="1:20" ht="47.25">
      <c r="A263" s="536">
        <v>10</v>
      </c>
      <c r="B263" s="546">
        <v>7000016417</v>
      </c>
      <c r="C263" s="546">
        <v>1410</v>
      </c>
      <c r="D263" s="546" t="s">
        <v>705</v>
      </c>
      <c r="E263" s="546">
        <v>1000030620</v>
      </c>
      <c r="F263" s="546">
        <v>85359030</v>
      </c>
      <c r="G263" s="534"/>
      <c r="H263" s="546">
        <v>18</v>
      </c>
      <c r="I263" s="535"/>
      <c r="J263" s="538" t="s">
        <v>732</v>
      </c>
      <c r="K263" s="546" t="s">
        <v>302</v>
      </c>
      <c r="L263" s="546">
        <v>1</v>
      </c>
      <c r="M263" s="547"/>
      <c r="N263" s="548" t="str">
        <f t="shared" si="17"/>
        <v>INCLUDED</v>
      </c>
      <c r="O263" s="635">
        <f t="shared" si="18"/>
        <v>0</v>
      </c>
      <c r="P263" s="635">
        <f t="shared" si="19"/>
        <v>0</v>
      </c>
      <c r="Q263" s="640">
        <f>Discount!$H$36</f>
        <v>0</v>
      </c>
      <c r="R263" s="640">
        <f t="shared" si="20"/>
        <v>0</v>
      </c>
      <c r="S263" s="640">
        <f t="shared" si="21"/>
        <v>0</v>
      </c>
      <c r="T263" s="768"/>
    </row>
    <row r="264" spans="1:20" ht="47.25">
      <c r="A264" s="536">
        <v>11</v>
      </c>
      <c r="B264" s="546">
        <v>7000016417</v>
      </c>
      <c r="C264" s="546">
        <v>1420</v>
      </c>
      <c r="D264" s="546" t="s">
        <v>705</v>
      </c>
      <c r="E264" s="546">
        <v>1000030621</v>
      </c>
      <c r="F264" s="546">
        <v>85359030</v>
      </c>
      <c r="G264" s="534"/>
      <c r="H264" s="546">
        <v>18</v>
      </c>
      <c r="I264" s="535"/>
      <c r="J264" s="538" t="s">
        <v>733</v>
      </c>
      <c r="K264" s="546" t="s">
        <v>302</v>
      </c>
      <c r="L264" s="546">
        <v>2</v>
      </c>
      <c r="M264" s="547"/>
      <c r="N264" s="548" t="str">
        <f t="shared" si="17"/>
        <v>INCLUDED</v>
      </c>
      <c r="O264" s="635">
        <f t="shared" si="18"/>
        <v>0</v>
      </c>
      <c r="P264" s="635">
        <f t="shared" si="19"/>
        <v>0</v>
      </c>
      <c r="Q264" s="640">
        <f>Discount!$H$36</f>
        <v>0</v>
      </c>
      <c r="R264" s="640">
        <f t="shared" si="20"/>
        <v>0</v>
      </c>
      <c r="S264" s="640">
        <f t="shared" si="21"/>
        <v>0</v>
      </c>
      <c r="T264" s="768"/>
    </row>
    <row r="265" spans="1:20" ht="31.5">
      <c r="A265" s="536">
        <v>12</v>
      </c>
      <c r="B265" s="546">
        <v>7000016417</v>
      </c>
      <c r="C265" s="546">
        <v>1430</v>
      </c>
      <c r="D265" s="546" t="s">
        <v>705</v>
      </c>
      <c r="E265" s="546">
        <v>1000058061</v>
      </c>
      <c r="F265" s="546">
        <v>85359030</v>
      </c>
      <c r="G265" s="534"/>
      <c r="H265" s="546">
        <v>18</v>
      </c>
      <c r="I265" s="535"/>
      <c r="J265" s="538" t="s">
        <v>808</v>
      </c>
      <c r="K265" s="546" t="s">
        <v>302</v>
      </c>
      <c r="L265" s="546">
        <v>1</v>
      </c>
      <c r="M265" s="547"/>
      <c r="N265" s="548" t="str">
        <f t="shared" si="17"/>
        <v>INCLUDED</v>
      </c>
      <c r="O265" s="635">
        <f t="shared" si="18"/>
        <v>0</v>
      </c>
      <c r="P265" s="635">
        <f t="shared" si="19"/>
        <v>0</v>
      </c>
      <c r="Q265" s="640">
        <f>Discount!$H$36</f>
        <v>0</v>
      </c>
      <c r="R265" s="640">
        <f t="shared" si="20"/>
        <v>0</v>
      </c>
      <c r="S265" s="640">
        <f t="shared" si="21"/>
        <v>0</v>
      </c>
      <c r="T265" s="768"/>
    </row>
    <row r="266" spans="1:20" ht="31.5">
      <c r="A266" s="536">
        <v>13</v>
      </c>
      <c r="B266" s="546">
        <v>7000016417</v>
      </c>
      <c r="C266" s="546">
        <v>1440</v>
      </c>
      <c r="D266" s="546" t="s">
        <v>706</v>
      </c>
      <c r="E266" s="546">
        <v>1000005030</v>
      </c>
      <c r="F266" s="546">
        <v>85462040</v>
      </c>
      <c r="G266" s="534"/>
      <c r="H266" s="546">
        <v>18</v>
      </c>
      <c r="I266" s="535"/>
      <c r="J266" s="538" t="s">
        <v>742</v>
      </c>
      <c r="K266" s="546" t="s">
        <v>301</v>
      </c>
      <c r="L266" s="546">
        <v>20</v>
      </c>
      <c r="M266" s="547"/>
      <c r="N266" s="548" t="str">
        <f t="shared" si="17"/>
        <v>INCLUDED</v>
      </c>
      <c r="O266" s="635">
        <f t="shared" si="18"/>
        <v>0</v>
      </c>
      <c r="P266" s="635">
        <f t="shared" si="19"/>
        <v>0</v>
      </c>
      <c r="Q266" s="640">
        <f>Discount!$H$36</f>
        <v>0</v>
      </c>
      <c r="R266" s="640">
        <f t="shared" si="20"/>
        <v>0</v>
      </c>
      <c r="S266" s="640">
        <f t="shared" si="21"/>
        <v>0</v>
      </c>
      <c r="T266" s="768"/>
    </row>
    <row r="267" spans="1:20" ht="31.5">
      <c r="A267" s="536">
        <v>14</v>
      </c>
      <c r="B267" s="546">
        <v>7000016417</v>
      </c>
      <c r="C267" s="546">
        <v>1450</v>
      </c>
      <c r="D267" s="546" t="s">
        <v>706</v>
      </c>
      <c r="E267" s="546">
        <v>1000029252</v>
      </c>
      <c r="F267" s="546">
        <v>85354010</v>
      </c>
      <c r="G267" s="534"/>
      <c r="H267" s="546">
        <v>18</v>
      </c>
      <c r="I267" s="535"/>
      <c r="J267" s="538" t="s">
        <v>743</v>
      </c>
      <c r="K267" s="546" t="s">
        <v>301</v>
      </c>
      <c r="L267" s="546">
        <v>9</v>
      </c>
      <c r="M267" s="547"/>
      <c r="N267" s="548" t="str">
        <f t="shared" si="17"/>
        <v>INCLUDED</v>
      </c>
      <c r="O267" s="635">
        <f t="shared" si="18"/>
        <v>0</v>
      </c>
      <c r="P267" s="635">
        <f t="shared" si="19"/>
        <v>0</v>
      </c>
      <c r="Q267" s="640">
        <f>Discount!$H$36</f>
        <v>0</v>
      </c>
      <c r="R267" s="640">
        <f t="shared" si="20"/>
        <v>0</v>
      </c>
      <c r="S267" s="640">
        <f t="shared" si="21"/>
        <v>0</v>
      </c>
      <c r="T267" s="768"/>
    </row>
    <row r="268" spans="1:20" ht="47.25">
      <c r="A268" s="536">
        <v>15</v>
      </c>
      <c r="B268" s="546">
        <v>7000016417</v>
      </c>
      <c r="C268" s="546">
        <v>1460</v>
      </c>
      <c r="D268" s="546" t="s">
        <v>707</v>
      </c>
      <c r="E268" s="546">
        <v>1000024686</v>
      </c>
      <c r="F268" s="546">
        <v>85389000</v>
      </c>
      <c r="G268" s="534"/>
      <c r="H268" s="546">
        <v>18</v>
      </c>
      <c r="I268" s="535"/>
      <c r="J268" s="538" t="s">
        <v>562</v>
      </c>
      <c r="K268" s="546" t="s">
        <v>302</v>
      </c>
      <c r="L268" s="546">
        <v>1</v>
      </c>
      <c r="M268" s="547"/>
      <c r="N268" s="548" t="str">
        <f t="shared" si="17"/>
        <v>INCLUDED</v>
      </c>
      <c r="O268" s="635">
        <f t="shared" si="18"/>
        <v>0</v>
      </c>
      <c r="P268" s="635">
        <f t="shared" si="19"/>
        <v>0</v>
      </c>
      <c r="Q268" s="640">
        <f>Discount!$H$36</f>
        <v>0</v>
      </c>
      <c r="R268" s="640">
        <f t="shared" si="20"/>
        <v>0</v>
      </c>
      <c r="S268" s="640">
        <f t="shared" si="21"/>
        <v>0</v>
      </c>
      <c r="T268" s="768"/>
    </row>
    <row r="269" spans="1:20" ht="47.25">
      <c r="A269" s="536">
        <v>16</v>
      </c>
      <c r="B269" s="546">
        <v>7000016417</v>
      </c>
      <c r="C269" s="546">
        <v>1470</v>
      </c>
      <c r="D269" s="546" t="s">
        <v>707</v>
      </c>
      <c r="E269" s="546">
        <v>1000058056</v>
      </c>
      <c r="F269" s="546">
        <v>85389000</v>
      </c>
      <c r="G269" s="534"/>
      <c r="H269" s="546">
        <v>18</v>
      </c>
      <c r="I269" s="535"/>
      <c r="J269" s="538" t="s">
        <v>809</v>
      </c>
      <c r="K269" s="546" t="s">
        <v>302</v>
      </c>
      <c r="L269" s="546">
        <v>1</v>
      </c>
      <c r="M269" s="547"/>
      <c r="N269" s="548" t="str">
        <f t="shared" si="17"/>
        <v>INCLUDED</v>
      </c>
      <c r="O269" s="635">
        <f t="shared" si="18"/>
        <v>0</v>
      </c>
      <c r="P269" s="635">
        <f t="shared" si="19"/>
        <v>0</v>
      </c>
      <c r="Q269" s="640">
        <f>Discount!$H$36</f>
        <v>0</v>
      </c>
      <c r="R269" s="640">
        <f t="shared" si="20"/>
        <v>0</v>
      </c>
      <c r="S269" s="640">
        <f t="shared" si="21"/>
        <v>0</v>
      </c>
      <c r="T269" s="768"/>
    </row>
    <row r="270" spans="1:20" ht="31.5">
      <c r="A270" s="536">
        <v>17</v>
      </c>
      <c r="B270" s="546">
        <v>7000016417</v>
      </c>
      <c r="C270" s="546">
        <v>1480</v>
      </c>
      <c r="D270" s="546" t="s">
        <v>708</v>
      </c>
      <c r="E270" s="546">
        <v>1000001168</v>
      </c>
      <c r="F270" s="546">
        <v>85371000</v>
      </c>
      <c r="G270" s="534"/>
      <c r="H270" s="546">
        <v>18</v>
      </c>
      <c r="I270" s="535"/>
      <c r="J270" s="538" t="s">
        <v>486</v>
      </c>
      <c r="K270" s="546" t="s">
        <v>301</v>
      </c>
      <c r="L270" s="546">
        <v>1</v>
      </c>
      <c r="M270" s="547"/>
      <c r="N270" s="548" t="str">
        <f t="shared" si="17"/>
        <v>INCLUDED</v>
      </c>
      <c r="O270" s="635">
        <f t="shared" si="18"/>
        <v>0</v>
      </c>
      <c r="P270" s="635">
        <f t="shared" si="19"/>
        <v>0</v>
      </c>
      <c r="Q270" s="640">
        <f>Discount!$H$36</f>
        <v>0</v>
      </c>
      <c r="R270" s="640">
        <f t="shared" si="20"/>
        <v>0</v>
      </c>
      <c r="S270" s="640">
        <f t="shared" si="21"/>
        <v>0</v>
      </c>
      <c r="T270" s="768"/>
    </row>
    <row r="271" spans="1:20" ht="31.5">
      <c r="A271" s="536">
        <v>18</v>
      </c>
      <c r="B271" s="546">
        <v>7000016417</v>
      </c>
      <c r="C271" s="546">
        <v>1490</v>
      </c>
      <c r="D271" s="546" t="s">
        <v>708</v>
      </c>
      <c r="E271" s="546">
        <v>1000001566</v>
      </c>
      <c r="F271" s="546">
        <v>85371000</v>
      </c>
      <c r="G271" s="534"/>
      <c r="H271" s="546">
        <v>18</v>
      </c>
      <c r="I271" s="535"/>
      <c r="J271" s="538" t="s">
        <v>810</v>
      </c>
      <c r="K271" s="546" t="s">
        <v>301</v>
      </c>
      <c r="L271" s="546">
        <v>1</v>
      </c>
      <c r="M271" s="547"/>
      <c r="N271" s="548" t="str">
        <f t="shared" si="17"/>
        <v>INCLUDED</v>
      </c>
      <c r="O271" s="635">
        <f t="shared" si="18"/>
        <v>0</v>
      </c>
      <c r="P271" s="635">
        <f t="shared" si="19"/>
        <v>0</v>
      </c>
      <c r="Q271" s="640">
        <f>Discount!$H$36</f>
        <v>0</v>
      </c>
      <c r="R271" s="640">
        <f t="shared" si="20"/>
        <v>0</v>
      </c>
      <c r="S271" s="640">
        <f t="shared" si="21"/>
        <v>0</v>
      </c>
      <c r="T271" s="768"/>
    </row>
    <row r="272" spans="1:20" ht="31.5">
      <c r="A272" s="536">
        <v>19</v>
      </c>
      <c r="B272" s="546">
        <v>7000016417</v>
      </c>
      <c r="C272" s="546">
        <v>1500</v>
      </c>
      <c r="D272" s="546" t="s">
        <v>708</v>
      </c>
      <c r="E272" s="546">
        <v>1000006842</v>
      </c>
      <c r="F272" s="546">
        <v>85371000</v>
      </c>
      <c r="G272" s="534"/>
      <c r="H272" s="546">
        <v>18</v>
      </c>
      <c r="I272" s="535"/>
      <c r="J272" s="538" t="s">
        <v>564</v>
      </c>
      <c r="K272" s="546" t="s">
        <v>302</v>
      </c>
      <c r="L272" s="546">
        <v>1</v>
      </c>
      <c r="M272" s="547"/>
      <c r="N272" s="548" t="str">
        <f t="shared" si="17"/>
        <v>INCLUDED</v>
      </c>
      <c r="O272" s="635">
        <f t="shared" si="18"/>
        <v>0</v>
      </c>
      <c r="P272" s="635">
        <f t="shared" si="19"/>
        <v>0</v>
      </c>
      <c r="Q272" s="640">
        <f>Discount!$H$36</f>
        <v>0</v>
      </c>
      <c r="R272" s="640">
        <f t="shared" si="20"/>
        <v>0</v>
      </c>
      <c r="S272" s="640">
        <f t="shared" si="21"/>
        <v>0</v>
      </c>
      <c r="T272" s="768"/>
    </row>
    <row r="273" spans="1:20" ht="31.5">
      <c r="A273" s="536">
        <v>20</v>
      </c>
      <c r="B273" s="546">
        <v>7000016417</v>
      </c>
      <c r="C273" s="546">
        <v>1510</v>
      </c>
      <c r="D273" s="546" t="s">
        <v>708</v>
      </c>
      <c r="E273" s="546">
        <v>1000004959</v>
      </c>
      <c r="F273" s="546">
        <v>85371000</v>
      </c>
      <c r="G273" s="534"/>
      <c r="H273" s="546">
        <v>18</v>
      </c>
      <c r="I273" s="535"/>
      <c r="J273" s="538" t="s">
        <v>775</v>
      </c>
      <c r="K273" s="546" t="s">
        <v>301</v>
      </c>
      <c r="L273" s="546">
        <v>1</v>
      </c>
      <c r="M273" s="547"/>
      <c r="N273" s="548" t="str">
        <f t="shared" si="17"/>
        <v>INCLUDED</v>
      </c>
      <c r="O273" s="635">
        <f t="shared" si="18"/>
        <v>0</v>
      </c>
      <c r="P273" s="635">
        <f t="shared" si="19"/>
        <v>0</v>
      </c>
      <c r="Q273" s="640">
        <f>Discount!$H$36</f>
        <v>0</v>
      </c>
      <c r="R273" s="640">
        <f t="shared" si="20"/>
        <v>0</v>
      </c>
      <c r="S273" s="640">
        <f t="shared" si="21"/>
        <v>0</v>
      </c>
      <c r="T273" s="768"/>
    </row>
    <row r="274" spans="1:20" ht="31.5">
      <c r="A274" s="536">
        <v>21</v>
      </c>
      <c r="B274" s="546">
        <v>7000016417</v>
      </c>
      <c r="C274" s="546">
        <v>1520</v>
      </c>
      <c r="D274" s="546" t="s">
        <v>708</v>
      </c>
      <c r="E274" s="546">
        <v>1000004960</v>
      </c>
      <c r="F274" s="546">
        <v>85371000</v>
      </c>
      <c r="G274" s="534"/>
      <c r="H274" s="546">
        <v>18</v>
      </c>
      <c r="I274" s="535"/>
      <c r="J274" s="538" t="s">
        <v>811</v>
      </c>
      <c r="K274" s="546" t="s">
        <v>301</v>
      </c>
      <c r="L274" s="546">
        <v>2</v>
      </c>
      <c r="M274" s="547"/>
      <c r="N274" s="548" t="str">
        <f t="shared" si="17"/>
        <v>INCLUDED</v>
      </c>
      <c r="O274" s="635">
        <f t="shared" si="18"/>
        <v>0</v>
      </c>
      <c r="P274" s="635">
        <f t="shared" si="19"/>
        <v>0</v>
      </c>
      <c r="Q274" s="640">
        <f>Discount!$H$36</f>
        <v>0</v>
      </c>
      <c r="R274" s="640">
        <f t="shared" si="20"/>
        <v>0</v>
      </c>
      <c r="S274" s="640">
        <f t="shared" si="21"/>
        <v>0</v>
      </c>
      <c r="T274" s="768"/>
    </row>
    <row r="275" spans="1:20">
      <c r="A275" s="536">
        <v>22</v>
      </c>
      <c r="B275" s="546">
        <v>7000016417</v>
      </c>
      <c r="C275" s="546">
        <v>1530</v>
      </c>
      <c r="D275" s="546" t="s">
        <v>708</v>
      </c>
      <c r="E275" s="546">
        <v>1000004964</v>
      </c>
      <c r="F275" s="546">
        <v>85371000</v>
      </c>
      <c r="G275" s="534"/>
      <c r="H275" s="546">
        <v>18</v>
      </c>
      <c r="I275" s="535"/>
      <c r="J275" s="538" t="s">
        <v>776</v>
      </c>
      <c r="K275" s="546" t="s">
        <v>301</v>
      </c>
      <c r="L275" s="546">
        <v>2</v>
      </c>
      <c r="M275" s="547"/>
      <c r="N275" s="548" t="str">
        <f t="shared" ref="N275:N338" si="22">IF(M275=0, "INCLUDED", IF(ISERROR(M275*L275), M275, M275*L275))</f>
        <v>INCLUDED</v>
      </c>
      <c r="O275" s="635">
        <f t="shared" ref="O275:O338" si="23">IF(N275="Included",0,N275)</f>
        <v>0</v>
      </c>
      <c r="P275" s="635">
        <f t="shared" ref="P275:P338" si="24">IF( I275="",H275*(IF(N275="Included",0,N275))/100,I275*(IF(N275="Included",0,N275)))</f>
        <v>0</v>
      </c>
      <c r="Q275" s="640">
        <f>Discount!$H$36</f>
        <v>0</v>
      </c>
      <c r="R275" s="640">
        <f t="shared" ref="R275:R338" si="25">Q275*O275</f>
        <v>0</v>
      </c>
      <c r="S275" s="640">
        <f t="shared" ref="S275:S338" si="26">IF(I275="",H275*R275/100,I275*R275)</f>
        <v>0</v>
      </c>
      <c r="T275" s="768"/>
    </row>
    <row r="276" spans="1:20">
      <c r="A276" s="536">
        <v>23</v>
      </c>
      <c r="B276" s="546">
        <v>7000016417</v>
      </c>
      <c r="C276" s="546">
        <v>1540</v>
      </c>
      <c r="D276" s="546" t="s">
        <v>708</v>
      </c>
      <c r="E276" s="546">
        <v>1000025391</v>
      </c>
      <c r="F276" s="546">
        <v>82032000</v>
      </c>
      <c r="G276" s="534"/>
      <c r="H276" s="546">
        <v>18</v>
      </c>
      <c r="I276" s="535"/>
      <c r="J276" s="538" t="s">
        <v>520</v>
      </c>
      <c r="K276" s="546" t="s">
        <v>301</v>
      </c>
      <c r="L276" s="546">
        <v>1</v>
      </c>
      <c r="M276" s="547"/>
      <c r="N276" s="548" t="str">
        <f t="shared" si="22"/>
        <v>INCLUDED</v>
      </c>
      <c r="O276" s="635">
        <f t="shared" si="23"/>
        <v>0</v>
      </c>
      <c r="P276" s="635">
        <f t="shared" si="24"/>
        <v>0</v>
      </c>
      <c r="Q276" s="640">
        <f>Discount!$H$36</f>
        <v>0</v>
      </c>
      <c r="R276" s="640">
        <f t="shared" si="25"/>
        <v>0</v>
      </c>
      <c r="S276" s="640">
        <f t="shared" si="26"/>
        <v>0</v>
      </c>
      <c r="T276" s="768"/>
    </row>
    <row r="277" spans="1:20" ht="31.5">
      <c r="A277" s="536">
        <v>24</v>
      </c>
      <c r="B277" s="546">
        <v>7000016417</v>
      </c>
      <c r="C277" s="546">
        <v>1550</v>
      </c>
      <c r="D277" s="546" t="s">
        <v>541</v>
      </c>
      <c r="E277" s="546">
        <v>1000001332</v>
      </c>
      <c r="F277" s="546">
        <v>85371000</v>
      </c>
      <c r="G277" s="534"/>
      <c r="H277" s="546">
        <v>18</v>
      </c>
      <c r="I277" s="535"/>
      <c r="J277" s="538" t="s">
        <v>565</v>
      </c>
      <c r="K277" s="546" t="s">
        <v>301</v>
      </c>
      <c r="L277" s="546">
        <v>1</v>
      </c>
      <c r="M277" s="547"/>
      <c r="N277" s="548" t="str">
        <f t="shared" si="22"/>
        <v>INCLUDED</v>
      </c>
      <c r="O277" s="635">
        <f t="shared" si="23"/>
        <v>0</v>
      </c>
      <c r="P277" s="635">
        <f t="shared" si="24"/>
        <v>0</v>
      </c>
      <c r="Q277" s="640">
        <f>Discount!$H$36</f>
        <v>0</v>
      </c>
      <c r="R277" s="640">
        <f t="shared" si="25"/>
        <v>0</v>
      </c>
      <c r="S277" s="640">
        <f t="shared" si="26"/>
        <v>0</v>
      </c>
      <c r="T277" s="768"/>
    </row>
    <row r="278" spans="1:20" ht="31.5">
      <c r="A278" s="536">
        <v>25</v>
      </c>
      <c r="B278" s="546">
        <v>7000016417</v>
      </c>
      <c r="C278" s="546">
        <v>1560</v>
      </c>
      <c r="D278" s="546" t="s">
        <v>541</v>
      </c>
      <c r="E278" s="546">
        <v>1000004965</v>
      </c>
      <c r="F278" s="546">
        <v>85371000</v>
      </c>
      <c r="G278" s="534"/>
      <c r="H278" s="546">
        <v>18</v>
      </c>
      <c r="I278" s="535"/>
      <c r="J278" s="538" t="s">
        <v>796</v>
      </c>
      <c r="K278" s="546" t="s">
        <v>301</v>
      </c>
      <c r="L278" s="546">
        <v>3</v>
      </c>
      <c r="M278" s="547"/>
      <c r="N278" s="548" t="str">
        <f t="shared" si="22"/>
        <v>INCLUDED</v>
      </c>
      <c r="O278" s="635">
        <f t="shared" si="23"/>
        <v>0</v>
      </c>
      <c r="P278" s="635">
        <f t="shared" si="24"/>
        <v>0</v>
      </c>
      <c r="Q278" s="640">
        <f>Discount!$H$36</f>
        <v>0</v>
      </c>
      <c r="R278" s="640">
        <f t="shared" si="25"/>
        <v>0</v>
      </c>
      <c r="S278" s="640">
        <f t="shared" si="26"/>
        <v>0</v>
      </c>
      <c r="T278" s="768"/>
    </row>
    <row r="279" spans="1:20">
      <c r="A279" s="536">
        <v>26</v>
      </c>
      <c r="B279" s="546">
        <v>7000016417</v>
      </c>
      <c r="C279" s="546">
        <v>1570</v>
      </c>
      <c r="D279" s="546" t="s">
        <v>690</v>
      </c>
      <c r="E279" s="546">
        <v>1000004304</v>
      </c>
      <c r="F279" s="546">
        <v>85371000</v>
      </c>
      <c r="G279" s="534"/>
      <c r="H279" s="546">
        <v>18</v>
      </c>
      <c r="I279" s="535"/>
      <c r="J279" s="538" t="s">
        <v>812</v>
      </c>
      <c r="K279" s="546" t="s">
        <v>302</v>
      </c>
      <c r="L279" s="546">
        <v>1</v>
      </c>
      <c r="M279" s="547"/>
      <c r="N279" s="548" t="str">
        <f t="shared" si="22"/>
        <v>INCLUDED</v>
      </c>
      <c r="O279" s="635">
        <f t="shared" si="23"/>
        <v>0</v>
      </c>
      <c r="P279" s="635">
        <f t="shared" si="24"/>
        <v>0</v>
      </c>
      <c r="Q279" s="640">
        <f>Discount!$H$36</f>
        <v>0</v>
      </c>
      <c r="R279" s="640">
        <f t="shared" si="25"/>
        <v>0</v>
      </c>
      <c r="S279" s="640">
        <f t="shared" si="26"/>
        <v>0</v>
      </c>
      <c r="T279" s="768"/>
    </row>
    <row r="280" spans="1:20">
      <c r="A280" s="536">
        <v>27</v>
      </c>
      <c r="B280" s="546">
        <v>7000016417</v>
      </c>
      <c r="C280" s="546">
        <v>1580</v>
      </c>
      <c r="D280" s="546" t="s">
        <v>690</v>
      </c>
      <c r="E280" s="546">
        <v>1000001145</v>
      </c>
      <c r="F280" s="546">
        <v>85371000</v>
      </c>
      <c r="G280" s="534"/>
      <c r="H280" s="546">
        <v>18</v>
      </c>
      <c r="I280" s="535"/>
      <c r="J280" s="538" t="s">
        <v>813</v>
      </c>
      <c r="K280" s="546" t="s">
        <v>302</v>
      </c>
      <c r="L280" s="546">
        <v>2</v>
      </c>
      <c r="M280" s="547"/>
      <c r="N280" s="548" t="str">
        <f t="shared" si="22"/>
        <v>INCLUDED</v>
      </c>
      <c r="O280" s="635">
        <f t="shared" si="23"/>
        <v>0</v>
      </c>
      <c r="P280" s="635">
        <f t="shared" si="24"/>
        <v>0</v>
      </c>
      <c r="Q280" s="640">
        <f>Discount!$H$36</f>
        <v>0</v>
      </c>
      <c r="R280" s="640">
        <f t="shared" si="25"/>
        <v>0</v>
      </c>
      <c r="S280" s="640">
        <f t="shared" si="26"/>
        <v>0</v>
      </c>
      <c r="T280" s="768"/>
    </row>
    <row r="281" spans="1:20">
      <c r="A281" s="536">
        <v>28</v>
      </c>
      <c r="B281" s="546">
        <v>7000016417</v>
      </c>
      <c r="C281" s="546">
        <v>1590</v>
      </c>
      <c r="D281" s="546" t="s">
        <v>709</v>
      </c>
      <c r="E281" s="546">
        <v>1000049218</v>
      </c>
      <c r="F281" s="546">
        <v>94051090</v>
      </c>
      <c r="G281" s="534"/>
      <c r="H281" s="546">
        <v>18</v>
      </c>
      <c r="I281" s="535"/>
      <c r="J281" s="538" t="s">
        <v>569</v>
      </c>
      <c r="K281" s="546" t="s">
        <v>301</v>
      </c>
      <c r="L281" s="546">
        <v>8</v>
      </c>
      <c r="M281" s="547"/>
      <c r="N281" s="548" t="str">
        <f t="shared" si="22"/>
        <v>INCLUDED</v>
      </c>
      <c r="O281" s="635">
        <f t="shared" si="23"/>
        <v>0</v>
      </c>
      <c r="P281" s="635">
        <f t="shared" si="24"/>
        <v>0</v>
      </c>
      <c r="Q281" s="640">
        <f>Discount!$H$36</f>
        <v>0</v>
      </c>
      <c r="R281" s="640">
        <f t="shared" si="25"/>
        <v>0</v>
      </c>
      <c r="S281" s="640">
        <f t="shared" si="26"/>
        <v>0</v>
      </c>
      <c r="T281" s="768"/>
    </row>
    <row r="282" spans="1:20">
      <c r="A282" s="536">
        <v>29</v>
      </c>
      <c r="B282" s="546">
        <v>7000016417</v>
      </c>
      <c r="C282" s="546">
        <v>1600</v>
      </c>
      <c r="D282" s="546" t="s">
        <v>709</v>
      </c>
      <c r="E282" s="546">
        <v>1000014547</v>
      </c>
      <c r="F282" s="546">
        <v>85371000</v>
      </c>
      <c r="G282" s="534"/>
      <c r="H282" s="546">
        <v>18</v>
      </c>
      <c r="I282" s="535"/>
      <c r="J282" s="538" t="s">
        <v>763</v>
      </c>
      <c r="K282" s="546" t="s">
        <v>301</v>
      </c>
      <c r="L282" s="546">
        <v>2</v>
      </c>
      <c r="M282" s="547"/>
      <c r="N282" s="548" t="str">
        <f t="shared" si="22"/>
        <v>INCLUDED</v>
      </c>
      <c r="O282" s="635">
        <f t="shared" si="23"/>
        <v>0</v>
      </c>
      <c r="P282" s="635">
        <f t="shared" si="24"/>
        <v>0</v>
      </c>
      <c r="Q282" s="640">
        <f>Discount!$H$36</f>
        <v>0</v>
      </c>
      <c r="R282" s="640">
        <f t="shared" si="25"/>
        <v>0</v>
      </c>
      <c r="S282" s="640">
        <f t="shared" si="26"/>
        <v>0</v>
      </c>
      <c r="T282" s="768"/>
    </row>
    <row r="283" spans="1:20">
      <c r="A283" s="536">
        <v>30</v>
      </c>
      <c r="B283" s="546">
        <v>7000016417</v>
      </c>
      <c r="C283" s="546">
        <v>1610</v>
      </c>
      <c r="D283" s="546" t="s">
        <v>709</v>
      </c>
      <c r="E283" s="546">
        <v>1000014548</v>
      </c>
      <c r="F283" s="546">
        <v>94059900</v>
      </c>
      <c r="G283" s="534"/>
      <c r="H283" s="546">
        <v>18</v>
      </c>
      <c r="I283" s="535"/>
      <c r="J283" s="538" t="s">
        <v>764</v>
      </c>
      <c r="K283" s="546" t="s">
        <v>301</v>
      </c>
      <c r="L283" s="546">
        <v>2</v>
      </c>
      <c r="M283" s="547"/>
      <c r="N283" s="548" t="str">
        <f t="shared" si="22"/>
        <v>INCLUDED</v>
      </c>
      <c r="O283" s="635">
        <f t="shared" si="23"/>
        <v>0</v>
      </c>
      <c r="P283" s="635">
        <f t="shared" si="24"/>
        <v>0</v>
      </c>
      <c r="Q283" s="640">
        <f>Discount!$H$36</f>
        <v>0</v>
      </c>
      <c r="R283" s="640">
        <f t="shared" si="25"/>
        <v>0</v>
      </c>
      <c r="S283" s="640">
        <f t="shared" si="26"/>
        <v>0</v>
      </c>
      <c r="T283" s="768"/>
    </row>
    <row r="284" spans="1:20" ht="31.5">
      <c r="A284" s="536">
        <v>31</v>
      </c>
      <c r="B284" s="546">
        <v>7000016417</v>
      </c>
      <c r="C284" s="546">
        <v>1620</v>
      </c>
      <c r="D284" s="546" t="s">
        <v>709</v>
      </c>
      <c r="E284" s="546">
        <v>1000020262</v>
      </c>
      <c r="F284" s="546">
        <v>85371000</v>
      </c>
      <c r="G284" s="534"/>
      <c r="H284" s="546">
        <v>18</v>
      </c>
      <c r="I284" s="535"/>
      <c r="J284" s="538" t="s">
        <v>480</v>
      </c>
      <c r="K284" s="546" t="s">
        <v>301</v>
      </c>
      <c r="L284" s="546">
        <v>4</v>
      </c>
      <c r="M284" s="547"/>
      <c r="N284" s="548" t="str">
        <f t="shared" si="22"/>
        <v>INCLUDED</v>
      </c>
      <c r="O284" s="635">
        <f t="shared" si="23"/>
        <v>0</v>
      </c>
      <c r="P284" s="635">
        <f t="shared" si="24"/>
        <v>0</v>
      </c>
      <c r="Q284" s="640">
        <f>Discount!$H$36</f>
        <v>0</v>
      </c>
      <c r="R284" s="640">
        <f t="shared" si="25"/>
        <v>0</v>
      </c>
      <c r="S284" s="640">
        <f t="shared" si="26"/>
        <v>0</v>
      </c>
      <c r="T284" s="768"/>
    </row>
    <row r="285" spans="1:20" ht="31.5">
      <c r="A285" s="536">
        <v>32</v>
      </c>
      <c r="B285" s="546">
        <v>7000016417</v>
      </c>
      <c r="C285" s="546">
        <v>1630</v>
      </c>
      <c r="D285" s="546" t="s">
        <v>709</v>
      </c>
      <c r="E285" s="546">
        <v>1000038325</v>
      </c>
      <c r="F285" s="546">
        <v>94059900</v>
      </c>
      <c r="G285" s="534"/>
      <c r="H285" s="546">
        <v>18</v>
      </c>
      <c r="I285" s="535"/>
      <c r="J285" s="538" t="s">
        <v>517</v>
      </c>
      <c r="K285" s="546" t="s">
        <v>301</v>
      </c>
      <c r="L285" s="546">
        <v>18</v>
      </c>
      <c r="M285" s="547"/>
      <c r="N285" s="548" t="str">
        <f t="shared" si="22"/>
        <v>INCLUDED</v>
      </c>
      <c r="O285" s="635">
        <f t="shared" si="23"/>
        <v>0</v>
      </c>
      <c r="P285" s="635">
        <f t="shared" si="24"/>
        <v>0</v>
      </c>
      <c r="Q285" s="640">
        <f>Discount!$H$36</f>
        <v>0</v>
      </c>
      <c r="R285" s="640">
        <f t="shared" si="25"/>
        <v>0</v>
      </c>
      <c r="S285" s="640">
        <f t="shared" si="26"/>
        <v>0</v>
      </c>
      <c r="T285" s="768"/>
    </row>
    <row r="286" spans="1:20">
      <c r="A286" s="536">
        <v>33</v>
      </c>
      <c r="B286" s="546">
        <v>7000016417</v>
      </c>
      <c r="C286" s="546">
        <v>1640</v>
      </c>
      <c r="D286" s="546" t="s">
        <v>709</v>
      </c>
      <c r="E286" s="546">
        <v>1000045856</v>
      </c>
      <c r="F286" s="546">
        <v>94051090</v>
      </c>
      <c r="G286" s="534"/>
      <c r="H286" s="546">
        <v>18</v>
      </c>
      <c r="I286" s="535"/>
      <c r="J286" s="538" t="s">
        <v>566</v>
      </c>
      <c r="K286" s="546" t="s">
        <v>301</v>
      </c>
      <c r="L286" s="546">
        <v>8</v>
      </c>
      <c r="M286" s="547"/>
      <c r="N286" s="548" t="str">
        <f t="shared" si="22"/>
        <v>INCLUDED</v>
      </c>
      <c r="O286" s="635">
        <f t="shared" si="23"/>
        <v>0</v>
      </c>
      <c r="P286" s="635">
        <f t="shared" si="24"/>
        <v>0</v>
      </c>
      <c r="Q286" s="640">
        <f>Discount!$H$36</f>
        <v>0</v>
      </c>
      <c r="R286" s="640">
        <f t="shared" si="25"/>
        <v>0</v>
      </c>
      <c r="S286" s="640">
        <f t="shared" si="26"/>
        <v>0</v>
      </c>
      <c r="T286" s="768"/>
    </row>
    <row r="287" spans="1:20" ht="31.5">
      <c r="A287" s="536">
        <v>34</v>
      </c>
      <c r="B287" s="546">
        <v>7000016417</v>
      </c>
      <c r="C287" s="546">
        <v>1650</v>
      </c>
      <c r="D287" s="546" t="s">
        <v>709</v>
      </c>
      <c r="E287" s="546">
        <v>1000038397</v>
      </c>
      <c r="F287" s="546">
        <v>94059900</v>
      </c>
      <c r="G287" s="534"/>
      <c r="H287" s="546">
        <v>18</v>
      </c>
      <c r="I287" s="535"/>
      <c r="J287" s="538" t="s">
        <v>571</v>
      </c>
      <c r="K287" s="546" t="s">
        <v>301</v>
      </c>
      <c r="L287" s="546">
        <v>12</v>
      </c>
      <c r="M287" s="547"/>
      <c r="N287" s="548" t="str">
        <f t="shared" si="22"/>
        <v>INCLUDED</v>
      </c>
      <c r="O287" s="635">
        <f t="shared" si="23"/>
        <v>0</v>
      </c>
      <c r="P287" s="635">
        <f t="shared" si="24"/>
        <v>0</v>
      </c>
      <c r="Q287" s="640">
        <f>Discount!$H$36</f>
        <v>0</v>
      </c>
      <c r="R287" s="640">
        <f t="shared" si="25"/>
        <v>0</v>
      </c>
      <c r="S287" s="640">
        <f t="shared" si="26"/>
        <v>0</v>
      </c>
      <c r="T287" s="768"/>
    </row>
    <row r="288" spans="1:20" ht="31.5">
      <c r="A288" s="536">
        <v>35</v>
      </c>
      <c r="B288" s="546">
        <v>7000016417</v>
      </c>
      <c r="C288" s="546">
        <v>1660</v>
      </c>
      <c r="D288" s="546" t="s">
        <v>709</v>
      </c>
      <c r="E288" s="546">
        <v>1000038389</v>
      </c>
      <c r="F288" s="546">
        <v>94051090</v>
      </c>
      <c r="G288" s="534"/>
      <c r="H288" s="546">
        <v>18</v>
      </c>
      <c r="I288" s="535"/>
      <c r="J288" s="538" t="s">
        <v>572</v>
      </c>
      <c r="K288" s="546" t="s">
        <v>301</v>
      </c>
      <c r="L288" s="546">
        <v>12</v>
      </c>
      <c r="M288" s="547"/>
      <c r="N288" s="548" t="str">
        <f t="shared" si="22"/>
        <v>INCLUDED</v>
      </c>
      <c r="O288" s="635">
        <f t="shared" si="23"/>
        <v>0</v>
      </c>
      <c r="P288" s="635">
        <f t="shared" si="24"/>
        <v>0</v>
      </c>
      <c r="Q288" s="640">
        <f>Discount!$H$36</f>
        <v>0</v>
      </c>
      <c r="R288" s="640">
        <f t="shared" si="25"/>
        <v>0</v>
      </c>
      <c r="S288" s="640">
        <f t="shared" si="26"/>
        <v>0</v>
      </c>
      <c r="T288" s="768"/>
    </row>
    <row r="289" spans="1:20">
      <c r="A289" s="536">
        <v>36</v>
      </c>
      <c r="B289" s="546">
        <v>7000016417</v>
      </c>
      <c r="C289" s="546">
        <v>1670</v>
      </c>
      <c r="D289" s="546" t="s">
        <v>709</v>
      </c>
      <c r="E289" s="546">
        <v>1000001894</v>
      </c>
      <c r="F289" s="546">
        <v>94059900</v>
      </c>
      <c r="G289" s="534"/>
      <c r="H289" s="546">
        <v>18</v>
      </c>
      <c r="I289" s="535"/>
      <c r="J289" s="538" t="s">
        <v>521</v>
      </c>
      <c r="K289" s="546" t="s">
        <v>301</v>
      </c>
      <c r="L289" s="546">
        <v>2</v>
      </c>
      <c r="M289" s="547"/>
      <c r="N289" s="548" t="str">
        <f t="shared" si="22"/>
        <v>INCLUDED</v>
      </c>
      <c r="O289" s="635">
        <f t="shared" si="23"/>
        <v>0</v>
      </c>
      <c r="P289" s="635">
        <f t="shared" si="24"/>
        <v>0</v>
      </c>
      <c r="Q289" s="640">
        <f>Discount!$H$36</f>
        <v>0</v>
      </c>
      <c r="R289" s="640">
        <f t="shared" si="25"/>
        <v>0</v>
      </c>
      <c r="S289" s="640">
        <f t="shared" si="26"/>
        <v>0</v>
      </c>
      <c r="T289" s="768"/>
    </row>
    <row r="290" spans="1:20" ht="31.5">
      <c r="A290" s="536">
        <v>37</v>
      </c>
      <c r="B290" s="546">
        <v>7000016417</v>
      </c>
      <c r="C290" s="546">
        <v>1680</v>
      </c>
      <c r="D290" s="546" t="s">
        <v>709</v>
      </c>
      <c r="E290" s="546">
        <v>1000038385</v>
      </c>
      <c r="F290" s="546">
        <v>94059900</v>
      </c>
      <c r="G290" s="534"/>
      <c r="H290" s="546">
        <v>18</v>
      </c>
      <c r="I290" s="535"/>
      <c r="J290" s="538" t="s">
        <v>524</v>
      </c>
      <c r="K290" s="546" t="s">
        <v>301</v>
      </c>
      <c r="L290" s="546">
        <v>4</v>
      </c>
      <c r="M290" s="547"/>
      <c r="N290" s="548" t="str">
        <f t="shared" si="22"/>
        <v>INCLUDED</v>
      </c>
      <c r="O290" s="635">
        <f t="shared" si="23"/>
        <v>0</v>
      </c>
      <c r="P290" s="635">
        <f t="shared" si="24"/>
        <v>0</v>
      </c>
      <c r="Q290" s="640">
        <f>Discount!$H$36</f>
        <v>0</v>
      </c>
      <c r="R290" s="640">
        <f t="shared" si="25"/>
        <v>0</v>
      </c>
      <c r="S290" s="640">
        <f t="shared" si="26"/>
        <v>0</v>
      </c>
      <c r="T290" s="768"/>
    </row>
    <row r="291" spans="1:20" ht="31.5">
      <c r="A291" s="536">
        <v>38</v>
      </c>
      <c r="B291" s="546">
        <v>7000016417</v>
      </c>
      <c r="C291" s="546">
        <v>1690</v>
      </c>
      <c r="D291" s="546" t="s">
        <v>710</v>
      </c>
      <c r="E291" s="546">
        <v>1000012024</v>
      </c>
      <c r="F291" s="546">
        <v>84241000</v>
      </c>
      <c r="G291" s="534"/>
      <c r="H291" s="546">
        <v>18</v>
      </c>
      <c r="I291" s="535"/>
      <c r="J291" s="538" t="s">
        <v>575</v>
      </c>
      <c r="K291" s="546" t="s">
        <v>301</v>
      </c>
      <c r="L291" s="546">
        <v>8</v>
      </c>
      <c r="M291" s="547"/>
      <c r="N291" s="548" t="str">
        <f t="shared" si="22"/>
        <v>INCLUDED</v>
      </c>
      <c r="O291" s="635">
        <f t="shared" si="23"/>
        <v>0</v>
      </c>
      <c r="P291" s="635">
        <f t="shared" si="24"/>
        <v>0</v>
      </c>
      <c r="Q291" s="640">
        <f>Discount!$H$36</f>
        <v>0</v>
      </c>
      <c r="R291" s="640">
        <f t="shared" si="25"/>
        <v>0</v>
      </c>
      <c r="S291" s="640">
        <f t="shared" si="26"/>
        <v>0</v>
      </c>
      <c r="T291" s="768"/>
    </row>
    <row r="292" spans="1:20">
      <c r="A292" s="536">
        <v>39</v>
      </c>
      <c r="B292" s="546">
        <v>7000016417</v>
      </c>
      <c r="C292" s="546">
        <v>1700</v>
      </c>
      <c r="D292" s="546" t="s">
        <v>710</v>
      </c>
      <c r="E292" s="546">
        <v>1000012022</v>
      </c>
      <c r="F292" s="546">
        <v>84241000</v>
      </c>
      <c r="G292" s="534"/>
      <c r="H292" s="546">
        <v>18</v>
      </c>
      <c r="I292" s="535"/>
      <c r="J292" s="538" t="s">
        <v>516</v>
      </c>
      <c r="K292" s="546" t="s">
        <v>301</v>
      </c>
      <c r="L292" s="546">
        <v>8</v>
      </c>
      <c r="M292" s="547"/>
      <c r="N292" s="548" t="str">
        <f t="shared" si="22"/>
        <v>INCLUDED</v>
      </c>
      <c r="O292" s="635">
        <f t="shared" si="23"/>
        <v>0</v>
      </c>
      <c r="P292" s="635">
        <f t="shared" si="24"/>
        <v>0</v>
      </c>
      <c r="Q292" s="640">
        <f>Discount!$H$36</f>
        <v>0</v>
      </c>
      <c r="R292" s="640">
        <f t="shared" si="25"/>
        <v>0</v>
      </c>
      <c r="S292" s="640">
        <f t="shared" si="26"/>
        <v>0</v>
      </c>
      <c r="T292" s="768"/>
    </row>
    <row r="293" spans="1:20" ht="31.5">
      <c r="A293" s="536">
        <v>40</v>
      </c>
      <c r="B293" s="546">
        <v>7000016417</v>
      </c>
      <c r="C293" s="546">
        <v>1710</v>
      </c>
      <c r="D293" s="546" t="s">
        <v>710</v>
      </c>
      <c r="E293" s="546">
        <v>1000032425</v>
      </c>
      <c r="F293" s="546">
        <v>85311020</v>
      </c>
      <c r="G293" s="534"/>
      <c r="H293" s="546">
        <v>18</v>
      </c>
      <c r="I293" s="535"/>
      <c r="J293" s="538" t="s">
        <v>576</v>
      </c>
      <c r="K293" s="546" t="s">
        <v>302</v>
      </c>
      <c r="L293" s="546">
        <v>2</v>
      </c>
      <c r="M293" s="547"/>
      <c r="N293" s="548" t="str">
        <f t="shared" si="22"/>
        <v>INCLUDED</v>
      </c>
      <c r="O293" s="635">
        <f t="shared" si="23"/>
        <v>0</v>
      </c>
      <c r="P293" s="635">
        <f t="shared" si="24"/>
        <v>0</v>
      </c>
      <c r="Q293" s="640">
        <f>Discount!$H$36</f>
        <v>0</v>
      </c>
      <c r="R293" s="640">
        <f t="shared" si="25"/>
        <v>0</v>
      </c>
      <c r="S293" s="640">
        <f t="shared" si="26"/>
        <v>0</v>
      </c>
      <c r="T293" s="768"/>
    </row>
    <row r="294" spans="1:20" ht="31.5">
      <c r="A294" s="536">
        <v>41</v>
      </c>
      <c r="B294" s="546">
        <v>7000016417</v>
      </c>
      <c r="C294" s="546">
        <v>1720</v>
      </c>
      <c r="D294" s="546" t="s">
        <v>710</v>
      </c>
      <c r="E294" s="546">
        <v>1000012073</v>
      </c>
      <c r="F294" s="546">
        <v>84241000</v>
      </c>
      <c r="G294" s="534"/>
      <c r="H294" s="546">
        <v>18</v>
      </c>
      <c r="I294" s="535"/>
      <c r="J294" s="538" t="s">
        <v>577</v>
      </c>
      <c r="K294" s="546" t="s">
        <v>301</v>
      </c>
      <c r="L294" s="546">
        <v>3</v>
      </c>
      <c r="M294" s="547"/>
      <c r="N294" s="548" t="str">
        <f t="shared" si="22"/>
        <v>INCLUDED</v>
      </c>
      <c r="O294" s="635">
        <f t="shared" si="23"/>
        <v>0</v>
      </c>
      <c r="P294" s="635">
        <f t="shared" si="24"/>
        <v>0</v>
      </c>
      <c r="Q294" s="640">
        <f>Discount!$H$36</f>
        <v>0</v>
      </c>
      <c r="R294" s="640">
        <f t="shared" si="25"/>
        <v>0</v>
      </c>
      <c r="S294" s="640">
        <f t="shared" si="26"/>
        <v>0</v>
      </c>
      <c r="T294" s="768"/>
    </row>
    <row r="295" spans="1:20" ht="31.5">
      <c r="A295" s="536">
        <v>42</v>
      </c>
      <c r="B295" s="546">
        <v>7000016417</v>
      </c>
      <c r="C295" s="546">
        <v>1730</v>
      </c>
      <c r="D295" s="546" t="s">
        <v>711</v>
      </c>
      <c r="E295" s="546">
        <v>1000029287</v>
      </c>
      <c r="F295" s="546">
        <v>84151090</v>
      </c>
      <c r="G295" s="534"/>
      <c r="H295" s="546">
        <v>28</v>
      </c>
      <c r="I295" s="535"/>
      <c r="J295" s="538" t="s">
        <v>518</v>
      </c>
      <c r="K295" s="546" t="s">
        <v>481</v>
      </c>
      <c r="L295" s="546">
        <v>2</v>
      </c>
      <c r="M295" s="547"/>
      <c r="N295" s="548" t="str">
        <f t="shared" si="22"/>
        <v>INCLUDED</v>
      </c>
      <c r="O295" s="635">
        <f t="shared" si="23"/>
        <v>0</v>
      </c>
      <c r="P295" s="635">
        <f t="shared" si="24"/>
        <v>0</v>
      </c>
      <c r="Q295" s="640">
        <f>Discount!$H$36</f>
        <v>0</v>
      </c>
      <c r="R295" s="640">
        <f t="shared" si="25"/>
        <v>0</v>
      </c>
      <c r="S295" s="640">
        <f t="shared" si="26"/>
        <v>0</v>
      </c>
      <c r="T295" s="768"/>
    </row>
    <row r="296" spans="1:20" ht="31.5">
      <c r="A296" s="536">
        <v>43</v>
      </c>
      <c r="B296" s="546">
        <v>7000016417</v>
      </c>
      <c r="C296" s="546">
        <v>1740</v>
      </c>
      <c r="D296" s="546" t="s">
        <v>711</v>
      </c>
      <c r="E296" s="546">
        <v>1000058052</v>
      </c>
      <c r="F296" s="546">
        <v>85049010</v>
      </c>
      <c r="G296" s="534"/>
      <c r="H296" s="546">
        <v>18</v>
      </c>
      <c r="I296" s="535"/>
      <c r="J296" s="538" t="s">
        <v>814</v>
      </c>
      <c r="K296" s="546" t="s">
        <v>302</v>
      </c>
      <c r="L296" s="546">
        <v>1</v>
      </c>
      <c r="M296" s="547"/>
      <c r="N296" s="548" t="str">
        <f t="shared" si="22"/>
        <v>INCLUDED</v>
      </c>
      <c r="O296" s="635">
        <f t="shared" si="23"/>
        <v>0</v>
      </c>
      <c r="P296" s="635">
        <f t="shared" si="24"/>
        <v>0</v>
      </c>
      <c r="Q296" s="640">
        <f>Discount!$H$36</f>
        <v>0</v>
      </c>
      <c r="R296" s="640">
        <f t="shared" si="25"/>
        <v>0</v>
      </c>
      <c r="S296" s="640">
        <f t="shared" si="26"/>
        <v>0</v>
      </c>
      <c r="T296" s="768"/>
    </row>
    <row r="297" spans="1:20" ht="31.5">
      <c r="A297" s="536">
        <v>44</v>
      </c>
      <c r="B297" s="546">
        <v>7000016417</v>
      </c>
      <c r="C297" s="546">
        <v>1750</v>
      </c>
      <c r="D297" s="546" t="s">
        <v>711</v>
      </c>
      <c r="E297" s="546">
        <v>1000022397</v>
      </c>
      <c r="F297" s="546">
        <v>84159000</v>
      </c>
      <c r="G297" s="534"/>
      <c r="H297" s="546">
        <v>28</v>
      </c>
      <c r="I297" s="535"/>
      <c r="J297" s="538" t="s">
        <v>578</v>
      </c>
      <c r="K297" s="546" t="s">
        <v>302</v>
      </c>
      <c r="L297" s="546">
        <v>1</v>
      </c>
      <c r="M297" s="547"/>
      <c r="N297" s="548" t="str">
        <f t="shared" si="22"/>
        <v>INCLUDED</v>
      </c>
      <c r="O297" s="635">
        <f t="shared" si="23"/>
        <v>0</v>
      </c>
      <c r="P297" s="635">
        <f t="shared" si="24"/>
        <v>0</v>
      </c>
      <c r="Q297" s="640">
        <f>Discount!$H$36</f>
        <v>0</v>
      </c>
      <c r="R297" s="640">
        <f t="shared" si="25"/>
        <v>0</v>
      </c>
      <c r="S297" s="640">
        <f t="shared" si="26"/>
        <v>0</v>
      </c>
      <c r="T297" s="768"/>
    </row>
    <row r="298" spans="1:20" ht="47.25">
      <c r="A298" s="536">
        <v>45</v>
      </c>
      <c r="B298" s="546">
        <v>7000016417</v>
      </c>
      <c r="C298" s="546">
        <v>1760</v>
      </c>
      <c r="D298" s="546" t="s">
        <v>544</v>
      </c>
      <c r="E298" s="546">
        <v>1000032677</v>
      </c>
      <c r="F298" s="546">
        <v>72169990</v>
      </c>
      <c r="G298" s="534"/>
      <c r="H298" s="546">
        <v>18</v>
      </c>
      <c r="I298" s="535"/>
      <c r="J298" s="538" t="s">
        <v>815</v>
      </c>
      <c r="K298" s="546" t="s">
        <v>302</v>
      </c>
      <c r="L298" s="546">
        <v>2</v>
      </c>
      <c r="M298" s="547"/>
      <c r="N298" s="548" t="str">
        <f t="shared" si="22"/>
        <v>INCLUDED</v>
      </c>
      <c r="O298" s="635">
        <f t="shared" si="23"/>
        <v>0</v>
      </c>
      <c r="P298" s="635">
        <f t="shared" si="24"/>
        <v>0</v>
      </c>
      <c r="Q298" s="640">
        <f>Discount!$H$36</f>
        <v>0</v>
      </c>
      <c r="R298" s="640">
        <f t="shared" si="25"/>
        <v>0</v>
      </c>
      <c r="S298" s="640">
        <f t="shared" si="26"/>
        <v>0</v>
      </c>
      <c r="T298" s="768"/>
    </row>
    <row r="299" spans="1:20" ht="47.25">
      <c r="A299" s="536">
        <v>46</v>
      </c>
      <c r="B299" s="546">
        <v>7000016417</v>
      </c>
      <c r="C299" s="546">
        <v>1770</v>
      </c>
      <c r="D299" s="546" t="s">
        <v>544</v>
      </c>
      <c r="E299" s="546">
        <v>1000032676</v>
      </c>
      <c r="F299" s="546">
        <v>72169990</v>
      </c>
      <c r="G299" s="534"/>
      <c r="H299" s="546">
        <v>18</v>
      </c>
      <c r="I299" s="535"/>
      <c r="J299" s="538" t="s">
        <v>816</v>
      </c>
      <c r="K299" s="546" t="s">
        <v>302</v>
      </c>
      <c r="L299" s="546">
        <v>1</v>
      </c>
      <c r="M299" s="547"/>
      <c r="N299" s="548" t="str">
        <f t="shared" si="22"/>
        <v>INCLUDED</v>
      </c>
      <c r="O299" s="635">
        <f t="shared" si="23"/>
        <v>0</v>
      </c>
      <c r="P299" s="635">
        <f t="shared" si="24"/>
        <v>0</v>
      </c>
      <c r="Q299" s="640">
        <f>Discount!$H$36</f>
        <v>0</v>
      </c>
      <c r="R299" s="640">
        <f t="shared" si="25"/>
        <v>0</v>
      </c>
      <c r="S299" s="640">
        <f t="shared" si="26"/>
        <v>0</v>
      </c>
      <c r="T299" s="768"/>
    </row>
    <row r="300" spans="1:20" ht="47.25">
      <c r="A300" s="536">
        <v>47</v>
      </c>
      <c r="B300" s="546">
        <v>7000016417</v>
      </c>
      <c r="C300" s="546">
        <v>1780</v>
      </c>
      <c r="D300" s="546" t="s">
        <v>544</v>
      </c>
      <c r="E300" s="546">
        <v>1000011252</v>
      </c>
      <c r="F300" s="546">
        <v>72169990</v>
      </c>
      <c r="G300" s="534"/>
      <c r="H300" s="546">
        <v>18</v>
      </c>
      <c r="I300" s="535"/>
      <c r="J300" s="538" t="s">
        <v>817</v>
      </c>
      <c r="K300" s="546" t="s">
        <v>302</v>
      </c>
      <c r="L300" s="546">
        <v>1</v>
      </c>
      <c r="M300" s="547"/>
      <c r="N300" s="548" t="str">
        <f t="shared" si="22"/>
        <v>INCLUDED</v>
      </c>
      <c r="O300" s="635">
        <f t="shared" si="23"/>
        <v>0</v>
      </c>
      <c r="P300" s="635">
        <f t="shared" si="24"/>
        <v>0</v>
      </c>
      <c r="Q300" s="640">
        <f>Discount!$H$36</f>
        <v>0</v>
      </c>
      <c r="R300" s="640">
        <f t="shared" si="25"/>
        <v>0</v>
      </c>
      <c r="S300" s="640">
        <f t="shared" si="26"/>
        <v>0</v>
      </c>
      <c r="T300" s="768"/>
    </row>
    <row r="301" spans="1:20" ht="47.25">
      <c r="A301" s="536">
        <v>48</v>
      </c>
      <c r="B301" s="546">
        <v>7000016417</v>
      </c>
      <c r="C301" s="546">
        <v>1790</v>
      </c>
      <c r="D301" s="546" t="s">
        <v>544</v>
      </c>
      <c r="E301" s="546">
        <v>1000028564</v>
      </c>
      <c r="F301" s="546">
        <v>85049010</v>
      </c>
      <c r="G301" s="534"/>
      <c r="H301" s="546">
        <v>18</v>
      </c>
      <c r="I301" s="535"/>
      <c r="J301" s="538" t="s">
        <v>818</v>
      </c>
      <c r="K301" s="546" t="s">
        <v>301</v>
      </c>
      <c r="L301" s="546">
        <v>1</v>
      </c>
      <c r="M301" s="547"/>
      <c r="N301" s="548" t="str">
        <f t="shared" si="22"/>
        <v>INCLUDED</v>
      </c>
      <c r="O301" s="635">
        <f t="shared" si="23"/>
        <v>0</v>
      </c>
      <c r="P301" s="635">
        <f t="shared" si="24"/>
        <v>0</v>
      </c>
      <c r="Q301" s="640">
        <f>Discount!$H$36</f>
        <v>0</v>
      </c>
      <c r="R301" s="640">
        <f t="shared" si="25"/>
        <v>0</v>
      </c>
      <c r="S301" s="640">
        <f t="shared" si="26"/>
        <v>0</v>
      </c>
      <c r="T301" s="768"/>
    </row>
    <row r="302" spans="1:20" ht="31.5">
      <c r="A302" s="536">
        <v>49</v>
      </c>
      <c r="B302" s="546">
        <v>7000016417</v>
      </c>
      <c r="C302" s="546">
        <v>1800</v>
      </c>
      <c r="D302" s="546" t="s">
        <v>695</v>
      </c>
      <c r="E302" s="546">
        <v>1000000443</v>
      </c>
      <c r="F302" s="546">
        <v>85446020</v>
      </c>
      <c r="G302" s="534"/>
      <c r="H302" s="546">
        <v>18</v>
      </c>
      <c r="I302" s="535"/>
      <c r="J302" s="538" t="s">
        <v>482</v>
      </c>
      <c r="K302" s="546" t="s">
        <v>481</v>
      </c>
      <c r="L302" s="546">
        <v>1</v>
      </c>
      <c r="M302" s="547"/>
      <c r="N302" s="548" t="str">
        <f t="shared" si="22"/>
        <v>INCLUDED</v>
      </c>
      <c r="O302" s="635">
        <f t="shared" si="23"/>
        <v>0</v>
      </c>
      <c r="P302" s="635">
        <f t="shared" si="24"/>
        <v>0</v>
      </c>
      <c r="Q302" s="640">
        <f>Discount!$H$36</f>
        <v>0</v>
      </c>
      <c r="R302" s="640">
        <f t="shared" si="25"/>
        <v>0</v>
      </c>
      <c r="S302" s="640">
        <f t="shared" si="26"/>
        <v>0</v>
      </c>
      <c r="T302" s="768"/>
    </row>
    <row r="303" spans="1:20" ht="31.5">
      <c r="A303" s="536">
        <v>50</v>
      </c>
      <c r="B303" s="546">
        <v>7000016417</v>
      </c>
      <c r="C303" s="546">
        <v>1810</v>
      </c>
      <c r="D303" s="546" t="s">
        <v>695</v>
      </c>
      <c r="E303" s="546">
        <v>1000000442</v>
      </c>
      <c r="F303" s="546">
        <v>85446020</v>
      </c>
      <c r="G303" s="534"/>
      <c r="H303" s="546">
        <v>18</v>
      </c>
      <c r="I303" s="535"/>
      <c r="J303" s="538" t="s">
        <v>483</v>
      </c>
      <c r="K303" s="546" t="s">
        <v>481</v>
      </c>
      <c r="L303" s="546">
        <v>1</v>
      </c>
      <c r="M303" s="547"/>
      <c r="N303" s="548" t="str">
        <f t="shared" si="22"/>
        <v>INCLUDED</v>
      </c>
      <c r="O303" s="635">
        <f t="shared" si="23"/>
        <v>0</v>
      </c>
      <c r="P303" s="635">
        <f t="shared" si="24"/>
        <v>0</v>
      </c>
      <c r="Q303" s="640">
        <f>Discount!$H$36</f>
        <v>0</v>
      </c>
      <c r="R303" s="640">
        <f t="shared" si="25"/>
        <v>0</v>
      </c>
      <c r="S303" s="640">
        <f t="shared" si="26"/>
        <v>0</v>
      </c>
      <c r="T303" s="768"/>
    </row>
    <row r="304" spans="1:20" ht="31.5">
      <c r="A304" s="536">
        <v>51</v>
      </c>
      <c r="B304" s="546">
        <v>7000016417</v>
      </c>
      <c r="C304" s="546">
        <v>1820</v>
      </c>
      <c r="D304" s="546" t="s">
        <v>695</v>
      </c>
      <c r="E304" s="546">
        <v>1000000444</v>
      </c>
      <c r="F304" s="546">
        <v>85446090</v>
      </c>
      <c r="G304" s="534"/>
      <c r="H304" s="546">
        <v>18</v>
      </c>
      <c r="I304" s="535"/>
      <c r="J304" s="538" t="s">
        <v>529</v>
      </c>
      <c r="K304" s="546" t="s">
        <v>481</v>
      </c>
      <c r="L304" s="546">
        <v>1</v>
      </c>
      <c r="M304" s="547"/>
      <c r="N304" s="548" t="str">
        <f t="shared" si="22"/>
        <v>INCLUDED</v>
      </c>
      <c r="O304" s="635">
        <f t="shared" si="23"/>
        <v>0</v>
      </c>
      <c r="P304" s="635">
        <f t="shared" si="24"/>
        <v>0</v>
      </c>
      <c r="Q304" s="640">
        <f>Discount!$H$36</f>
        <v>0</v>
      </c>
      <c r="R304" s="640">
        <f t="shared" si="25"/>
        <v>0</v>
      </c>
      <c r="S304" s="640">
        <f t="shared" si="26"/>
        <v>0</v>
      </c>
      <c r="T304" s="768"/>
    </row>
    <row r="305" spans="1:20">
      <c r="A305" s="536">
        <v>52</v>
      </c>
      <c r="B305" s="546">
        <v>7000016417</v>
      </c>
      <c r="C305" s="546">
        <v>1830</v>
      </c>
      <c r="D305" s="546" t="s">
        <v>712</v>
      </c>
      <c r="E305" s="546">
        <v>1000032682</v>
      </c>
      <c r="F305" s="546">
        <v>85049010</v>
      </c>
      <c r="G305" s="534"/>
      <c r="H305" s="546">
        <v>18</v>
      </c>
      <c r="I305" s="535"/>
      <c r="J305" s="538" t="s">
        <v>819</v>
      </c>
      <c r="K305" s="546" t="s">
        <v>481</v>
      </c>
      <c r="L305" s="546">
        <v>1</v>
      </c>
      <c r="M305" s="547"/>
      <c r="N305" s="548" t="str">
        <f t="shared" si="22"/>
        <v>INCLUDED</v>
      </c>
      <c r="O305" s="635">
        <f t="shared" si="23"/>
        <v>0</v>
      </c>
      <c r="P305" s="635">
        <f t="shared" si="24"/>
        <v>0</v>
      </c>
      <c r="Q305" s="640">
        <f>Discount!$H$36</f>
        <v>0</v>
      </c>
      <c r="R305" s="640">
        <f t="shared" si="25"/>
        <v>0</v>
      </c>
      <c r="S305" s="640">
        <f t="shared" si="26"/>
        <v>0</v>
      </c>
      <c r="T305" s="768"/>
    </row>
    <row r="306" spans="1:20">
      <c r="A306" s="536">
        <v>53</v>
      </c>
      <c r="B306" s="546">
        <v>7000016417</v>
      </c>
      <c r="C306" s="546">
        <v>1840</v>
      </c>
      <c r="D306" s="546" t="s">
        <v>712</v>
      </c>
      <c r="E306" s="546">
        <v>1000037230</v>
      </c>
      <c r="F306" s="546">
        <v>85389000</v>
      </c>
      <c r="G306" s="534"/>
      <c r="H306" s="546">
        <v>18</v>
      </c>
      <c r="I306" s="535"/>
      <c r="J306" s="538" t="s">
        <v>790</v>
      </c>
      <c r="K306" s="546" t="s">
        <v>481</v>
      </c>
      <c r="L306" s="546">
        <v>1</v>
      </c>
      <c r="M306" s="547"/>
      <c r="N306" s="548" t="str">
        <f t="shared" si="22"/>
        <v>INCLUDED</v>
      </c>
      <c r="O306" s="635">
        <f t="shared" si="23"/>
        <v>0</v>
      </c>
      <c r="P306" s="635">
        <f t="shared" si="24"/>
        <v>0</v>
      </c>
      <c r="Q306" s="640">
        <f>Discount!$H$36</f>
        <v>0</v>
      </c>
      <c r="R306" s="640">
        <f t="shared" si="25"/>
        <v>0</v>
      </c>
      <c r="S306" s="640">
        <f t="shared" si="26"/>
        <v>0</v>
      </c>
      <c r="T306" s="768"/>
    </row>
    <row r="307" spans="1:20">
      <c r="A307" s="536">
        <v>54</v>
      </c>
      <c r="B307" s="546">
        <v>7000016417</v>
      </c>
      <c r="C307" s="546">
        <v>1850</v>
      </c>
      <c r="D307" s="546" t="s">
        <v>712</v>
      </c>
      <c r="E307" s="546">
        <v>1000030729</v>
      </c>
      <c r="F307" s="546">
        <v>85354010</v>
      </c>
      <c r="G307" s="534"/>
      <c r="H307" s="546">
        <v>18</v>
      </c>
      <c r="I307" s="535"/>
      <c r="J307" s="538" t="s">
        <v>792</v>
      </c>
      <c r="K307" s="546" t="s">
        <v>481</v>
      </c>
      <c r="L307" s="546">
        <v>1</v>
      </c>
      <c r="M307" s="547"/>
      <c r="N307" s="548" t="str">
        <f t="shared" si="22"/>
        <v>INCLUDED</v>
      </c>
      <c r="O307" s="635">
        <f t="shared" si="23"/>
        <v>0</v>
      </c>
      <c r="P307" s="635">
        <f t="shared" si="24"/>
        <v>0</v>
      </c>
      <c r="Q307" s="640">
        <f>Discount!$H$36</f>
        <v>0</v>
      </c>
      <c r="R307" s="640">
        <f t="shared" si="25"/>
        <v>0</v>
      </c>
      <c r="S307" s="640">
        <f t="shared" si="26"/>
        <v>0</v>
      </c>
      <c r="T307" s="768"/>
    </row>
    <row r="308" spans="1:20">
      <c r="A308" s="536">
        <v>55</v>
      </c>
      <c r="B308" s="546">
        <v>7000016417</v>
      </c>
      <c r="C308" s="546">
        <v>1860</v>
      </c>
      <c r="D308" s="546" t="s">
        <v>712</v>
      </c>
      <c r="E308" s="546">
        <v>1000025930</v>
      </c>
      <c r="F308" s="546">
        <v>85354010</v>
      </c>
      <c r="G308" s="534"/>
      <c r="H308" s="546">
        <v>18</v>
      </c>
      <c r="I308" s="535"/>
      <c r="J308" s="538" t="s">
        <v>487</v>
      </c>
      <c r="K308" s="546" t="s">
        <v>302</v>
      </c>
      <c r="L308" s="546">
        <v>1</v>
      </c>
      <c r="M308" s="547"/>
      <c r="N308" s="548" t="str">
        <f t="shared" si="22"/>
        <v>INCLUDED</v>
      </c>
      <c r="O308" s="635">
        <f t="shared" si="23"/>
        <v>0</v>
      </c>
      <c r="P308" s="635">
        <f t="shared" si="24"/>
        <v>0</v>
      </c>
      <c r="Q308" s="640">
        <f>Discount!$H$36</f>
        <v>0</v>
      </c>
      <c r="R308" s="640">
        <f t="shared" si="25"/>
        <v>0</v>
      </c>
      <c r="S308" s="640">
        <f t="shared" si="26"/>
        <v>0</v>
      </c>
      <c r="T308" s="768"/>
    </row>
    <row r="309" spans="1:20">
      <c r="A309" s="536">
        <v>56</v>
      </c>
      <c r="B309" s="546">
        <v>7000016417</v>
      </c>
      <c r="C309" s="546">
        <v>1870</v>
      </c>
      <c r="D309" s="546" t="s">
        <v>712</v>
      </c>
      <c r="E309" s="546">
        <v>1000019912</v>
      </c>
      <c r="F309" s="546">
        <v>85371000</v>
      </c>
      <c r="G309" s="534"/>
      <c r="H309" s="546">
        <v>18</v>
      </c>
      <c r="I309" s="535"/>
      <c r="J309" s="538" t="s">
        <v>519</v>
      </c>
      <c r="K309" s="546" t="s">
        <v>481</v>
      </c>
      <c r="L309" s="546">
        <v>1</v>
      </c>
      <c r="M309" s="547"/>
      <c r="N309" s="548" t="str">
        <f t="shared" si="22"/>
        <v>INCLUDED</v>
      </c>
      <c r="O309" s="635">
        <f t="shared" si="23"/>
        <v>0</v>
      </c>
      <c r="P309" s="635">
        <f t="shared" si="24"/>
        <v>0</v>
      </c>
      <c r="Q309" s="640">
        <f>Discount!$H$36</f>
        <v>0</v>
      </c>
      <c r="R309" s="640">
        <f t="shared" si="25"/>
        <v>0</v>
      </c>
      <c r="S309" s="640">
        <f t="shared" si="26"/>
        <v>0</v>
      </c>
      <c r="T309" s="768"/>
    </row>
    <row r="310" spans="1:20">
      <c r="A310" s="536">
        <v>57</v>
      </c>
      <c r="B310" s="546">
        <v>7000016417</v>
      </c>
      <c r="C310" s="546">
        <v>1880</v>
      </c>
      <c r="D310" s="546" t="s">
        <v>712</v>
      </c>
      <c r="E310" s="546">
        <v>1000032670</v>
      </c>
      <c r="F310" s="546">
        <v>85389000</v>
      </c>
      <c r="G310" s="534"/>
      <c r="H310" s="546">
        <v>18</v>
      </c>
      <c r="I310" s="535"/>
      <c r="J310" s="538" t="s">
        <v>581</v>
      </c>
      <c r="K310" s="546" t="s">
        <v>481</v>
      </c>
      <c r="L310" s="546">
        <v>1</v>
      </c>
      <c r="M310" s="547"/>
      <c r="N310" s="548" t="str">
        <f t="shared" si="22"/>
        <v>INCLUDED</v>
      </c>
      <c r="O310" s="635">
        <f t="shared" si="23"/>
        <v>0</v>
      </c>
      <c r="P310" s="635">
        <f t="shared" si="24"/>
        <v>0</v>
      </c>
      <c r="Q310" s="640">
        <f>Discount!$H$36</f>
        <v>0</v>
      </c>
      <c r="R310" s="640">
        <f t="shared" si="25"/>
        <v>0</v>
      </c>
      <c r="S310" s="640">
        <f t="shared" si="26"/>
        <v>0</v>
      </c>
      <c r="T310" s="768"/>
    </row>
    <row r="311" spans="1:20">
      <c r="A311" s="536">
        <v>58</v>
      </c>
      <c r="B311" s="546">
        <v>7000016417</v>
      </c>
      <c r="C311" s="546">
        <v>1890</v>
      </c>
      <c r="D311" s="546" t="s">
        <v>712</v>
      </c>
      <c r="E311" s="546">
        <v>1000019927</v>
      </c>
      <c r="F311" s="546">
        <v>85389000</v>
      </c>
      <c r="G311" s="534"/>
      <c r="H311" s="546">
        <v>18</v>
      </c>
      <c r="I311" s="535"/>
      <c r="J311" s="538" t="s">
        <v>488</v>
      </c>
      <c r="K311" s="546" t="s">
        <v>481</v>
      </c>
      <c r="L311" s="546">
        <v>1</v>
      </c>
      <c r="M311" s="547"/>
      <c r="N311" s="548" t="str">
        <f t="shared" si="22"/>
        <v>INCLUDED</v>
      </c>
      <c r="O311" s="635">
        <f t="shared" si="23"/>
        <v>0</v>
      </c>
      <c r="P311" s="635">
        <f t="shared" si="24"/>
        <v>0</v>
      </c>
      <c r="Q311" s="640">
        <f>Discount!$H$36</f>
        <v>0</v>
      </c>
      <c r="R311" s="640">
        <f t="shared" si="25"/>
        <v>0</v>
      </c>
      <c r="S311" s="640">
        <f t="shared" si="26"/>
        <v>0</v>
      </c>
      <c r="T311" s="768"/>
    </row>
    <row r="312" spans="1:20" ht="78.75">
      <c r="A312" s="536">
        <v>59</v>
      </c>
      <c r="B312" s="546">
        <v>7000016417</v>
      </c>
      <c r="C312" s="546">
        <v>1930</v>
      </c>
      <c r="D312" s="546" t="s">
        <v>680</v>
      </c>
      <c r="E312" s="546">
        <v>1000015954</v>
      </c>
      <c r="F312" s="546">
        <v>73082011</v>
      </c>
      <c r="G312" s="534"/>
      <c r="H312" s="546">
        <v>18</v>
      </c>
      <c r="I312" s="535"/>
      <c r="J312" s="538" t="s">
        <v>526</v>
      </c>
      <c r="K312" s="546" t="s">
        <v>300</v>
      </c>
      <c r="L312" s="546">
        <v>15</v>
      </c>
      <c r="M312" s="547"/>
      <c r="N312" s="548" t="str">
        <f t="shared" si="22"/>
        <v>INCLUDED</v>
      </c>
      <c r="O312" s="635">
        <f t="shared" si="23"/>
        <v>0</v>
      </c>
      <c r="P312" s="635">
        <f t="shared" si="24"/>
        <v>0</v>
      </c>
      <c r="Q312" s="640">
        <f>Discount!$H$36</f>
        <v>0</v>
      </c>
      <c r="R312" s="640">
        <f t="shared" si="25"/>
        <v>0</v>
      </c>
      <c r="S312" s="640">
        <f t="shared" si="26"/>
        <v>0</v>
      </c>
      <c r="T312" s="768"/>
    </row>
    <row r="313" spans="1:20" ht="47.25">
      <c r="A313" s="536">
        <v>60</v>
      </c>
      <c r="B313" s="546">
        <v>7000016417</v>
      </c>
      <c r="C313" s="546">
        <v>1940</v>
      </c>
      <c r="D313" s="546" t="s">
        <v>680</v>
      </c>
      <c r="E313" s="546">
        <v>1000015952</v>
      </c>
      <c r="F313" s="546">
        <v>73082011</v>
      </c>
      <c r="G313" s="534"/>
      <c r="H313" s="546">
        <v>18</v>
      </c>
      <c r="I313" s="535"/>
      <c r="J313" s="538" t="s">
        <v>582</v>
      </c>
      <c r="K313" s="546" t="s">
        <v>300</v>
      </c>
      <c r="L313" s="546">
        <v>3</v>
      </c>
      <c r="M313" s="547"/>
      <c r="N313" s="548" t="str">
        <f t="shared" si="22"/>
        <v>INCLUDED</v>
      </c>
      <c r="O313" s="635">
        <f t="shared" si="23"/>
        <v>0</v>
      </c>
      <c r="P313" s="635">
        <f t="shared" si="24"/>
        <v>0</v>
      </c>
      <c r="Q313" s="640">
        <f>Discount!$H$36</f>
        <v>0</v>
      </c>
      <c r="R313" s="640">
        <f t="shared" si="25"/>
        <v>0</v>
      </c>
      <c r="S313" s="640">
        <f t="shared" si="26"/>
        <v>0</v>
      </c>
      <c r="T313" s="768"/>
    </row>
    <row r="314" spans="1:20" ht="63">
      <c r="A314" s="536">
        <v>61</v>
      </c>
      <c r="B314" s="546">
        <v>7000016417</v>
      </c>
      <c r="C314" s="546">
        <v>1950</v>
      </c>
      <c r="D314" s="546" t="s">
        <v>680</v>
      </c>
      <c r="E314" s="546">
        <v>1000011713</v>
      </c>
      <c r="F314" s="546">
        <v>73082011</v>
      </c>
      <c r="G314" s="534"/>
      <c r="H314" s="546">
        <v>18</v>
      </c>
      <c r="I314" s="535"/>
      <c r="J314" s="538" t="s">
        <v>489</v>
      </c>
      <c r="K314" s="546" t="s">
        <v>300</v>
      </c>
      <c r="L314" s="546">
        <v>1</v>
      </c>
      <c r="M314" s="547"/>
      <c r="N314" s="548" t="str">
        <f t="shared" si="22"/>
        <v>INCLUDED</v>
      </c>
      <c r="O314" s="635">
        <f t="shared" si="23"/>
        <v>0</v>
      </c>
      <c r="P314" s="635">
        <f t="shared" si="24"/>
        <v>0</v>
      </c>
      <c r="Q314" s="640">
        <f>Discount!$H$36</f>
        <v>0</v>
      </c>
      <c r="R314" s="640">
        <f t="shared" si="25"/>
        <v>0</v>
      </c>
      <c r="S314" s="640">
        <f t="shared" si="26"/>
        <v>0</v>
      </c>
      <c r="T314" s="768"/>
    </row>
    <row r="315" spans="1:20" ht="47.25">
      <c r="A315" s="536">
        <v>62</v>
      </c>
      <c r="B315" s="546">
        <v>7000016417</v>
      </c>
      <c r="C315" s="546">
        <v>1960</v>
      </c>
      <c r="D315" s="546" t="s">
        <v>680</v>
      </c>
      <c r="E315" s="546">
        <v>1000012373</v>
      </c>
      <c r="F315" s="546">
        <v>73082011</v>
      </c>
      <c r="G315" s="534"/>
      <c r="H315" s="546">
        <v>18</v>
      </c>
      <c r="I315" s="535"/>
      <c r="J315" s="538" t="s">
        <v>490</v>
      </c>
      <c r="K315" s="546" t="s">
        <v>300</v>
      </c>
      <c r="L315" s="546">
        <v>3</v>
      </c>
      <c r="M315" s="547"/>
      <c r="N315" s="548" t="str">
        <f t="shared" si="22"/>
        <v>INCLUDED</v>
      </c>
      <c r="O315" s="635">
        <f t="shared" si="23"/>
        <v>0</v>
      </c>
      <c r="P315" s="635">
        <f t="shared" si="24"/>
        <v>0</v>
      </c>
      <c r="Q315" s="640">
        <f>Discount!$H$36</f>
        <v>0</v>
      </c>
      <c r="R315" s="640">
        <f t="shared" si="25"/>
        <v>0</v>
      </c>
      <c r="S315" s="640">
        <f t="shared" si="26"/>
        <v>0</v>
      </c>
      <c r="T315" s="768"/>
    </row>
    <row r="316" spans="1:20">
      <c r="A316" s="536">
        <v>63</v>
      </c>
      <c r="B316" s="546">
        <v>7000016417</v>
      </c>
      <c r="C316" s="546">
        <v>1970</v>
      </c>
      <c r="D316" s="546" t="s">
        <v>681</v>
      </c>
      <c r="E316" s="546">
        <v>1000028251</v>
      </c>
      <c r="F316" s="546">
        <v>85176260</v>
      </c>
      <c r="G316" s="534"/>
      <c r="H316" s="546">
        <v>18</v>
      </c>
      <c r="I316" s="535"/>
      <c r="J316" s="538" t="s">
        <v>717</v>
      </c>
      <c r="K316" s="546" t="s">
        <v>302</v>
      </c>
      <c r="L316" s="546">
        <v>1</v>
      </c>
      <c r="M316" s="547"/>
      <c r="N316" s="548" t="str">
        <f t="shared" si="22"/>
        <v>INCLUDED</v>
      </c>
      <c r="O316" s="635">
        <f t="shared" si="23"/>
        <v>0</v>
      </c>
      <c r="P316" s="635">
        <f t="shared" si="24"/>
        <v>0</v>
      </c>
      <c r="Q316" s="640">
        <f>Discount!$H$36</f>
        <v>0</v>
      </c>
      <c r="R316" s="640">
        <f t="shared" si="25"/>
        <v>0</v>
      </c>
      <c r="S316" s="640">
        <f t="shared" si="26"/>
        <v>0</v>
      </c>
      <c r="T316" s="768"/>
    </row>
    <row r="317" spans="1:20">
      <c r="A317" s="536">
        <v>64</v>
      </c>
      <c r="B317" s="546">
        <v>7000016417</v>
      </c>
      <c r="C317" s="546">
        <v>1980</v>
      </c>
      <c r="D317" s="546" t="s">
        <v>681</v>
      </c>
      <c r="E317" s="546">
        <v>1000023719</v>
      </c>
      <c r="F317" s="546">
        <v>85176260</v>
      </c>
      <c r="G317" s="534"/>
      <c r="H317" s="546">
        <v>18</v>
      </c>
      <c r="I317" s="535"/>
      <c r="J317" s="538" t="s">
        <v>718</v>
      </c>
      <c r="K317" s="546" t="s">
        <v>301</v>
      </c>
      <c r="L317" s="546">
        <v>2</v>
      </c>
      <c r="M317" s="547"/>
      <c r="N317" s="548" t="str">
        <f t="shared" si="22"/>
        <v>INCLUDED</v>
      </c>
      <c r="O317" s="635">
        <f t="shared" si="23"/>
        <v>0</v>
      </c>
      <c r="P317" s="635">
        <f t="shared" si="24"/>
        <v>0</v>
      </c>
      <c r="Q317" s="640">
        <f>Discount!$H$36</f>
        <v>0</v>
      </c>
      <c r="R317" s="640">
        <f t="shared" si="25"/>
        <v>0</v>
      </c>
      <c r="S317" s="640">
        <f t="shared" si="26"/>
        <v>0</v>
      </c>
      <c r="T317" s="768"/>
    </row>
    <row r="318" spans="1:20" ht="31.5">
      <c r="A318" s="536">
        <v>65</v>
      </c>
      <c r="B318" s="546">
        <v>7000016417</v>
      </c>
      <c r="C318" s="546">
        <v>1990</v>
      </c>
      <c r="D318" s="546" t="s">
        <v>681</v>
      </c>
      <c r="E318" s="546">
        <v>1000031374</v>
      </c>
      <c r="F318" s="546">
        <v>85176290</v>
      </c>
      <c r="G318" s="534"/>
      <c r="H318" s="546">
        <v>18</v>
      </c>
      <c r="I318" s="535"/>
      <c r="J318" s="538" t="s">
        <v>719</v>
      </c>
      <c r="K318" s="546" t="s">
        <v>302</v>
      </c>
      <c r="L318" s="546">
        <v>2</v>
      </c>
      <c r="M318" s="547"/>
      <c r="N318" s="548" t="str">
        <f t="shared" si="22"/>
        <v>INCLUDED</v>
      </c>
      <c r="O318" s="635">
        <f t="shared" si="23"/>
        <v>0</v>
      </c>
      <c r="P318" s="635">
        <f t="shared" si="24"/>
        <v>0</v>
      </c>
      <c r="Q318" s="640">
        <f>Discount!$H$36</f>
        <v>0</v>
      </c>
      <c r="R318" s="640">
        <f t="shared" si="25"/>
        <v>0</v>
      </c>
      <c r="S318" s="640">
        <f t="shared" si="26"/>
        <v>0</v>
      </c>
      <c r="T318" s="768"/>
    </row>
    <row r="319" spans="1:20" ht="31.5">
      <c r="A319" s="536">
        <v>66</v>
      </c>
      <c r="B319" s="546">
        <v>7000016417</v>
      </c>
      <c r="C319" s="546">
        <v>2000</v>
      </c>
      <c r="D319" s="546" t="s">
        <v>681</v>
      </c>
      <c r="E319" s="546">
        <v>1000034950</v>
      </c>
      <c r="F319" s="546">
        <v>85176990</v>
      </c>
      <c r="G319" s="534"/>
      <c r="H319" s="546">
        <v>18</v>
      </c>
      <c r="I319" s="535"/>
      <c r="J319" s="538" t="s">
        <v>720</v>
      </c>
      <c r="K319" s="546" t="s">
        <v>301</v>
      </c>
      <c r="L319" s="546">
        <v>2</v>
      </c>
      <c r="M319" s="547"/>
      <c r="N319" s="548" t="str">
        <f t="shared" si="22"/>
        <v>INCLUDED</v>
      </c>
      <c r="O319" s="635">
        <f t="shared" si="23"/>
        <v>0</v>
      </c>
      <c r="P319" s="635">
        <f t="shared" si="24"/>
        <v>0</v>
      </c>
      <c r="Q319" s="640">
        <f>Discount!$H$36</f>
        <v>0</v>
      </c>
      <c r="R319" s="640">
        <f t="shared" si="25"/>
        <v>0</v>
      </c>
      <c r="S319" s="640">
        <f t="shared" si="26"/>
        <v>0</v>
      </c>
      <c r="T319" s="768"/>
    </row>
    <row r="320" spans="1:20">
      <c r="A320" s="536">
        <v>67</v>
      </c>
      <c r="B320" s="546">
        <v>7000016417</v>
      </c>
      <c r="C320" s="546">
        <v>2010</v>
      </c>
      <c r="D320" s="546" t="s">
        <v>681</v>
      </c>
      <c r="E320" s="546">
        <v>1000026228</v>
      </c>
      <c r="F320" s="546">
        <v>85176290</v>
      </c>
      <c r="G320" s="534"/>
      <c r="H320" s="546">
        <v>18</v>
      </c>
      <c r="I320" s="535"/>
      <c r="J320" s="538" t="s">
        <v>721</v>
      </c>
      <c r="K320" s="546" t="s">
        <v>301</v>
      </c>
      <c r="L320" s="546">
        <v>1</v>
      </c>
      <c r="M320" s="547"/>
      <c r="N320" s="548" t="str">
        <f t="shared" si="22"/>
        <v>INCLUDED</v>
      </c>
      <c r="O320" s="635">
        <f t="shared" si="23"/>
        <v>0</v>
      </c>
      <c r="P320" s="635">
        <f t="shared" si="24"/>
        <v>0</v>
      </c>
      <c r="Q320" s="640">
        <f>Discount!$H$36</f>
        <v>0</v>
      </c>
      <c r="R320" s="640">
        <f t="shared" si="25"/>
        <v>0</v>
      </c>
      <c r="S320" s="640">
        <f t="shared" si="26"/>
        <v>0</v>
      </c>
      <c r="T320" s="768"/>
    </row>
    <row r="321" spans="1:20" ht="31.5">
      <c r="A321" s="536">
        <v>68</v>
      </c>
      <c r="B321" s="546">
        <v>7000016417</v>
      </c>
      <c r="C321" s="546">
        <v>2020</v>
      </c>
      <c r="D321" s="546" t="s">
        <v>681</v>
      </c>
      <c r="E321" s="546">
        <v>1000034998</v>
      </c>
      <c r="F321" s="546">
        <v>85171890</v>
      </c>
      <c r="G321" s="534"/>
      <c r="H321" s="546">
        <v>18</v>
      </c>
      <c r="I321" s="535"/>
      <c r="J321" s="538" t="s">
        <v>724</v>
      </c>
      <c r="K321" s="546" t="s">
        <v>301</v>
      </c>
      <c r="L321" s="546">
        <v>2</v>
      </c>
      <c r="M321" s="547"/>
      <c r="N321" s="548" t="str">
        <f t="shared" si="22"/>
        <v>INCLUDED</v>
      </c>
      <c r="O321" s="635">
        <f t="shared" si="23"/>
        <v>0</v>
      </c>
      <c r="P321" s="635">
        <f t="shared" si="24"/>
        <v>0</v>
      </c>
      <c r="Q321" s="640">
        <f>Discount!$H$36</f>
        <v>0</v>
      </c>
      <c r="R321" s="640">
        <f t="shared" si="25"/>
        <v>0</v>
      </c>
      <c r="S321" s="640">
        <f t="shared" si="26"/>
        <v>0</v>
      </c>
      <c r="T321" s="768"/>
    </row>
    <row r="322" spans="1:20" ht="31.5">
      <c r="A322" s="536">
        <v>69</v>
      </c>
      <c r="B322" s="546">
        <v>7000016417</v>
      </c>
      <c r="C322" s="546">
        <v>2180</v>
      </c>
      <c r="D322" s="546" t="s">
        <v>713</v>
      </c>
      <c r="E322" s="546">
        <v>1000058300</v>
      </c>
      <c r="F322" s="546">
        <v>85359030</v>
      </c>
      <c r="G322" s="534"/>
      <c r="H322" s="546">
        <v>18</v>
      </c>
      <c r="I322" s="535"/>
      <c r="J322" s="538" t="s">
        <v>583</v>
      </c>
      <c r="K322" s="546" t="s">
        <v>301</v>
      </c>
      <c r="L322" s="546">
        <v>1</v>
      </c>
      <c r="M322" s="547"/>
      <c r="N322" s="548" t="str">
        <f t="shared" si="22"/>
        <v>INCLUDED</v>
      </c>
      <c r="O322" s="635">
        <f t="shared" si="23"/>
        <v>0</v>
      </c>
      <c r="P322" s="635">
        <f t="shared" si="24"/>
        <v>0</v>
      </c>
      <c r="Q322" s="640">
        <f>Discount!$H$36</f>
        <v>0</v>
      </c>
      <c r="R322" s="640">
        <f t="shared" si="25"/>
        <v>0</v>
      </c>
      <c r="S322" s="640">
        <f t="shared" si="26"/>
        <v>0</v>
      </c>
      <c r="T322" s="768"/>
    </row>
    <row r="323" spans="1:20" ht="47.25">
      <c r="A323" s="536">
        <v>70</v>
      </c>
      <c r="B323" s="546">
        <v>7000016417</v>
      </c>
      <c r="C323" s="546">
        <v>2190</v>
      </c>
      <c r="D323" s="546" t="s">
        <v>713</v>
      </c>
      <c r="E323" s="546">
        <v>1000049816</v>
      </c>
      <c r="F323" s="546">
        <v>85359030</v>
      </c>
      <c r="G323" s="534"/>
      <c r="H323" s="546">
        <v>18</v>
      </c>
      <c r="I323" s="535"/>
      <c r="J323" s="538" t="s">
        <v>584</v>
      </c>
      <c r="K323" s="546" t="s">
        <v>302</v>
      </c>
      <c r="L323" s="546">
        <v>2</v>
      </c>
      <c r="M323" s="547"/>
      <c r="N323" s="548" t="str">
        <f t="shared" si="22"/>
        <v>INCLUDED</v>
      </c>
      <c r="O323" s="635">
        <f t="shared" si="23"/>
        <v>0</v>
      </c>
      <c r="P323" s="635">
        <f t="shared" si="24"/>
        <v>0</v>
      </c>
      <c r="Q323" s="640">
        <f>Discount!$H$36</f>
        <v>0</v>
      </c>
      <c r="R323" s="640">
        <f t="shared" si="25"/>
        <v>0</v>
      </c>
      <c r="S323" s="640">
        <f t="shared" si="26"/>
        <v>0</v>
      </c>
      <c r="T323" s="768"/>
    </row>
    <row r="324" spans="1:20" ht="47.25">
      <c r="A324" s="536">
        <v>71</v>
      </c>
      <c r="B324" s="546">
        <v>7000016417</v>
      </c>
      <c r="C324" s="546">
        <v>2200</v>
      </c>
      <c r="D324" s="546" t="s">
        <v>713</v>
      </c>
      <c r="E324" s="546">
        <v>1000049752</v>
      </c>
      <c r="F324" s="546">
        <v>85359030</v>
      </c>
      <c r="G324" s="534"/>
      <c r="H324" s="546">
        <v>18</v>
      </c>
      <c r="I324" s="535"/>
      <c r="J324" s="538" t="s">
        <v>585</v>
      </c>
      <c r="K324" s="546" t="s">
        <v>302</v>
      </c>
      <c r="L324" s="546">
        <v>1</v>
      </c>
      <c r="M324" s="547"/>
      <c r="N324" s="548" t="str">
        <f t="shared" si="22"/>
        <v>INCLUDED</v>
      </c>
      <c r="O324" s="635">
        <f t="shared" si="23"/>
        <v>0</v>
      </c>
      <c r="P324" s="635">
        <f t="shared" si="24"/>
        <v>0</v>
      </c>
      <c r="Q324" s="640">
        <f>Discount!$H$36</f>
        <v>0</v>
      </c>
      <c r="R324" s="640">
        <f t="shared" si="25"/>
        <v>0</v>
      </c>
      <c r="S324" s="640">
        <f t="shared" si="26"/>
        <v>0</v>
      </c>
      <c r="T324" s="768"/>
    </row>
    <row r="325" spans="1:20" ht="47.25">
      <c r="A325" s="536">
        <v>72</v>
      </c>
      <c r="B325" s="546">
        <v>7000016417</v>
      </c>
      <c r="C325" s="546">
        <v>2210</v>
      </c>
      <c r="D325" s="546" t="s">
        <v>713</v>
      </c>
      <c r="E325" s="546">
        <v>1000049761</v>
      </c>
      <c r="F325" s="546">
        <v>85359030</v>
      </c>
      <c r="G325" s="534"/>
      <c r="H325" s="546">
        <v>18</v>
      </c>
      <c r="I325" s="535"/>
      <c r="J325" s="538" t="s">
        <v>586</v>
      </c>
      <c r="K325" s="546" t="s">
        <v>302</v>
      </c>
      <c r="L325" s="546">
        <v>2</v>
      </c>
      <c r="M325" s="547"/>
      <c r="N325" s="548" t="str">
        <f t="shared" si="22"/>
        <v>INCLUDED</v>
      </c>
      <c r="O325" s="635">
        <f t="shared" si="23"/>
        <v>0</v>
      </c>
      <c r="P325" s="635">
        <f t="shared" si="24"/>
        <v>0</v>
      </c>
      <c r="Q325" s="640">
        <f>Discount!$H$36</f>
        <v>0</v>
      </c>
      <c r="R325" s="640">
        <f t="shared" si="25"/>
        <v>0</v>
      </c>
      <c r="S325" s="640">
        <f t="shared" si="26"/>
        <v>0</v>
      </c>
      <c r="T325" s="768"/>
    </row>
    <row r="326" spans="1:20" ht="31.5">
      <c r="A326" s="536">
        <v>73</v>
      </c>
      <c r="B326" s="546">
        <v>7000016417</v>
      </c>
      <c r="C326" s="546">
        <v>2220</v>
      </c>
      <c r="D326" s="546" t="s">
        <v>713</v>
      </c>
      <c r="E326" s="546">
        <v>1000058298</v>
      </c>
      <c r="F326" s="546">
        <v>85359030</v>
      </c>
      <c r="G326" s="534"/>
      <c r="H326" s="546">
        <v>18</v>
      </c>
      <c r="I326" s="535"/>
      <c r="J326" s="538" t="s">
        <v>587</v>
      </c>
      <c r="K326" s="546" t="s">
        <v>302</v>
      </c>
      <c r="L326" s="546">
        <v>1</v>
      </c>
      <c r="M326" s="547"/>
      <c r="N326" s="548" t="str">
        <f t="shared" si="22"/>
        <v>INCLUDED</v>
      </c>
      <c r="O326" s="635">
        <f t="shared" si="23"/>
        <v>0</v>
      </c>
      <c r="P326" s="635">
        <f t="shared" si="24"/>
        <v>0</v>
      </c>
      <c r="Q326" s="640">
        <f>Discount!$H$36</f>
        <v>0</v>
      </c>
      <c r="R326" s="640">
        <f t="shared" si="25"/>
        <v>0</v>
      </c>
      <c r="S326" s="640">
        <f t="shared" si="26"/>
        <v>0</v>
      </c>
      <c r="T326" s="768"/>
    </row>
    <row r="327" spans="1:20" ht="31.5">
      <c r="A327" s="536">
        <v>74</v>
      </c>
      <c r="B327" s="546">
        <v>7000016417</v>
      </c>
      <c r="C327" s="546">
        <v>2230</v>
      </c>
      <c r="D327" s="546" t="s">
        <v>713</v>
      </c>
      <c r="E327" s="546">
        <v>1000049749</v>
      </c>
      <c r="F327" s="546">
        <v>85359030</v>
      </c>
      <c r="G327" s="534"/>
      <c r="H327" s="546">
        <v>18</v>
      </c>
      <c r="I327" s="535"/>
      <c r="J327" s="538" t="s">
        <v>588</v>
      </c>
      <c r="K327" s="546" t="s">
        <v>302</v>
      </c>
      <c r="L327" s="546">
        <v>2</v>
      </c>
      <c r="M327" s="547"/>
      <c r="N327" s="548" t="str">
        <f t="shared" si="22"/>
        <v>INCLUDED</v>
      </c>
      <c r="O327" s="635">
        <f t="shared" si="23"/>
        <v>0</v>
      </c>
      <c r="P327" s="635">
        <f t="shared" si="24"/>
        <v>0</v>
      </c>
      <c r="Q327" s="640">
        <f>Discount!$H$36</f>
        <v>0</v>
      </c>
      <c r="R327" s="640">
        <f t="shared" si="25"/>
        <v>0</v>
      </c>
      <c r="S327" s="640">
        <f t="shared" si="26"/>
        <v>0</v>
      </c>
      <c r="T327" s="768"/>
    </row>
    <row r="328" spans="1:20" ht="31.5">
      <c r="A328" s="536">
        <v>75</v>
      </c>
      <c r="B328" s="546">
        <v>7000016417</v>
      </c>
      <c r="C328" s="546">
        <v>2240</v>
      </c>
      <c r="D328" s="546" t="s">
        <v>713</v>
      </c>
      <c r="E328" s="546">
        <v>1000058299</v>
      </c>
      <c r="F328" s="546">
        <v>85359030</v>
      </c>
      <c r="G328" s="534"/>
      <c r="H328" s="546">
        <v>18</v>
      </c>
      <c r="I328" s="535"/>
      <c r="J328" s="538" t="s">
        <v>589</v>
      </c>
      <c r="K328" s="546" t="s">
        <v>522</v>
      </c>
      <c r="L328" s="546">
        <v>1</v>
      </c>
      <c r="M328" s="547"/>
      <c r="N328" s="548" t="str">
        <f t="shared" si="22"/>
        <v>INCLUDED</v>
      </c>
      <c r="O328" s="635">
        <f t="shared" si="23"/>
        <v>0</v>
      </c>
      <c r="P328" s="635">
        <f t="shared" si="24"/>
        <v>0</v>
      </c>
      <c r="Q328" s="640">
        <f>Discount!$H$36</f>
        <v>0</v>
      </c>
      <c r="R328" s="640">
        <f t="shared" si="25"/>
        <v>0</v>
      </c>
      <c r="S328" s="640">
        <f t="shared" si="26"/>
        <v>0</v>
      </c>
      <c r="T328" s="768"/>
    </row>
    <row r="329" spans="1:20" ht="78.75">
      <c r="A329" s="536">
        <v>76</v>
      </c>
      <c r="B329" s="546">
        <v>7000016417</v>
      </c>
      <c r="C329" s="546">
        <v>2250</v>
      </c>
      <c r="D329" s="546" t="s">
        <v>713</v>
      </c>
      <c r="E329" s="546">
        <v>1000049782</v>
      </c>
      <c r="F329" s="546">
        <v>85359030</v>
      </c>
      <c r="G329" s="534"/>
      <c r="H329" s="546">
        <v>18</v>
      </c>
      <c r="I329" s="535"/>
      <c r="J329" s="538" t="s">
        <v>590</v>
      </c>
      <c r="K329" s="546" t="s">
        <v>302</v>
      </c>
      <c r="L329" s="546">
        <v>2</v>
      </c>
      <c r="M329" s="547"/>
      <c r="N329" s="548" t="str">
        <f t="shared" si="22"/>
        <v>INCLUDED</v>
      </c>
      <c r="O329" s="635">
        <f t="shared" si="23"/>
        <v>0</v>
      </c>
      <c r="P329" s="635">
        <f t="shared" si="24"/>
        <v>0</v>
      </c>
      <c r="Q329" s="640">
        <f>Discount!$H$36</f>
        <v>0</v>
      </c>
      <c r="R329" s="640">
        <f t="shared" si="25"/>
        <v>0</v>
      </c>
      <c r="S329" s="640">
        <f t="shared" si="26"/>
        <v>0</v>
      </c>
      <c r="T329" s="768"/>
    </row>
    <row r="330" spans="1:20" ht="31.5">
      <c r="A330" s="536">
        <v>77</v>
      </c>
      <c r="B330" s="546">
        <v>7000016417</v>
      </c>
      <c r="C330" s="546">
        <v>2260</v>
      </c>
      <c r="D330" s="546" t="s">
        <v>713</v>
      </c>
      <c r="E330" s="546">
        <v>1000049504</v>
      </c>
      <c r="F330" s="546">
        <v>85359030</v>
      </c>
      <c r="G330" s="534"/>
      <c r="H330" s="546">
        <v>18</v>
      </c>
      <c r="I330" s="535"/>
      <c r="J330" s="538" t="s">
        <v>591</v>
      </c>
      <c r="K330" s="546" t="s">
        <v>301</v>
      </c>
      <c r="L330" s="546">
        <v>3</v>
      </c>
      <c r="M330" s="547"/>
      <c r="N330" s="548" t="str">
        <f t="shared" si="22"/>
        <v>INCLUDED</v>
      </c>
      <c r="O330" s="635">
        <f t="shared" si="23"/>
        <v>0</v>
      </c>
      <c r="P330" s="635">
        <f t="shared" si="24"/>
        <v>0</v>
      </c>
      <c r="Q330" s="640">
        <f>Discount!$H$36</f>
        <v>0</v>
      </c>
      <c r="R330" s="640">
        <f t="shared" si="25"/>
        <v>0</v>
      </c>
      <c r="S330" s="640">
        <f t="shared" si="26"/>
        <v>0</v>
      </c>
      <c r="T330" s="768"/>
    </row>
    <row r="331" spans="1:20" ht="63">
      <c r="A331" s="536">
        <v>78</v>
      </c>
      <c r="B331" s="546">
        <v>7000016417</v>
      </c>
      <c r="C331" s="546">
        <v>2270</v>
      </c>
      <c r="D331" s="546" t="s">
        <v>713</v>
      </c>
      <c r="E331" s="546">
        <v>1000058302</v>
      </c>
      <c r="F331" s="546">
        <v>85359030</v>
      </c>
      <c r="G331" s="534"/>
      <c r="H331" s="546">
        <v>18</v>
      </c>
      <c r="I331" s="535"/>
      <c r="J331" s="538" t="s">
        <v>592</v>
      </c>
      <c r="K331" s="546" t="s">
        <v>301</v>
      </c>
      <c r="L331" s="546">
        <v>3</v>
      </c>
      <c r="M331" s="547"/>
      <c r="N331" s="548" t="str">
        <f t="shared" si="22"/>
        <v>INCLUDED</v>
      </c>
      <c r="O331" s="635">
        <f t="shared" si="23"/>
        <v>0</v>
      </c>
      <c r="P331" s="635">
        <f t="shared" si="24"/>
        <v>0</v>
      </c>
      <c r="Q331" s="640">
        <f>Discount!$H$36</f>
        <v>0</v>
      </c>
      <c r="R331" s="640">
        <f t="shared" si="25"/>
        <v>0</v>
      </c>
      <c r="S331" s="640">
        <f t="shared" si="26"/>
        <v>0</v>
      </c>
      <c r="T331" s="768"/>
    </row>
    <row r="332" spans="1:20" ht="47.25">
      <c r="A332" s="536">
        <v>79</v>
      </c>
      <c r="B332" s="546">
        <v>7000016417</v>
      </c>
      <c r="C332" s="546">
        <v>2280</v>
      </c>
      <c r="D332" s="546" t="s">
        <v>713</v>
      </c>
      <c r="E332" s="546">
        <v>1000058297</v>
      </c>
      <c r="F332" s="546">
        <v>85359030</v>
      </c>
      <c r="G332" s="534"/>
      <c r="H332" s="546">
        <v>18</v>
      </c>
      <c r="I332" s="535"/>
      <c r="J332" s="538" t="s">
        <v>593</v>
      </c>
      <c r="K332" s="546" t="s">
        <v>301</v>
      </c>
      <c r="L332" s="546">
        <v>3</v>
      </c>
      <c r="M332" s="547"/>
      <c r="N332" s="548" t="str">
        <f t="shared" si="22"/>
        <v>INCLUDED</v>
      </c>
      <c r="O332" s="635">
        <f t="shared" si="23"/>
        <v>0</v>
      </c>
      <c r="P332" s="635">
        <f t="shared" si="24"/>
        <v>0</v>
      </c>
      <c r="Q332" s="640">
        <f>Discount!$H$36</f>
        <v>0</v>
      </c>
      <c r="R332" s="640">
        <f t="shared" si="25"/>
        <v>0</v>
      </c>
      <c r="S332" s="640">
        <f t="shared" si="26"/>
        <v>0</v>
      </c>
      <c r="T332" s="768"/>
    </row>
    <row r="333" spans="1:20" ht="31.5">
      <c r="A333" s="536">
        <v>80</v>
      </c>
      <c r="B333" s="546">
        <v>7000016417</v>
      </c>
      <c r="C333" s="546">
        <v>2290</v>
      </c>
      <c r="D333" s="546" t="s">
        <v>713</v>
      </c>
      <c r="E333" s="546">
        <v>1000058301</v>
      </c>
      <c r="F333" s="546">
        <v>85359030</v>
      </c>
      <c r="G333" s="534"/>
      <c r="H333" s="546">
        <v>18</v>
      </c>
      <c r="I333" s="535"/>
      <c r="J333" s="538" t="s">
        <v>594</v>
      </c>
      <c r="K333" s="546" t="s">
        <v>301</v>
      </c>
      <c r="L333" s="546">
        <v>1</v>
      </c>
      <c r="M333" s="547"/>
      <c r="N333" s="548" t="str">
        <f t="shared" si="22"/>
        <v>INCLUDED</v>
      </c>
      <c r="O333" s="635">
        <f t="shared" si="23"/>
        <v>0</v>
      </c>
      <c r="P333" s="635">
        <f t="shared" si="24"/>
        <v>0</v>
      </c>
      <c r="Q333" s="640">
        <f>Discount!$H$36</f>
        <v>0</v>
      </c>
      <c r="R333" s="640">
        <f t="shared" si="25"/>
        <v>0</v>
      </c>
      <c r="S333" s="640">
        <f t="shared" si="26"/>
        <v>0</v>
      </c>
      <c r="T333" s="768"/>
    </row>
    <row r="334" spans="1:20" ht="63">
      <c r="A334" s="536">
        <v>81</v>
      </c>
      <c r="B334" s="546">
        <v>7000016417</v>
      </c>
      <c r="C334" s="546">
        <v>2300</v>
      </c>
      <c r="D334" s="546" t="s">
        <v>713</v>
      </c>
      <c r="E334" s="546">
        <v>1000049497</v>
      </c>
      <c r="F334" s="546">
        <v>85359030</v>
      </c>
      <c r="G334" s="534"/>
      <c r="H334" s="546">
        <v>18</v>
      </c>
      <c r="I334" s="535"/>
      <c r="J334" s="538" t="s">
        <v>595</v>
      </c>
      <c r="K334" s="546" t="s">
        <v>302</v>
      </c>
      <c r="L334" s="546">
        <v>1</v>
      </c>
      <c r="M334" s="547"/>
      <c r="N334" s="548" t="str">
        <f t="shared" si="22"/>
        <v>INCLUDED</v>
      </c>
      <c r="O334" s="635">
        <f t="shared" si="23"/>
        <v>0</v>
      </c>
      <c r="P334" s="635">
        <f t="shared" si="24"/>
        <v>0</v>
      </c>
      <c r="Q334" s="640">
        <f>Discount!$H$36</f>
        <v>0</v>
      </c>
      <c r="R334" s="640">
        <f t="shared" si="25"/>
        <v>0</v>
      </c>
      <c r="S334" s="640">
        <f t="shared" si="26"/>
        <v>0</v>
      </c>
      <c r="T334" s="768"/>
    </row>
    <row r="335" spans="1:20" ht="63">
      <c r="A335" s="536">
        <v>82</v>
      </c>
      <c r="B335" s="546">
        <v>7000016417</v>
      </c>
      <c r="C335" s="546">
        <v>2310</v>
      </c>
      <c r="D335" s="546" t="s">
        <v>714</v>
      </c>
      <c r="E335" s="546">
        <v>1000058284</v>
      </c>
      <c r="F335" s="546">
        <v>85359030</v>
      </c>
      <c r="G335" s="534"/>
      <c r="H335" s="546">
        <v>18</v>
      </c>
      <c r="I335" s="535"/>
      <c r="J335" s="538" t="s">
        <v>596</v>
      </c>
      <c r="K335" s="546" t="s">
        <v>302</v>
      </c>
      <c r="L335" s="546">
        <v>1</v>
      </c>
      <c r="M335" s="547"/>
      <c r="N335" s="548" t="str">
        <f t="shared" si="22"/>
        <v>INCLUDED</v>
      </c>
      <c r="O335" s="635">
        <f t="shared" si="23"/>
        <v>0</v>
      </c>
      <c r="P335" s="635">
        <f t="shared" si="24"/>
        <v>0</v>
      </c>
      <c r="Q335" s="640">
        <f>Discount!$H$36</f>
        <v>0</v>
      </c>
      <c r="R335" s="640">
        <f t="shared" si="25"/>
        <v>0</v>
      </c>
      <c r="S335" s="640">
        <f t="shared" si="26"/>
        <v>0</v>
      </c>
      <c r="T335" s="768"/>
    </row>
    <row r="336" spans="1:20" ht="31.5">
      <c r="A336" s="536">
        <v>83</v>
      </c>
      <c r="B336" s="546">
        <v>7000016417</v>
      </c>
      <c r="C336" s="546">
        <v>2320</v>
      </c>
      <c r="D336" s="546" t="s">
        <v>714</v>
      </c>
      <c r="E336" s="546">
        <v>1000021871</v>
      </c>
      <c r="F336" s="546">
        <v>85389000</v>
      </c>
      <c r="G336" s="534"/>
      <c r="H336" s="546">
        <v>18</v>
      </c>
      <c r="I336" s="535"/>
      <c r="J336" s="538" t="s">
        <v>597</v>
      </c>
      <c r="K336" s="546" t="s">
        <v>302</v>
      </c>
      <c r="L336" s="546">
        <v>3</v>
      </c>
      <c r="M336" s="547"/>
      <c r="N336" s="548" t="str">
        <f t="shared" si="22"/>
        <v>INCLUDED</v>
      </c>
      <c r="O336" s="635">
        <f t="shared" si="23"/>
        <v>0</v>
      </c>
      <c r="P336" s="635">
        <f t="shared" si="24"/>
        <v>0</v>
      </c>
      <c r="Q336" s="640">
        <f>Discount!$H$36</f>
        <v>0</v>
      </c>
      <c r="R336" s="640">
        <f t="shared" si="25"/>
        <v>0</v>
      </c>
      <c r="S336" s="640">
        <f t="shared" si="26"/>
        <v>0</v>
      </c>
      <c r="T336" s="768"/>
    </row>
    <row r="337" spans="1:20" ht="31.5">
      <c r="A337" s="536">
        <v>84</v>
      </c>
      <c r="B337" s="546">
        <v>7000016417</v>
      </c>
      <c r="C337" s="546">
        <v>2330</v>
      </c>
      <c r="D337" s="546" t="s">
        <v>714</v>
      </c>
      <c r="E337" s="546">
        <v>1000009185</v>
      </c>
      <c r="F337" s="546">
        <v>85389000</v>
      </c>
      <c r="G337" s="534"/>
      <c r="H337" s="546">
        <v>18</v>
      </c>
      <c r="I337" s="535"/>
      <c r="J337" s="538" t="s">
        <v>598</v>
      </c>
      <c r="K337" s="546" t="s">
        <v>302</v>
      </c>
      <c r="L337" s="546">
        <v>3</v>
      </c>
      <c r="M337" s="547"/>
      <c r="N337" s="548" t="str">
        <f t="shared" si="22"/>
        <v>INCLUDED</v>
      </c>
      <c r="O337" s="635">
        <f t="shared" si="23"/>
        <v>0</v>
      </c>
      <c r="P337" s="635">
        <f t="shared" si="24"/>
        <v>0</v>
      </c>
      <c r="Q337" s="640">
        <f>Discount!$H$36</f>
        <v>0</v>
      </c>
      <c r="R337" s="640">
        <f t="shared" si="25"/>
        <v>0</v>
      </c>
      <c r="S337" s="640">
        <f t="shared" si="26"/>
        <v>0</v>
      </c>
      <c r="T337" s="768"/>
    </row>
    <row r="338" spans="1:20" ht="47.25">
      <c r="A338" s="536">
        <v>85</v>
      </c>
      <c r="B338" s="546">
        <v>7000016417</v>
      </c>
      <c r="C338" s="546">
        <v>2340</v>
      </c>
      <c r="D338" s="546" t="s">
        <v>714</v>
      </c>
      <c r="E338" s="546">
        <v>1000058292</v>
      </c>
      <c r="F338" s="546">
        <v>85359030</v>
      </c>
      <c r="G338" s="534"/>
      <c r="H338" s="546">
        <v>18</v>
      </c>
      <c r="I338" s="535"/>
      <c r="J338" s="538" t="s">
        <v>599</v>
      </c>
      <c r="K338" s="546" t="s">
        <v>302</v>
      </c>
      <c r="L338" s="546">
        <v>1</v>
      </c>
      <c r="M338" s="547"/>
      <c r="N338" s="548" t="str">
        <f t="shared" si="22"/>
        <v>INCLUDED</v>
      </c>
      <c r="O338" s="635">
        <f t="shared" si="23"/>
        <v>0</v>
      </c>
      <c r="P338" s="635">
        <f t="shared" si="24"/>
        <v>0</v>
      </c>
      <c r="Q338" s="640">
        <f>Discount!$H$36</f>
        <v>0</v>
      </c>
      <c r="R338" s="640">
        <f t="shared" si="25"/>
        <v>0</v>
      </c>
      <c r="S338" s="640">
        <f t="shared" si="26"/>
        <v>0</v>
      </c>
      <c r="T338" s="768"/>
    </row>
    <row r="339" spans="1:20" ht="31.5">
      <c r="A339" s="536">
        <v>86</v>
      </c>
      <c r="B339" s="546">
        <v>7000016417</v>
      </c>
      <c r="C339" s="546">
        <v>2350</v>
      </c>
      <c r="D339" s="546" t="s">
        <v>714</v>
      </c>
      <c r="E339" s="546">
        <v>1000007066</v>
      </c>
      <c r="F339" s="546">
        <v>85389000</v>
      </c>
      <c r="G339" s="534"/>
      <c r="H339" s="546">
        <v>18</v>
      </c>
      <c r="I339" s="535"/>
      <c r="J339" s="538" t="s">
        <v>600</v>
      </c>
      <c r="K339" s="546" t="s">
        <v>302</v>
      </c>
      <c r="L339" s="546">
        <v>1</v>
      </c>
      <c r="M339" s="547"/>
      <c r="N339" s="548" t="str">
        <f t="shared" ref="N339:N367" si="27">IF(M339=0, "INCLUDED", IF(ISERROR(M339*L339), M339, M339*L339))</f>
        <v>INCLUDED</v>
      </c>
      <c r="O339" s="635">
        <f t="shared" ref="O339:O367" si="28">IF(N339="Included",0,N339)</f>
        <v>0</v>
      </c>
      <c r="P339" s="635">
        <f t="shared" ref="P339:P367" si="29">IF( I339="",H339*(IF(N339="Included",0,N339))/100,I339*(IF(N339="Included",0,N339)))</f>
        <v>0</v>
      </c>
      <c r="Q339" s="640">
        <f>Discount!$H$36</f>
        <v>0</v>
      </c>
      <c r="R339" s="640">
        <f t="shared" ref="R339:R367" si="30">Q339*O339</f>
        <v>0</v>
      </c>
      <c r="S339" s="640">
        <f t="shared" ref="S339:S367" si="31">IF(I339="",H339*R339/100,I339*R339)</f>
        <v>0</v>
      </c>
      <c r="T339" s="768"/>
    </row>
    <row r="340" spans="1:20" ht="31.5">
      <c r="A340" s="536">
        <v>87</v>
      </c>
      <c r="B340" s="546">
        <v>7000016417</v>
      </c>
      <c r="C340" s="546">
        <v>2360</v>
      </c>
      <c r="D340" s="546" t="s">
        <v>714</v>
      </c>
      <c r="E340" s="546">
        <v>1000058291</v>
      </c>
      <c r="F340" s="546">
        <v>85359030</v>
      </c>
      <c r="G340" s="534"/>
      <c r="H340" s="546">
        <v>18</v>
      </c>
      <c r="I340" s="535"/>
      <c r="J340" s="538" t="s">
        <v>601</v>
      </c>
      <c r="K340" s="546" t="s">
        <v>301</v>
      </c>
      <c r="L340" s="546">
        <v>1</v>
      </c>
      <c r="M340" s="547"/>
      <c r="N340" s="548" t="str">
        <f t="shared" si="27"/>
        <v>INCLUDED</v>
      </c>
      <c r="O340" s="635">
        <f t="shared" si="28"/>
        <v>0</v>
      </c>
      <c r="P340" s="635">
        <f t="shared" si="29"/>
        <v>0</v>
      </c>
      <c r="Q340" s="640">
        <f>Discount!$H$36</f>
        <v>0</v>
      </c>
      <c r="R340" s="640">
        <f t="shared" si="30"/>
        <v>0</v>
      </c>
      <c r="S340" s="640">
        <f t="shared" si="31"/>
        <v>0</v>
      </c>
      <c r="T340" s="768"/>
    </row>
    <row r="341" spans="1:20" ht="63">
      <c r="A341" s="536">
        <v>88</v>
      </c>
      <c r="B341" s="546">
        <v>7000016417</v>
      </c>
      <c r="C341" s="546">
        <v>2370</v>
      </c>
      <c r="D341" s="546" t="s">
        <v>714</v>
      </c>
      <c r="E341" s="546">
        <v>1000058288</v>
      </c>
      <c r="F341" s="546">
        <v>85359030</v>
      </c>
      <c r="G341" s="534"/>
      <c r="H341" s="546">
        <v>18</v>
      </c>
      <c r="I341" s="535"/>
      <c r="J341" s="538" t="s">
        <v>602</v>
      </c>
      <c r="K341" s="546" t="s">
        <v>302</v>
      </c>
      <c r="L341" s="546">
        <v>1</v>
      </c>
      <c r="M341" s="547"/>
      <c r="N341" s="548" t="str">
        <f t="shared" si="27"/>
        <v>INCLUDED</v>
      </c>
      <c r="O341" s="635">
        <f t="shared" si="28"/>
        <v>0</v>
      </c>
      <c r="P341" s="635">
        <f t="shared" si="29"/>
        <v>0</v>
      </c>
      <c r="Q341" s="640">
        <f>Discount!$H$36</f>
        <v>0</v>
      </c>
      <c r="R341" s="640">
        <f t="shared" si="30"/>
        <v>0</v>
      </c>
      <c r="S341" s="640">
        <f t="shared" si="31"/>
        <v>0</v>
      </c>
      <c r="T341" s="768"/>
    </row>
    <row r="342" spans="1:20" ht="47.25">
      <c r="A342" s="536">
        <v>89</v>
      </c>
      <c r="B342" s="546">
        <v>7000016417</v>
      </c>
      <c r="C342" s="546">
        <v>2380</v>
      </c>
      <c r="D342" s="546" t="s">
        <v>714</v>
      </c>
      <c r="E342" s="546">
        <v>1000049758</v>
      </c>
      <c r="F342" s="546">
        <v>85359030</v>
      </c>
      <c r="G342" s="534"/>
      <c r="H342" s="546">
        <v>18</v>
      </c>
      <c r="I342" s="535"/>
      <c r="J342" s="538" t="s">
        <v>603</v>
      </c>
      <c r="K342" s="546" t="s">
        <v>302</v>
      </c>
      <c r="L342" s="546">
        <v>1</v>
      </c>
      <c r="M342" s="547"/>
      <c r="N342" s="548" t="str">
        <f t="shared" si="27"/>
        <v>INCLUDED</v>
      </c>
      <c r="O342" s="635">
        <f t="shared" si="28"/>
        <v>0</v>
      </c>
      <c r="P342" s="635">
        <f t="shared" si="29"/>
        <v>0</v>
      </c>
      <c r="Q342" s="640">
        <f>Discount!$H$36</f>
        <v>0</v>
      </c>
      <c r="R342" s="640">
        <f t="shared" si="30"/>
        <v>0</v>
      </c>
      <c r="S342" s="640">
        <f t="shared" si="31"/>
        <v>0</v>
      </c>
      <c r="T342" s="768"/>
    </row>
    <row r="343" spans="1:20" ht="47.25">
      <c r="A343" s="536">
        <v>90</v>
      </c>
      <c r="B343" s="546">
        <v>7000016417</v>
      </c>
      <c r="C343" s="546">
        <v>2390</v>
      </c>
      <c r="D343" s="546" t="s">
        <v>714</v>
      </c>
      <c r="E343" s="546">
        <v>1000058272</v>
      </c>
      <c r="F343" s="546">
        <v>85359030</v>
      </c>
      <c r="G343" s="534"/>
      <c r="H343" s="546">
        <v>18</v>
      </c>
      <c r="I343" s="535"/>
      <c r="J343" s="538" t="s">
        <v>604</v>
      </c>
      <c r="K343" s="546" t="s">
        <v>302</v>
      </c>
      <c r="L343" s="546">
        <v>1</v>
      </c>
      <c r="M343" s="547"/>
      <c r="N343" s="548" t="str">
        <f t="shared" si="27"/>
        <v>INCLUDED</v>
      </c>
      <c r="O343" s="635">
        <f t="shared" si="28"/>
        <v>0</v>
      </c>
      <c r="P343" s="635">
        <f t="shared" si="29"/>
        <v>0</v>
      </c>
      <c r="Q343" s="640">
        <f>Discount!$H$36</f>
        <v>0</v>
      </c>
      <c r="R343" s="640">
        <f t="shared" si="30"/>
        <v>0</v>
      </c>
      <c r="S343" s="640">
        <f t="shared" si="31"/>
        <v>0</v>
      </c>
      <c r="T343" s="768"/>
    </row>
    <row r="344" spans="1:20" ht="47.25">
      <c r="A344" s="536">
        <v>91</v>
      </c>
      <c r="B344" s="546">
        <v>7000016417</v>
      </c>
      <c r="C344" s="546">
        <v>2400</v>
      </c>
      <c r="D344" s="546" t="s">
        <v>714</v>
      </c>
      <c r="E344" s="546">
        <v>1000058290</v>
      </c>
      <c r="F344" s="546">
        <v>85359030</v>
      </c>
      <c r="G344" s="534"/>
      <c r="H344" s="546">
        <v>18</v>
      </c>
      <c r="I344" s="535"/>
      <c r="J344" s="538" t="s">
        <v>605</v>
      </c>
      <c r="K344" s="546" t="s">
        <v>302</v>
      </c>
      <c r="L344" s="546">
        <v>1</v>
      </c>
      <c r="M344" s="547"/>
      <c r="N344" s="548" t="str">
        <f t="shared" si="27"/>
        <v>INCLUDED</v>
      </c>
      <c r="O344" s="635">
        <f t="shared" si="28"/>
        <v>0</v>
      </c>
      <c r="P344" s="635">
        <f t="shared" si="29"/>
        <v>0</v>
      </c>
      <c r="Q344" s="640">
        <f>Discount!$H$36</f>
        <v>0</v>
      </c>
      <c r="R344" s="640">
        <f t="shared" si="30"/>
        <v>0</v>
      </c>
      <c r="S344" s="640">
        <f t="shared" si="31"/>
        <v>0</v>
      </c>
      <c r="T344" s="768"/>
    </row>
    <row r="345" spans="1:20" ht="47.25">
      <c r="A345" s="536">
        <v>92</v>
      </c>
      <c r="B345" s="546">
        <v>7000016417</v>
      </c>
      <c r="C345" s="546">
        <v>2410</v>
      </c>
      <c r="D345" s="546" t="s">
        <v>714</v>
      </c>
      <c r="E345" s="546">
        <v>1000049834</v>
      </c>
      <c r="F345" s="546">
        <v>85359030</v>
      </c>
      <c r="G345" s="534"/>
      <c r="H345" s="546">
        <v>18</v>
      </c>
      <c r="I345" s="535"/>
      <c r="J345" s="538" t="s">
        <v>606</v>
      </c>
      <c r="K345" s="546" t="s">
        <v>302</v>
      </c>
      <c r="L345" s="546">
        <v>1</v>
      </c>
      <c r="M345" s="547"/>
      <c r="N345" s="548" t="str">
        <f t="shared" si="27"/>
        <v>INCLUDED</v>
      </c>
      <c r="O345" s="635">
        <f t="shared" si="28"/>
        <v>0</v>
      </c>
      <c r="P345" s="635">
        <f t="shared" si="29"/>
        <v>0</v>
      </c>
      <c r="Q345" s="640">
        <f>Discount!$H$36</f>
        <v>0</v>
      </c>
      <c r="R345" s="640">
        <f t="shared" si="30"/>
        <v>0</v>
      </c>
      <c r="S345" s="640">
        <f t="shared" si="31"/>
        <v>0</v>
      </c>
      <c r="T345" s="768"/>
    </row>
    <row r="346" spans="1:20" ht="47.25">
      <c r="A346" s="536">
        <v>93</v>
      </c>
      <c r="B346" s="546">
        <v>7000016417</v>
      </c>
      <c r="C346" s="546">
        <v>2420</v>
      </c>
      <c r="D346" s="546" t="s">
        <v>714</v>
      </c>
      <c r="E346" s="546">
        <v>1000049794</v>
      </c>
      <c r="F346" s="546">
        <v>85359030</v>
      </c>
      <c r="G346" s="534"/>
      <c r="H346" s="546">
        <v>18</v>
      </c>
      <c r="I346" s="535"/>
      <c r="J346" s="538" t="s">
        <v>607</v>
      </c>
      <c r="K346" s="546" t="s">
        <v>302</v>
      </c>
      <c r="L346" s="546">
        <v>1</v>
      </c>
      <c r="M346" s="547"/>
      <c r="N346" s="548" t="str">
        <f t="shared" si="27"/>
        <v>INCLUDED</v>
      </c>
      <c r="O346" s="635">
        <f t="shared" si="28"/>
        <v>0</v>
      </c>
      <c r="P346" s="635">
        <f t="shared" si="29"/>
        <v>0</v>
      </c>
      <c r="Q346" s="640">
        <f>Discount!$H$36</f>
        <v>0</v>
      </c>
      <c r="R346" s="640">
        <f t="shared" si="30"/>
        <v>0</v>
      </c>
      <c r="S346" s="640">
        <f t="shared" si="31"/>
        <v>0</v>
      </c>
      <c r="T346" s="768"/>
    </row>
    <row r="347" spans="1:20" ht="47.25">
      <c r="A347" s="536">
        <v>94</v>
      </c>
      <c r="B347" s="546">
        <v>7000016417</v>
      </c>
      <c r="C347" s="546">
        <v>2430</v>
      </c>
      <c r="D347" s="546" t="s">
        <v>714</v>
      </c>
      <c r="E347" s="546">
        <v>1000049807</v>
      </c>
      <c r="F347" s="546">
        <v>85359030</v>
      </c>
      <c r="G347" s="534"/>
      <c r="H347" s="546">
        <v>18</v>
      </c>
      <c r="I347" s="535"/>
      <c r="J347" s="538" t="s">
        <v>608</v>
      </c>
      <c r="K347" s="546" t="s">
        <v>302</v>
      </c>
      <c r="L347" s="546">
        <v>1</v>
      </c>
      <c r="M347" s="547"/>
      <c r="N347" s="548" t="str">
        <f t="shared" si="27"/>
        <v>INCLUDED</v>
      </c>
      <c r="O347" s="635">
        <f t="shared" si="28"/>
        <v>0</v>
      </c>
      <c r="P347" s="635">
        <f t="shared" si="29"/>
        <v>0</v>
      </c>
      <c r="Q347" s="640">
        <f>Discount!$H$36</f>
        <v>0</v>
      </c>
      <c r="R347" s="640">
        <f t="shared" si="30"/>
        <v>0</v>
      </c>
      <c r="S347" s="640">
        <f t="shared" si="31"/>
        <v>0</v>
      </c>
      <c r="T347" s="768"/>
    </row>
    <row r="348" spans="1:20" ht="63">
      <c r="A348" s="536">
        <v>95</v>
      </c>
      <c r="B348" s="546">
        <v>7000016417</v>
      </c>
      <c r="C348" s="546">
        <v>2440</v>
      </c>
      <c r="D348" s="546" t="s">
        <v>714</v>
      </c>
      <c r="E348" s="546">
        <v>1000049804</v>
      </c>
      <c r="F348" s="546">
        <v>85359030</v>
      </c>
      <c r="G348" s="534"/>
      <c r="H348" s="546">
        <v>18</v>
      </c>
      <c r="I348" s="535"/>
      <c r="J348" s="538" t="s">
        <v>609</v>
      </c>
      <c r="K348" s="546" t="s">
        <v>302</v>
      </c>
      <c r="L348" s="546">
        <v>1</v>
      </c>
      <c r="M348" s="547"/>
      <c r="N348" s="548" t="str">
        <f t="shared" si="27"/>
        <v>INCLUDED</v>
      </c>
      <c r="O348" s="635">
        <f t="shared" si="28"/>
        <v>0</v>
      </c>
      <c r="P348" s="635">
        <f t="shared" si="29"/>
        <v>0</v>
      </c>
      <c r="Q348" s="640">
        <f>Discount!$H$36</f>
        <v>0</v>
      </c>
      <c r="R348" s="640">
        <f t="shared" si="30"/>
        <v>0</v>
      </c>
      <c r="S348" s="640">
        <f t="shared" si="31"/>
        <v>0</v>
      </c>
      <c r="T348" s="768"/>
    </row>
    <row r="349" spans="1:20" ht="47.25">
      <c r="A349" s="536">
        <v>96</v>
      </c>
      <c r="B349" s="546">
        <v>7000016417</v>
      </c>
      <c r="C349" s="546">
        <v>2450</v>
      </c>
      <c r="D349" s="546" t="s">
        <v>714</v>
      </c>
      <c r="E349" s="546">
        <v>1000058289</v>
      </c>
      <c r="F349" s="546">
        <v>85359030</v>
      </c>
      <c r="G349" s="534"/>
      <c r="H349" s="546">
        <v>18</v>
      </c>
      <c r="I349" s="535"/>
      <c r="J349" s="538" t="s">
        <v>610</v>
      </c>
      <c r="K349" s="546" t="s">
        <v>302</v>
      </c>
      <c r="L349" s="546">
        <v>1</v>
      </c>
      <c r="M349" s="547"/>
      <c r="N349" s="548" t="str">
        <f t="shared" si="27"/>
        <v>INCLUDED</v>
      </c>
      <c r="O349" s="635">
        <f t="shared" si="28"/>
        <v>0</v>
      </c>
      <c r="P349" s="635">
        <f t="shared" si="29"/>
        <v>0</v>
      </c>
      <c r="Q349" s="640">
        <f>Discount!$H$36</f>
        <v>0</v>
      </c>
      <c r="R349" s="640">
        <f t="shared" si="30"/>
        <v>0</v>
      </c>
      <c r="S349" s="640">
        <f t="shared" si="31"/>
        <v>0</v>
      </c>
      <c r="T349" s="768"/>
    </row>
    <row r="350" spans="1:20" ht="47.25">
      <c r="A350" s="536">
        <v>97</v>
      </c>
      <c r="B350" s="546">
        <v>7000016417</v>
      </c>
      <c r="C350" s="546">
        <v>2460</v>
      </c>
      <c r="D350" s="546" t="s">
        <v>714</v>
      </c>
      <c r="E350" s="546">
        <v>1000049798</v>
      </c>
      <c r="F350" s="546">
        <v>85359030</v>
      </c>
      <c r="G350" s="534"/>
      <c r="H350" s="546">
        <v>18</v>
      </c>
      <c r="I350" s="535"/>
      <c r="J350" s="538" t="s">
        <v>611</v>
      </c>
      <c r="K350" s="546" t="s">
        <v>302</v>
      </c>
      <c r="L350" s="546">
        <v>1</v>
      </c>
      <c r="M350" s="547"/>
      <c r="N350" s="548" t="str">
        <f t="shared" si="27"/>
        <v>INCLUDED</v>
      </c>
      <c r="O350" s="635">
        <f t="shared" si="28"/>
        <v>0</v>
      </c>
      <c r="P350" s="635">
        <f t="shared" si="29"/>
        <v>0</v>
      </c>
      <c r="Q350" s="640">
        <f>Discount!$H$36</f>
        <v>0</v>
      </c>
      <c r="R350" s="640">
        <f t="shared" si="30"/>
        <v>0</v>
      </c>
      <c r="S350" s="640">
        <f t="shared" si="31"/>
        <v>0</v>
      </c>
      <c r="T350" s="768"/>
    </row>
    <row r="351" spans="1:20" ht="63">
      <c r="A351" s="536">
        <v>98</v>
      </c>
      <c r="B351" s="546">
        <v>7000016417</v>
      </c>
      <c r="C351" s="546">
        <v>2470</v>
      </c>
      <c r="D351" s="546" t="s">
        <v>714</v>
      </c>
      <c r="E351" s="546">
        <v>1000058293</v>
      </c>
      <c r="F351" s="546">
        <v>85359030</v>
      </c>
      <c r="G351" s="534"/>
      <c r="H351" s="546">
        <v>18</v>
      </c>
      <c r="I351" s="535"/>
      <c r="J351" s="538" t="s">
        <v>612</v>
      </c>
      <c r="K351" s="546" t="s">
        <v>302</v>
      </c>
      <c r="L351" s="546">
        <v>1</v>
      </c>
      <c r="M351" s="547"/>
      <c r="N351" s="548" t="str">
        <f t="shared" si="27"/>
        <v>INCLUDED</v>
      </c>
      <c r="O351" s="635">
        <f t="shared" si="28"/>
        <v>0</v>
      </c>
      <c r="P351" s="635">
        <f t="shared" si="29"/>
        <v>0</v>
      </c>
      <c r="Q351" s="640">
        <f>Discount!$H$36</f>
        <v>0</v>
      </c>
      <c r="R351" s="640">
        <f t="shared" si="30"/>
        <v>0</v>
      </c>
      <c r="S351" s="640">
        <f t="shared" si="31"/>
        <v>0</v>
      </c>
      <c r="T351" s="768"/>
    </row>
    <row r="352" spans="1:20" ht="78.75">
      <c r="A352" s="536">
        <v>99</v>
      </c>
      <c r="B352" s="546">
        <v>7000016417</v>
      </c>
      <c r="C352" s="546">
        <v>2480</v>
      </c>
      <c r="D352" s="546" t="s">
        <v>714</v>
      </c>
      <c r="E352" s="546">
        <v>1000058287</v>
      </c>
      <c r="F352" s="546">
        <v>85359030</v>
      </c>
      <c r="G352" s="534"/>
      <c r="H352" s="546">
        <v>18</v>
      </c>
      <c r="I352" s="535"/>
      <c r="J352" s="538" t="s">
        <v>613</v>
      </c>
      <c r="K352" s="546" t="s">
        <v>302</v>
      </c>
      <c r="L352" s="546">
        <v>1</v>
      </c>
      <c r="M352" s="547"/>
      <c r="N352" s="548" t="str">
        <f t="shared" si="27"/>
        <v>INCLUDED</v>
      </c>
      <c r="O352" s="635">
        <f t="shared" si="28"/>
        <v>0</v>
      </c>
      <c r="P352" s="635">
        <f t="shared" si="29"/>
        <v>0</v>
      </c>
      <c r="Q352" s="640">
        <f>Discount!$H$36</f>
        <v>0</v>
      </c>
      <c r="R352" s="640">
        <f t="shared" si="30"/>
        <v>0</v>
      </c>
      <c r="S352" s="640">
        <f t="shared" si="31"/>
        <v>0</v>
      </c>
      <c r="T352" s="768"/>
    </row>
    <row r="353" spans="1:20" ht="47.25">
      <c r="A353" s="536">
        <v>100</v>
      </c>
      <c r="B353" s="546">
        <v>7000016417</v>
      </c>
      <c r="C353" s="546">
        <v>2490</v>
      </c>
      <c r="D353" s="546" t="s">
        <v>714</v>
      </c>
      <c r="E353" s="546">
        <v>1000049797</v>
      </c>
      <c r="F353" s="546">
        <v>85359030</v>
      </c>
      <c r="G353" s="534"/>
      <c r="H353" s="546">
        <v>18</v>
      </c>
      <c r="I353" s="535"/>
      <c r="J353" s="538" t="s">
        <v>614</v>
      </c>
      <c r="K353" s="546" t="s">
        <v>302</v>
      </c>
      <c r="L353" s="546">
        <v>1</v>
      </c>
      <c r="M353" s="547"/>
      <c r="N353" s="548" t="str">
        <f t="shared" si="27"/>
        <v>INCLUDED</v>
      </c>
      <c r="O353" s="635">
        <f t="shared" si="28"/>
        <v>0</v>
      </c>
      <c r="P353" s="635">
        <f t="shared" si="29"/>
        <v>0</v>
      </c>
      <c r="Q353" s="640">
        <f>Discount!$H$36</f>
        <v>0</v>
      </c>
      <c r="R353" s="640">
        <f t="shared" si="30"/>
        <v>0</v>
      </c>
      <c r="S353" s="640">
        <f t="shared" si="31"/>
        <v>0</v>
      </c>
      <c r="T353" s="768"/>
    </row>
    <row r="354" spans="1:20" ht="63">
      <c r="A354" s="536">
        <v>101</v>
      </c>
      <c r="B354" s="546">
        <v>7000016417</v>
      </c>
      <c r="C354" s="546">
        <v>2500</v>
      </c>
      <c r="D354" s="546" t="s">
        <v>714</v>
      </c>
      <c r="E354" s="546">
        <v>1000049801</v>
      </c>
      <c r="F354" s="546">
        <v>85359030</v>
      </c>
      <c r="G354" s="534"/>
      <c r="H354" s="546">
        <v>18</v>
      </c>
      <c r="I354" s="535"/>
      <c r="J354" s="538" t="s">
        <v>615</v>
      </c>
      <c r="K354" s="546" t="s">
        <v>302</v>
      </c>
      <c r="L354" s="546">
        <v>1</v>
      </c>
      <c r="M354" s="547"/>
      <c r="N354" s="548" t="str">
        <f t="shared" si="27"/>
        <v>INCLUDED</v>
      </c>
      <c r="O354" s="635">
        <f t="shared" si="28"/>
        <v>0</v>
      </c>
      <c r="P354" s="635">
        <f t="shared" si="29"/>
        <v>0</v>
      </c>
      <c r="Q354" s="640">
        <f>Discount!$H$36</f>
        <v>0</v>
      </c>
      <c r="R354" s="640">
        <f t="shared" si="30"/>
        <v>0</v>
      </c>
      <c r="S354" s="640">
        <f t="shared" si="31"/>
        <v>0</v>
      </c>
      <c r="T354" s="768"/>
    </row>
    <row r="355" spans="1:20" ht="409.5">
      <c r="A355" s="536">
        <v>102</v>
      </c>
      <c r="B355" s="546">
        <v>7000016417</v>
      </c>
      <c r="C355" s="546">
        <v>2510</v>
      </c>
      <c r="D355" s="546" t="s">
        <v>715</v>
      </c>
      <c r="E355" s="546">
        <v>1000058371</v>
      </c>
      <c r="F355" s="546">
        <v>85359030</v>
      </c>
      <c r="G355" s="534"/>
      <c r="H355" s="546">
        <v>18</v>
      </c>
      <c r="I355" s="535"/>
      <c r="J355" s="538" t="s">
        <v>616</v>
      </c>
      <c r="K355" s="546" t="s">
        <v>301</v>
      </c>
      <c r="L355" s="546">
        <v>2</v>
      </c>
      <c r="M355" s="547"/>
      <c r="N355" s="548" t="str">
        <f t="shared" si="27"/>
        <v>INCLUDED</v>
      </c>
      <c r="O355" s="635">
        <f t="shared" si="28"/>
        <v>0</v>
      </c>
      <c r="P355" s="635">
        <f t="shared" si="29"/>
        <v>0</v>
      </c>
      <c r="Q355" s="640">
        <f>Discount!$H$36</f>
        <v>0</v>
      </c>
      <c r="R355" s="640">
        <f t="shared" si="30"/>
        <v>0</v>
      </c>
      <c r="S355" s="640">
        <f t="shared" si="31"/>
        <v>0</v>
      </c>
      <c r="T355" s="768"/>
    </row>
    <row r="356" spans="1:20" ht="315">
      <c r="A356" s="536">
        <v>103</v>
      </c>
      <c r="B356" s="546">
        <v>7000016417</v>
      </c>
      <c r="C356" s="546">
        <v>2520</v>
      </c>
      <c r="D356" s="546" t="s">
        <v>715</v>
      </c>
      <c r="E356" s="546">
        <v>1000058282</v>
      </c>
      <c r="F356" s="546">
        <v>85359030</v>
      </c>
      <c r="G356" s="534"/>
      <c r="H356" s="546">
        <v>18</v>
      </c>
      <c r="I356" s="535"/>
      <c r="J356" s="538" t="s">
        <v>617</v>
      </c>
      <c r="K356" s="546" t="s">
        <v>301</v>
      </c>
      <c r="L356" s="546">
        <v>1</v>
      </c>
      <c r="M356" s="547"/>
      <c r="N356" s="548" t="str">
        <f t="shared" si="27"/>
        <v>INCLUDED</v>
      </c>
      <c r="O356" s="635">
        <f t="shared" si="28"/>
        <v>0</v>
      </c>
      <c r="P356" s="635">
        <f t="shared" si="29"/>
        <v>0</v>
      </c>
      <c r="Q356" s="640">
        <f>Discount!$H$36</f>
        <v>0</v>
      </c>
      <c r="R356" s="640">
        <f t="shared" si="30"/>
        <v>0</v>
      </c>
      <c r="S356" s="640">
        <f t="shared" si="31"/>
        <v>0</v>
      </c>
      <c r="T356" s="768"/>
    </row>
    <row r="357" spans="1:20" ht="315">
      <c r="A357" s="536">
        <v>104</v>
      </c>
      <c r="B357" s="546">
        <v>7000016417</v>
      </c>
      <c r="C357" s="546">
        <v>2530</v>
      </c>
      <c r="D357" s="546" t="s">
        <v>715</v>
      </c>
      <c r="E357" s="546">
        <v>1000058278</v>
      </c>
      <c r="F357" s="546">
        <v>85359030</v>
      </c>
      <c r="G357" s="534"/>
      <c r="H357" s="546">
        <v>18</v>
      </c>
      <c r="I357" s="535"/>
      <c r="J357" s="538" t="s">
        <v>820</v>
      </c>
      <c r="K357" s="546" t="s">
        <v>301</v>
      </c>
      <c r="L357" s="546">
        <v>1</v>
      </c>
      <c r="M357" s="547"/>
      <c r="N357" s="548" t="str">
        <f t="shared" si="27"/>
        <v>INCLUDED</v>
      </c>
      <c r="O357" s="635">
        <f t="shared" si="28"/>
        <v>0</v>
      </c>
      <c r="P357" s="635">
        <f t="shared" si="29"/>
        <v>0</v>
      </c>
      <c r="Q357" s="640">
        <f>Discount!$H$36</f>
        <v>0</v>
      </c>
      <c r="R357" s="640">
        <f t="shared" si="30"/>
        <v>0</v>
      </c>
      <c r="S357" s="640">
        <f t="shared" si="31"/>
        <v>0</v>
      </c>
      <c r="T357" s="768"/>
    </row>
    <row r="358" spans="1:20" ht="110.25">
      <c r="A358" s="536">
        <v>105</v>
      </c>
      <c r="B358" s="546">
        <v>7000016417</v>
      </c>
      <c r="C358" s="546">
        <v>2540</v>
      </c>
      <c r="D358" s="546" t="s">
        <v>715</v>
      </c>
      <c r="E358" s="546">
        <v>1000058273</v>
      </c>
      <c r="F358" s="546">
        <v>85359030</v>
      </c>
      <c r="G358" s="534"/>
      <c r="H358" s="546">
        <v>18</v>
      </c>
      <c r="I358" s="535"/>
      <c r="J358" s="538" t="s">
        <v>618</v>
      </c>
      <c r="K358" s="546" t="s">
        <v>302</v>
      </c>
      <c r="L358" s="546">
        <v>1</v>
      </c>
      <c r="M358" s="547"/>
      <c r="N358" s="548" t="str">
        <f t="shared" si="27"/>
        <v>INCLUDED</v>
      </c>
      <c r="O358" s="635">
        <f t="shared" si="28"/>
        <v>0</v>
      </c>
      <c r="P358" s="635">
        <f t="shared" si="29"/>
        <v>0</v>
      </c>
      <c r="Q358" s="640">
        <f>Discount!$H$36</f>
        <v>0</v>
      </c>
      <c r="R358" s="640">
        <f t="shared" si="30"/>
        <v>0</v>
      </c>
      <c r="S358" s="640">
        <f t="shared" si="31"/>
        <v>0</v>
      </c>
      <c r="T358" s="768"/>
    </row>
    <row r="359" spans="1:20" ht="110.25">
      <c r="A359" s="536">
        <v>106</v>
      </c>
      <c r="B359" s="546">
        <v>7000016417</v>
      </c>
      <c r="C359" s="546">
        <v>2550</v>
      </c>
      <c r="D359" s="546" t="s">
        <v>715</v>
      </c>
      <c r="E359" s="546">
        <v>1000058280</v>
      </c>
      <c r="F359" s="546">
        <v>85359030</v>
      </c>
      <c r="G359" s="534"/>
      <c r="H359" s="546">
        <v>18</v>
      </c>
      <c r="I359" s="535"/>
      <c r="J359" s="538" t="s">
        <v>619</v>
      </c>
      <c r="K359" s="546" t="s">
        <v>302</v>
      </c>
      <c r="L359" s="546">
        <v>1</v>
      </c>
      <c r="M359" s="547"/>
      <c r="N359" s="548" t="str">
        <f t="shared" si="27"/>
        <v>INCLUDED</v>
      </c>
      <c r="O359" s="635">
        <f t="shared" si="28"/>
        <v>0</v>
      </c>
      <c r="P359" s="635">
        <f t="shared" si="29"/>
        <v>0</v>
      </c>
      <c r="Q359" s="640">
        <f>Discount!$H$36</f>
        <v>0</v>
      </c>
      <c r="R359" s="640">
        <f t="shared" si="30"/>
        <v>0</v>
      </c>
      <c r="S359" s="640">
        <f t="shared" si="31"/>
        <v>0</v>
      </c>
      <c r="T359" s="768"/>
    </row>
    <row r="360" spans="1:20" ht="47.25">
      <c r="A360" s="536">
        <v>107</v>
      </c>
      <c r="B360" s="546">
        <v>7000016417</v>
      </c>
      <c r="C360" s="546">
        <v>2560</v>
      </c>
      <c r="D360" s="546" t="s">
        <v>715</v>
      </c>
      <c r="E360" s="546">
        <v>1000049773</v>
      </c>
      <c r="F360" s="546">
        <v>85359030</v>
      </c>
      <c r="G360" s="534"/>
      <c r="H360" s="546">
        <v>18</v>
      </c>
      <c r="I360" s="535"/>
      <c r="J360" s="538" t="s">
        <v>620</v>
      </c>
      <c r="K360" s="546" t="s">
        <v>302</v>
      </c>
      <c r="L360" s="546">
        <v>1</v>
      </c>
      <c r="M360" s="547"/>
      <c r="N360" s="548" t="str">
        <f t="shared" si="27"/>
        <v>INCLUDED</v>
      </c>
      <c r="O360" s="635">
        <f t="shared" si="28"/>
        <v>0</v>
      </c>
      <c r="P360" s="635">
        <f t="shared" si="29"/>
        <v>0</v>
      </c>
      <c r="Q360" s="640">
        <f>Discount!$H$36</f>
        <v>0</v>
      </c>
      <c r="R360" s="640">
        <f t="shared" si="30"/>
        <v>0</v>
      </c>
      <c r="S360" s="640">
        <f t="shared" si="31"/>
        <v>0</v>
      </c>
      <c r="T360" s="768"/>
    </row>
    <row r="361" spans="1:20" ht="47.25">
      <c r="A361" s="536">
        <v>108</v>
      </c>
      <c r="B361" s="546">
        <v>7000016417</v>
      </c>
      <c r="C361" s="546">
        <v>2570</v>
      </c>
      <c r="D361" s="546" t="s">
        <v>715</v>
      </c>
      <c r="E361" s="546">
        <v>1000049775</v>
      </c>
      <c r="F361" s="546">
        <v>85359030</v>
      </c>
      <c r="G361" s="534"/>
      <c r="H361" s="546">
        <v>18</v>
      </c>
      <c r="I361" s="535"/>
      <c r="J361" s="538" t="s">
        <v>621</v>
      </c>
      <c r="K361" s="546" t="s">
        <v>302</v>
      </c>
      <c r="L361" s="546">
        <v>1</v>
      </c>
      <c r="M361" s="547"/>
      <c r="N361" s="548" t="str">
        <f t="shared" si="27"/>
        <v>INCLUDED</v>
      </c>
      <c r="O361" s="635">
        <f t="shared" si="28"/>
        <v>0</v>
      </c>
      <c r="P361" s="635">
        <f t="shared" si="29"/>
        <v>0</v>
      </c>
      <c r="Q361" s="640">
        <f>Discount!$H$36</f>
        <v>0</v>
      </c>
      <c r="R361" s="640">
        <f t="shared" si="30"/>
        <v>0</v>
      </c>
      <c r="S361" s="640">
        <f t="shared" si="31"/>
        <v>0</v>
      </c>
      <c r="T361" s="768"/>
    </row>
    <row r="362" spans="1:20" ht="31.5">
      <c r="A362" s="536">
        <v>109</v>
      </c>
      <c r="B362" s="546">
        <v>7000016417</v>
      </c>
      <c r="C362" s="546">
        <v>2580</v>
      </c>
      <c r="D362" s="546" t="s">
        <v>715</v>
      </c>
      <c r="E362" s="546">
        <v>1000058274</v>
      </c>
      <c r="F362" s="546">
        <v>85359030</v>
      </c>
      <c r="G362" s="534"/>
      <c r="H362" s="546">
        <v>18</v>
      </c>
      <c r="I362" s="535"/>
      <c r="J362" s="538" t="s">
        <v>622</v>
      </c>
      <c r="K362" s="546" t="s">
        <v>302</v>
      </c>
      <c r="L362" s="546">
        <v>1</v>
      </c>
      <c r="M362" s="547"/>
      <c r="N362" s="548" t="str">
        <f t="shared" si="27"/>
        <v>INCLUDED</v>
      </c>
      <c r="O362" s="635">
        <f t="shared" si="28"/>
        <v>0</v>
      </c>
      <c r="P362" s="635">
        <f t="shared" si="29"/>
        <v>0</v>
      </c>
      <c r="Q362" s="640">
        <f>Discount!$H$36</f>
        <v>0</v>
      </c>
      <c r="R362" s="640">
        <f t="shared" si="30"/>
        <v>0</v>
      </c>
      <c r="S362" s="640">
        <f t="shared" si="31"/>
        <v>0</v>
      </c>
      <c r="T362" s="768"/>
    </row>
    <row r="363" spans="1:20" ht="31.5">
      <c r="A363" s="536">
        <v>110</v>
      </c>
      <c r="B363" s="546">
        <v>7000016417</v>
      </c>
      <c r="C363" s="546">
        <v>2590</v>
      </c>
      <c r="D363" s="546" t="s">
        <v>715</v>
      </c>
      <c r="E363" s="546">
        <v>1000058281</v>
      </c>
      <c r="F363" s="546">
        <v>85359030</v>
      </c>
      <c r="G363" s="534"/>
      <c r="H363" s="546">
        <v>18</v>
      </c>
      <c r="I363" s="535"/>
      <c r="J363" s="538" t="s">
        <v>623</v>
      </c>
      <c r="K363" s="546" t="s">
        <v>302</v>
      </c>
      <c r="L363" s="546">
        <v>1</v>
      </c>
      <c r="M363" s="547"/>
      <c r="N363" s="548" t="str">
        <f t="shared" si="27"/>
        <v>INCLUDED</v>
      </c>
      <c r="O363" s="635">
        <f t="shared" si="28"/>
        <v>0</v>
      </c>
      <c r="P363" s="635">
        <f t="shared" si="29"/>
        <v>0</v>
      </c>
      <c r="Q363" s="640">
        <f>Discount!$H$36</f>
        <v>0</v>
      </c>
      <c r="R363" s="640">
        <f t="shared" si="30"/>
        <v>0</v>
      </c>
      <c r="S363" s="640">
        <f t="shared" si="31"/>
        <v>0</v>
      </c>
      <c r="T363" s="768"/>
    </row>
    <row r="364" spans="1:20" ht="31.5">
      <c r="A364" s="536">
        <v>111</v>
      </c>
      <c r="B364" s="546">
        <v>7000016417</v>
      </c>
      <c r="C364" s="546">
        <v>2600</v>
      </c>
      <c r="D364" s="546" t="s">
        <v>715</v>
      </c>
      <c r="E364" s="546">
        <v>1000058275</v>
      </c>
      <c r="F364" s="546">
        <v>85359030</v>
      </c>
      <c r="G364" s="534"/>
      <c r="H364" s="546">
        <v>18</v>
      </c>
      <c r="I364" s="535"/>
      <c r="J364" s="538" t="s">
        <v>624</v>
      </c>
      <c r="K364" s="546" t="s">
        <v>301</v>
      </c>
      <c r="L364" s="546">
        <v>1</v>
      </c>
      <c r="M364" s="547"/>
      <c r="N364" s="548" t="str">
        <f t="shared" si="27"/>
        <v>INCLUDED</v>
      </c>
      <c r="O364" s="635">
        <f t="shared" si="28"/>
        <v>0</v>
      </c>
      <c r="P364" s="635">
        <f t="shared" si="29"/>
        <v>0</v>
      </c>
      <c r="Q364" s="640">
        <f>Discount!$H$36</f>
        <v>0</v>
      </c>
      <c r="R364" s="640">
        <f t="shared" si="30"/>
        <v>0</v>
      </c>
      <c r="S364" s="640">
        <f t="shared" si="31"/>
        <v>0</v>
      </c>
      <c r="T364" s="768"/>
    </row>
    <row r="365" spans="1:20" ht="31.5">
      <c r="A365" s="536">
        <v>112</v>
      </c>
      <c r="B365" s="546">
        <v>7000016417</v>
      </c>
      <c r="C365" s="546">
        <v>2610</v>
      </c>
      <c r="D365" s="546" t="s">
        <v>715</v>
      </c>
      <c r="E365" s="546">
        <v>1000058283</v>
      </c>
      <c r="F365" s="546">
        <v>85359030</v>
      </c>
      <c r="G365" s="534"/>
      <c r="H365" s="546">
        <v>18</v>
      </c>
      <c r="I365" s="535"/>
      <c r="J365" s="538" t="s">
        <v>625</v>
      </c>
      <c r="K365" s="546" t="s">
        <v>301</v>
      </c>
      <c r="L365" s="546">
        <v>1</v>
      </c>
      <c r="M365" s="547"/>
      <c r="N365" s="548" t="str">
        <f t="shared" si="27"/>
        <v>INCLUDED</v>
      </c>
      <c r="O365" s="635">
        <f t="shared" si="28"/>
        <v>0</v>
      </c>
      <c r="P365" s="635">
        <f t="shared" si="29"/>
        <v>0</v>
      </c>
      <c r="Q365" s="640">
        <f>Discount!$H$36</f>
        <v>0</v>
      </c>
      <c r="R365" s="640">
        <f t="shared" si="30"/>
        <v>0</v>
      </c>
      <c r="S365" s="640">
        <f t="shared" si="31"/>
        <v>0</v>
      </c>
      <c r="T365" s="768"/>
    </row>
    <row r="366" spans="1:20" ht="63">
      <c r="A366" s="536">
        <v>113</v>
      </c>
      <c r="B366" s="546">
        <v>7000016417</v>
      </c>
      <c r="C366" s="546">
        <v>2620</v>
      </c>
      <c r="D366" s="546" t="s">
        <v>716</v>
      </c>
      <c r="E366" s="546">
        <v>1000059205</v>
      </c>
      <c r="F366" s="546">
        <v>85359030</v>
      </c>
      <c r="G366" s="534"/>
      <c r="H366" s="546">
        <v>18</v>
      </c>
      <c r="I366" s="535"/>
      <c r="J366" s="538" t="s">
        <v>627</v>
      </c>
      <c r="K366" s="546" t="s">
        <v>301</v>
      </c>
      <c r="L366" s="546">
        <v>1</v>
      </c>
      <c r="M366" s="547"/>
      <c r="N366" s="548" t="str">
        <f t="shared" si="27"/>
        <v>INCLUDED</v>
      </c>
      <c r="O366" s="635">
        <f t="shared" si="28"/>
        <v>0</v>
      </c>
      <c r="P366" s="635">
        <f t="shared" si="29"/>
        <v>0</v>
      </c>
      <c r="Q366" s="640">
        <f>Discount!$H$36</f>
        <v>0</v>
      </c>
      <c r="R366" s="640">
        <f t="shared" si="30"/>
        <v>0</v>
      </c>
      <c r="S366" s="640">
        <f t="shared" si="31"/>
        <v>0</v>
      </c>
      <c r="T366" s="768"/>
    </row>
    <row r="367" spans="1:20" ht="63">
      <c r="A367" s="536">
        <v>114</v>
      </c>
      <c r="B367" s="546">
        <v>7000016417</v>
      </c>
      <c r="C367" s="546">
        <v>2630</v>
      </c>
      <c r="D367" s="546" t="s">
        <v>716</v>
      </c>
      <c r="E367" s="546">
        <v>1000059204</v>
      </c>
      <c r="F367" s="546">
        <v>85359030</v>
      </c>
      <c r="G367" s="534"/>
      <c r="H367" s="546">
        <v>18</v>
      </c>
      <c r="I367" s="535"/>
      <c r="J367" s="538" t="s">
        <v>626</v>
      </c>
      <c r="K367" s="546" t="s">
        <v>301</v>
      </c>
      <c r="L367" s="546">
        <v>1</v>
      </c>
      <c r="M367" s="547"/>
      <c r="N367" s="548" t="str">
        <f t="shared" si="27"/>
        <v>INCLUDED</v>
      </c>
      <c r="O367" s="635">
        <f t="shared" si="28"/>
        <v>0</v>
      </c>
      <c r="P367" s="635">
        <f t="shared" si="29"/>
        <v>0</v>
      </c>
      <c r="Q367" s="640">
        <f>Discount!$H$36</f>
        <v>0</v>
      </c>
      <c r="R367" s="640">
        <f t="shared" si="30"/>
        <v>0</v>
      </c>
      <c r="S367" s="640">
        <f t="shared" si="31"/>
        <v>0</v>
      </c>
      <c r="T367" s="768"/>
    </row>
    <row r="368" spans="1:20" ht="16.5">
      <c r="A368" s="837" t="s">
        <v>515</v>
      </c>
      <c r="B368" s="837"/>
      <c r="C368" s="837"/>
      <c r="D368" s="837"/>
      <c r="E368" s="837"/>
      <c r="F368" s="837"/>
      <c r="G368" s="837"/>
      <c r="H368" s="837"/>
      <c r="I368" s="837"/>
      <c r="J368" s="837"/>
      <c r="K368" s="837"/>
      <c r="L368" s="837"/>
      <c r="M368" s="837"/>
      <c r="N368" s="737">
        <f>SUM(N18:N367)</f>
        <v>0</v>
      </c>
      <c r="O368" s="636"/>
      <c r="P368" s="637">
        <f>SUM(P18:P367)</f>
        <v>0</v>
      </c>
      <c r="Q368" s="638"/>
      <c r="R368" s="739">
        <f>SUM(R18:R367)</f>
        <v>0</v>
      </c>
      <c r="S368" s="639">
        <f>SUM(S18:S367)</f>
        <v>0</v>
      </c>
      <c r="T368" s="768">
        <f>SUM(T18:T367)</f>
        <v>0</v>
      </c>
    </row>
    <row r="369" spans="1:19" ht="16.5">
      <c r="A369" s="837" t="s">
        <v>272</v>
      </c>
      <c r="B369" s="837"/>
      <c r="C369" s="837"/>
      <c r="D369" s="837"/>
      <c r="E369" s="837"/>
      <c r="F369" s="837"/>
      <c r="G369" s="837"/>
      <c r="H369" s="837"/>
      <c r="I369" s="837"/>
      <c r="J369" s="837"/>
      <c r="K369" s="837"/>
      <c r="L369" s="837"/>
      <c r="M369" s="837"/>
      <c r="N369" s="737">
        <f>'Sch-7'!M18</f>
        <v>0</v>
      </c>
      <c r="O369" s="541"/>
      <c r="P369" s="541"/>
      <c r="Q369" s="516"/>
      <c r="R369" s="516"/>
      <c r="S369" s="516"/>
    </row>
    <row r="370" spans="1:19" ht="16.5">
      <c r="A370" s="837" t="s">
        <v>476</v>
      </c>
      <c r="B370" s="837"/>
      <c r="C370" s="837"/>
      <c r="D370" s="837"/>
      <c r="E370" s="837"/>
      <c r="F370" s="837"/>
      <c r="G370" s="837"/>
      <c r="H370" s="837"/>
      <c r="I370" s="837"/>
      <c r="J370" s="837"/>
      <c r="K370" s="837"/>
      <c r="L370" s="837"/>
      <c r="M370" s="837"/>
      <c r="N370" s="737">
        <f>N368+N369</f>
        <v>0</v>
      </c>
      <c r="O370" s="541"/>
      <c r="P370" s="541"/>
      <c r="Q370" s="516"/>
      <c r="R370" s="516"/>
      <c r="S370" s="516"/>
    </row>
    <row r="371" spans="1:19" ht="16.5">
      <c r="A371" s="543"/>
      <c r="B371" s="839" t="s">
        <v>314</v>
      </c>
      <c r="C371" s="839"/>
      <c r="D371" s="839"/>
      <c r="E371" s="839"/>
      <c r="F371" s="839"/>
      <c r="G371" s="839"/>
      <c r="H371" s="839"/>
      <c r="I371" s="839"/>
      <c r="J371" s="839"/>
      <c r="K371" s="839"/>
      <c r="L371" s="839"/>
      <c r="M371" s="839"/>
      <c r="N371" s="839"/>
      <c r="O371" s="541"/>
      <c r="P371" s="541"/>
      <c r="Q371" s="516"/>
      <c r="R371" s="516"/>
      <c r="S371" s="516"/>
    </row>
    <row r="372" spans="1:19">
      <c r="A372" s="543"/>
      <c r="B372" s="543"/>
      <c r="C372" s="543"/>
      <c r="D372" s="545"/>
      <c r="E372" s="543"/>
      <c r="F372" s="543"/>
      <c r="G372" s="543"/>
      <c r="H372" s="543"/>
      <c r="I372" s="543"/>
      <c r="J372" s="545"/>
      <c r="K372" s="543"/>
      <c r="L372" s="543"/>
      <c r="M372" s="543"/>
      <c r="N372" s="543"/>
      <c r="O372" s="516"/>
      <c r="P372" s="516"/>
      <c r="Q372" s="516"/>
      <c r="R372" s="516"/>
      <c r="S372" s="516"/>
    </row>
    <row r="373" spans="1:19" ht="16.5">
      <c r="A373" s="543"/>
      <c r="B373" s="543" t="s">
        <v>318</v>
      </c>
      <c r="C373" s="841" t="str">
        <f>'Names of Bidder'!D27&amp;" "&amp;'Names of Bidder'!E27&amp;" "&amp;'Names of Bidder'!F27</f>
        <v xml:space="preserve">  </v>
      </c>
      <c r="D373" s="838"/>
      <c r="E373" s="543"/>
      <c r="F373" s="543"/>
      <c r="G373" s="543"/>
      <c r="H373" s="543"/>
      <c r="I373" s="544"/>
      <c r="J373" s="742" t="s">
        <v>320</v>
      </c>
      <c r="K373" s="840" t="str">
        <f>IF('Names of Bidder'!D24="","",'Names of Bidder'!D24)</f>
        <v/>
      </c>
      <c r="L373" s="840"/>
      <c r="M373" s="840"/>
      <c r="N373" s="840"/>
      <c r="O373" s="516"/>
      <c r="P373" s="516"/>
      <c r="Q373" s="516"/>
      <c r="R373" s="516"/>
      <c r="S373" s="516"/>
    </row>
    <row r="374" spans="1:19" ht="16.5">
      <c r="A374" s="543"/>
      <c r="B374" s="543" t="s">
        <v>319</v>
      </c>
      <c r="C374" s="838" t="str">
        <f>IF('Names of Bidder'!D28="","",'Names of Bidder'!D28)</f>
        <v/>
      </c>
      <c r="D374" s="838"/>
      <c r="E374" s="543"/>
      <c r="F374" s="543"/>
      <c r="G374" s="543"/>
      <c r="H374" s="543"/>
      <c r="I374" s="544"/>
      <c r="J374" s="742" t="s">
        <v>125</v>
      </c>
      <c r="K374" s="840" t="str">
        <f>IF('Names of Bidder'!D25="","",'Names of Bidder'!D25)</f>
        <v/>
      </c>
      <c r="L374" s="840"/>
      <c r="M374" s="840"/>
      <c r="N374" s="840"/>
      <c r="O374" s="516"/>
      <c r="P374" s="516"/>
      <c r="Q374" s="516"/>
      <c r="R374" s="516"/>
      <c r="S374" s="516"/>
    </row>
    <row r="375" spans="1:19">
      <c r="A375" s="543"/>
      <c r="B375" s="543"/>
      <c r="C375" s="543"/>
      <c r="D375" s="545"/>
      <c r="E375" s="543"/>
      <c r="F375" s="543"/>
      <c r="G375" s="543"/>
      <c r="H375" s="543"/>
      <c r="I375" s="543"/>
      <c r="J375" s="545"/>
      <c r="K375" s="543"/>
      <c r="L375" s="543"/>
      <c r="M375" s="543"/>
      <c r="N375" s="543"/>
      <c r="O375" s="516"/>
      <c r="P375" s="516"/>
      <c r="Q375" s="516"/>
      <c r="R375" s="516"/>
      <c r="S375" s="516"/>
    </row>
    <row r="376" spans="1:19">
      <c r="A376" s="543"/>
      <c r="B376" s="543"/>
      <c r="C376" s="543"/>
      <c r="D376" s="545"/>
      <c r="E376" s="543"/>
      <c r="F376" s="543"/>
      <c r="G376" s="545"/>
      <c r="H376" s="545"/>
      <c r="I376" s="545"/>
      <c r="J376" s="545"/>
      <c r="K376" s="543"/>
      <c r="L376" s="543"/>
      <c r="M376" s="543"/>
      <c r="N376" s="543"/>
    </row>
    <row r="377" spans="1:19">
      <c r="G377" s="730"/>
      <c r="H377" s="730"/>
      <c r="I377" s="730"/>
    </row>
    <row r="378" spans="1:19">
      <c r="G378" s="730"/>
      <c r="H378" s="730"/>
      <c r="I378" s="730"/>
    </row>
    <row r="379" spans="1:19">
      <c r="G379" s="730"/>
      <c r="H379" s="730"/>
      <c r="I379" s="730"/>
    </row>
    <row r="380" spans="1:19">
      <c r="G380" s="730"/>
      <c r="H380" s="730"/>
      <c r="I380" s="730"/>
    </row>
    <row r="381" spans="1:19">
      <c r="G381" s="730"/>
      <c r="H381" s="730"/>
      <c r="I381" s="730"/>
    </row>
    <row r="382" spans="1:19">
      <c r="G382" s="730"/>
      <c r="H382" s="730"/>
      <c r="I382" s="730"/>
    </row>
    <row r="383" spans="1:19">
      <c r="G383" s="730"/>
      <c r="H383" s="730"/>
      <c r="I383" s="730"/>
    </row>
    <row r="384" spans="1:19">
      <c r="G384" s="730"/>
      <c r="H384" s="730"/>
      <c r="I384" s="730"/>
    </row>
    <row r="385" spans="7:9">
      <c r="G385" s="730"/>
      <c r="H385" s="730"/>
      <c r="I385" s="730"/>
    </row>
    <row r="386" spans="7:9">
      <c r="G386" s="730"/>
      <c r="H386" s="730"/>
      <c r="I386" s="730"/>
    </row>
    <row r="387" spans="7:9">
      <c r="G387" s="730"/>
      <c r="H387" s="730"/>
      <c r="I387" s="730"/>
    </row>
    <row r="388" spans="7:9">
      <c r="G388" s="730"/>
      <c r="H388" s="730"/>
      <c r="I388" s="730"/>
    </row>
    <row r="389" spans="7:9">
      <c r="G389" s="730"/>
      <c r="H389" s="730"/>
      <c r="I389" s="730"/>
    </row>
    <row r="390" spans="7:9">
      <c r="G390" s="730"/>
      <c r="H390" s="730"/>
      <c r="I390" s="730"/>
    </row>
    <row r="391" spans="7:9">
      <c r="G391" s="730"/>
      <c r="H391" s="730"/>
      <c r="I391" s="730"/>
    </row>
    <row r="392" spans="7:9">
      <c r="G392" s="730"/>
      <c r="H392" s="730"/>
      <c r="I392" s="730"/>
    </row>
    <row r="393" spans="7:9">
      <c r="G393" s="730"/>
      <c r="H393" s="730"/>
      <c r="I393" s="730"/>
    </row>
    <row r="394" spans="7:9">
      <c r="G394" s="730"/>
      <c r="H394" s="730"/>
      <c r="I394" s="730"/>
    </row>
    <row r="395" spans="7:9">
      <c r="G395" s="730"/>
      <c r="H395" s="730"/>
      <c r="I395" s="730"/>
    </row>
    <row r="396" spans="7:9">
      <c r="G396" s="730"/>
      <c r="H396" s="730"/>
      <c r="I396" s="730"/>
    </row>
    <row r="397" spans="7:9">
      <c r="G397" s="730"/>
      <c r="H397" s="730"/>
      <c r="I397" s="730"/>
    </row>
    <row r="398" spans="7:9">
      <c r="G398" s="730"/>
      <c r="H398" s="730"/>
      <c r="I398" s="730"/>
    </row>
    <row r="399" spans="7:9">
      <c r="G399" s="730"/>
      <c r="H399" s="730"/>
      <c r="I399" s="730"/>
    </row>
    <row r="400" spans="7:9">
      <c r="G400" s="730"/>
      <c r="H400" s="730"/>
      <c r="I400" s="730"/>
    </row>
    <row r="401" spans="7:9">
      <c r="G401" s="730"/>
      <c r="H401" s="730"/>
      <c r="I401" s="730"/>
    </row>
    <row r="402" spans="7:9">
      <c r="G402" s="730"/>
      <c r="H402" s="730"/>
      <c r="I402" s="730"/>
    </row>
    <row r="403" spans="7:9">
      <c r="G403" s="730"/>
      <c r="H403" s="730"/>
      <c r="I403" s="730"/>
    </row>
    <row r="404" spans="7:9">
      <c r="G404" s="730"/>
      <c r="H404" s="730"/>
      <c r="I404" s="730"/>
    </row>
    <row r="405" spans="7:9">
      <c r="G405" s="730"/>
      <c r="H405" s="730"/>
      <c r="I405" s="730"/>
    </row>
    <row r="406" spans="7:9">
      <c r="G406" s="730"/>
      <c r="H406" s="730"/>
      <c r="I406" s="730"/>
    </row>
    <row r="407" spans="7:9">
      <c r="G407" s="730"/>
      <c r="H407" s="730"/>
      <c r="I407" s="730"/>
    </row>
  </sheetData>
  <sheetProtection algorithmName="SHA-512" hashValue="t2KbZlIOUayEROPgdZRP3dxt5nuiDYPwdtPlOyafSaHnGanj8rVgln5aw32SGXcmv1WSl1bPE51hErYGakymgg==" saltValue="qAe17Hro0kiVsFQUDwecJg==" spinCount="100000" sheet="1" formatColumns="0" formatRows="0" selectLockedCells="1"/>
  <customSheetViews>
    <customSheetView guid="{774408C1-A1A6-43CE-92F4-BC878F6EB0D4}" showPageBreaks="1" printArea="1" hiddenColumns="1" view="pageBreakPreview" topLeftCell="A17">
      <selection activeCell="G18" sqref="G18"/>
      <pageMargins left="0.25" right="0.25" top="0.75" bottom="0.5" header="0.3" footer="0.5"/>
      <printOptions horizontalCentered="1"/>
      <pageSetup paperSize="9" scale="57" orientation="landscape" r:id="rId1"/>
      <headerFooter>
        <oddHeader>&amp;RSchedule-1
Page &amp;P of &amp;N</oddHeader>
      </headerFooter>
    </customSheetView>
    <customSheetView guid="{CA9345C4-09FE-4F27-BFD9-3D9BCD2DED09}" scale="70" showPageBreaks="1" printArea="1" hiddenColumns="1" view="pageBreakPreview" topLeftCell="A281">
      <selection activeCell="G290" sqref="G290"/>
      <pageMargins left="0.25" right="0.25" top="0.75" bottom="0.5" header="0.3" footer="0.5"/>
      <printOptions horizontalCentered="1"/>
      <pageSetup paperSize="9" scale="57" orientation="landscape" r:id="rId2"/>
      <headerFooter>
        <oddHeader>&amp;RSchedule-1
Page &amp;P of &amp;N</oddHeader>
      </headerFooter>
    </customSheetView>
    <customSheetView guid="{7AB1F867-F01E-4EB9-A93D-DDCFDB9AA444}" scale="85" showPageBreaks="1" printArea="1" hiddenColumns="1" view="pageBreakPreview" topLeftCell="A124">
      <selection activeCell="G126" sqref="G126"/>
      <pageMargins left="0.25" right="0.25" top="0.75" bottom="0.5" header="0.3" footer="0.5"/>
      <printOptions horizontalCentered="1"/>
      <pageSetup paperSize="9" scale="57" orientation="landscape" r:id="rId3"/>
      <headerFooter>
        <oddHeader>&amp;RSchedule-1
Page &amp;P of &amp;N</oddHeader>
      </headerFooter>
    </customSheetView>
    <customSheetView guid="{B96E710B-6DD7-4DE1-95AB-C9EE060CD030}" showPageBreaks="1" printArea="1" hiddenColumns="1" view="pageBreakPreview">
      <selection activeCell="I93" sqref="I93"/>
      <pageMargins left="0.25" right="0.25" top="0.75" bottom="0.5" header="0.3" footer="0.5"/>
      <printOptions horizontalCentered="1"/>
      <pageSetup paperSize="9" scale="60" orientation="landscape" r:id="rId4"/>
      <headerFooter>
        <oddHeader>&amp;RSchedule-1
Page &amp;P of &amp;N</oddHeader>
      </headerFooter>
    </customSheetView>
    <customSheetView guid="{357C9841-BEC3-434B-AC63-C04FB4321BA3}" scale="80" showPageBreaks="1" printArea="1" hiddenColumns="1" view="pageBreakPreview" topLeftCell="A777">
      <selection activeCell="G783" sqref="G783"/>
      <pageMargins left="0.75" right="0.5" top="0.75" bottom="0.5" header="0.3" footer="0.5"/>
      <printOptions horizontalCentered="1" verticalCentered="1"/>
      <pageSetup paperSize="9" scale="53" orientation="landscape" r:id="rId5"/>
    </customSheetView>
    <customSheetView guid="{3C00DDA0-7DDE-4169-A739-550DAF5DCF8D}" scale="80" showPageBreaks="1" printArea="1" hiddenColumns="1" view="pageBreakPreview" topLeftCell="A3">
      <selection activeCell="A16" sqref="A16"/>
      <pageMargins left="0.75" right="0.5" top="0.75" bottom="0.5" header="0.3" footer="0.5"/>
      <printOptions horizontalCentered="1" verticalCentered="1"/>
      <pageSetup paperSize="9" scale="53" orientation="landscape" r:id="rId6"/>
    </customSheetView>
    <customSheetView guid="{99CA2F10-F926-46DC-8609-4EAE5B9F3585}" scale="90" showPageBreaks="1" printArea="1" hiddenColumns="1" view="pageBreakPreview" topLeftCell="A431">
      <selection activeCell="M435" sqref="M435"/>
      <rowBreaks count="21" manualBreakCount="21">
        <brk id="24" max="13" man="1"/>
        <brk id="47" max="13" man="1"/>
        <brk id="66" max="13" man="1"/>
        <brk id="89" max="13" man="1"/>
        <brk id="108" max="13" man="1"/>
        <brk id="130" max="13" man="1"/>
        <brk id="152" max="13" man="1"/>
        <brk id="172" max="13" man="1"/>
        <brk id="193" max="13" man="1"/>
        <brk id="213" max="13" man="1"/>
        <brk id="232" max="13" man="1"/>
        <brk id="255" max="13" man="1"/>
        <brk id="272" max="13" man="1"/>
        <brk id="291" max="13" man="1"/>
        <brk id="310" max="13" man="1"/>
        <brk id="333" max="13" man="1"/>
        <brk id="352" max="13" man="1"/>
        <brk id="372" max="13" man="1"/>
        <brk id="392" max="13" man="1"/>
        <brk id="411" max="13" man="1"/>
        <brk id="434" max="13" man="1"/>
      </rowBreaks>
      <pageMargins left="0.25" right="0.25" top="0.75" bottom="0.5" header="0.3" footer="0.5"/>
      <printOptions horizontalCentered="1"/>
      <pageSetup paperSize="9" scale="59" orientation="landscape" r:id="rId7"/>
      <headerFooter>
        <oddHeader>&amp;RSchedule-1
Page &amp;P of &amp;N</oddHeader>
      </headerFooter>
    </customSheetView>
    <customSheetView guid="{497EA202-A8B8-45C5-9E6C-C3CD104F3979}" scale="80" showPageBreaks="1" printArea="1" hiddenColumns="1" view="pageBreakPreview">
      <selection activeCell="G18" sqref="G18"/>
      <pageMargins left="0.25" right="0.25" top="0.75" bottom="0.5" header="0.3" footer="0.5"/>
      <printOptions horizontalCentered="1"/>
      <pageSetup paperSize="9" scale="57" orientation="landscape" r:id="rId8"/>
      <headerFooter>
        <oddHeader>&amp;RSchedule-1
Page &amp;P of &amp;N</oddHeader>
      </headerFooter>
    </customSheetView>
    <customSheetView guid="{63D51328-7CBC-4A1E-B96D-BAE91416501B}" scale="80" showPageBreaks="1" printArea="1" hiddenColumns="1" view="pageBreakPreview">
      <selection activeCell="M26" sqref="M26"/>
      <pageMargins left="0.25" right="0.25" top="0.75" bottom="0.5" header="0.3" footer="0.5"/>
      <printOptions horizontalCentered="1"/>
      <pageSetup paperSize="9" scale="57" orientation="landscape" r:id="rId9"/>
      <headerFooter>
        <oddHeader>&amp;RSchedule-1
Page &amp;P of &amp;N</oddHeader>
      </headerFooter>
    </customSheetView>
    <customSheetView guid="{D5521983-A70D-48A3-9506-C0263CBBC57D}" scale="85" showPageBreaks="1" printArea="1" hiddenColumns="1" view="pageBreakPreview" topLeftCell="A124">
      <selection activeCell="G126" sqref="G126"/>
      <pageMargins left="0.25" right="0.25" top="0.75" bottom="0.5" header="0.3" footer="0.5"/>
      <printOptions horizontalCentered="1"/>
      <pageSetup paperSize="9" scale="57" orientation="landscape" r:id="rId10"/>
      <headerFooter>
        <oddHeader>&amp;RSchedule-1
Page &amp;P of &amp;N</oddHeader>
      </headerFooter>
    </customSheetView>
    <customSheetView guid="{12A89170-4F84-482D-A3C5-7890082E7B73}" scale="85" showPageBreaks="1" printArea="1" hiddenColumns="1" view="pageBreakPreview" topLeftCell="A18">
      <selection activeCell="G18" sqref="G18"/>
      <pageMargins left="0.25" right="0.25" top="0.75" bottom="0.5" header="0.3" footer="0.5"/>
      <printOptions horizontalCentered="1"/>
      <pageSetup paperSize="9" scale="57" orientation="landscape" r:id="rId11"/>
      <headerFooter>
        <oddHeader>&amp;RSchedule-1
Page &amp;P of &amp;N</oddHeader>
      </headerFooter>
    </customSheetView>
    <customSheetView guid="{CCA37BAE-906F-43D5-9FD9-B13563E4B9D7}" scale="70" showPageBreaks="1" printArea="1" hiddenColumns="1" view="pageBreakPreview" topLeftCell="A281">
      <selection activeCell="G290" sqref="G290"/>
      <pageMargins left="0.25" right="0.25" top="0.75" bottom="0.5" header="0.3" footer="0.5"/>
      <printOptions horizontalCentered="1"/>
      <pageSetup paperSize="9" scale="57" orientation="landscape" r:id="rId12"/>
      <headerFooter>
        <oddHeader>&amp;RSchedule-1
Page &amp;P of &amp;N</oddHeader>
      </headerFooter>
    </customSheetView>
  </customSheetViews>
  <mergeCells count="22">
    <mergeCell ref="Z10:AL10"/>
    <mergeCell ref="Z8:AL8"/>
    <mergeCell ref="Z9:AL9"/>
    <mergeCell ref="A368:M368"/>
    <mergeCell ref="C374:D374"/>
    <mergeCell ref="B371:N371"/>
    <mergeCell ref="K374:N374"/>
    <mergeCell ref="K373:N373"/>
    <mergeCell ref="A369:M369"/>
    <mergeCell ref="A370:M370"/>
    <mergeCell ref="C373:D373"/>
    <mergeCell ref="A3:N3"/>
    <mergeCell ref="A4:N4"/>
    <mergeCell ref="A6:B6"/>
    <mergeCell ref="A8:G8"/>
    <mergeCell ref="K14:N14"/>
    <mergeCell ref="C12:G12"/>
    <mergeCell ref="C10:G10"/>
    <mergeCell ref="C9:G9"/>
    <mergeCell ref="A7:I7"/>
    <mergeCell ref="A13:N13"/>
    <mergeCell ref="C11:G11"/>
  </mergeCells>
  <conditionalFormatting sqref="I18:I19 I111:I143 I145:I252 I254:I367">
    <cfRule type="expression" dxfId="22" priority="29" stopIfTrue="1">
      <formula>H18&gt;0</formula>
    </cfRule>
  </conditionalFormatting>
  <conditionalFormatting sqref="I106 I109:I110">
    <cfRule type="expression" dxfId="21" priority="9" stopIfTrue="1">
      <formula>H106&gt;0</formula>
    </cfRule>
  </conditionalFormatting>
  <conditionalFormatting sqref="I65:I105 I20:I24">
    <cfRule type="expression" dxfId="20" priority="7" stopIfTrue="1">
      <formula>H20&gt;0</formula>
    </cfRule>
  </conditionalFormatting>
  <conditionalFormatting sqref="I25:I64">
    <cfRule type="expression" dxfId="19" priority="6" stopIfTrue="1">
      <formula>H25&gt;0</formula>
    </cfRule>
  </conditionalFormatting>
  <conditionalFormatting sqref="I107">
    <cfRule type="expression" dxfId="18" priority="3" stopIfTrue="1">
      <formula>H107&gt;0</formula>
    </cfRule>
  </conditionalFormatting>
  <dataValidations count="3">
    <dataValidation type="list" operator="greaterThan" allowBlank="1" showInputMessage="1" showErrorMessage="1" sqref="I18:I106 I108:I367" xr:uid="{00000000-0002-0000-0400-000000000000}">
      <formula1>"0%,5%,12%,18%,28%"</formula1>
    </dataValidation>
    <dataValidation type="whole" operator="greaterThan" allowBlank="1" showInputMessage="1" showErrorMessage="1" sqref="G18:G106 G108:G367" xr:uid="{00000000-0002-0000-0400-000001000000}">
      <formula1>0</formula1>
    </dataValidation>
    <dataValidation type="decimal" operator="greaterThanOrEqual" allowBlank="1" showInputMessage="1" showErrorMessage="1" sqref="M18:M106 M108:M367" xr:uid="{00000000-0002-0000-0400-000002000000}">
      <formula1>0</formula1>
    </dataValidation>
  </dataValidations>
  <printOptions horizontalCentered="1"/>
  <pageMargins left="0.25" right="0.25" top="0.75" bottom="0.5" header="0.3" footer="0.5"/>
  <pageSetup paperSize="9" scale="57" orientation="landscape" r:id="rId13"/>
  <headerFooter>
    <oddHeader>&amp;RSchedule-1
Page &amp;P of &amp;N</oddHeader>
  </headerFooter>
  <drawing r:id="rId1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dimension ref="A1:AF374"/>
  <sheetViews>
    <sheetView view="pageBreakPreview" topLeftCell="A4" zoomScale="80" zoomScaleNormal="100" zoomScaleSheetLayoutView="80" workbookViewId="0">
      <selection activeCell="I18" sqref="I18"/>
    </sheetView>
  </sheetViews>
  <sheetFormatPr defaultColWidth="9.140625" defaultRowHeight="15.75"/>
  <cols>
    <col min="1" max="1" width="6.140625" style="428" customWidth="1"/>
    <col min="2" max="2" width="15" style="428" customWidth="1"/>
    <col min="3" max="3" width="11.28515625" style="428" customWidth="1"/>
    <col min="4" max="4" width="23.85546875" style="428" customWidth="1"/>
    <col min="5" max="5" width="20.28515625" style="428" customWidth="1"/>
    <col min="6" max="6" width="62" style="420" customWidth="1"/>
    <col min="7" max="7" width="11.28515625" style="428" customWidth="1"/>
    <col min="8" max="8" width="11" style="428" customWidth="1"/>
    <col min="9" max="9" width="18.85546875" style="9" customWidth="1"/>
    <col min="10" max="10" width="24.28515625" style="428" customWidth="1"/>
    <col min="11" max="13" width="10.28515625" style="425" customWidth="1"/>
    <col min="14" max="14" width="9.140625" style="425" customWidth="1"/>
    <col min="15" max="17" width="9.140625" style="425"/>
    <col min="18" max="28" width="9.140625" style="416"/>
    <col min="29" max="16384" width="9.140625" style="424"/>
  </cols>
  <sheetData>
    <row r="1" spans="1:32" ht="27.75" customHeight="1">
      <c r="A1" s="1" t="str">
        <f>Basic!B5</f>
        <v>5002002162/GIS-EXCLUDING/DOM/A04-CC CS -5</v>
      </c>
      <c r="B1" s="1"/>
      <c r="C1" s="1"/>
      <c r="D1" s="419"/>
      <c r="E1" s="419"/>
      <c r="F1" s="419"/>
      <c r="G1" s="422"/>
      <c r="H1" s="422"/>
      <c r="I1" s="423"/>
      <c r="J1" s="641" t="s">
        <v>14</v>
      </c>
    </row>
    <row r="2" spans="1:32" ht="21.75" customHeight="1">
      <c r="A2" s="418"/>
      <c r="B2" s="418"/>
      <c r="C2" s="418"/>
      <c r="D2" s="418"/>
      <c r="E2" s="418"/>
      <c r="F2" s="418"/>
      <c r="G2" s="352"/>
      <c r="H2" s="352"/>
      <c r="I2" s="426"/>
      <c r="J2" s="352"/>
    </row>
    <row r="3" spans="1:32" ht="92.25" customHeight="1">
      <c r="A3" s="827" t="str">
        <f>Cover!$B$2</f>
        <v xml:space="preserve">220kV GIS Substation Package SS-75: for (i) Extension of 220kV Drass (GIS) Substation &amp; Extension of 220kV Alusteng (AIS) Substation under Transmission System Strengthening of Srinagar Leh Transmission System and (ii) Extension of 220 kV Drass (GIS) Substation and 66/11kV New Zoji la East (GIS) S/S under consultancy services to NHIDCL.
</v>
      </c>
      <c r="B3" s="827"/>
      <c r="C3" s="827"/>
      <c r="D3" s="827"/>
      <c r="E3" s="827"/>
      <c r="F3" s="827"/>
      <c r="G3" s="827"/>
      <c r="H3" s="827"/>
      <c r="I3" s="827"/>
      <c r="J3" s="827"/>
      <c r="K3" s="427"/>
      <c r="N3" s="843"/>
      <c r="O3" s="843"/>
      <c r="R3" s="425"/>
      <c r="S3" s="425"/>
      <c r="T3" s="425"/>
      <c r="U3" s="425"/>
      <c r="V3" s="425"/>
      <c r="W3" s="425"/>
      <c r="X3" s="425"/>
      <c r="Y3" s="425"/>
      <c r="Z3" s="425"/>
      <c r="AA3" s="425"/>
      <c r="AC3" s="416"/>
      <c r="AD3" s="416"/>
      <c r="AE3" s="416"/>
      <c r="AF3" s="416"/>
    </row>
    <row r="4" spans="1:32" ht="21.95" customHeight="1">
      <c r="A4" s="844" t="s">
        <v>0</v>
      </c>
      <c r="B4" s="844"/>
      <c r="C4" s="844"/>
      <c r="D4" s="844"/>
      <c r="E4" s="844"/>
      <c r="F4" s="844"/>
      <c r="G4" s="844"/>
      <c r="H4" s="844"/>
      <c r="I4" s="844"/>
      <c r="J4" s="844"/>
    </row>
    <row r="5" spans="1:32" ht="15" customHeight="1">
      <c r="J5" s="352"/>
    </row>
    <row r="6" spans="1:32" ht="22.5" customHeight="1">
      <c r="A6" s="829" t="s">
        <v>353</v>
      </c>
      <c r="B6" s="829"/>
      <c r="C6" s="4"/>
      <c r="D6" s="352"/>
      <c r="E6" s="4"/>
      <c r="F6" s="4"/>
      <c r="G6" s="4"/>
      <c r="H6" s="4"/>
      <c r="I6" s="4"/>
      <c r="J6" s="352"/>
    </row>
    <row r="7" spans="1:32" ht="25.5" customHeight="1">
      <c r="A7" s="834">
        <f>'Sch-1'!A7</f>
        <v>0</v>
      </c>
      <c r="B7" s="834"/>
      <c r="C7" s="834"/>
      <c r="D7" s="834"/>
      <c r="E7" s="834"/>
      <c r="F7" s="834"/>
      <c r="G7" s="596"/>
      <c r="H7" s="456" t="s">
        <v>1</v>
      </c>
      <c r="I7" s="596"/>
      <c r="J7" s="352"/>
    </row>
    <row r="8" spans="1:32" ht="29.25" customHeight="1">
      <c r="A8" s="830" t="str">
        <f>"Bidder’s Name and Address  (" &amp; MID('Names of Bidder'!B9,9, 20) &amp; ") :"</f>
        <v>Bidder’s Name and Address  (Sole Bidder) :</v>
      </c>
      <c r="B8" s="830"/>
      <c r="C8" s="830"/>
      <c r="D8" s="830"/>
      <c r="E8" s="830"/>
      <c r="F8" s="830"/>
      <c r="G8" s="830"/>
      <c r="H8" s="457" t="s">
        <v>2</v>
      </c>
      <c r="I8" s="549"/>
      <c r="J8" s="352"/>
    </row>
    <row r="9" spans="1:32" ht="26.25" customHeight="1">
      <c r="A9" s="462" t="s">
        <v>12</v>
      </c>
      <c r="B9" s="408"/>
      <c r="C9" s="833" t="str">
        <f>IF('Names of Bidder'!D9=0, "", 'Names of Bidder'!D9)</f>
        <v/>
      </c>
      <c r="D9" s="833"/>
      <c r="E9" s="833"/>
      <c r="F9" s="598"/>
      <c r="G9" s="598"/>
      <c r="H9" s="457" t="s">
        <v>3</v>
      </c>
      <c r="I9" s="409"/>
      <c r="J9" s="352"/>
    </row>
    <row r="10" spans="1:32" ht="17.25" customHeight="1">
      <c r="A10" s="462" t="s">
        <v>11</v>
      </c>
      <c r="B10" s="408"/>
      <c r="C10" s="832" t="str">
        <f>IF('Names of Bidder'!D10=0, "", 'Names of Bidder'!D10)</f>
        <v/>
      </c>
      <c r="D10" s="832"/>
      <c r="E10" s="832"/>
      <c r="F10" s="598"/>
      <c r="G10" s="598"/>
      <c r="H10" s="457" t="s">
        <v>4</v>
      </c>
      <c r="I10" s="409"/>
      <c r="J10" s="352"/>
    </row>
    <row r="11" spans="1:32" ht="18" customHeight="1">
      <c r="A11" s="409"/>
      <c r="B11" s="409"/>
      <c r="C11" s="832" t="str">
        <f>IF('Names of Bidder'!D11=0, "", 'Names of Bidder'!D11)</f>
        <v/>
      </c>
      <c r="D11" s="832"/>
      <c r="E11" s="832"/>
      <c r="F11" s="598"/>
      <c r="G11" s="598"/>
      <c r="H11" s="457" t="s">
        <v>5</v>
      </c>
      <c r="I11" s="409"/>
      <c r="J11" s="352"/>
    </row>
    <row r="12" spans="1:32" ht="18" customHeight="1">
      <c r="A12" s="409"/>
      <c r="B12" s="409"/>
      <c r="C12" s="832" t="str">
        <f>IF('Names of Bidder'!D12=0, "", 'Names of Bidder'!D12)</f>
        <v/>
      </c>
      <c r="D12" s="832"/>
      <c r="E12" s="832"/>
      <c r="F12" s="598"/>
      <c r="G12" s="598"/>
      <c r="H12" s="457" t="s">
        <v>6</v>
      </c>
      <c r="I12" s="409"/>
      <c r="J12" s="352"/>
    </row>
    <row r="13" spans="1:32" s="472" customFormat="1" ht="26.45" customHeight="1">
      <c r="A13" s="848" t="s">
        <v>367</v>
      </c>
      <c r="B13" s="848"/>
      <c r="C13" s="848"/>
      <c r="D13" s="848"/>
      <c r="E13" s="848"/>
      <c r="F13" s="848"/>
      <c r="G13" s="848"/>
      <c r="H13" s="848"/>
      <c r="I13" s="848"/>
      <c r="J13" s="848"/>
      <c r="K13" s="470"/>
      <c r="L13" s="470"/>
      <c r="M13" s="470"/>
      <c r="N13" s="470"/>
      <c r="O13" s="470"/>
      <c r="P13" s="470"/>
      <c r="Q13" s="470"/>
      <c r="R13" s="471"/>
      <c r="S13" s="471"/>
      <c r="T13" s="471"/>
      <c r="U13" s="471"/>
      <c r="V13" s="471"/>
      <c r="W13" s="471"/>
      <c r="X13" s="471"/>
      <c r="Y13" s="471"/>
      <c r="Z13" s="471"/>
      <c r="AA13" s="471"/>
      <c r="AB13" s="471"/>
    </row>
    <row r="14" spans="1:32" ht="20.25" customHeight="1" thickBot="1">
      <c r="A14" s="429"/>
      <c r="B14" s="429"/>
      <c r="C14" s="429"/>
      <c r="D14" s="429"/>
      <c r="E14" s="429"/>
      <c r="F14" s="421"/>
      <c r="G14" s="430"/>
      <c r="H14" s="430"/>
      <c r="I14" s="847" t="s">
        <v>358</v>
      </c>
      <c r="J14" s="847"/>
    </row>
    <row r="15" spans="1:32" ht="102" customHeight="1">
      <c r="A15" s="13" t="s">
        <v>7</v>
      </c>
      <c r="B15" s="17" t="s">
        <v>267</v>
      </c>
      <c r="C15" s="17" t="s">
        <v>279</v>
      </c>
      <c r="D15" s="17" t="s">
        <v>281</v>
      </c>
      <c r="E15" s="17" t="s">
        <v>13</v>
      </c>
      <c r="F15" s="14" t="s">
        <v>15</v>
      </c>
      <c r="G15" s="14" t="s">
        <v>9</v>
      </c>
      <c r="H15" s="14" t="s">
        <v>16</v>
      </c>
      <c r="I15" s="14" t="s">
        <v>366</v>
      </c>
      <c r="J15" s="15" t="s">
        <v>365</v>
      </c>
    </row>
    <row r="16" spans="1:32" s="611" customFormat="1">
      <c r="A16" s="605">
        <v>1</v>
      </c>
      <c r="B16" s="605">
        <v>2</v>
      </c>
      <c r="C16" s="605">
        <v>3</v>
      </c>
      <c r="D16" s="605">
        <v>4</v>
      </c>
      <c r="E16" s="605">
        <v>5</v>
      </c>
      <c r="F16" s="605">
        <v>6</v>
      </c>
      <c r="G16" s="605">
        <v>7</v>
      </c>
      <c r="H16" s="605">
        <v>8</v>
      </c>
      <c r="I16" s="605">
        <v>9</v>
      </c>
      <c r="J16" s="605" t="s">
        <v>359</v>
      </c>
      <c r="K16" s="609"/>
      <c r="L16" s="609"/>
      <c r="M16" s="609"/>
      <c r="N16" s="609"/>
      <c r="O16" s="609"/>
      <c r="P16" s="609"/>
      <c r="Q16" s="609"/>
      <c r="R16" s="610"/>
      <c r="S16" s="610"/>
      <c r="T16" s="610"/>
      <c r="U16" s="610"/>
      <c r="V16" s="610"/>
      <c r="W16" s="610"/>
      <c r="X16" s="610"/>
      <c r="Y16" s="610"/>
      <c r="Z16" s="610"/>
      <c r="AA16" s="610"/>
      <c r="AB16" s="610"/>
    </row>
    <row r="17" spans="1:28" s="762" customFormat="1" ht="18.75">
      <c r="A17" s="751" t="str">
        <f>+'Sch-1'!A17</f>
        <v>I</v>
      </c>
      <c r="B17" s="753" t="s">
        <v>535</v>
      </c>
      <c r="C17" s="751"/>
      <c r="D17" s="751"/>
      <c r="E17" s="751"/>
      <c r="F17" s="751"/>
      <c r="G17" s="751"/>
      <c r="H17" s="751"/>
      <c r="I17" s="759"/>
      <c r="J17" s="751"/>
      <c r="K17" s="760"/>
      <c r="L17" s="760"/>
      <c r="M17" s="760"/>
      <c r="N17" s="760"/>
      <c r="O17" s="760"/>
      <c r="P17" s="760"/>
      <c r="Q17" s="760"/>
      <c r="R17" s="761"/>
      <c r="S17" s="761"/>
      <c r="T17" s="761"/>
      <c r="U17" s="761"/>
      <c r="V17" s="761"/>
      <c r="W17" s="761"/>
      <c r="X17" s="761"/>
      <c r="Y17" s="761"/>
      <c r="Z17" s="761"/>
      <c r="AA17" s="761"/>
      <c r="AB17" s="761"/>
    </row>
    <row r="18" spans="1:28" ht="31.5">
      <c r="A18" s="736">
        <v>1</v>
      </c>
      <c r="B18" s="546">
        <v>7000014602</v>
      </c>
      <c r="C18" s="546">
        <v>10</v>
      </c>
      <c r="D18" s="546" t="s">
        <v>536</v>
      </c>
      <c r="E18" s="546">
        <v>1000001798</v>
      </c>
      <c r="F18" s="538" t="s">
        <v>557</v>
      </c>
      <c r="G18" s="546" t="s">
        <v>302</v>
      </c>
      <c r="H18" s="546">
        <v>2</v>
      </c>
      <c r="I18" s="547"/>
      <c r="J18" s="548" t="str">
        <f t="shared" ref="J18:J113" si="0">IF(I18=0, "INCLUDED", IF(ISERROR(I18*H18), I18, I18*H18))</f>
        <v>INCLUDED</v>
      </c>
    </row>
    <row r="19" spans="1:28" ht="47.25">
      <c r="A19" s="736">
        <v>2</v>
      </c>
      <c r="B19" s="546">
        <v>7000014602</v>
      </c>
      <c r="C19" s="546">
        <v>20</v>
      </c>
      <c r="D19" s="546" t="s">
        <v>536</v>
      </c>
      <c r="E19" s="546">
        <v>1000032781</v>
      </c>
      <c r="F19" s="538" t="s">
        <v>558</v>
      </c>
      <c r="G19" s="546" t="s">
        <v>302</v>
      </c>
      <c r="H19" s="546">
        <v>2</v>
      </c>
      <c r="I19" s="547"/>
      <c r="J19" s="548" t="str">
        <f t="shared" si="0"/>
        <v>INCLUDED</v>
      </c>
    </row>
    <row r="20" spans="1:28" ht="31.5">
      <c r="A20" s="736">
        <v>3</v>
      </c>
      <c r="B20" s="546">
        <v>7000014602</v>
      </c>
      <c r="C20" s="546">
        <v>30</v>
      </c>
      <c r="D20" s="546" t="s">
        <v>537</v>
      </c>
      <c r="E20" s="546">
        <v>1000032669</v>
      </c>
      <c r="F20" s="538" t="s">
        <v>559</v>
      </c>
      <c r="G20" s="546" t="s">
        <v>301</v>
      </c>
      <c r="H20" s="546">
        <v>7</v>
      </c>
      <c r="I20" s="547"/>
      <c r="J20" s="548" t="str">
        <f t="shared" si="0"/>
        <v>INCLUDED</v>
      </c>
    </row>
    <row r="21" spans="1:28" ht="31.5">
      <c r="A21" s="736">
        <v>4</v>
      </c>
      <c r="B21" s="546">
        <v>7000014602</v>
      </c>
      <c r="C21" s="546">
        <v>40</v>
      </c>
      <c r="D21" s="546" t="s">
        <v>537</v>
      </c>
      <c r="E21" s="546">
        <v>1000032679</v>
      </c>
      <c r="F21" s="538" t="s">
        <v>560</v>
      </c>
      <c r="G21" s="546" t="s">
        <v>522</v>
      </c>
      <c r="H21" s="546">
        <v>7</v>
      </c>
      <c r="I21" s="547"/>
      <c r="J21" s="548" t="str">
        <f t="shared" si="0"/>
        <v>INCLUDED</v>
      </c>
    </row>
    <row r="22" spans="1:28">
      <c r="A22" s="736">
        <v>5</v>
      </c>
      <c r="B22" s="546">
        <v>7000014602</v>
      </c>
      <c r="C22" s="546">
        <v>1110</v>
      </c>
      <c r="D22" s="546" t="s">
        <v>537</v>
      </c>
      <c r="E22" s="546">
        <v>1000032903</v>
      </c>
      <c r="F22" s="538" t="s">
        <v>561</v>
      </c>
      <c r="G22" s="546" t="s">
        <v>302</v>
      </c>
      <c r="H22" s="546">
        <v>6</v>
      </c>
      <c r="I22" s="547"/>
      <c r="J22" s="548" t="str">
        <f t="shared" si="0"/>
        <v>INCLUDED</v>
      </c>
    </row>
    <row r="23" spans="1:28">
      <c r="A23" s="736">
        <v>6</v>
      </c>
      <c r="B23" s="546">
        <v>7000014602</v>
      </c>
      <c r="C23" s="546">
        <v>70</v>
      </c>
      <c r="D23" s="546" t="s">
        <v>538</v>
      </c>
      <c r="E23" s="546">
        <v>1000020417</v>
      </c>
      <c r="F23" s="538" t="s">
        <v>484</v>
      </c>
      <c r="G23" s="546" t="s">
        <v>301</v>
      </c>
      <c r="H23" s="546">
        <v>6</v>
      </c>
      <c r="I23" s="547"/>
      <c r="J23" s="548" t="str">
        <f t="shared" si="0"/>
        <v>INCLUDED</v>
      </c>
    </row>
    <row r="24" spans="1:28">
      <c r="A24" s="736">
        <v>7</v>
      </c>
      <c r="B24" s="546">
        <v>7000014602</v>
      </c>
      <c r="C24" s="546">
        <v>80</v>
      </c>
      <c r="D24" s="546" t="s">
        <v>538</v>
      </c>
      <c r="E24" s="546">
        <v>1000001695</v>
      </c>
      <c r="F24" s="538" t="s">
        <v>485</v>
      </c>
      <c r="G24" s="546" t="s">
        <v>301</v>
      </c>
      <c r="H24" s="546">
        <v>30</v>
      </c>
      <c r="I24" s="547"/>
      <c r="J24" s="548" t="str">
        <f t="shared" si="0"/>
        <v>INCLUDED</v>
      </c>
    </row>
    <row r="25" spans="1:28" ht="47.25">
      <c r="A25" s="736">
        <v>8</v>
      </c>
      <c r="B25" s="546">
        <v>7000014602</v>
      </c>
      <c r="C25" s="546">
        <v>100</v>
      </c>
      <c r="D25" s="546" t="s">
        <v>539</v>
      </c>
      <c r="E25" s="546">
        <v>1000024686</v>
      </c>
      <c r="F25" s="538" t="s">
        <v>562</v>
      </c>
      <c r="G25" s="546" t="s">
        <v>302</v>
      </c>
      <c r="H25" s="546">
        <v>1</v>
      </c>
      <c r="I25" s="547"/>
      <c r="J25" s="548" t="str">
        <f t="shared" si="0"/>
        <v>INCLUDED</v>
      </c>
    </row>
    <row r="26" spans="1:28" ht="31.5">
      <c r="A26" s="736">
        <v>9</v>
      </c>
      <c r="B26" s="546">
        <v>7000014602</v>
      </c>
      <c r="C26" s="546">
        <v>110</v>
      </c>
      <c r="D26" s="546" t="s">
        <v>540</v>
      </c>
      <c r="E26" s="546">
        <v>1000001168</v>
      </c>
      <c r="F26" s="538" t="s">
        <v>486</v>
      </c>
      <c r="G26" s="546" t="s">
        <v>301</v>
      </c>
      <c r="H26" s="546">
        <v>2</v>
      </c>
      <c r="I26" s="547"/>
      <c r="J26" s="548" t="str">
        <f t="shared" si="0"/>
        <v>INCLUDED</v>
      </c>
    </row>
    <row r="27" spans="1:28" ht="31.5">
      <c r="A27" s="736">
        <v>10</v>
      </c>
      <c r="B27" s="546">
        <v>7000014602</v>
      </c>
      <c r="C27" s="546">
        <v>120</v>
      </c>
      <c r="D27" s="546" t="s">
        <v>540</v>
      </c>
      <c r="E27" s="546">
        <v>1000001331</v>
      </c>
      <c r="F27" s="538" t="s">
        <v>563</v>
      </c>
      <c r="G27" s="546" t="s">
        <v>301</v>
      </c>
      <c r="H27" s="546">
        <v>2</v>
      </c>
      <c r="I27" s="547"/>
      <c r="J27" s="548" t="str">
        <f t="shared" si="0"/>
        <v>INCLUDED</v>
      </c>
    </row>
    <row r="28" spans="1:28" ht="31.5">
      <c r="A28" s="736">
        <v>11</v>
      </c>
      <c r="B28" s="546">
        <v>7000014602</v>
      </c>
      <c r="C28" s="546">
        <v>130</v>
      </c>
      <c r="D28" s="546" t="s">
        <v>540</v>
      </c>
      <c r="E28" s="546">
        <v>1000006842</v>
      </c>
      <c r="F28" s="538" t="s">
        <v>564</v>
      </c>
      <c r="G28" s="546" t="s">
        <v>302</v>
      </c>
      <c r="H28" s="546">
        <v>1</v>
      </c>
      <c r="I28" s="547"/>
      <c r="J28" s="548" t="str">
        <f t="shared" si="0"/>
        <v>INCLUDED</v>
      </c>
    </row>
    <row r="29" spans="1:28" ht="31.5">
      <c r="A29" s="736">
        <v>12</v>
      </c>
      <c r="B29" s="546">
        <v>7000014602</v>
      </c>
      <c r="C29" s="546">
        <v>340</v>
      </c>
      <c r="D29" s="546" t="s">
        <v>541</v>
      </c>
      <c r="E29" s="546">
        <v>1000001332</v>
      </c>
      <c r="F29" s="538" t="s">
        <v>565</v>
      </c>
      <c r="G29" s="546" t="s">
        <v>301</v>
      </c>
      <c r="H29" s="546">
        <v>2</v>
      </c>
      <c r="I29" s="547"/>
      <c r="J29" s="548" t="str">
        <f t="shared" si="0"/>
        <v>INCLUDED</v>
      </c>
    </row>
    <row r="30" spans="1:28" ht="31.5">
      <c r="A30" s="736">
        <v>13</v>
      </c>
      <c r="B30" s="546">
        <v>7000014602</v>
      </c>
      <c r="C30" s="546">
        <v>140</v>
      </c>
      <c r="D30" s="546" t="s">
        <v>542</v>
      </c>
      <c r="E30" s="546">
        <v>1000020262</v>
      </c>
      <c r="F30" s="538" t="s">
        <v>480</v>
      </c>
      <c r="G30" s="546" t="s">
        <v>301</v>
      </c>
      <c r="H30" s="546">
        <v>1</v>
      </c>
      <c r="I30" s="547"/>
      <c r="J30" s="548" t="str">
        <f t="shared" si="0"/>
        <v>INCLUDED</v>
      </c>
    </row>
    <row r="31" spans="1:28" ht="31.5">
      <c r="A31" s="736">
        <v>14</v>
      </c>
      <c r="B31" s="546">
        <v>7000014602</v>
      </c>
      <c r="C31" s="546">
        <v>150</v>
      </c>
      <c r="D31" s="546" t="s">
        <v>542</v>
      </c>
      <c r="E31" s="546">
        <v>1000038325</v>
      </c>
      <c r="F31" s="538" t="s">
        <v>517</v>
      </c>
      <c r="G31" s="546" t="s">
        <v>301</v>
      </c>
      <c r="H31" s="546">
        <v>6</v>
      </c>
      <c r="I31" s="547"/>
      <c r="J31" s="548" t="str">
        <f t="shared" si="0"/>
        <v>INCLUDED</v>
      </c>
    </row>
    <row r="32" spans="1:28">
      <c r="A32" s="736">
        <v>15</v>
      </c>
      <c r="B32" s="546">
        <v>7000014602</v>
      </c>
      <c r="C32" s="546">
        <v>160</v>
      </c>
      <c r="D32" s="546" t="s">
        <v>542</v>
      </c>
      <c r="E32" s="546">
        <v>1000045856</v>
      </c>
      <c r="F32" s="538" t="s">
        <v>566</v>
      </c>
      <c r="G32" s="546" t="s">
        <v>301</v>
      </c>
      <c r="H32" s="546">
        <v>6</v>
      </c>
      <c r="I32" s="547"/>
      <c r="J32" s="548" t="str">
        <f t="shared" si="0"/>
        <v>INCLUDED</v>
      </c>
    </row>
    <row r="33" spans="1:10" ht="31.5">
      <c r="A33" s="736">
        <v>16</v>
      </c>
      <c r="B33" s="546">
        <v>7000014602</v>
      </c>
      <c r="C33" s="546">
        <v>170</v>
      </c>
      <c r="D33" s="546" t="s">
        <v>542</v>
      </c>
      <c r="E33" s="546">
        <v>1000038385</v>
      </c>
      <c r="F33" s="538" t="s">
        <v>524</v>
      </c>
      <c r="G33" s="546" t="s">
        <v>301</v>
      </c>
      <c r="H33" s="546">
        <v>12</v>
      </c>
      <c r="I33" s="547"/>
      <c r="J33" s="548" t="str">
        <f t="shared" si="0"/>
        <v>INCLUDED</v>
      </c>
    </row>
    <row r="34" spans="1:10" ht="31.5">
      <c r="A34" s="736">
        <v>17</v>
      </c>
      <c r="B34" s="546">
        <v>7000014602</v>
      </c>
      <c r="C34" s="546">
        <v>190</v>
      </c>
      <c r="D34" s="546" t="s">
        <v>542</v>
      </c>
      <c r="E34" s="546">
        <v>1000004795</v>
      </c>
      <c r="F34" s="538" t="s">
        <v>567</v>
      </c>
      <c r="G34" s="546" t="s">
        <v>301</v>
      </c>
      <c r="H34" s="546">
        <v>2</v>
      </c>
      <c r="I34" s="547"/>
      <c r="J34" s="548" t="str">
        <f t="shared" si="0"/>
        <v>INCLUDED</v>
      </c>
    </row>
    <row r="35" spans="1:10" ht="31.5">
      <c r="A35" s="736">
        <v>18</v>
      </c>
      <c r="B35" s="546">
        <v>7000014602</v>
      </c>
      <c r="C35" s="546">
        <v>200</v>
      </c>
      <c r="D35" s="546" t="s">
        <v>542</v>
      </c>
      <c r="E35" s="546">
        <v>1000004952</v>
      </c>
      <c r="F35" s="538" t="s">
        <v>568</v>
      </c>
      <c r="G35" s="546" t="s">
        <v>301</v>
      </c>
      <c r="H35" s="546">
        <v>2</v>
      </c>
      <c r="I35" s="547"/>
      <c r="J35" s="548" t="str">
        <f t="shared" si="0"/>
        <v>INCLUDED</v>
      </c>
    </row>
    <row r="36" spans="1:10">
      <c r="A36" s="736">
        <v>19</v>
      </c>
      <c r="B36" s="546">
        <v>7000014602</v>
      </c>
      <c r="C36" s="546">
        <v>210</v>
      </c>
      <c r="D36" s="546" t="s">
        <v>542</v>
      </c>
      <c r="E36" s="546">
        <v>1000001894</v>
      </c>
      <c r="F36" s="538" t="s">
        <v>521</v>
      </c>
      <c r="G36" s="546" t="s">
        <v>301</v>
      </c>
      <c r="H36" s="546">
        <v>2</v>
      </c>
      <c r="I36" s="547"/>
      <c r="J36" s="548" t="str">
        <f t="shared" si="0"/>
        <v>INCLUDED</v>
      </c>
    </row>
    <row r="37" spans="1:10">
      <c r="A37" s="736">
        <v>20</v>
      </c>
      <c r="B37" s="546">
        <v>7000014602</v>
      </c>
      <c r="C37" s="546">
        <v>220</v>
      </c>
      <c r="D37" s="546" t="s">
        <v>542</v>
      </c>
      <c r="E37" s="546">
        <v>1000049218</v>
      </c>
      <c r="F37" s="538" t="s">
        <v>569</v>
      </c>
      <c r="G37" s="546" t="s">
        <v>301</v>
      </c>
      <c r="H37" s="546">
        <v>4</v>
      </c>
      <c r="I37" s="547"/>
      <c r="J37" s="548" t="str">
        <f t="shared" si="0"/>
        <v>INCLUDED</v>
      </c>
    </row>
    <row r="38" spans="1:10" ht="31.5">
      <c r="A38" s="736">
        <v>21</v>
      </c>
      <c r="B38" s="546">
        <v>7000014602</v>
      </c>
      <c r="C38" s="546">
        <v>230</v>
      </c>
      <c r="D38" s="546" t="s">
        <v>542</v>
      </c>
      <c r="E38" s="546">
        <v>1000049317</v>
      </c>
      <c r="F38" s="538" t="s">
        <v>570</v>
      </c>
      <c r="G38" s="546" t="s">
        <v>301</v>
      </c>
      <c r="H38" s="546">
        <v>4</v>
      </c>
      <c r="I38" s="547"/>
      <c r="J38" s="548" t="str">
        <f t="shared" si="0"/>
        <v>INCLUDED</v>
      </c>
    </row>
    <row r="39" spans="1:10" ht="31.5">
      <c r="A39" s="736">
        <v>22</v>
      </c>
      <c r="B39" s="546">
        <v>7000014602</v>
      </c>
      <c r="C39" s="546">
        <v>240</v>
      </c>
      <c r="D39" s="546" t="s">
        <v>542</v>
      </c>
      <c r="E39" s="546">
        <v>1000038397</v>
      </c>
      <c r="F39" s="538" t="s">
        <v>571</v>
      </c>
      <c r="G39" s="546" t="s">
        <v>301</v>
      </c>
      <c r="H39" s="546">
        <v>12</v>
      </c>
      <c r="I39" s="547"/>
      <c r="J39" s="548" t="str">
        <f t="shared" si="0"/>
        <v>INCLUDED</v>
      </c>
    </row>
    <row r="40" spans="1:10" ht="31.5">
      <c r="A40" s="736">
        <v>23</v>
      </c>
      <c r="B40" s="546">
        <v>7000014602</v>
      </c>
      <c r="C40" s="546">
        <v>250</v>
      </c>
      <c r="D40" s="546" t="s">
        <v>542</v>
      </c>
      <c r="E40" s="546">
        <v>1000038389</v>
      </c>
      <c r="F40" s="538" t="s">
        <v>572</v>
      </c>
      <c r="G40" s="546" t="s">
        <v>301</v>
      </c>
      <c r="H40" s="546">
        <v>12</v>
      </c>
      <c r="I40" s="547"/>
      <c r="J40" s="548" t="str">
        <f t="shared" si="0"/>
        <v>INCLUDED</v>
      </c>
    </row>
    <row r="41" spans="1:10">
      <c r="A41" s="736">
        <v>24</v>
      </c>
      <c r="B41" s="546">
        <v>7000014602</v>
      </c>
      <c r="C41" s="546">
        <v>300</v>
      </c>
      <c r="D41" s="546" t="s">
        <v>543</v>
      </c>
      <c r="E41" s="546">
        <v>1000032055</v>
      </c>
      <c r="F41" s="538" t="s">
        <v>525</v>
      </c>
      <c r="G41" s="546" t="s">
        <v>303</v>
      </c>
      <c r="H41" s="546">
        <v>1</v>
      </c>
      <c r="I41" s="547"/>
      <c r="J41" s="548" t="str">
        <f t="shared" si="0"/>
        <v>INCLUDED</v>
      </c>
    </row>
    <row r="42" spans="1:10" ht="47.25">
      <c r="A42" s="736">
        <v>25</v>
      </c>
      <c r="B42" s="546">
        <v>7000014602</v>
      </c>
      <c r="C42" s="546">
        <v>310</v>
      </c>
      <c r="D42" s="546" t="s">
        <v>544</v>
      </c>
      <c r="E42" s="546">
        <v>1000011245</v>
      </c>
      <c r="F42" s="538" t="s">
        <v>573</v>
      </c>
      <c r="G42" s="546" t="s">
        <v>302</v>
      </c>
      <c r="H42" s="546">
        <v>2</v>
      </c>
      <c r="I42" s="547"/>
      <c r="J42" s="548" t="str">
        <f t="shared" si="0"/>
        <v>INCLUDED</v>
      </c>
    </row>
    <row r="43" spans="1:10" ht="126">
      <c r="A43" s="736">
        <v>26</v>
      </c>
      <c r="B43" s="546">
        <v>7000014602</v>
      </c>
      <c r="C43" s="546">
        <v>1120</v>
      </c>
      <c r="D43" s="546" t="s">
        <v>544</v>
      </c>
      <c r="E43" s="546">
        <v>1000057802</v>
      </c>
      <c r="F43" s="538" t="s">
        <v>574</v>
      </c>
      <c r="G43" s="546" t="s">
        <v>302</v>
      </c>
      <c r="H43" s="546">
        <v>2</v>
      </c>
      <c r="I43" s="547"/>
      <c r="J43" s="548" t="str">
        <f t="shared" si="0"/>
        <v>INCLUDED</v>
      </c>
    </row>
    <row r="44" spans="1:10" ht="31.5">
      <c r="A44" s="736">
        <v>27</v>
      </c>
      <c r="B44" s="546">
        <v>7000016280</v>
      </c>
      <c r="C44" s="546">
        <v>50</v>
      </c>
      <c r="D44" s="546" t="s">
        <v>545</v>
      </c>
      <c r="E44" s="546">
        <v>1000012024</v>
      </c>
      <c r="F44" s="538" t="s">
        <v>575</v>
      </c>
      <c r="G44" s="546" t="s">
        <v>301</v>
      </c>
      <c r="H44" s="546">
        <v>5</v>
      </c>
      <c r="I44" s="547"/>
      <c r="J44" s="548" t="str">
        <f t="shared" si="0"/>
        <v>INCLUDED</v>
      </c>
    </row>
    <row r="45" spans="1:10">
      <c r="A45" s="736">
        <v>28</v>
      </c>
      <c r="B45" s="546">
        <v>7000016280</v>
      </c>
      <c r="C45" s="546">
        <v>60</v>
      </c>
      <c r="D45" s="546" t="s">
        <v>545</v>
      </c>
      <c r="E45" s="546">
        <v>1000012022</v>
      </c>
      <c r="F45" s="538" t="s">
        <v>516</v>
      </c>
      <c r="G45" s="546" t="s">
        <v>301</v>
      </c>
      <c r="H45" s="546">
        <v>5</v>
      </c>
      <c r="I45" s="547"/>
      <c r="J45" s="548" t="str">
        <f t="shared" si="0"/>
        <v>INCLUDED</v>
      </c>
    </row>
    <row r="46" spans="1:10" ht="31.5">
      <c r="A46" s="736">
        <v>29</v>
      </c>
      <c r="B46" s="546">
        <v>7000016280</v>
      </c>
      <c r="C46" s="546">
        <v>80</v>
      </c>
      <c r="D46" s="546" t="s">
        <v>545</v>
      </c>
      <c r="E46" s="546">
        <v>1000032425</v>
      </c>
      <c r="F46" s="538" t="s">
        <v>576</v>
      </c>
      <c r="G46" s="546" t="s">
        <v>302</v>
      </c>
      <c r="H46" s="546">
        <v>1</v>
      </c>
      <c r="I46" s="547"/>
      <c r="J46" s="548" t="str">
        <f t="shared" si="0"/>
        <v>INCLUDED</v>
      </c>
    </row>
    <row r="47" spans="1:10" ht="31.5">
      <c r="A47" s="736">
        <v>30</v>
      </c>
      <c r="B47" s="546">
        <v>7000014602</v>
      </c>
      <c r="C47" s="546">
        <v>1290</v>
      </c>
      <c r="D47" s="546" t="s">
        <v>545</v>
      </c>
      <c r="E47" s="546">
        <v>1000012073</v>
      </c>
      <c r="F47" s="538" t="s">
        <v>577</v>
      </c>
      <c r="G47" s="546" t="s">
        <v>301</v>
      </c>
      <c r="H47" s="546">
        <v>3</v>
      </c>
      <c r="I47" s="547"/>
      <c r="J47" s="548" t="str">
        <f t="shared" si="0"/>
        <v>INCLUDED</v>
      </c>
    </row>
    <row r="48" spans="1:10" ht="31.5">
      <c r="A48" s="736">
        <v>31</v>
      </c>
      <c r="B48" s="546">
        <v>7000016280</v>
      </c>
      <c r="C48" s="546">
        <v>30</v>
      </c>
      <c r="D48" s="546" t="s">
        <v>546</v>
      </c>
      <c r="E48" s="546">
        <v>1000029287</v>
      </c>
      <c r="F48" s="538" t="s">
        <v>518</v>
      </c>
      <c r="G48" s="546" t="s">
        <v>481</v>
      </c>
      <c r="H48" s="546">
        <v>1</v>
      </c>
      <c r="I48" s="547"/>
      <c r="J48" s="548" t="str">
        <f t="shared" si="0"/>
        <v>INCLUDED</v>
      </c>
    </row>
    <row r="49" spans="1:10" ht="31.5">
      <c r="A49" s="736">
        <v>32</v>
      </c>
      <c r="B49" s="546">
        <v>7000016280</v>
      </c>
      <c r="C49" s="546">
        <v>70</v>
      </c>
      <c r="D49" s="546" t="s">
        <v>546</v>
      </c>
      <c r="E49" s="546">
        <v>1000022397</v>
      </c>
      <c r="F49" s="538" t="s">
        <v>578</v>
      </c>
      <c r="G49" s="546" t="s">
        <v>302</v>
      </c>
      <c r="H49" s="546">
        <v>1</v>
      </c>
      <c r="I49" s="547"/>
      <c r="J49" s="548" t="str">
        <f t="shared" si="0"/>
        <v>INCLUDED</v>
      </c>
    </row>
    <row r="50" spans="1:10" ht="31.5">
      <c r="A50" s="736">
        <v>33</v>
      </c>
      <c r="B50" s="546">
        <v>7000016280</v>
      </c>
      <c r="C50" s="546">
        <v>100</v>
      </c>
      <c r="D50" s="546" t="s">
        <v>547</v>
      </c>
      <c r="E50" s="546">
        <v>1000000443</v>
      </c>
      <c r="F50" s="538" t="s">
        <v>482</v>
      </c>
      <c r="G50" s="546" t="s">
        <v>481</v>
      </c>
      <c r="H50" s="546">
        <v>1</v>
      </c>
      <c r="I50" s="547"/>
      <c r="J50" s="548" t="str">
        <f t="shared" si="0"/>
        <v>INCLUDED</v>
      </c>
    </row>
    <row r="51" spans="1:10" ht="31.5">
      <c r="A51" s="736">
        <v>34</v>
      </c>
      <c r="B51" s="546">
        <v>7000016280</v>
      </c>
      <c r="C51" s="546">
        <v>110</v>
      </c>
      <c r="D51" s="546" t="s">
        <v>547</v>
      </c>
      <c r="E51" s="546">
        <v>1000000444</v>
      </c>
      <c r="F51" s="538" t="s">
        <v>529</v>
      </c>
      <c r="G51" s="546" t="s">
        <v>481</v>
      </c>
      <c r="H51" s="546">
        <v>1</v>
      </c>
      <c r="I51" s="547"/>
      <c r="J51" s="548" t="str">
        <f t="shared" si="0"/>
        <v>INCLUDED</v>
      </c>
    </row>
    <row r="52" spans="1:10" ht="31.5">
      <c r="A52" s="736">
        <v>35</v>
      </c>
      <c r="B52" s="546">
        <v>7000016280</v>
      </c>
      <c r="C52" s="546">
        <v>120</v>
      </c>
      <c r="D52" s="546" t="s">
        <v>547</v>
      </c>
      <c r="E52" s="546">
        <v>1000000442</v>
      </c>
      <c r="F52" s="538" t="s">
        <v>483</v>
      </c>
      <c r="G52" s="546" t="s">
        <v>481</v>
      </c>
      <c r="H52" s="546">
        <v>1</v>
      </c>
      <c r="I52" s="547"/>
      <c r="J52" s="548" t="str">
        <f t="shared" si="0"/>
        <v>INCLUDED</v>
      </c>
    </row>
    <row r="53" spans="1:10" ht="31.5">
      <c r="A53" s="736">
        <v>36</v>
      </c>
      <c r="B53" s="546">
        <v>7000016280</v>
      </c>
      <c r="C53" s="546">
        <v>130</v>
      </c>
      <c r="D53" s="546" t="s">
        <v>547</v>
      </c>
      <c r="E53" s="546">
        <v>1000032049</v>
      </c>
      <c r="F53" s="538" t="s">
        <v>579</v>
      </c>
      <c r="G53" s="546" t="s">
        <v>303</v>
      </c>
      <c r="H53" s="546">
        <v>1</v>
      </c>
      <c r="I53" s="547"/>
      <c r="J53" s="548" t="str">
        <f t="shared" si="0"/>
        <v>INCLUDED</v>
      </c>
    </row>
    <row r="54" spans="1:10" ht="31.5">
      <c r="A54" s="736">
        <v>37</v>
      </c>
      <c r="B54" s="546">
        <v>7000014602</v>
      </c>
      <c r="C54" s="546">
        <v>420</v>
      </c>
      <c r="D54" s="546" t="s">
        <v>551</v>
      </c>
      <c r="E54" s="546">
        <v>1000028576</v>
      </c>
      <c r="F54" s="538" t="s">
        <v>580</v>
      </c>
      <c r="G54" s="546" t="s">
        <v>522</v>
      </c>
      <c r="H54" s="546">
        <v>1</v>
      </c>
      <c r="I54" s="547"/>
      <c r="J54" s="548" t="str">
        <f t="shared" si="0"/>
        <v>INCLUDED</v>
      </c>
    </row>
    <row r="55" spans="1:10" ht="31.5">
      <c r="A55" s="736">
        <v>38</v>
      </c>
      <c r="B55" s="546">
        <v>7000014602</v>
      </c>
      <c r="C55" s="546">
        <v>430</v>
      </c>
      <c r="D55" s="546" t="s">
        <v>551</v>
      </c>
      <c r="E55" s="546">
        <v>1000025930</v>
      </c>
      <c r="F55" s="538" t="s">
        <v>487</v>
      </c>
      <c r="G55" s="546" t="s">
        <v>302</v>
      </c>
      <c r="H55" s="546">
        <v>1</v>
      </c>
      <c r="I55" s="547"/>
      <c r="J55" s="548" t="str">
        <f t="shared" si="0"/>
        <v>INCLUDED</v>
      </c>
    </row>
    <row r="56" spans="1:10" ht="31.5">
      <c r="A56" s="736">
        <v>39</v>
      </c>
      <c r="B56" s="546">
        <v>7000014602</v>
      </c>
      <c r="C56" s="546">
        <v>400</v>
      </c>
      <c r="D56" s="546" t="s">
        <v>551</v>
      </c>
      <c r="E56" s="546">
        <v>1000019927</v>
      </c>
      <c r="F56" s="538" t="s">
        <v>488</v>
      </c>
      <c r="G56" s="546" t="s">
        <v>481</v>
      </c>
      <c r="H56" s="546">
        <v>1</v>
      </c>
      <c r="I56" s="547"/>
      <c r="J56" s="548" t="str">
        <f t="shared" si="0"/>
        <v>INCLUDED</v>
      </c>
    </row>
    <row r="57" spans="1:10" ht="31.5">
      <c r="A57" s="736">
        <v>40</v>
      </c>
      <c r="B57" s="546">
        <v>7000014602</v>
      </c>
      <c r="C57" s="546">
        <v>410</v>
      </c>
      <c r="D57" s="546" t="s">
        <v>551</v>
      </c>
      <c r="E57" s="546">
        <v>1000032670</v>
      </c>
      <c r="F57" s="538" t="s">
        <v>581</v>
      </c>
      <c r="G57" s="546" t="s">
        <v>481</v>
      </c>
      <c r="H57" s="546">
        <v>1</v>
      </c>
      <c r="I57" s="547"/>
      <c r="J57" s="548" t="str">
        <f t="shared" si="0"/>
        <v>INCLUDED</v>
      </c>
    </row>
    <row r="58" spans="1:10" ht="31.5">
      <c r="A58" s="736">
        <v>41</v>
      </c>
      <c r="B58" s="546">
        <v>7000014602</v>
      </c>
      <c r="C58" s="546">
        <v>2170</v>
      </c>
      <c r="D58" s="546" t="s">
        <v>551</v>
      </c>
      <c r="E58" s="546">
        <v>1000019912</v>
      </c>
      <c r="F58" s="538" t="s">
        <v>519</v>
      </c>
      <c r="G58" s="546" t="s">
        <v>481</v>
      </c>
      <c r="H58" s="546">
        <v>1</v>
      </c>
      <c r="I58" s="547"/>
      <c r="J58" s="548" t="str">
        <f t="shared" si="0"/>
        <v>INCLUDED</v>
      </c>
    </row>
    <row r="59" spans="1:10" ht="78.75">
      <c r="A59" s="736">
        <v>42</v>
      </c>
      <c r="B59" s="546">
        <v>7000014602</v>
      </c>
      <c r="C59" s="546">
        <v>590</v>
      </c>
      <c r="D59" s="546" t="s">
        <v>548</v>
      </c>
      <c r="E59" s="546">
        <v>1000015954</v>
      </c>
      <c r="F59" s="538" t="s">
        <v>526</v>
      </c>
      <c r="G59" s="546" t="s">
        <v>300</v>
      </c>
      <c r="H59" s="546">
        <v>26</v>
      </c>
      <c r="I59" s="547"/>
      <c r="J59" s="548" t="str">
        <f t="shared" si="0"/>
        <v>INCLUDED</v>
      </c>
    </row>
    <row r="60" spans="1:10" ht="63">
      <c r="A60" s="736">
        <v>43</v>
      </c>
      <c r="B60" s="546">
        <v>7000014602</v>
      </c>
      <c r="C60" s="546">
        <v>600</v>
      </c>
      <c r="D60" s="546" t="s">
        <v>548</v>
      </c>
      <c r="E60" s="546">
        <v>1000011713</v>
      </c>
      <c r="F60" s="538" t="s">
        <v>489</v>
      </c>
      <c r="G60" s="546" t="s">
        <v>300</v>
      </c>
      <c r="H60" s="546">
        <v>1</v>
      </c>
      <c r="I60" s="547"/>
      <c r="J60" s="548" t="str">
        <f t="shared" si="0"/>
        <v>INCLUDED</v>
      </c>
    </row>
    <row r="61" spans="1:10" ht="47.25">
      <c r="A61" s="736">
        <v>44</v>
      </c>
      <c r="B61" s="546">
        <v>7000014602</v>
      </c>
      <c r="C61" s="546">
        <v>610</v>
      </c>
      <c r="D61" s="546" t="s">
        <v>548</v>
      </c>
      <c r="E61" s="546">
        <v>1000012373</v>
      </c>
      <c r="F61" s="538" t="s">
        <v>490</v>
      </c>
      <c r="G61" s="546" t="s">
        <v>300</v>
      </c>
      <c r="H61" s="546">
        <v>3</v>
      </c>
      <c r="I61" s="547"/>
      <c r="J61" s="548" t="str">
        <f t="shared" si="0"/>
        <v>INCLUDED</v>
      </c>
    </row>
    <row r="62" spans="1:10" ht="47.25">
      <c r="A62" s="736">
        <v>45</v>
      </c>
      <c r="B62" s="546">
        <v>7000014602</v>
      </c>
      <c r="C62" s="546">
        <v>620</v>
      </c>
      <c r="D62" s="546" t="s">
        <v>548</v>
      </c>
      <c r="E62" s="546">
        <v>1000015952</v>
      </c>
      <c r="F62" s="538" t="s">
        <v>582</v>
      </c>
      <c r="G62" s="546" t="s">
        <v>300</v>
      </c>
      <c r="H62" s="546">
        <v>7</v>
      </c>
      <c r="I62" s="547"/>
      <c r="J62" s="548" t="str">
        <f t="shared" si="0"/>
        <v>INCLUDED</v>
      </c>
    </row>
    <row r="63" spans="1:10" ht="31.5">
      <c r="A63" s="736">
        <v>46</v>
      </c>
      <c r="B63" s="546">
        <v>7000014602</v>
      </c>
      <c r="C63" s="546">
        <v>1690</v>
      </c>
      <c r="D63" s="546" t="s">
        <v>552</v>
      </c>
      <c r="E63" s="546">
        <v>1000058300</v>
      </c>
      <c r="F63" s="538" t="s">
        <v>583</v>
      </c>
      <c r="G63" s="546" t="s">
        <v>301</v>
      </c>
      <c r="H63" s="546">
        <v>1</v>
      </c>
      <c r="I63" s="547"/>
      <c r="J63" s="548" t="str">
        <f t="shared" si="0"/>
        <v>INCLUDED</v>
      </c>
    </row>
    <row r="64" spans="1:10" ht="47.25">
      <c r="A64" s="736">
        <v>47</v>
      </c>
      <c r="B64" s="546">
        <v>7000014602</v>
      </c>
      <c r="C64" s="546">
        <v>1700</v>
      </c>
      <c r="D64" s="546" t="s">
        <v>552</v>
      </c>
      <c r="E64" s="546">
        <v>1000049816</v>
      </c>
      <c r="F64" s="538" t="s">
        <v>584</v>
      </c>
      <c r="G64" s="546" t="s">
        <v>302</v>
      </c>
      <c r="H64" s="546">
        <v>2</v>
      </c>
      <c r="I64" s="547"/>
      <c r="J64" s="548" t="str">
        <f t="shared" si="0"/>
        <v>INCLUDED</v>
      </c>
    </row>
    <row r="65" spans="1:10" ht="47.25">
      <c r="A65" s="736">
        <v>48</v>
      </c>
      <c r="B65" s="546">
        <v>7000014602</v>
      </c>
      <c r="C65" s="546">
        <v>1710</v>
      </c>
      <c r="D65" s="546" t="s">
        <v>552</v>
      </c>
      <c r="E65" s="546">
        <v>1000049752</v>
      </c>
      <c r="F65" s="538" t="s">
        <v>585</v>
      </c>
      <c r="G65" s="546" t="s">
        <v>302</v>
      </c>
      <c r="H65" s="546">
        <v>1</v>
      </c>
      <c r="I65" s="547"/>
      <c r="J65" s="548" t="str">
        <f t="shared" si="0"/>
        <v>INCLUDED</v>
      </c>
    </row>
    <row r="66" spans="1:10" ht="47.25">
      <c r="A66" s="736">
        <v>49</v>
      </c>
      <c r="B66" s="546">
        <v>7000014602</v>
      </c>
      <c r="C66" s="546">
        <v>1720</v>
      </c>
      <c r="D66" s="546" t="s">
        <v>552</v>
      </c>
      <c r="E66" s="546">
        <v>1000049761</v>
      </c>
      <c r="F66" s="538" t="s">
        <v>586</v>
      </c>
      <c r="G66" s="546" t="s">
        <v>302</v>
      </c>
      <c r="H66" s="546">
        <v>2</v>
      </c>
      <c r="I66" s="547"/>
      <c r="J66" s="548" t="str">
        <f t="shared" si="0"/>
        <v>INCLUDED</v>
      </c>
    </row>
    <row r="67" spans="1:10" ht="31.5">
      <c r="A67" s="736">
        <v>50</v>
      </c>
      <c r="B67" s="546">
        <v>7000014602</v>
      </c>
      <c r="C67" s="546">
        <v>1730</v>
      </c>
      <c r="D67" s="546" t="s">
        <v>552</v>
      </c>
      <c r="E67" s="546">
        <v>1000058298</v>
      </c>
      <c r="F67" s="538" t="s">
        <v>587</v>
      </c>
      <c r="G67" s="546" t="s">
        <v>302</v>
      </c>
      <c r="H67" s="546">
        <v>1</v>
      </c>
      <c r="I67" s="547"/>
      <c r="J67" s="548" t="str">
        <f t="shared" si="0"/>
        <v>INCLUDED</v>
      </c>
    </row>
    <row r="68" spans="1:10" ht="31.5">
      <c r="A68" s="736">
        <v>51</v>
      </c>
      <c r="B68" s="546">
        <v>7000014602</v>
      </c>
      <c r="C68" s="546">
        <v>1740</v>
      </c>
      <c r="D68" s="546" t="s">
        <v>552</v>
      </c>
      <c r="E68" s="546">
        <v>1000049749</v>
      </c>
      <c r="F68" s="538" t="s">
        <v>588</v>
      </c>
      <c r="G68" s="546" t="s">
        <v>302</v>
      </c>
      <c r="H68" s="546">
        <v>2</v>
      </c>
      <c r="I68" s="547"/>
      <c r="J68" s="548" t="str">
        <f t="shared" si="0"/>
        <v>INCLUDED</v>
      </c>
    </row>
    <row r="69" spans="1:10" ht="31.5">
      <c r="A69" s="736">
        <v>52</v>
      </c>
      <c r="B69" s="546">
        <v>7000014602</v>
      </c>
      <c r="C69" s="546">
        <v>1750</v>
      </c>
      <c r="D69" s="546" t="s">
        <v>552</v>
      </c>
      <c r="E69" s="546">
        <v>1000058299</v>
      </c>
      <c r="F69" s="538" t="s">
        <v>589</v>
      </c>
      <c r="G69" s="546" t="s">
        <v>522</v>
      </c>
      <c r="H69" s="546">
        <v>1</v>
      </c>
      <c r="I69" s="547"/>
      <c r="J69" s="548" t="str">
        <f t="shared" si="0"/>
        <v>INCLUDED</v>
      </c>
    </row>
    <row r="70" spans="1:10" ht="78.75">
      <c r="A70" s="736">
        <v>53</v>
      </c>
      <c r="B70" s="546">
        <v>7000014602</v>
      </c>
      <c r="C70" s="546">
        <v>1760</v>
      </c>
      <c r="D70" s="546" t="s">
        <v>552</v>
      </c>
      <c r="E70" s="546">
        <v>1000049782</v>
      </c>
      <c r="F70" s="538" t="s">
        <v>590</v>
      </c>
      <c r="G70" s="546" t="s">
        <v>302</v>
      </c>
      <c r="H70" s="546">
        <v>2</v>
      </c>
      <c r="I70" s="547"/>
      <c r="J70" s="548" t="str">
        <f t="shared" si="0"/>
        <v>INCLUDED</v>
      </c>
    </row>
    <row r="71" spans="1:10" ht="31.5">
      <c r="A71" s="736">
        <v>54</v>
      </c>
      <c r="B71" s="546">
        <v>7000014602</v>
      </c>
      <c r="C71" s="546">
        <v>1770</v>
      </c>
      <c r="D71" s="546" t="s">
        <v>552</v>
      </c>
      <c r="E71" s="546">
        <v>1000049504</v>
      </c>
      <c r="F71" s="538" t="s">
        <v>591</v>
      </c>
      <c r="G71" s="546" t="s">
        <v>301</v>
      </c>
      <c r="H71" s="546">
        <v>3</v>
      </c>
      <c r="I71" s="547"/>
      <c r="J71" s="548" t="str">
        <f t="shared" si="0"/>
        <v>INCLUDED</v>
      </c>
    </row>
    <row r="72" spans="1:10" ht="63">
      <c r="A72" s="736">
        <v>55</v>
      </c>
      <c r="B72" s="546">
        <v>7000014602</v>
      </c>
      <c r="C72" s="546">
        <v>1780</v>
      </c>
      <c r="D72" s="546" t="s">
        <v>552</v>
      </c>
      <c r="E72" s="546">
        <v>1000058302</v>
      </c>
      <c r="F72" s="538" t="s">
        <v>592</v>
      </c>
      <c r="G72" s="546" t="s">
        <v>301</v>
      </c>
      <c r="H72" s="546">
        <v>3</v>
      </c>
      <c r="I72" s="547"/>
      <c r="J72" s="548" t="str">
        <f t="shared" si="0"/>
        <v>INCLUDED</v>
      </c>
    </row>
    <row r="73" spans="1:10" ht="47.25">
      <c r="A73" s="736">
        <v>56</v>
      </c>
      <c r="B73" s="546">
        <v>7000014602</v>
      </c>
      <c r="C73" s="546">
        <v>1790</v>
      </c>
      <c r="D73" s="546" t="s">
        <v>552</v>
      </c>
      <c r="E73" s="546">
        <v>1000058297</v>
      </c>
      <c r="F73" s="538" t="s">
        <v>593</v>
      </c>
      <c r="G73" s="546" t="s">
        <v>301</v>
      </c>
      <c r="H73" s="546">
        <v>3</v>
      </c>
      <c r="I73" s="547"/>
      <c r="J73" s="548" t="str">
        <f t="shared" si="0"/>
        <v>INCLUDED</v>
      </c>
    </row>
    <row r="74" spans="1:10" ht="31.5">
      <c r="A74" s="736">
        <v>57</v>
      </c>
      <c r="B74" s="546">
        <v>7000014602</v>
      </c>
      <c r="C74" s="546">
        <v>1800</v>
      </c>
      <c r="D74" s="546" t="s">
        <v>552</v>
      </c>
      <c r="E74" s="546">
        <v>1000058301</v>
      </c>
      <c r="F74" s="538" t="s">
        <v>594</v>
      </c>
      <c r="G74" s="546" t="s">
        <v>301</v>
      </c>
      <c r="H74" s="546">
        <v>1</v>
      </c>
      <c r="I74" s="547"/>
      <c r="J74" s="548" t="str">
        <f t="shared" si="0"/>
        <v>INCLUDED</v>
      </c>
    </row>
    <row r="75" spans="1:10" ht="63">
      <c r="A75" s="736">
        <v>58</v>
      </c>
      <c r="B75" s="546">
        <v>7000014602</v>
      </c>
      <c r="C75" s="546">
        <v>1810</v>
      </c>
      <c r="D75" s="546" t="s">
        <v>552</v>
      </c>
      <c r="E75" s="546">
        <v>1000049497</v>
      </c>
      <c r="F75" s="538" t="s">
        <v>595</v>
      </c>
      <c r="G75" s="546" t="s">
        <v>302</v>
      </c>
      <c r="H75" s="546">
        <v>1</v>
      </c>
      <c r="I75" s="547"/>
      <c r="J75" s="548" t="str">
        <f t="shared" si="0"/>
        <v>INCLUDED</v>
      </c>
    </row>
    <row r="76" spans="1:10" ht="63">
      <c r="A76" s="736">
        <v>59</v>
      </c>
      <c r="B76" s="546">
        <v>7000014602</v>
      </c>
      <c r="C76" s="546">
        <v>1440</v>
      </c>
      <c r="D76" s="546" t="s">
        <v>553</v>
      </c>
      <c r="E76" s="546">
        <v>1000058284</v>
      </c>
      <c r="F76" s="538" t="s">
        <v>596</v>
      </c>
      <c r="G76" s="546" t="s">
        <v>302</v>
      </c>
      <c r="H76" s="546">
        <v>1</v>
      </c>
      <c r="I76" s="547"/>
      <c r="J76" s="548" t="str">
        <f t="shared" si="0"/>
        <v>INCLUDED</v>
      </c>
    </row>
    <row r="77" spans="1:10" ht="31.5">
      <c r="A77" s="736">
        <v>60</v>
      </c>
      <c r="B77" s="546">
        <v>7000014602</v>
      </c>
      <c r="C77" s="546">
        <v>1450</v>
      </c>
      <c r="D77" s="546" t="s">
        <v>553</v>
      </c>
      <c r="E77" s="546">
        <v>1000021871</v>
      </c>
      <c r="F77" s="538" t="s">
        <v>597</v>
      </c>
      <c r="G77" s="546" t="s">
        <v>302</v>
      </c>
      <c r="H77" s="546">
        <v>3</v>
      </c>
      <c r="I77" s="547"/>
      <c r="J77" s="548" t="str">
        <f t="shared" si="0"/>
        <v>INCLUDED</v>
      </c>
    </row>
    <row r="78" spans="1:10" ht="31.5">
      <c r="A78" s="736">
        <v>61</v>
      </c>
      <c r="B78" s="546">
        <v>7000014602</v>
      </c>
      <c r="C78" s="546">
        <v>1460</v>
      </c>
      <c r="D78" s="546" t="s">
        <v>553</v>
      </c>
      <c r="E78" s="546">
        <v>1000009185</v>
      </c>
      <c r="F78" s="538" t="s">
        <v>598</v>
      </c>
      <c r="G78" s="546" t="s">
        <v>302</v>
      </c>
      <c r="H78" s="546">
        <v>3</v>
      </c>
      <c r="I78" s="547"/>
      <c r="J78" s="548" t="str">
        <f t="shared" si="0"/>
        <v>INCLUDED</v>
      </c>
    </row>
    <row r="79" spans="1:10" ht="47.25">
      <c r="A79" s="736">
        <v>62</v>
      </c>
      <c r="B79" s="546">
        <v>7000014602</v>
      </c>
      <c r="C79" s="546">
        <v>1470</v>
      </c>
      <c r="D79" s="546" t="s">
        <v>553</v>
      </c>
      <c r="E79" s="546">
        <v>1000058292</v>
      </c>
      <c r="F79" s="538" t="s">
        <v>599</v>
      </c>
      <c r="G79" s="546" t="s">
        <v>302</v>
      </c>
      <c r="H79" s="546">
        <v>1</v>
      </c>
      <c r="I79" s="547"/>
      <c r="J79" s="548" t="str">
        <f t="shared" si="0"/>
        <v>INCLUDED</v>
      </c>
    </row>
    <row r="80" spans="1:10" ht="31.5">
      <c r="A80" s="736">
        <v>63</v>
      </c>
      <c r="B80" s="546">
        <v>7000014602</v>
      </c>
      <c r="C80" s="546">
        <v>1480</v>
      </c>
      <c r="D80" s="546" t="s">
        <v>553</v>
      </c>
      <c r="E80" s="546">
        <v>1000007066</v>
      </c>
      <c r="F80" s="538" t="s">
        <v>600</v>
      </c>
      <c r="G80" s="546" t="s">
        <v>302</v>
      </c>
      <c r="H80" s="546">
        <v>1</v>
      </c>
      <c r="I80" s="547"/>
      <c r="J80" s="548" t="str">
        <f t="shared" si="0"/>
        <v>INCLUDED</v>
      </c>
    </row>
    <row r="81" spans="1:10" ht="31.5">
      <c r="A81" s="736">
        <v>64</v>
      </c>
      <c r="B81" s="546">
        <v>7000014602</v>
      </c>
      <c r="C81" s="546">
        <v>1490</v>
      </c>
      <c r="D81" s="546" t="s">
        <v>553</v>
      </c>
      <c r="E81" s="546">
        <v>1000058291</v>
      </c>
      <c r="F81" s="538" t="s">
        <v>601</v>
      </c>
      <c r="G81" s="546" t="s">
        <v>301</v>
      </c>
      <c r="H81" s="546">
        <v>1</v>
      </c>
      <c r="I81" s="547"/>
      <c r="J81" s="548" t="str">
        <f t="shared" si="0"/>
        <v>INCLUDED</v>
      </c>
    </row>
    <row r="82" spans="1:10" ht="63">
      <c r="A82" s="736">
        <v>65</v>
      </c>
      <c r="B82" s="546">
        <v>7000014602</v>
      </c>
      <c r="C82" s="546">
        <v>1500</v>
      </c>
      <c r="D82" s="546" t="s">
        <v>553</v>
      </c>
      <c r="E82" s="546">
        <v>1000058288</v>
      </c>
      <c r="F82" s="538" t="s">
        <v>602</v>
      </c>
      <c r="G82" s="546" t="s">
        <v>302</v>
      </c>
      <c r="H82" s="546">
        <v>1</v>
      </c>
      <c r="I82" s="547"/>
      <c r="J82" s="548" t="str">
        <f t="shared" si="0"/>
        <v>INCLUDED</v>
      </c>
    </row>
    <row r="83" spans="1:10" ht="47.25">
      <c r="A83" s="736">
        <v>66</v>
      </c>
      <c r="B83" s="546">
        <v>7000014602</v>
      </c>
      <c r="C83" s="546">
        <v>1510</v>
      </c>
      <c r="D83" s="546" t="s">
        <v>553</v>
      </c>
      <c r="E83" s="546">
        <v>1000049758</v>
      </c>
      <c r="F83" s="538" t="s">
        <v>603</v>
      </c>
      <c r="G83" s="546" t="s">
        <v>302</v>
      </c>
      <c r="H83" s="546">
        <v>1</v>
      </c>
      <c r="I83" s="547"/>
      <c r="J83" s="548" t="str">
        <f t="shared" si="0"/>
        <v>INCLUDED</v>
      </c>
    </row>
    <row r="84" spans="1:10" ht="47.25">
      <c r="A84" s="736">
        <v>67</v>
      </c>
      <c r="B84" s="546">
        <v>7000014602</v>
      </c>
      <c r="C84" s="546">
        <v>1520</v>
      </c>
      <c r="D84" s="546" t="s">
        <v>553</v>
      </c>
      <c r="E84" s="546">
        <v>1000058272</v>
      </c>
      <c r="F84" s="538" t="s">
        <v>604</v>
      </c>
      <c r="G84" s="546" t="s">
        <v>302</v>
      </c>
      <c r="H84" s="546">
        <v>1</v>
      </c>
      <c r="I84" s="547"/>
      <c r="J84" s="548" t="str">
        <f t="shared" si="0"/>
        <v>INCLUDED</v>
      </c>
    </row>
    <row r="85" spans="1:10" ht="47.25">
      <c r="A85" s="736">
        <v>68</v>
      </c>
      <c r="B85" s="546">
        <v>7000014602</v>
      </c>
      <c r="C85" s="546">
        <v>1530</v>
      </c>
      <c r="D85" s="546" t="s">
        <v>553</v>
      </c>
      <c r="E85" s="546">
        <v>1000058290</v>
      </c>
      <c r="F85" s="538" t="s">
        <v>605</v>
      </c>
      <c r="G85" s="546" t="s">
        <v>302</v>
      </c>
      <c r="H85" s="546">
        <v>1</v>
      </c>
      <c r="I85" s="547"/>
      <c r="J85" s="548" t="str">
        <f t="shared" si="0"/>
        <v>INCLUDED</v>
      </c>
    </row>
    <row r="86" spans="1:10" ht="47.25">
      <c r="A86" s="736">
        <v>69</v>
      </c>
      <c r="B86" s="546">
        <v>7000014602</v>
      </c>
      <c r="C86" s="546">
        <v>1540</v>
      </c>
      <c r="D86" s="546" t="s">
        <v>553</v>
      </c>
      <c r="E86" s="546">
        <v>1000049834</v>
      </c>
      <c r="F86" s="538" t="s">
        <v>606</v>
      </c>
      <c r="G86" s="546" t="s">
        <v>302</v>
      </c>
      <c r="H86" s="546">
        <v>1</v>
      </c>
      <c r="I86" s="547"/>
      <c r="J86" s="548" t="str">
        <f t="shared" si="0"/>
        <v>INCLUDED</v>
      </c>
    </row>
    <row r="87" spans="1:10" ht="47.25">
      <c r="A87" s="736">
        <v>70</v>
      </c>
      <c r="B87" s="546">
        <v>7000014602</v>
      </c>
      <c r="C87" s="546">
        <v>1550</v>
      </c>
      <c r="D87" s="546" t="s">
        <v>553</v>
      </c>
      <c r="E87" s="546">
        <v>1000049794</v>
      </c>
      <c r="F87" s="538" t="s">
        <v>607</v>
      </c>
      <c r="G87" s="546" t="s">
        <v>302</v>
      </c>
      <c r="H87" s="546">
        <v>1</v>
      </c>
      <c r="I87" s="547"/>
      <c r="J87" s="548" t="str">
        <f t="shared" si="0"/>
        <v>INCLUDED</v>
      </c>
    </row>
    <row r="88" spans="1:10" ht="47.25">
      <c r="A88" s="736">
        <v>71</v>
      </c>
      <c r="B88" s="546">
        <v>7000014602</v>
      </c>
      <c r="C88" s="546">
        <v>1560</v>
      </c>
      <c r="D88" s="546" t="s">
        <v>553</v>
      </c>
      <c r="E88" s="546">
        <v>1000049807</v>
      </c>
      <c r="F88" s="538" t="s">
        <v>608</v>
      </c>
      <c r="G88" s="546" t="s">
        <v>302</v>
      </c>
      <c r="H88" s="546">
        <v>1</v>
      </c>
      <c r="I88" s="547"/>
      <c r="J88" s="548" t="str">
        <f t="shared" si="0"/>
        <v>INCLUDED</v>
      </c>
    </row>
    <row r="89" spans="1:10" ht="63">
      <c r="A89" s="736">
        <v>72</v>
      </c>
      <c r="B89" s="546">
        <v>7000014602</v>
      </c>
      <c r="C89" s="546">
        <v>1570</v>
      </c>
      <c r="D89" s="546" t="s">
        <v>553</v>
      </c>
      <c r="E89" s="546">
        <v>1000049804</v>
      </c>
      <c r="F89" s="538" t="s">
        <v>609</v>
      </c>
      <c r="G89" s="546" t="s">
        <v>302</v>
      </c>
      <c r="H89" s="546">
        <v>1</v>
      </c>
      <c r="I89" s="547"/>
      <c r="J89" s="548" t="str">
        <f t="shared" si="0"/>
        <v>INCLUDED</v>
      </c>
    </row>
    <row r="90" spans="1:10" ht="47.25">
      <c r="A90" s="736">
        <v>73</v>
      </c>
      <c r="B90" s="546">
        <v>7000014602</v>
      </c>
      <c r="C90" s="546">
        <v>1580</v>
      </c>
      <c r="D90" s="546" t="s">
        <v>553</v>
      </c>
      <c r="E90" s="546">
        <v>1000058289</v>
      </c>
      <c r="F90" s="538" t="s">
        <v>610</v>
      </c>
      <c r="G90" s="546" t="s">
        <v>302</v>
      </c>
      <c r="H90" s="546">
        <v>1</v>
      </c>
      <c r="I90" s="547"/>
      <c r="J90" s="548" t="str">
        <f t="shared" si="0"/>
        <v>INCLUDED</v>
      </c>
    </row>
    <row r="91" spans="1:10" ht="47.25">
      <c r="A91" s="736">
        <v>74</v>
      </c>
      <c r="B91" s="546">
        <v>7000014602</v>
      </c>
      <c r="C91" s="546">
        <v>1590</v>
      </c>
      <c r="D91" s="546" t="s">
        <v>553</v>
      </c>
      <c r="E91" s="546">
        <v>1000049798</v>
      </c>
      <c r="F91" s="538" t="s">
        <v>611</v>
      </c>
      <c r="G91" s="546" t="s">
        <v>302</v>
      </c>
      <c r="H91" s="546">
        <v>1</v>
      </c>
      <c r="I91" s="547"/>
      <c r="J91" s="548" t="str">
        <f t="shared" si="0"/>
        <v>INCLUDED</v>
      </c>
    </row>
    <row r="92" spans="1:10" ht="63">
      <c r="A92" s="736">
        <v>75</v>
      </c>
      <c r="B92" s="546">
        <v>7000014602</v>
      </c>
      <c r="C92" s="546">
        <v>1640</v>
      </c>
      <c r="D92" s="546" t="s">
        <v>553</v>
      </c>
      <c r="E92" s="546">
        <v>1000058293</v>
      </c>
      <c r="F92" s="538" t="s">
        <v>612</v>
      </c>
      <c r="G92" s="546" t="s">
        <v>302</v>
      </c>
      <c r="H92" s="546">
        <v>1</v>
      </c>
      <c r="I92" s="547"/>
      <c r="J92" s="548" t="str">
        <f t="shared" si="0"/>
        <v>INCLUDED</v>
      </c>
    </row>
    <row r="93" spans="1:10" ht="78.75">
      <c r="A93" s="736">
        <v>76</v>
      </c>
      <c r="B93" s="546">
        <v>7000014602</v>
      </c>
      <c r="C93" s="546">
        <v>1650</v>
      </c>
      <c r="D93" s="546" t="s">
        <v>553</v>
      </c>
      <c r="E93" s="546">
        <v>1000058287</v>
      </c>
      <c r="F93" s="538" t="s">
        <v>613</v>
      </c>
      <c r="G93" s="546" t="s">
        <v>302</v>
      </c>
      <c r="H93" s="546">
        <v>1</v>
      </c>
      <c r="I93" s="547"/>
      <c r="J93" s="548" t="str">
        <f t="shared" si="0"/>
        <v>INCLUDED</v>
      </c>
    </row>
    <row r="94" spans="1:10" ht="47.25">
      <c r="A94" s="736">
        <v>77</v>
      </c>
      <c r="B94" s="546">
        <v>7000014602</v>
      </c>
      <c r="C94" s="546">
        <v>1660</v>
      </c>
      <c r="D94" s="546" t="s">
        <v>553</v>
      </c>
      <c r="E94" s="546">
        <v>1000049797</v>
      </c>
      <c r="F94" s="538" t="s">
        <v>614</v>
      </c>
      <c r="G94" s="546" t="s">
        <v>302</v>
      </c>
      <c r="H94" s="546">
        <v>1</v>
      </c>
      <c r="I94" s="547"/>
      <c r="J94" s="548" t="str">
        <f t="shared" si="0"/>
        <v>INCLUDED</v>
      </c>
    </row>
    <row r="95" spans="1:10" ht="63">
      <c r="A95" s="736">
        <v>78</v>
      </c>
      <c r="B95" s="546">
        <v>7000014602</v>
      </c>
      <c r="C95" s="546">
        <v>1670</v>
      </c>
      <c r="D95" s="546" t="s">
        <v>553</v>
      </c>
      <c r="E95" s="546">
        <v>1000049801</v>
      </c>
      <c r="F95" s="538" t="s">
        <v>615</v>
      </c>
      <c r="G95" s="546" t="s">
        <v>302</v>
      </c>
      <c r="H95" s="546">
        <v>1</v>
      </c>
      <c r="I95" s="547"/>
      <c r="J95" s="548" t="str">
        <f t="shared" si="0"/>
        <v>INCLUDED</v>
      </c>
    </row>
    <row r="96" spans="1:10" ht="409.5">
      <c r="A96" s="736">
        <v>79</v>
      </c>
      <c r="B96" s="546">
        <v>7000014602</v>
      </c>
      <c r="C96" s="546">
        <v>1820</v>
      </c>
      <c r="D96" s="546" t="s">
        <v>554</v>
      </c>
      <c r="E96" s="546">
        <v>1000058371</v>
      </c>
      <c r="F96" s="538" t="s">
        <v>616</v>
      </c>
      <c r="G96" s="546" t="s">
        <v>301</v>
      </c>
      <c r="H96" s="546">
        <v>2</v>
      </c>
      <c r="I96" s="547"/>
      <c r="J96" s="548" t="str">
        <f t="shared" si="0"/>
        <v>INCLUDED</v>
      </c>
    </row>
    <row r="97" spans="1:28" ht="315">
      <c r="A97" s="736">
        <v>80</v>
      </c>
      <c r="B97" s="546">
        <v>7000014602</v>
      </c>
      <c r="C97" s="546">
        <v>1830</v>
      </c>
      <c r="D97" s="546" t="s">
        <v>554</v>
      </c>
      <c r="E97" s="546">
        <v>1000058282</v>
      </c>
      <c r="F97" s="538" t="s">
        <v>617</v>
      </c>
      <c r="G97" s="546" t="s">
        <v>301</v>
      </c>
      <c r="H97" s="546">
        <v>1</v>
      </c>
      <c r="I97" s="547"/>
      <c r="J97" s="548" t="str">
        <f t="shared" si="0"/>
        <v>INCLUDED</v>
      </c>
    </row>
    <row r="98" spans="1:28" ht="110.25">
      <c r="A98" s="736">
        <v>81</v>
      </c>
      <c r="B98" s="546">
        <v>7000014602</v>
      </c>
      <c r="C98" s="546">
        <v>1850</v>
      </c>
      <c r="D98" s="546" t="s">
        <v>554</v>
      </c>
      <c r="E98" s="546">
        <v>1000058273</v>
      </c>
      <c r="F98" s="538" t="s">
        <v>618</v>
      </c>
      <c r="G98" s="546" t="s">
        <v>302</v>
      </c>
      <c r="H98" s="546">
        <v>1</v>
      </c>
      <c r="I98" s="547"/>
      <c r="J98" s="548" t="str">
        <f t="shared" si="0"/>
        <v>INCLUDED</v>
      </c>
    </row>
    <row r="99" spans="1:28" ht="110.25">
      <c r="A99" s="736">
        <v>82</v>
      </c>
      <c r="B99" s="546">
        <v>7000014602</v>
      </c>
      <c r="C99" s="546">
        <v>1860</v>
      </c>
      <c r="D99" s="546" t="s">
        <v>554</v>
      </c>
      <c r="E99" s="546">
        <v>1000058280</v>
      </c>
      <c r="F99" s="538" t="s">
        <v>619</v>
      </c>
      <c r="G99" s="546" t="s">
        <v>302</v>
      </c>
      <c r="H99" s="546">
        <v>1</v>
      </c>
      <c r="I99" s="547"/>
      <c r="J99" s="548" t="str">
        <f t="shared" si="0"/>
        <v>INCLUDED</v>
      </c>
    </row>
    <row r="100" spans="1:28" ht="47.25">
      <c r="A100" s="736">
        <v>83</v>
      </c>
      <c r="B100" s="546">
        <v>7000014602</v>
      </c>
      <c r="C100" s="546">
        <v>1880</v>
      </c>
      <c r="D100" s="546" t="s">
        <v>554</v>
      </c>
      <c r="E100" s="546">
        <v>1000049773</v>
      </c>
      <c r="F100" s="538" t="s">
        <v>620</v>
      </c>
      <c r="G100" s="546" t="s">
        <v>302</v>
      </c>
      <c r="H100" s="546">
        <v>1</v>
      </c>
      <c r="I100" s="547"/>
      <c r="J100" s="548" t="str">
        <f t="shared" si="0"/>
        <v>INCLUDED</v>
      </c>
    </row>
    <row r="101" spans="1:28" ht="47.25">
      <c r="A101" s="736">
        <v>84</v>
      </c>
      <c r="B101" s="546">
        <v>7000014602</v>
      </c>
      <c r="C101" s="546">
        <v>1890</v>
      </c>
      <c r="D101" s="546" t="s">
        <v>554</v>
      </c>
      <c r="E101" s="546">
        <v>1000049775</v>
      </c>
      <c r="F101" s="538" t="s">
        <v>621</v>
      </c>
      <c r="G101" s="546" t="s">
        <v>302</v>
      </c>
      <c r="H101" s="546">
        <v>1</v>
      </c>
      <c r="I101" s="547"/>
      <c r="J101" s="548" t="str">
        <f t="shared" si="0"/>
        <v>INCLUDED</v>
      </c>
    </row>
    <row r="102" spans="1:28" ht="31.5">
      <c r="A102" s="736">
        <v>85</v>
      </c>
      <c r="B102" s="546">
        <v>7000014602</v>
      </c>
      <c r="C102" s="546">
        <v>1940</v>
      </c>
      <c r="D102" s="546" t="s">
        <v>554</v>
      </c>
      <c r="E102" s="546">
        <v>1000058274</v>
      </c>
      <c r="F102" s="538" t="s">
        <v>622</v>
      </c>
      <c r="G102" s="546" t="s">
        <v>302</v>
      </c>
      <c r="H102" s="546">
        <v>1</v>
      </c>
      <c r="I102" s="547"/>
      <c r="J102" s="548" t="str">
        <f t="shared" si="0"/>
        <v>INCLUDED</v>
      </c>
    </row>
    <row r="103" spans="1:28" ht="31.5">
      <c r="A103" s="736">
        <v>86</v>
      </c>
      <c r="B103" s="546">
        <v>7000014602</v>
      </c>
      <c r="C103" s="546">
        <v>1950</v>
      </c>
      <c r="D103" s="546" t="s">
        <v>554</v>
      </c>
      <c r="E103" s="546">
        <v>1000058281</v>
      </c>
      <c r="F103" s="538" t="s">
        <v>623</v>
      </c>
      <c r="G103" s="546" t="s">
        <v>302</v>
      </c>
      <c r="H103" s="546">
        <v>1</v>
      </c>
      <c r="I103" s="547"/>
      <c r="J103" s="548" t="str">
        <f t="shared" si="0"/>
        <v>INCLUDED</v>
      </c>
    </row>
    <row r="104" spans="1:28" ht="31.5">
      <c r="A104" s="736">
        <v>87</v>
      </c>
      <c r="B104" s="546">
        <v>7000014602</v>
      </c>
      <c r="C104" s="546">
        <v>1980</v>
      </c>
      <c r="D104" s="546" t="s">
        <v>554</v>
      </c>
      <c r="E104" s="546">
        <v>1000058275</v>
      </c>
      <c r="F104" s="538" t="s">
        <v>624</v>
      </c>
      <c r="G104" s="546" t="s">
        <v>301</v>
      </c>
      <c r="H104" s="546">
        <v>1</v>
      </c>
      <c r="I104" s="547"/>
      <c r="J104" s="548" t="str">
        <f t="shared" si="0"/>
        <v>INCLUDED</v>
      </c>
    </row>
    <row r="105" spans="1:28" ht="31.5">
      <c r="A105" s="736">
        <v>88</v>
      </c>
      <c r="B105" s="546">
        <v>7000014602</v>
      </c>
      <c r="C105" s="546">
        <v>1990</v>
      </c>
      <c r="D105" s="546" t="s">
        <v>554</v>
      </c>
      <c r="E105" s="546">
        <v>1000058283</v>
      </c>
      <c r="F105" s="538" t="s">
        <v>625</v>
      </c>
      <c r="G105" s="546" t="s">
        <v>301</v>
      </c>
      <c r="H105" s="546">
        <v>1</v>
      </c>
      <c r="I105" s="547"/>
      <c r="J105" s="548" t="str">
        <f t="shared" si="0"/>
        <v>INCLUDED</v>
      </c>
    </row>
    <row r="106" spans="1:28" ht="63">
      <c r="A106" s="736">
        <v>89</v>
      </c>
      <c r="B106" s="546">
        <v>7000014602</v>
      </c>
      <c r="C106" s="546">
        <v>2090</v>
      </c>
      <c r="D106" s="546" t="s">
        <v>555</v>
      </c>
      <c r="E106" s="546">
        <v>1000059204</v>
      </c>
      <c r="F106" s="538" t="s">
        <v>626</v>
      </c>
      <c r="G106" s="546" t="s">
        <v>301</v>
      </c>
      <c r="H106" s="546">
        <v>1</v>
      </c>
      <c r="I106" s="547"/>
      <c r="J106" s="548" t="str">
        <f t="shared" si="0"/>
        <v>INCLUDED</v>
      </c>
    </row>
    <row r="107" spans="1:28" ht="63">
      <c r="A107" s="736">
        <v>90</v>
      </c>
      <c r="B107" s="546">
        <v>7000014602</v>
      </c>
      <c r="C107" s="546">
        <v>2100</v>
      </c>
      <c r="D107" s="546" t="s">
        <v>555</v>
      </c>
      <c r="E107" s="546">
        <v>1000059205</v>
      </c>
      <c r="F107" s="538" t="s">
        <v>627</v>
      </c>
      <c r="G107" s="546" t="s">
        <v>301</v>
      </c>
      <c r="H107" s="546">
        <v>1</v>
      </c>
      <c r="I107" s="547"/>
      <c r="J107" s="548" t="str">
        <f t="shared" si="0"/>
        <v>INCLUDED</v>
      </c>
    </row>
    <row r="108" spans="1:28" s="762" customFormat="1" ht="18.75">
      <c r="A108" s="751" t="s">
        <v>68</v>
      </c>
      <c r="B108" s="753" t="s">
        <v>549</v>
      </c>
      <c r="C108" s="751"/>
      <c r="D108" s="751"/>
      <c r="E108" s="751"/>
      <c r="F108" s="751"/>
      <c r="G108" s="751"/>
      <c r="H108" s="751"/>
      <c r="I108" s="759"/>
      <c r="J108" s="548"/>
      <c r="K108" s="760"/>
      <c r="L108" s="760"/>
      <c r="M108" s="760"/>
      <c r="N108" s="760"/>
      <c r="O108" s="760"/>
      <c r="P108" s="760"/>
      <c r="Q108" s="760"/>
      <c r="R108" s="761"/>
      <c r="S108" s="761"/>
      <c r="T108" s="761"/>
      <c r="U108" s="761"/>
      <c r="V108" s="761"/>
      <c r="W108" s="761"/>
      <c r="X108" s="761"/>
      <c r="Y108" s="761"/>
      <c r="Z108" s="761"/>
      <c r="AA108" s="761"/>
      <c r="AB108" s="761"/>
    </row>
    <row r="109" spans="1:28">
      <c r="A109" s="736">
        <v>1</v>
      </c>
      <c r="B109" s="546">
        <v>7000014602</v>
      </c>
      <c r="C109" s="546">
        <v>670</v>
      </c>
      <c r="D109" s="546" t="s">
        <v>538</v>
      </c>
      <c r="E109" s="546">
        <v>1000001666</v>
      </c>
      <c r="F109" s="538" t="s">
        <v>628</v>
      </c>
      <c r="G109" s="546" t="s">
        <v>301</v>
      </c>
      <c r="H109" s="546">
        <v>1</v>
      </c>
      <c r="I109" s="547"/>
      <c r="J109" s="548" t="str">
        <f t="shared" si="0"/>
        <v>INCLUDED</v>
      </c>
    </row>
    <row r="110" spans="1:28">
      <c r="A110" s="736">
        <v>2</v>
      </c>
      <c r="B110" s="546">
        <v>7000014602</v>
      </c>
      <c r="C110" s="546">
        <v>650</v>
      </c>
      <c r="D110" s="546" t="s">
        <v>538</v>
      </c>
      <c r="E110" s="546">
        <v>1000020417</v>
      </c>
      <c r="F110" s="538" t="s">
        <v>484</v>
      </c>
      <c r="G110" s="546" t="s">
        <v>301</v>
      </c>
      <c r="H110" s="546">
        <v>3</v>
      </c>
      <c r="I110" s="547"/>
      <c r="J110" s="548" t="str">
        <f t="shared" si="0"/>
        <v>INCLUDED</v>
      </c>
    </row>
    <row r="111" spans="1:28">
      <c r="A111" s="736">
        <v>3</v>
      </c>
      <c r="B111" s="546">
        <v>7000014602</v>
      </c>
      <c r="C111" s="546">
        <v>660</v>
      </c>
      <c r="D111" s="546" t="s">
        <v>538</v>
      </c>
      <c r="E111" s="546">
        <v>1000001695</v>
      </c>
      <c r="F111" s="538" t="s">
        <v>485</v>
      </c>
      <c r="G111" s="546" t="s">
        <v>301</v>
      </c>
      <c r="H111" s="546">
        <v>3</v>
      </c>
      <c r="I111" s="547"/>
      <c r="J111" s="548" t="str">
        <f t="shared" si="0"/>
        <v>INCLUDED</v>
      </c>
    </row>
    <row r="112" spans="1:28" ht="31.5">
      <c r="A112" s="736">
        <v>4</v>
      </c>
      <c r="B112" s="546">
        <v>7000014602</v>
      </c>
      <c r="C112" s="546">
        <v>1150</v>
      </c>
      <c r="D112" s="546" t="s">
        <v>538</v>
      </c>
      <c r="E112" s="546">
        <v>1000001671</v>
      </c>
      <c r="F112" s="538" t="s">
        <v>629</v>
      </c>
      <c r="G112" s="546" t="s">
        <v>301</v>
      </c>
      <c r="H112" s="546">
        <v>1</v>
      </c>
      <c r="I112" s="547"/>
      <c r="J112" s="548" t="str">
        <f t="shared" si="0"/>
        <v>INCLUDED</v>
      </c>
    </row>
    <row r="113" spans="1:10" ht="31.5">
      <c r="A113" s="736">
        <v>5</v>
      </c>
      <c r="B113" s="546">
        <v>7000014602</v>
      </c>
      <c r="C113" s="546">
        <v>690</v>
      </c>
      <c r="D113" s="546" t="s">
        <v>537</v>
      </c>
      <c r="E113" s="546">
        <v>1000001908</v>
      </c>
      <c r="F113" s="538" t="s">
        <v>630</v>
      </c>
      <c r="G113" s="546" t="s">
        <v>301</v>
      </c>
      <c r="H113" s="546">
        <v>1</v>
      </c>
      <c r="I113" s="547"/>
      <c r="J113" s="548" t="str">
        <f t="shared" si="0"/>
        <v>INCLUDED</v>
      </c>
    </row>
    <row r="114" spans="1:10">
      <c r="A114" s="736">
        <v>6</v>
      </c>
      <c r="B114" s="546">
        <v>7000014602</v>
      </c>
      <c r="C114" s="546">
        <v>700</v>
      </c>
      <c r="D114" s="546" t="s">
        <v>537</v>
      </c>
      <c r="E114" s="546">
        <v>1000013948</v>
      </c>
      <c r="F114" s="538" t="s">
        <v>631</v>
      </c>
      <c r="G114" s="546" t="s">
        <v>302</v>
      </c>
      <c r="H114" s="546">
        <v>1</v>
      </c>
      <c r="I114" s="547"/>
      <c r="J114" s="548" t="str">
        <f t="shared" ref="J114:J177" si="1">IF(I114=0, "INCLUDED", IF(ISERROR(I114*H114), I114, I114*H114))</f>
        <v>INCLUDED</v>
      </c>
    </row>
    <row r="115" spans="1:10" ht="31.5">
      <c r="A115" s="736">
        <v>7</v>
      </c>
      <c r="B115" s="546">
        <v>7000014602</v>
      </c>
      <c r="C115" s="546">
        <v>680</v>
      </c>
      <c r="D115" s="546" t="s">
        <v>537</v>
      </c>
      <c r="E115" s="546">
        <v>1000015937</v>
      </c>
      <c r="F115" s="538" t="s">
        <v>632</v>
      </c>
      <c r="G115" s="546" t="s">
        <v>302</v>
      </c>
      <c r="H115" s="546">
        <v>1</v>
      </c>
      <c r="I115" s="547"/>
      <c r="J115" s="548" t="str">
        <f t="shared" si="1"/>
        <v>INCLUDED</v>
      </c>
    </row>
    <row r="116" spans="1:10" ht="31.5">
      <c r="A116" s="736">
        <v>8</v>
      </c>
      <c r="B116" s="546">
        <v>7000014602</v>
      </c>
      <c r="C116" s="546">
        <v>740</v>
      </c>
      <c r="D116" s="546" t="s">
        <v>540</v>
      </c>
      <c r="E116" s="546">
        <v>1000001169</v>
      </c>
      <c r="F116" s="538" t="s">
        <v>633</v>
      </c>
      <c r="G116" s="546" t="s">
        <v>301</v>
      </c>
      <c r="H116" s="546">
        <v>1</v>
      </c>
      <c r="I116" s="547"/>
      <c r="J116" s="548" t="str">
        <f t="shared" si="1"/>
        <v>INCLUDED</v>
      </c>
    </row>
    <row r="117" spans="1:10" ht="31.5">
      <c r="A117" s="736">
        <v>9</v>
      </c>
      <c r="B117" s="546">
        <v>7000014602</v>
      </c>
      <c r="C117" s="546">
        <v>750</v>
      </c>
      <c r="D117" s="546" t="s">
        <v>540</v>
      </c>
      <c r="E117" s="546">
        <v>1000001344</v>
      </c>
      <c r="F117" s="538" t="s">
        <v>634</v>
      </c>
      <c r="G117" s="546" t="s">
        <v>301</v>
      </c>
      <c r="H117" s="546">
        <v>1</v>
      </c>
      <c r="I117" s="547"/>
      <c r="J117" s="548" t="str">
        <f t="shared" si="1"/>
        <v>INCLUDED</v>
      </c>
    </row>
    <row r="118" spans="1:10" ht="31.5">
      <c r="A118" s="736">
        <v>10</v>
      </c>
      <c r="B118" s="546">
        <v>7000014602</v>
      </c>
      <c r="C118" s="546">
        <v>720</v>
      </c>
      <c r="D118" s="546" t="s">
        <v>540</v>
      </c>
      <c r="E118" s="546">
        <v>1000006842</v>
      </c>
      <c r="F118" s="538" t="s">
        <v>564</v>
      </c>
      <c r="G118" s="546" t="s">
        <v>302</v>
      </c>
      <c r="H118" s="546">
        <v>1</v>
      </c>
      <c r="I118" s="547"/>
      <c r="J118" s="548" t="str">
        <f t="shared" si="1"/>
        <v>INCLUDED</v>
      </c>
    </row>
    <row r="119" spans="1:10" ht="31.5">
      <c r="A119" s="736">
        <v>11</v>
      </c>
      <c r="B119" s="546">
        <v>7000016290</v>
      </c>
      <c r="C119" s="546">
        <v>50</v>
      </c>
      <c r="D119" s="546" t="s">
        <v>540</v>
      </c>
      <c r="E119" s="546">
        <v>1000019772</v>
      </c>
      <c r="F119" s="538" t="s">
        <v>635</v>
      </c>
      <c r="G119" s="546" t="s">
        <v>301</v>
      </c>
      <c r="H119" s="546">
        <v>1</v>
      </c>
      <c r="I119" s="547"/>
      <c r="J119" s="548" t="str">
        <f t="shared" si="1"/>
        <v>INCLUDED</v>
      </c>
    </row>
    <row r="120" spans="1:10" ht="47.25">
      <c r="A120" s="736">
        <v>12</v>
      </c>
      <c r="B120" s="546">
        <v>7000014602</v>
      </c>
      <c r="C120" s="546">
        <v>770</v>
      </c>
      <c r="D120" s="546" t="s">
        <v>539</v>
      </c>
      <c r="E120" s="546">
        <v>1000025391</v>
      </c>
      <c r="F120" s="538" t="s">
        <v>520</v>
      </c>
      <c r="G120" s="546" t="s">
        <v>301</v>
      </c>
      <c r="H120" s="546">
        <v>1</v>
      </c>
      <c r="I120" s="547"/>
      <c r="J120" s="548" t="str">
        <f t="shared" si="1"/>
        <v>INCLUDED</v>
      </c>
    </row>
    <row r="121" spans="1:10" ht="31.5">
      <c r="A121" s="736">
        <v>13</v>
      </c>
      <c r="B121" s="546">
        <v>7000014602</v>
      </c>
      <c r="C121" s="546">
        <v>780</v>
      </c>
      <c r="D121" s="546" t="s">
        <v>542</v>
      </c>
      <c r="E121" s="546">
        <v>1000020262</v>
      </c>
      <c r="F121" s="538" t="s">
        <v>480</v>
      </c>
      <c r="G121" s="546" t="s">
        <v>301</v>
      </c>
      <c r="H121" s="546">
        <v>2</v>
      </c>
      <c r="I121" s="547"/>
      <c r="J121" s="548" t="str">
        <f t="shared" si="1"/>
        <v>INCLUDED</v>
      </c>
    </row>
    <row r="122" spans="1:10" ht="31.5">
      <c r="A122" s="736">
        <v>14</v>
      </c>
      <c r="B122" s="546">
        <v>7000014602</v>
      </c>
      <c r="C122" s="546">
        <v>840</v>
      </c>
      <c r="D122" s="546" t="s">
        <v>542</v>
      </c>
      <c r="E122" s="546">
        <v>1000038325</v>
      </c>
      <c r="F122" s="538" t="s">
        <v>517</v>
      </c>
      <c r="G122" s="546" t="s">
        <v>301</v>
      </c>
      <c r="H122" s="546">
        <v>2</v>
      </c>
      <c r="I122" s="547"/>
      <c r="J122" s="548" t="str">
        <f t="shared" si="1"/>
        <v>INCLUDED</v>
      </c>
    </row>
    <row r="123" spans="1:10" ht="31.5">
      <c r="A123" s="736">
        <v>15</v>
      </c>
      <c r="B123" s="546">
        <v>7000014602</v>
      </c>
      <c r="C123" s="546">
        <v>790</v>
      </c>
      <c r="D123" s="546" t="s">
        <v>542</v>
      </c>
      <c r="E123" s="546">
        <v>1000038387</v>
      </c>
      <c r="F123" s="538" t="s">
        <v>523</v>
      </c>
      <c r="G123" s="546" t="s">
        <v>301</v>
      </c>
      <c r="H123" s="546">
        <v>2</v>
      </c>
      <c r="I123" s="547"/>
      <c r="J123" s="548" t="str">
        <f t="shared" si="1"/>
        <v>INCLUDED</v>
      </c>
    </row>
    <row r="124" spans="1:10" ht="31.5">
      <c r="A124" s="736">
        <v>16</v>
      </c>
      <c r="B124" s="546">
        <v>7000014602</v>
      </c>
      <c r="C124" s="546">
        <v>800</v>
      </c>
      <c r="D124" s="546" t="s">
        <v>542</v>
      </c>
      <c r="E124" s="546">
        <v>1000038390</v>
      </c>
      <c r="F124" s="538" t="s">
        <v>636</v>
      </c>
      <c r="G124" s="546" t="s">
        <v>301</v>
      </c>
      <c r="H124" s="546">
        <v>1</v>
      </c>
      <c r="I124" s="547"/>
      <c r="J124" s="548" t="str">
        <f t="shared" si="1"/>
        <v>INCLUDED</v>
      </c>
    </row>
    <row r="125" spans="1:10">
      <c r="A125" s="736">
        <v>17</v>
      </c>
      <c r="B125" s="546">
        <v>7000014602</v>
      </c>
      <c r="C125" s="546">
        <v>810</v>
      </c>
      <c r="D125" s="546" t="s">
        <v>542</v>
      </c>
      <c r="E125" s="546">
        <v>1000001894</v>
      </c>
      <c r="F125" s="538" t="s">
        <v>521</v>
      </c>
      <c r="G125" s="546" t="s">
        <v>301</v>
      </c>
      <c r="H125" s="546">
        <v>1</v>
      </c>
      <c r="I125" s="547"/>
      <c r="J125" s="548" t="str">
        <f t="shared" si="1"/>
        <v>INCLUDED</v>
      </c>
    </row>
    <row r="126" spans="1:10" ht="31.5">
      <c r="A126" s="736">
        <v>18</v>
      </c>
      <c r="B126" s="546">
        <v>7000014602</v>
      </c>
      <c r="C126" s="546">
        <v>820</v>
      </c>
      <c r="D126" s="546" t="s">
        <v>542</v>
      </c>
      <c r="E126" s="546">
        <v>1000038397</v>
      </c>
      <c r="F126" s="538" t="s">
        <v>571</v>
      </c>
      <c r="G126" s="546" t="s">
        <v>301</v>
      </c>
      <c r="H126" s="546">
        <v>15</v>
      </c>
      <c r="I126" s="547"/>
      <c r="J126" s="548" t="str">
        <f t="shared" si="1"/>
        <v>INCLUDED</v>
      </c>
    </row>
    <row r="127" spans="1:10" ht="31.5">
      <c r="A127" s="736">
        <v>19</v>
      </c>
      <c r="B127" s="546">
        <v>7000014602</v>
      </c>
      <c r="C127" s="546">
        <v>830</v>
      </c>
      <c r="D127" s="546" t="s">
        <v>542</v>
      </c>
      <c r="E127" s="546">
        <v>1000038389</v>
      </c>
      <c r="F127" s="538" t="s">
        <v>572</v>
      </c>
      <c r="G127" s="546" t="s">
        <v>301</v>
      </c>
      <c r="H127" s="546">
        <v>15</v>
      </c>
      <c r="I127" s="547"/>
      <c r="J127" s="548" t="str">
        <f t="shared" si="1"/>
        <v>INCLUDED</v>
      </c>
    </row>
    <row r="128" spans="1:10">
      <c r="A128" s="736">
        <v>20</v>
      </c>
      <c r="B128" s="546">
        <v>7000014602</v>
      </c>
      <c r="C128" s="546">
        <v>880</v>
      </c>
      <c r="D128" s="546" t="s">
        <v>544</v>
      </c>
      <c r="E128" s="546">
        <v>1000028554</v>
      </c>
      <c r="F128" s="538" t="s">
        <v>637</v>
      </c>
      <c r="G128" s="546" t="s">
        <v>302</v>
      </c>
      <c r="H128" s="546">
        <v>1</v>
      </c>
      <c r="I128" s="547"/>
      <c r="J128" s="548" t="str">
        <f t="shared" si="1"/>
        <v>INCLUDED</v>
      </c>
    </row>
    <row r="129" spans="1:28" ht="31.5">
      <c r="A129" s="736">
        <v>21</v>
      </c>
      <c r="B129" s="546">
        <v>7000016290</v>
      </c>
      <c r="C129" s="546">
        <v>40</v>
      </c>
      <c r="D129" s="546" t="s">
        <v>547</v>
      </c>
      <c r="E129" s="546">
        <v>1000032049</v>
      </c>
      <c r="F129" s="538" t="s">
        <v>579</v>
      </c>
      <c r="G129" s="546" t="s">
        <v>303</v>
      </c>
      <c r="H129" s="546">
        <v>0.5</v>
      </c>
      <c r="I129" s="547"/>
      <c r="J129" s="548" t="str">
        <f t="shared" si="1"/>
        <v>INCLUDED</v>
      </c>
    </row>
    <row r="130" spans="1:28" ht="31.5">
      <c r="A130" s="736">
        <v>22</v>
      </c>
      <c r="B130" s="546">
        <v>7000014602</v>
      </c>
      <c r="C130" s="546">
        <v>2130</v>
      </c>
      <c r="D130" s="546" t="s">
        <v>547</v>
      </c>
      <c r="E130" s="546">
        <v>1000000443</v>
      </c>
      <c r="F130" s="538" t="s">
        <v>482</v>
      </c>
      <c r="G130" s="546" t="s">
        <v>481</v>
      </c>
      <c r="H130" s="546">
        <v>1</v>
      </c>
      <c r="I130" s="547"/>
      <c r="J130" s="548" t="str">
        <f t="shared" si="1"/>
        <v>INCLUDED</v>
      </c>
    </row>
    <row r="131" spans="1:28" ht="31.5">
      <c r="A131" s="736">
        <v>23</v>
      </c>
      <c r="B131" s="546">
        <v>7000014602</v>
      </c>
      <c r="C131" s="546">
        <v>2140</v>
      </c>
      <c r="D131" s="546" t="s">
        <v>547</v>
      </c>
      <c r="E131" s="546">
        <v>1000000444</v>
      </c>
      <c r="F131" s="538" t="s">
        <v>529</v>
      </c>
      <c r="G131" s="546" t="s">
        <v>481</v>
      </c>
      <c r="H131" s="546">
        <v>1</v>
      </c>
      <c r="I131" s="547"/>
      <c r="J131" s="548" t="str">
        <f t="shared" si="1"/>
        <v>INCLUDED</v>
      </c>
    </row>
    <row r="132" spans="1:28" ht="31.5">
      <c r="A132" s="736">
        <v>24</v>
      </c>
      <c r="B132" s="546">
        <v>7000014602</v>
      </c>
      <c r="C132" s="546">
        <v>2150</v>
      </c>
      <c r="D132" s="546" t="s">
        <v>547</v>
      </c>
      <c r="E132" s="546">
        <v>1000000442</v>
      </c>
      <c r="F132" s="538" t="s">
        <v>483</v>
      </c>
      <c r="G132" s="546" t="s">
        <v>481</v>
      </c>
      <c r="H132" s="546">
        <v>1</v>
      </c>
      <c r="I132" s="547"/>
      <c r="J132" s="548" t="str">
        <f t="shared" si="1"/>
        <v>INCLUDED</v>
      </c>
    </row>
    <row r="133" spans="1:28" ht="31.5">
      <c r="A133" s="736">
        <v>25</v>
      </c>
      <c r="B133" s="546">
        <v>7000014602</v>
      </c>
      <c r="C133" s="546">
        <v>910</v>
      </c>
      <c r="D133" s="546" t="s">
        <v>551</v>
      </c>
      <c r="E133" s="546">
        <v>1000025935</v>
      </c>
      <c r="F133" s="538" t="s">
        <v>638</v>
      </c>
      <c r="G133" s="546" t="s">
        <v>302</v>
      </c>
      <c r="H133" s="546">
        <v>1</v>
      </c>
      <c r="I133" s="547"/>
      <c r="J133" s="548" t="str">
        <f t="shared" si="1"/>
        <v>INCLUDED</v>
      </c>
    </row>
    <row r="134" spans="1:28" ht="31.5">
      <c r="A134" s="736">
        <v>26</v>
      </c>
      <c r="B134" s="546">
        <v>7000014602</v>
      </c>
      <c r="C134" s="546">
        <v>920</v>
      </c>
      <c r="D134" s="546" t="s">
        <v>551</v>
      </c>
      <c r="E134" s="546">
        <v>1000025936</v>
      </c>
      <c r="F134" s="538" t="s">
        <v>639</v>
      </c>
      <c r="G134" s="546" t="s">
        <v>302</v>
      </c>
      <c r="H134" s="546">
        <v>1</v>
      </c>
      <c r="I134" s="547"/>
      <c r="J134" s="548" t="str">
        <f t="shared" si="1"/>
        <v>INCLUDED</v>
      </c>
    </row>
    <row r="135" spans="1:28" ht="31.5">
      <c r="A135" s="736">
        <v>27</v>
      </c>
      <c r="B135" s="546">
        <v>7000014602</v>
      </c>
      <c r="C135" s="546">
        <v>930</v>
      </c>
      <c r="D135" s="546" t="s">
        <v>551</v>
      </c>
      <c r="E135" s="546">
        <v>1000025930</v>
      </c>
      <c r="F135" s="538" t="s">
        <v>487</v>
      </c>
      <c r="G135" s="546" t="s">
        <v>302</v>
      </c>
      <c r="H135" s="546">
        <v>1</v>
      </c>
      <c r="I135" s="547"/>
      <c r="J135" s="548" t="str">
        <f t="shared" si="1"/>
        <v>INCLUDED</v>
      </c>
    </row>
    <row r="136" spans="1:28" ht="31.5">
      <c r="A136" s="736">
        <v>28</v>
      </c>
      <c r="B136" s="546">
        <v>7000014602</v>
      </c>
      <c r="C136" s="546">
        <v>940</v>
      </c>
      <c r="D136" s="546" t="s">
        <v>551</v>
      </c>
      <c r="E136" s="546">
        <v>1000019912</v>
      </c>
      <c r="F136" s="538" t="s">
        <v>519</v>
      </c>
      <c r="G136" s="546" t="s">
        <v>481</v>
      </c>
      <c r="H136" s="546">
        <v>1</v>
      </c>
      <c r="I136" s="547"/>
      <c r="J136" s="548" t="str">
        <f t="shared" si="1"/>
        <v>INCLUDED</v>
      </c>
    </row>
    <row r="137" spans="1:28" ht="31.5">
      <c r="A137" s="736">
        <v>29</v>
      </c>
      <c r="B137" s="546">
        <v>7000014602</v>
      </c>
      <c r="C137" s="546">
        <v>950</v>
      </c>
      <c r="D137" s="546" t="s">
        <v>551</v>
      </c>
      <c r="E137" s="546">
        <v>1000032670</v>
      </c>
      <c r="F137" s="538" t="s">
        <v>581</v>
      </c>
      <c r="G137" s="546" t="s">
        <v>481</v>
      </c>
      <c r="H137" s="546">
        <v>1</v>
      </c>
      <c r="I137" s="547"/>
      <c r="J137" s="548" t="str">
        <f t="shared" si="1"/>
        <v>INCLUDED</v>
      </c>
    </row>
    <row r="138" spans="1:28" ht="31.5">
      <c r="A138" s="736">
        <v>30</v>
      </c>
      <c r="B138" s="546">
        <v>7000016290</v>
      </c>
      <c r="C138" s="546">
        <v>160</v>
      </c>
      <c r="D138" s="546" t="s">
        <v>551</v>
      </c>
      <c r="E138" s="546">
        <v>1000028576</v>
      </c>
      <c r="F138" s="538" t="s">
        <v>580</v>
      </c>
      <c r="G138" s="546" t="s">
        <v>522</v>
      </c>
      <c r="H138" s="546">
        <v>1</v>
      </c>
      <c r="I138" s="547"/>
      <c r="J138" s="548" t="str">
        <f t="shared" si="1"/>
        <v>INCLUDED</v>
      </c>
    </row>
    <row r="139" spans="1:28" ht="63">
      <c r="A139" s="736">
        <v>31</v>
      </c>
      <c r="B139" s="546">
        <v>7000014602</v>
      </c>
      <c r="C139" s="546">
        <v>1060</v>
      </c>
      <c r="D139" s="546" t="s">
        <v>548</v>
      </c>
      <c r="E139" s="546">
        <v>1000011713</v>
      </c>
      <c r="F139" s="538" t="s">
        <v>489</v>
      </c>
      <c r="G139" s="546" t="s">
        <v>300</v>
      </c>
      <c r="H139" s="546">
        <v>1</v>
      </c>
      <c r="I139" s="547"/>
      <c r="J139" s="548" t="str">
        <f t="shared" si="1"/>
        <v>INCLUDED</v>
      </c>
    </row>
    <row r="140" spans="1:28" ht="47.25">
      <c r="A140" s="736">
        <v>32</v>
      </c>
      <c r="B140" s="546">
        <v>7000014602</v>
      </c>
      <c r="C140" s="546">
        <v>1070</v>
      </c>
      <c r="D140" s="546" t="s">
        <v>548</v>
      </c>
      <c r="E140" s="546">
        <v>1000012373</v>
      </c>
      <c r="F140" s="538" t="s">
        <v>490</v>
      </c>
      <c r="G140" s="546" t="s">
        <v>300</v>
      </c>
      <c r="H140" s="546">
        <v>2</v>
      </c>
      <c r="I140" s="547"/>
      <c r="J140" s="548" t="str">
        <f t="shared" si="1"/>
        <v>INCLUDED</v>
      </c>
    </row>
    <row r="141" spans="1:28" ht="47.25">
      <c r="A141" s="736">
        <v>33</v>
      </c>
      <c r="B141" s="546">
        <v>7000014602</v>
      </c>
      <c r="C141" s="546">
        <v>1080</v>
      </c>
      <c r="D141" s="546" t="s">
        <v>548</v>
      </c>
      <c r="E141" s="546">
        <v>1000015952</v>
      </c>
      <c r="F141" s="538" t="s">
        <v>582</v>
      </c>
      <c r="G141" s="546" t="s">
        <v>300</v>
      </c>
      <c r="H141" s="546">
        <v>3</v>
      </c>
      <c r="I141" s="547"/>
      <c r="J141" s="548" t="str">
        <f t="shared" si="1"/>
        <v>INCLUDED</v>
      </c>
    </row>
    <row r="142" spans="1:28" ht="78.75">
      <c r="A142" s="736">
        <v>34</v>
      </c>
      <c r="B142" s="546">
        <v>7000014602</v>
      </c>
      <c r="C142" s="546">
        <v>1090</v>
      </c>
      <c r="D142" s="546" t="s">
        <v>548</v>
      </c>
      <c r="E142" s="546">
        <v>1000015954</v>
      </c>
      <c r="F142" s="538" t="s">
        <v>526</v>
      </c>
      <c r="G142" s="546" t="s">
        <v>300</v>
      </c>
      <c r="H142" s="546">
        <v>13</v>
      </c>
      <c r="I142" s="547"/>
      <c r="J142" s="548" t="str">
        <f t="shared" si="1"/>
        <v>INCLUDED</v>
      </c>
    </row>
    <row r="143" spans="1:28">
      <c r="A143" s="736">
        <v>35</v>
      </c>
      <c r="B143" s="546">
        <v>7000014602</v>
      </c>
      <c r="C143" s="546">
        <v>1280</v>
      </c>
      <c r="D143" s="546" t="s">
        <v>556</v>
      </c>
      <c r="E143" s="546">
        <v>1000032055</v>
      </c>
      <c r="F143" s="538" t="s">
        <v>525</v>
      </c>
      <c r="G143" s="546" t="s">
        <v>303</v>
      </c>
      <c r="H143" s="546">
        <v>2</v>
      </c>
      <c r="I143" s="547"/>
      <c r="J143" s="548" t="str">
        <f t="shared" si="1"/>
        <v>INCLUDED</v>
      </c>
    </row>
    <row r="144" spans="1:28" s="762" customFormat="1" ht="18.75">
      <c r="A144" s="751" t="s">
        <v>933</v>
      </c>
      <c r="B144" s="753" t="s">
        <v>679</v>
      </c>
      <c r="C144" s="751"/>
      <c r="D144" s="751"/>
      <c r="E144" s="751"/>
      <c r="F144" s="751"/>
      <c r="G144" s="751"/>
      <c r="H144" s="751"/>
      <c r="I144" s="759"/>
      <c r="J144" s="548"/>
      <c r="K144" s="760"/>
      <c r="L144" s="760"/>
      <c r="M144" s="760"/>
      <c r="N144" s="760"/>
      <c r="O144" s="760"/>
      <c r="P144" s="760"/>
      <c r="Q144" s="760"/>
      <c r="R144" s="761"/>
      <c r="S144" s="761"/>
      <c r="T144" s="761"/>
      <c r="U144" s="761"/>
      <c r="V144" s="761"/>
      <c r="W144" s="761"/>
      <c r="X144" s="761"/>
      <c r="Y144" s="761"/>
      <c r="Z144" s="761"/>
      <c r="AA144" s="761"/>
      <c r="AB144" s="761"/>
    </row>
    <row r="145" spans="1:10" ht="78.75">
      <c r="A145" s="736">
        <v>1</v>
      </c>
      <c r="B145" s="546">
        <v>7000016417</v>
      </c>
      <c r="C145" s="546">
        <v>30</v>
      </c>
      <c r="D145" s="546" t="s">
        <v>680</v>
      </c>
      <c r="E145" s="546">
        <v>1000015954</v>
      </c>
      <c r="F145" s="538" t="s">
        <v>526</v>
      </c>
      <c r="G145" s="546" t="s">
        <v>300</v>
      </c>
      <c r="H145" s="546">
        <v>52</v>
      </c>
      <c r="I145" s="547"/>
      <c r="J145" s="548" t="str">
        <f t="shared" si="1"/>
        <v>INCLUDED</v>
      </c>
    </row>
    <row r="146" spans="1:10" ht="47.25">
      <c r="A146" s="736">
        <v>2</v>
      </c>
      <c r="B146" s="546">
        <v>7000016417</v>
      </c>
      <c r="C146" s="546">
        <v>40</v>
      </c>
      <c r="D146" s="546" t="s">
        <v>680</v>
      </c>
      <c r="E146" s="546">
        <v>1000015952</v>
      </c>
      <c r="F146" s="538" t="s">
        <v>582</v>
      </c>
      <c r="G146" s="546" t="s">
        <v>300</v>
      </c>
      <c r="H146" s="546">
        <v>5</v>
      </c>
      <c r="I146" s="547"/>
      <c r="J146" s="548" t="str">
        <f t="shared" si="1"/>
        <v>INCLUDED</v>
      </c>
    </row>
    <row r="147" spans="1:10" ht="63">
      <c r="A147" s="736">
        <v>3</v>
      </c>
      <c r="B147" s="546">
        <v>7000016417</v>
      </c>
      <c r="C147" s="546">
        <v>50</v>
      </c>
      <c r="D147" s="546" t="s">
        <v>680</v>
      </c>
      <c r="E147" s="546">
        <v>1000011713</v>
      </c>
      <c r="F147" s="538" t="s">
        <v>489</v>
      </c>
      <c r="G147" s="546" t="s">
        <v>300</v>
      </c>
      <c r="H147" s="546">
        <v>2</v>
      </c>
      <c r="I147" s="547"/>
      <c r="J147" s="548" t="str">
        <f t="shared" si="1"/>
        <v>INCLUDED</v>
      </c>
    </row>
    <row r="148" spans="1:10" ht="47.25">
      <c r="A148" s="736">
        <v>4</v>
      </c>
      <c r="B148" s="546">
        <v>7000016417</v>
      </c>
      <c r="C148" s="546">
        <v>60</v>
      </c>
      <c r="D148" s="546" t="s">
        <v>680</v>
      </c>
      <c r="E148" s="546">
        <v>1000012373</v>
      </c>
      <c r="F148" s="538" t="s">
        <v>490</v>
      </c>
      <c r="G148" s="546" t="s">
        <v>300</v>
      </c>
      <c r="H148" s="546">
        <v>6</v>
      </c>
      <c r="I148" s="547"/>
      <c r="J148" s="548" t="str">
        <f t="shared" si="1"/>
        <v>INCLUDED</v>
      </c>
    </row>
    <row r="149" spans="1:10">
      <c r="A149" s="736">
        <v>5</v>
      </c>
      <c r="B149" s="546">
        <v>7000016417</v>
      </c>
      <c r="C149" s="546">
        <v>70</v>
      </c>
      <c r="D149" s="546" t="s">
        <v>681</v>
      </c>
      <c r="E149" s="546">
        <v>1000028251</v>
      </c>
      <c r="F149" s="538" t="s">
        <v>717</v>
      </c>
      <c r="G149" s="546" t="s">
        <v>302</v>
      </c>
      <c r="H149" s="546">
        <v>1</v>
      </c>
      <c r="I149" s="547"/>
      <c r="J149" s="548" t="str">
        <f t="shared" si="1"/>
        <v>INCLUDED</v>
      </c>
    </row>
    <row r="150" spans="1:10">
      <c r="A150" s="736">
        <v>6</v>
      </c>
      <c r="B150" s="546">
        <v>7000016417</v>
      </c>
      <c r="C150" s="546">
        <v>80</v>
      </c>
      <c r="D150" s="546" t="s">
        <v>681</v>
      </c>
      <c r="E150" s="546">
        <v>1000023719</v>
      </c>
      <c r="F150" s="538" t="s">
        <v>718</v>
      </c>
      <c r="G150" s="546" t="s">
        <v>301</v>
      </c>
      <c r="H150" s="546">
        <v>2</v>
      </c>
      <c r="I150" s="547"/>
      <c r="J150" s="548" t="str">
        <f t="shared" si="1"/>
        <v>INCLUDED</v>
      </c>
    </row>
    <row r="151" spans="1:10" ht="31.5">
      <c r="A151" s="736">
        <v>7</v>
      </c>
      <c r="B151" s="546">
        <v>7000016417</v>
      </c>
      <c r="C151" s="546">
        <v>90</v>
      </c>
      <c r="D151" s="546" t="s">
        <v>681</v>
      </c>
      <c r="E151" s="546">
        <v>1000031374</v>
      </c>
      <c r="F151" s="538" t="s">
        <v>719</v>
      </c>
      <c r="G151" s="546" t="s">
        <v>302</v>
      </c>
      <c r="H151" s="546">
        <v>2</v>
      </c>
      <c r="I151" s="547"/>
      <c r="J151" s="548" t="str">
        <f t="shared" si="1"/>
        <v>INCLUDED</v>
      </c>
    </row>
    <row r="152" spans="1:10" ht="31.5">
      <c r="A152" s="736">
        <v>8</v>
      </c>
      <c r="B152" s="546">
        <v>7000016417</v>
      </c>
      <c r="C152" s="546">
        <v>100</v>
      </c>
      <c r="D152" s="546" t="s">
        <v>681</v>
      </c>
      <c r="E152" s="546">
        <v>1000034950</v>
      </c>
      <c r="F152" s="538" t="s">
        <v>720</v>
      </c>
      <c r="G152" s="546" t="s">
        <v>301</v>
      </c>
      <c r="H152" s="546">
        <v>2</v>
      </c>
      <c r="I152" s="547"/>
      <c r="J152" s="548" t="str">
        <f t="shared" si="1"/>
        <v>INCLUDED</v>
      </c>
    </row>
    <row r="153" spans="1:10">
      <c r="A153" s="736">
        <v>9</v>
      </c>
      <c r="B153" s="546">
        <v>7000016417</v>
      </c>
      <c r="C153" s="546">
        <v>110</v>
      </c>
      <c r="D153" s="546" t="s">
        <v>681</v>
      </c>
      <c r="E153" s="546">
        <v>1000026228</v>
      </c>
      <c r="F153" s="538" t="s">
        <v>721</v>
      </c>
      <c r="G153" s="546" t="s">
        <v>301</v>
      </c>
      <c r="H153" s="546">
        <v>1</v>
      </c>
      <c r="I153" s="547"/>
      <c r="J153" s="548" t="str">
        <f t="shared" si="1"/>
        <v>INCLUDED</v>
      </c>
    </row>
    <row r="154" spans="1:10">
      <c r="A154" s="736">
        <v>10</v>
      </c>
      <c r="B154" s="546">
        <v>7000016417</v>
      </c>
      <c r="C154" s="546">
        <v>120</v>
      </c>
      <c r="D154" s="546" t="s">
        <v>681</v>
      </c>
      <c r="E154" s="546">
        <v>1000028495</v>
      </c>
      <c r="F154" s="538" t="s">
        <v>722</v>
      </c>
      <c r="G154" s="546" t="s">
        <v>301</v>
      </c>
      <c r="H154" s="546">
        <v>1</v>
      </c>
      <c r="I154" s="547"/>
      <c r="J154" s="548" t="str">
        <f t="shared" si="1"/>
        <v>INCLUDED</v>
      </c>
    </row>
    <row r="155" spans="1:10">
      <c r="A155" s="736">
        <v>11</v>
      </c>
      <c r="B155" s="546">
        <v>7000016417</v>
      </c>
      <c r="C155" s="546">
        <v>130</v>
      </c>
      <c r="D155" s="546" t="s">
        <v>681</v>
      </c>
      <c r="E155" s="546">
        <v>1000028265</v>
      </c>
      <c r="F155" s="538" t="s">
        <v>723</v>
      </c>
      <c r="G155" s="546" t="s">
        <v>301</v>
      </c>
      <c r="H155" s="546">
        <v>1</v>
      </c>
      <c r="I155" s="547"/>
      <c r="J155" s="548" t="str">
        <f t="shared" si="1"/>
        <v>INCLUDED</v>
      </c>
    </row>
    <row r="156" spans="1:10" ht="31.5">
      <c r="A156" s="736">
        <v>12</v>
      </c>
      <c r="B156" s="546">
        <v>7000016417</v>
      </c>
      <c r="C156" s="546">
        <v>140</v>
      </c>
      <c r="D156" s="546" t="s">
        <v>681</v>
      </c>
      <c r="E156" s="546">
        <v>1000034998</v>
      </c>
      <c r="F156" s="538" t="s">
        <v>724</v>
      </c>
      <c r="G156" s="546" t="s">
        <v>301</v>
      </c>
      <c r="H156" s="546">
        <v>2</v>
      </c>
      <c r="I156" s="547"/>
      <c r="J156" s="548" t="str">
        <f t="shared" si="1"/>
        <v>INCLUDED</v>
      </c>
    </row>
    <row r="157" spans="1:10" ht="78.75">
      <c r="A157" s="736">
        <v>13</v>
      </c>
      <c r="B157" s="546">
        <v>7000016417</v>
      </c>
      <c r="C157" s="546">
        <v>160</v>
      </c>
      <c r="D157" s="546" t="s">
        <v>682</v>
      </c>
      <c r="E157" s="546">
        <v>1000031371</v>
      </c>
      <c r="F157" s="538" t="s">
        <v>725</v>
      </c>
      <c r="G157" s="546" t="s">
        <v>302</v>
      </c>
      <c r="H157" s="546">
        <v>1</v>
      </c>
      <c r="I157" s="547"/>
      <c r="J157" s="548" t="str">
        <f t="shared" si="1"/>
        <v>INCLUDED</v>
      </c>
    </row>
    <row r="158" spans="1:10">
      <c r="A158" s="736">
        <v>14</v>
      </c>
      <c r="B158" s="546">
        <v>7000016417</v>
      </c>
      <c r="C158" s="546">
        <v>170</v>
      </c>
      <c r="D158" s="546" t="s">
        <v>682</v>
      </c>
      <c r="E158" s="546">
        <v>1000023719</v>
      </c>
      <c r="F158" s="538" t="s">
        <v>718</v>
      </c>
      <c r="G158" s="546" t="s">
        <v>301</v>
      </c>
      <c r="H158" s="546">
        <v>1</v>
      </c>
      <c r="I158" s="547"/>
      <c r="J158" s="548" t="str">
        <f t="shared" si="1"/>
        <v>INCLUDED</v>
      </c>
    </row>
    <row r="159" spans="1:10">
      <c r="A159" s="736">
        <v>15</v>
      </c>
      <c r="B159" s="546">
        <v>7000016417</v>
      </c>
      <c r="C159" s="546">
        <v>180</v>
      </c>
      <c r="D159" s="546" t="s">
        <v>682</v>
      </c>
      <c r="E159" s="546">
        <v>1000032570</v>
      </c>
      <c r="F159" s="538" t="s">
        <v>726</v>
      </c>
      <c r="G159" s="546" t="s">
        <v>301</v>
      </c>
      <c r="H159" s="546">
        <v>1</v>
      </c>
      <c r="I159" s="547"/>
      <c r="J159" s="548" t="str">
        <f t="shared" si="1"/>
        <v>INCLUDED</v>
      </c>
    </row>
    <row r="160" spans="1:10" ht="31.5">
      <c r="A160" s="736">
        <v>16</v>
      </c>
      <c r="B160" s="546">
        <v>7000016417</v>
      </c>
      <c r="C160" s="546">
        <v>190</v>
      </c>
      <c r="D160" s="546" t="s">
        <v>682</v>
      </c>
      <c r="E160" s="546">
        <v>1000031374</v>
      </c>
      <c r="F160" s="538" t="s">
        <v>719</v>
      </c>
      <c r="G160" s="546" t="s">
        <v>302</v>
      </c>
      <c r="H160" s="546">
        <v>1</v>
      </c>
      <c r="I160" s="547"/>
      <c r="J160" s="548" t="str">
        <f t="shared" si="1"/>
        <v>INCLUDED</v>
      </c>
    </row>
    <row r="161" spans="1:10" ht="31.5">
      <c r="A161" s="736">
        <v>17</v>
      </c>
      <c r="B161" s="546">
        <v>7000016417</v>
      </c>
      <c r="C161" s="546">
        <v>200</v>
      </c>
      <c r="D161" s="546" t="s">
        <v>682</v>
      </c>
      <c r="E161" s="546">
        <v>1000034950</v>
      </c>
      <c r="F161" s="538" t="s">
        <v>720</v>
      </c>
      <c r="G161" s="546" t="s">
        <v>301</v>
      </c>
      <c r="H161" s="546">
        <v>1</v>
      </c>
      <c r="I161" s="547"/>
      <c r="J161" s="548" t="str">
        <f t="shared" si="1"/>
        <v>INCLUDED</v>
      </c>
    </row>
    <row r="162" spans="1:10" ht="31.5">
      <c r="A162" s="736">
        <v>18</v>
      </c>
      <c r="B162" s="546">
        <v>7000016417</v>
      </c>
      <c r="C162" s="546">
        <v>210</v>
      </c>
      <c r="D162" s="546" t="s">
        <v>682</v>
      </c>
      <c r="E162" s="546">
        <v>1000034998</v>
      </c>
      <c r="F162" s="538" t="s">
        <v>724</v>
      </c>
      <c r="G162" s="546" t="s">
        <v>301</v>
      </c>
      <c r="H162" s="546">
        <v>1</v>
      </c>
      <c r="I162" s="547"/>
      <c r="J162" s="548" t="str">
        <f t="shared" si="1"/>
        <v>INCLUDED</v>
      </c>
    </row>
    <row r="163" spans="1:10" ht="31.5">
      <c r="A163" s="736">
        <v>19</v>
      </c>
      <c r="B163" s="546">
        <v>7000016417</v>
      </c>
      <c r="C163" s="546">
        <v>220</v>
      </c>
      <c r="D163" s="546" t="s">
        <v>682</v>
      </c>
      <c r="E163" s="546">
        <v>1000031398</v>
      </c>
      <c r="F163" s="538" t="s">
        <v>727</v>
      </c>
      <c r="G163" s="546" t="s">
        <v>302</v>
      </c>
      <c r="H163" s="546">
        <v>1</v>
      </c>
      <c r="I163" s="547"/>
      <c r="J163" s="548" t="str">
        <f t="shared" si="1"/>
        <v>INCLUDED</v>
      </c>
    </row>
    <row r="164" spans="1:10" ht="31.5">
      <c r="A164" s="736">
        <v>20</v>
      </c>
      <c r="B164" s="546">
        <v>7000016417</v>
      </c>
      <c r="C164" s="546">
        <v>230</v>
      </c>
      <c r="D164" s="546" t="s">
        <v>683</v>
      </c>
      <c r="E164" s="546">
        <v>1000057896</v>
      </c>
      <c r="F164" s="538" t="s">
        <v>728</v>
      </c>
      <c r="G164" s="546" t="s">
        <v>301</v>
      </c>
      <c r="H164" s="546">
        <v>2</v>
      </c>
      <c r="I164" s="547"/>
      <c r="J164" s="548" t="str">
        <f t="shared" si="1"/>
        <v>INCLUDED</v>
      </c>
    </row>
    <row r="165" spans="1:10" ht="31.5">
      <c r="A165" s="736">
        <v>21</v>
      </c>
      <c r="B165" s="546">
        <v>7000016417</v>
      </c>
      <c r="C165" s="546">
        <v>240</v>
      </c>
      <c r="D165" s="546" t="s">
        <v>683</v>
      </c>
      <c r="E165" s="546">
        <v>1000025219</v>
      </c>
      <c r="F165" s="538" t="s">
        <v>729</v>
      </c>
      <c r="G165" s="546" t="s">
        <v>301</v>
      </c>
      <c r="H165" s="546">
        <v>2</v>
      </c>
      <c r="I165" s="547"/>
      <c r="J165" s="548" t="str">
        <f t="shared" si="1"/>
        <v>INCLUDED</v>
      </c>
    </row>
    <row r="166" spans="1:10" ht="31.5">
      <c r="A166" s="736">
        <v>22</v>
      </c>
      <c r="B166" s="546">
        <v>7000016417</v>
      </c>
      <c r="C166" s="546">
        <v>250</v>
      </c>
      <c r="D166" s="546" t="s">
        <v>683</v>
      </c>
      <c r="E166" s="546">
        <v>1000015938</v>
      </c>
      <c r="F166" s="538" t="s">
        <v>730</v>
      </c>
      <c r="G166" s="546" t="s">
        <v>302</v>
      </c>
      <c r="H166" s="546">
        <v>2</v>
      </c>
      <c r="I166" s="547"/>
      <c r="J166" s="548" t="str">
        <f t="shared" si="1"/>
        <v>INCLUDED</v>
      </c>
    </row>
    <row r="167" spans="1:10" ht="31.5">
      <c r="A167" s="736">
        <v>23</v>
      </c>
      <c r="B167" s="546">
        <v>7000016417</v>
      </c>
      <c r="C167" s="546">
        <v>260</v>
      </c>
      <c r="D167" s="546" t="s">
        <v>683</v>
      </c>
      <c r="E167" s="546">
        <v>1000057899</v>
      </c>
      <c r="F167" s="538" t="s">
        <v>731</v>
      </c>
      <c r="G167" s="546" t="s">
        <v>302</v>
      </c>
      <c r="H167" s="546">
        <v>2</v>
      </c>
      <c r="I167" s="547"/>
      <c r="J167" s="548" t="str">
        <f t="shared" si="1"/>
        <v>INCLUDED</v>
      </c>
    </row>
    <row r="168" spans="1:10" ht="47.25">
      <c r="A168" s="736">
        <v>24</v>
      </c>
      <c r="B168" s="546">
        <v>7000016417</v>
      </c>
      <c r="C168" s="546">
        <v>270</v>
      </c>
      <c r="D168" s="546" t="s">
        <v>684</v>
      </c>
      <c r="E168" s="546">
        <v>1000030620</v>
      </c>
      <c r="F168" s="538" t="s">
        <v>732</v>
      </c>
      <c r="G168" s="546" t="s">
        <v>302</v>
      </c>
      <c r="H168" s="546">
        <v>2</v>
      </c>
      <c r="I168" s="547"/>
      <c r="J168" s="548" t="str">
        <f t="shared" si="1"/>
        <v>INCLUDED</v>
      </c>
    </row>
    <row r="169" spans="1:10" ht="47.25">
      <c r="A169" s="736">
        <v>25</v>
      </c>
      <c r="B169" s="546">
        <v>7000016417</v>
      </c>
      <c r="C169" s="546">
        <v>280</v>
      </c>
      <c r="D169" s="546" t="s">
        <v>684</v>
      </c>
      <c r="E169" s="546">
        <v>1000030621</v>
      </c>
      <c r="F169" s="538" t="s">
        <v>733</v>
      </c>
      <c r="G169" s="546" t="s">
        <v>302</v>
      </c>
      <c r="H169" s="546">
        <v>2</v>
      </c>
      <c r="I169" s="547"/>
      <c r="J169" s="548" t="str">
        <f t="shared" si="1"/>
        <v>INCLUDED</v>
      </c>
    </row>
    <row r="170" spans="1:10" ht="47.25">
      <c r="A170" s="736">
        <v>26</v>
      </c>
      <c r="B170" s="546">
        <v>7000016417</v>
      </c>
      <c r="C170" s="546">
        <v>290</v>
      </c>
      <c r="D170" s="546" t="s">
        <v>684</v>
      </c>
      <c r="E170" s="546">
        <v>1000058060</v>
      </c>
      <c r="F170" s="538" t="s">
        <v>734</v>
      </c>
      <c r="G170" s="546" t="s">
        <v>302</v>
      </c>
      <c r="H170" s="546">
        <v>2</v>
      </c>
      <c r="I170" s="547"/>
      <c r="J170" s="548" t="str">
        <f t="shared" si="1"/>
        <v>INCLUDED</v>
      </c>
    </row>
    <row r="171" spans="1:10" ht="47.25">
      <c r="A171" s="736">
        <v>27</v>
      </c>
      <c r="B171" s="546">
        <v>7000016417</v>
      </c>
      <c r="C171" s="546">
        <v>300</v>
      </c>
      <c r="D171" s="546" t="s">
        <v>684</v>
      </c>
      <c r="E171" s="546">
        <v>1000057639</v>
      </c>
      <c r="F171" s="538" t="s">
        <v>735</v>
      </c>
      <c r="G171" s="546" t="s">
        <v>302</v>
      </c>
      <c r="H171" s="546">
        <v>1</v>
      </c>
      <c r="I171" s="547"/>
      <c r="J171" s="548" t="str">
        <f t="shared" si="1"/>
        <v>INCLUDED</v>
      </c>
    </row>
    <row r="172" spans="1:10" ht="47.25">
      <c r="A172" s="736">
        <v>28</v>
      </c>
      <c r="B172" s="546">
        <v>7000016417</v>
      </c>
      <c r="C172" s="546">
        <v>310</v>
      </c>
      <c r="D172" s="546" t="s">
        <v>685</v>
      </c>
      <c r="E172" s="546">
        <v>1000025442</v>
      </c>
      <c r="F172" s="538" t="s">
        <v>736</v>
      </c>
      <c r="G172" s="546" t="s">
        <v>301</v>
      </c>
      <c r="H172" s="546">
        <v>1</v>
      </c>
      <c r="I172" s="547"/>
      <c r="J172" s="548" t="str">
        <f t="shared" si="1"/>
        <v>INCLUDED</v>
      </c>
    </row>
    <row r="173" spans="1:10" ht="47.25">
      <c r="A173" s="736">
        <v>29</v>
      </c>
      <c r="B173" s="546">
        <v>7000016417</v>
      </c>
      <c r="C173" s="546">
        <v>320</v>
      </c>
      <c r="D173" s="546" t="s">
        <v>685</v>
      </c>
      <c r="E173" s="546">
        <v>1000025436</v>
      </c>
      <c r="F173" s="538" t="s">
        <v>737</v>
      </c>
      <c r="G173" s="546" t="s">
        <v>301</v>
      </c>
      <c r="H173" s="546">
        <v>1</v>
      </c>
      <c r="I173" s="547"/>
      <c r="J173" s="548" t="str">
        <f t="shared" si="1"/>
        <v>INCLUDED</v>
      </c>
    </row>
    <row r="174" spans="1:10" ht="63">
      <c r="A174" s="736">
        <v>30</v>
      </c>
      <c r="B174" s="546">
        <v>7000016417</v>
      </c>
      <c r="C174" s="546">
        <v>330</v>
      </c>
      <c r="D174" s="546" t="s">
        <v>685</v>
      </c>
      <c r="E174" s="546">
        <v>1000024462</v>
      </c>
      <c r="F174" s="538" t="s">
        <v>738</v>
      </c>
      <c r="G174" s="546" t="s">
        <v>301</v>
      </c>
      <c r="H174" s="546">
        <v>1</v>
      </c>
      <c r="I174" s="547"/>
      <c r="J174" s="548" t="str">
        <f t="shared" si="1"/>
        <v>INCLUDED</v>
      </c>
    </row>
    <row r="175" spans="1:10" ht="47.25">
      <c r="A175" s="736">
        <v>31</v>
      </c>
      <c r="B175" s="546">
        <v>7000016417</v>
      </c>
      <c r="C175" s="546">
        <v>340</v>
      </c>
      <c r="D175" s="546" t="s">
        <v>685</v>
      </c>
      <c r="E175" s="546">
        <v>1000030633</v>
      </c>
      <c r="F175" s="538" t="s">
        <v>739</v>
      </c>
      <c r="G175" s="546" t="s">
        <v>301</v>
      </c>
      <c r="H175" s="546">
        <v>1</v>
      </c>
      <c r="I175" s="547"/>
      <c r="J175" s="548" t="str">
        <f t="shared" si="1"/>
        <v>INCLUDED</v>
      </c>
    </row>
    <row r="176" spans="1:10" ht="47.25">
      <c r="A176" s="736">
        <v>32</v>
      </c>
      <c r="B176" s="546">
        <v>7000016417</v>
      </c>
      <c r="C176" s="546">
        <v>350</v>
      </c>
      <c r="D176" s="546" t="s">
        <v>685</v>
      </c>
      <c r="E176" s="546">
        <v>1000030648</v>
      </c>
      <c r="F176" s="538" t="s">
        <v>740</v>
      </c>
      <c r="G176" s="546" t="s">
        <v>301</v>
      </c>
      <c r="H176" s="546">
        <v>1</v>
      </c>
      <c r="I176" s="547"/>
      <c r="J176" s="548" t="str">
        <f t="shared" si="1"/>
        <v>INCLUDED</v>
      </c>
    </row>
    <row r="177" spans="1:10" ht="47.25">
      <c r="A177" s="736">
        <v>33</v>
      </c>
      <c r="B177" s="546">
        <v>7000016417</v>
      </c>
      <c r="C177" s="546">
        <v>360</v>
      </c>
      <c r="D177" s="546" t="s">
        <v>685</v>
      </c>
      <c r="E177" s="546">
        <v>1000025329</v>
      </c>
      <c r="F177" s="538" t="s">
        <v>741</v>
      </c>
      <c r="G177" s="546" t="s">
        <v>301</v>
      </c>
      <c r="H177" s="546">
        <v>1</v>
      </c>
      <c r="I177" s="547"/>
      <c r="J177" s="548" t="str">
        <f t="shared" si="1"/>
        <v>INCLUDED</v>
      </c>
    </row>
    <row r="178" spans="1:10" ht="31.5">
      <c r="A178" s="736">
        <v>34</v>
      </c>
      <c r="B178" s="546">
        <v>7000016417</v>
      </c>
      <c r="C178" s="546">
        <v>370</v>
      </c>
      <c r="D178" s="546" t="s">
        <v>686</v>
      </c>
      <c r="E178" s="546">
        <v>1000005030</v>
      </c>
      <c r="F178" s="538" t="s">
        <v>742</v>
      </c>
      <c r="G178" s="546" t="s">
        <v>301</v>
      </c>
      <c r="H178" s="546">
        <v>21</v>
      </c>
      <c r="I178" s="547"/>
      <c r="J178" s="548" t="str">
        <f t="shared" ref="J178:J241" si="2">IF(I178=0, "INCLUDED", IF(ISERROR(I178*H178), I178, I178*H178))</f>
        <v>INCLUDED</v>
      </c>
    </row>
    <row r="179" spans="1:10" ht="31.5">
      <c r="A179" s="736">
        <v>35</v>
      </c>
      <c r="B179" s="546">
        <v>7000016417</v>
      </c>
      <c r="C179" s="546">
        <v>380</v>
      </c>
      <c r="D179" s="546" t="s">
        <v>686</v>
      </c>
      <c r="E179" s="546">
        <v>1000029252</v>
      </c>
      <c r="F179" s="538" t="s">
        <v>743</v>
      </c>
      <c r="G179" s="546" t="s">
        <v>301</v>
      </c>
      <c r="H179" s="546">
        <v>12</v>
      </c>
      <c r="I179" s="547"/>
      <c r="J179" s="548" t="str">
        <f t="shared" si="2"/>
        <v>INCLUDED</v>
      </c>
    </row>
    <row r="180" spans="1:10" ht="31.5">
      <c r="A180" s="736">
        <v>36</v>
      </c>
      <c r="B180" s="546">
        <v>7000016417</v>
      </c>
      <c r="C180" s="546">
        <v>390</v>
      </c>
      <c r="D180" s="546" t="s">
        <v>687</v>
      </c>
      <c r="E180" s="546">
        <v>1000033307</v>
      </c>
      <c r="F180" s="538" t="s">
        <v>744</v>
      </c>
      <c r="G180" s="546" t="s">
        <v>302</v>
      </c>
      <c r="H180" s="546">
        <v>1</v>
      </c>
      <c r="I180" s="547"/>
      <c r="J180" s="548" t="str">
        <f t="shared" si="2"/>
        <v>INCLUDED</v>
      </c>
    </row>
    <row r="181" spans="1:10" ht="31.5">
      <c r="A181" s="736">
        <v>37</v>
      </c>
      <c r="B181" s="546">
        <v>7000016417</v>
      </c>
      <c r="C181" s="546">
        <v>400</v>
      </c>
      <c r="D181" s="546" t="s">
        <v>687</v>
      </c>
      <c r="E181" s="546">
        <v>1000033305</v>
      </c>
      <c r="F181" s="538" t="s">
        <v>745</v>
      </c>
      <c r="G181" s="546" t="s">
        <v>301</v>
      </c>
      <c r="H181" s="546">
        <v>10</v>
      </c>
      <c r="I181" s="547"/>
      <c r="J181" s="548" t="str">
        <f t="shared" si="2"/>
        <v>INCLUDED</v>
      </c>
    </row>
    <row r="182" spans="1:10" ht="31.5">
      <c r="A182" s="736">
        <v>38</v>
      </c>
      <c r="B182" s="546">
        <v>7000016417</v>
      </c>
      <c r="C182" s="546">
        <v>410</v>
      </c>
      <c r="D182" s="546" t="s">
        <v>687</v>
      </c>
      <c r="E182" s="546">
        <v>1000033342</v>
      </c>
      <c r="F182" s="538" t="s">
        <v>746</v>
      </c>
      <c r="G182" s="546" t="s">
        <v>301</v>
      </c>
      <c r="H182" s="546">
        <v>2</v>
      </c>
      <c r="I182" s="547"/>
      <c r="J182" s="548" t="str">
        <f t="shared" si="2"/>
        <v>INCLUDED</v>
      </c>
    </row>
    <row r="183" spans="1:10" ht="31.5">
      <c r="A183" s="736">
        <v>39</v>
      </c>
      <c r="B183" s="546">
        <v>7000016417</v>
      </c>
      <c r="C183" s="546">
        <v>420</v>
      </c>
      <c r="D183" s="546" t="s">
        <v>687</v>
      </c>
      <c r="E183" s="546">
        <v>1000033306</v>
      </c>
      <c r="F183" s="538" t="s">
        <v>747</v>
      </c>
      <c r="G183" s="546" t="s">
        <v>301</v>
      </c>
      <c r="H183" s="546">
        <v>2</v>
      </c>
      <c r="I183" s="547"/>
      <c r="J183" s="548" t="str">
        <f t="shared" si="2"/>
        <v>INCLUDED</v>
      </c>
    </row>
    <row r="184" spans="1:10">
      <c r="A184" s="736">
        <v>40</v>
      </c>
      <c r="B184" s="546">
        <v>7000016417</v>
      </c>
      <c r="C184" s="546">
        <v>430</v>
      </c>
      <c r="D184" s="546" t="s">
        <v>688</v>
      </c>
      <c r="E184" s="546">
        <v>1000000593</v>
      </c>
      <c r="F184" s="538" t="s">
        <v>748</v>
      </c>
      <c r="G184" s="546" t="s">
        <v>301</v>
      </c>
      <c r="H184" s="546">
        <v>6</v>
      </c>
      <c r="I184" s="547"/>
      <c r="J184" s="548" t="str">
        <f t="shared" si="2"/>
        <v>INCLUDED</v>
      </c>
    </row>
    <row r="185" spans="1:10">
      <c r="A185" s="736">
        <v>41</v>
      </c>
      <c r="B185" s="546">
        <v>7000016417</v>
      </c>
      <c r="C185" s="546">
        <v>440</v>
      </c>
      <c r="D185" s="546" t="s">
        <v>688</v>
      </c>
      <c r="E185" s="546">
        <v>1000020422</v>
      </c>
      <c r="F185" s="538" t="s">
        <v>749</v>
      </c>
      <c r="G185" s="546" t="s">
        <v>301</v>
      </c>
      <c r="H185" s="546">
        <v>6</v>
      </c>
      <c r="I185" s="547"/>
      <c r="J185" s="548" t="str">
        <f t="shared" si="2"/>
        <v>INCLUDED</v>
      </c>
    </row>
    <row r="186" spans="1:10">
      <c r="A186" s="736">
        <v>42</v>
      </c>
      <c r="B186" s="546">
        <v>7000016417</v>
      </c>
      <c r="C186" s="546">
        <v>450</v>
      </c>
      <c r="D186" s="546" t="s">
        <v>689</v>
      </c>
      <c r="E186" s="546">
        <v>1000031070</v>
      </c>
      <c r="F186" s="538" t="s">
        <v>750</v>
      </c>
      <c r="G186" s="546" t="s">
        <v>301</v>
      </c>
      <c r="H186" s="546">
        <v>2</v>
      </c>
      <c r="I186" s="547"/>
      <c r="J186" s="548" t="str">
        <f t="shared" si="2"/>
        <v>INCLUDED</v>
      </c>
    </row>
    <row r="187" spans="1:10">
      <c r="A187" s="736">
        <v>43</v>
      </c>
      <c r="B187" s="546">
        <v>7000016417</v>
      </c>
      <c r="C187" s="546">
        <v>460</v>
      </c>
      <c r="D187" s="546" t="s">
        <v>690</v>
      </c>
      <c r="E187" s="546">
        <v>1000004313</v>
      </c>
      <c r="F187" s="538" t="s">
        <v>751</v>
      </c>
      <c r="G187" s="546" t="s">
        <v>302</v>
      </c>
      <c r="H187" s="546">
        <v>1</v>
      </c>
      <c r="I187" s="547"/>
      <c r="J187" s="548" t="str">
        <f t="shared" si="2"/>
        <v>INCLUDED</v>
      </c>
    </row>
    <row r="188" spans="1:10" ht="31.5">
      <c r="A188" s="736">
        <v>44</v>
      </c>
      <c r="B188" s="546">
        <v>7000016417</v>
      </c>
      <c r="C188" s="546">
        <v>470</v>
      </c>
      <c r="D188" s="546" t="s">
        <v>690</v>
      </c>
      <c r="E188" s="546">
        <v>1000004303</v>
      </c>
      <c r="F188" s="538" t="s">
        <v>752</v>
      </c>
      <c r="G188" s="546" t="s">
        <v>302</v>
      </c>
      <c r="H188" s="546">
        <v>1</v>
      </c>
      <c r="I188" s="547"/>
      <c r="J188" s="548" t="str">
        <f t="shared" si="2"/>
        <v>INCLUDED</v>
      </c>
    </row>
    <row r="189" spans="1:10">
      <c r="A189" s="736">
        <v>45</v>
      </c>
      <c r="B189" s="546">
        <v>7000016417</v>
      </c>
      <c r="C189" s="546">
        <v>480</v>
      </c>
      <c r="D189" s="546" t="s">
        <v>690</v>
      </c>
      <c r="E189" s="546">
        <v>1000004754</v>
      </c>
      <c r="F189" s="538" t="s">
        <v>753</v>
      </c>
      <c r="G189" s="546" t="s">
        <v>302</v>
      </c>
      <c r="H189" s="546">
        <v>2</v>
      </c>
      <c r="I189" s="547"/>
      <c r="J189" s="548" t="str">
        <f t="shared" si="2"/>
        <v>INCLUDED</v>
      </c>
    </row>
    <row r="190" spans="1:10" ht="31.5">
      <c r="A190" s="736">
        <v>46</v>
      </c>
      <c r="B190" s="546">
        <v>7000016417</v>
      </c>
      <c r="C190" s="546">
        <v>490</v>
      </c>
      <c r="D190" s="546" t="s">
        <v>690</v>
      </c>
      <c r="E190" s="546">
        <v>1000004311</v>
      </c>
      <c r="F190" s="538" t="s">
        <v>754</v>
      </c>
      <c r="G190" s="546" t="s">
        <v>302</v>
      </c>
      <c r="H190" s="546">
        <v>1</v>
      </c>
      <c r="I190" s="547"/>
      <c r="J190" s="548" t="str">
        <f t="shared" si="2"/>
        <v>INCLUDED</v>
      </c>
    </row>
    <row r="191" spans="1:10" ht="31.5">
      <c r="A191" s="736">
        <v>47</v>
      </c>
      <c r="B191" s="546">
        <v>7000016417</v>
      </c>
      <c r="C191" s="546">
        <v>500</v>
      </c>
      <c r="D191" s="546" t="s">
        <v>690</v>
      </c>
      <c r="E191" s="546">
        <v>1000004308</v>
      </c>
      <c r="F191" s="538" t="s">
        <v>755</v>
      </c>
      <c r="G191" s="546" t="s">
        <v>302</v>
      </c>
      <c r="H191" s="546">
        <v>1</v>
      </c>
      <c r="I191" s="547"/>
      <c r="J191" s="548" t="str">
        <f t="shared" si="2"/>
        <v>INCLUDED</v>
      </c>
    </row>
    <row r="192" spans="1:10">
      <c r="A192" s="736">
        <v>48</v>
      </c>
      <c r="B192" s="546">
        <v>7000016417</v>
      </c>
      <c r="C192" s="546">
        <v>510</v>
      </c>
      <c r="D192" s="546" t="s">
        <v>690</v>
      </c>
      <c r="E192" s="546">
        <v>1000000564</v>
      </c>
      <c r="F192" s="538" t="s">
        <v>756</v>
      </c>
      <c r="G192" s="546" t="s">
        <v>302</v>
      </c>
      <c r="H192" s="546">
        <v>2</v>
      </c>
      <c r="I192" s="547"/>
      <c r="J192" s="548" t="str">
        <f t="shared" si="2"/>
        <v>INCLUDED</v>
      </c>
    </row>
    <row r="193" spans="1:10">
      <c r="A193" s="736">
        <v>49</v>
      </c>
      <c r="B193" s="546">
        <v>7000016417</v>
      </c>
      <c r="C193" s="546">
        <v>520</v>
      </c>
      <c r="D193" s="546" t="s">
        <v>691</v>
      </c>
      <c r="E193" s="546">
        <v>1000001893</v>
      </c>
      <c r="F193" s="538" t="s">
        <v>757</v>
      </c>
      <c r="G193" s="546" t="s">
        <v>302</v>
      </c>
      <c r="H193" s="546">
        <v>1</v>
      </c>
      <c r="I193" s="547"/>
      <c r="J193" s="548" t="str">
        <f t="shared" si="2"/>
        <v>INCLUDED</v>
      </c>
    </row>
    <row r="194" spans="1:10">
      <c r="A194" s="736">
        <v>50</v>
      </c>
      <c r="B194" s="546">
        <v>7000016417</v>
      </c>
      <c r="C194" s="546">
        <v>530</v>
      </c>
      <c r="D194" s="546" t="s">
        <v>691</v>
      </c>
      <c r="E194" s="546">
        <v>1000025210</v>
      </c>
      <c r="F194" s="538" t="s">
        <v>758</v>
      </c>
      <c r="G194" s="546" t="s">
        <v>301</v>
      </c>
      <c r="H194" s="546">
        <v>1</v>
      </c>
      <c r="I194" s="547"/>
      <c r="J194" s="548" t="str">
        <f t="shared" si="2"/>
        <v>INCLUDED</v>
      </c>
    </row>
    <row r="195" spans="1:10" ht="31.5">
      <c r="A195" s="736">
        <v>51</v>
      </c>
      <c r="B195" s="546">
        <v>7000016417</v>
      </c>
      <c r="C195" s="546">
        <v>540</v>
      </c>
      <c r="D195" s="546" t="s">
        <v>692</v>
      </c>
      <c r="E195" s="546">
        <v>1000004769</v>
      </c>
      <c r="F195" s="538" t="s">
        <v>759</v>
      </c>
      <c r="G195" s="546" t="s">
        <v>302</v>
      </c>
      <c r="H195" s="546">
        <v>2</v>
      </c>
      <c r="I195" s="547"/>
      <c r="J195" s="548" t="str">
        <f t="shared" si="2"/>
        <v>INCLUDED</v>
      </c>
    </row>
    <row r="196" spans="1:10" ht="31.5">
      <c r="A196" s="736">
        <v>52</v>
      </c>
      <c r="B196" s="546">
        <v>7000016417</v>
      </c>
      <c r="C196" s="546">
        <v>550</v>
      </c>
      <c r="D196" s="546" t="s">
        <v>692</v>
      </c>
      <c r="E196" s="546">
        <v>1000004770</v>
      </c>
      <c r="F196" s="538" t="s">
        <v>760</v>
      </c>
      <c r="G196" s="546" t="s">
        <v>301</v>
      </c>
      <c r="H196" s="546">
        <v>2</v>
      </c>
      <c r="I196" s="547"/>
      <c r="J196" s="548" t="str">
        <f t="shared" si="2"/>
        <v>INCLUDED</v>
      </c>
    </row>
    <row r="197" spans="1:10" ht="31.5">
      <c r="A197" s="736">
        <v>53</v>
      </c>
      <c r="B197" s="546">
        <v>7000016417</v>
      </c>
      <c r="C197" s="546">
        <v>560</v>
      </c>
      <c r="D197" s="546" t="s">
        <v>692</v>
      </c>
      <c r="E197" s="546">
        <v>1000000575</v>
      </c>
      <c r="F197" s="538" t="s">
        <v>761</v>
      </c>
      <c r="G197" s="546" t="s">
        <v>302</v>
      </c>
      <c r="H197" s="546">
        <v>2</v>
      </c>
      <c r="I197" s="547"/>
      <c r="J197" s="548" t="str">
        <f t="shared" si="2"/>
        <v>INCLUDED</v>
      </c>
    </row>
    <row r="198" spans="1:10" ht="31.5">
      <c r="A198" s="736">
        <v>54</v>
      </c>
      <c r="B198" s="546">
        <v>7000016417</v>
      </c>
      <c r="C198" s="546">
        <v>570</v>
      </c>
      <c r="D198" s="546" t="s">
        <v>692</v>
      </c>
      <c r="E198" s="546">
        <v>1000000576</v>
      </c>
      <c r="F198" s="538" t="s">
        <v>762</v>
      </c>
      <c r="G198" s="546" t="s">
        <v>301</v>
      </c>
      <c r="H198" s="546">
        <v>2</v>
      </c>
      <c r="I198" s="547"/>
      <c r="J198" s="548" t="str">
        <f t="shared" si="2"/>
        <v>INCLUDED</v>
      </c>
    </row>
    <row r="199" spans="1:10">
      <c r="A199" s="736">
        <v>55</v>
      </c>
      <c r="B199" s="546">
        <v>7000016417</v>
      </c>
      <c r="C199" s="546">
        <v>580</v>
      </c>
      <c r="D199" s="546" t="s">
        <v>542</v>
      </c>
      <c r="E199" s="546">
        <v>1000014547</v>
      </c>
      <c r="F199" s="538" t="s">
        <v>763</v>
      </c>
      <c r="G199" s="546" t="s">
        <v>301</v>
      </c>
      <c r="H199" s="546">
        <v>2</v>
      </c>
      <c r="I199" s="547"/>
      <c r="J199" s="548" t="str">
        <f t="shared" si="2"/>
        <v>INCLUDED</v>
      </c>
    </row>
    <row r="200" spans="1:10">
      <c r="A200" s="736">
        <v>56</v>
      </c>
      <c r="B200" s="546">
        <v>7000016417</v>
      </c>
      <c r="C200" s="546">
        <v>590</v>
      </c>
      <c r="D200" s="546" t="s">
        <v>542</v>
      </c>
      <c r="E200" s="546">
        <v>1000014548</v>
      </c>
      <c r="F200" s="538" t="s">
        <v>764</v>
      </c>
      <c r="G200" s="546" t="s">
        <v>301</v>
      </c>
      <c r="H200" s="546">
        <v>2</v>
      </c>
      <c r="I200" s="547"/>
      <c r="J200" s="548" t="str">
        <f t="shared" si="2"/>
        <v>INCLUDED</v>
      </c>
    </row>
    <row r="201" spans="1:10" ht="31.5">
      <c r="A201" s="736">
        <v>57</v>
      </c>
      <c r="B201" s="546">
        <v>7000016417</v>
      </c>
      <c r="C201" s="546">
        <v>600</v>
      </c>
      <c r="D201" s="546" t="s">
        <v>542</v>
      </c>
      <c r="E201" s="546">
        <v>1000020262</v>
      </c>
      <c r="F201" s="538" t="s">
        <v>480</v>
      </c>
      <c r="G201" s="546" t="s">
        <v>301</v>
      </c>
      <c r="H201" s="546">
        <v>6</v>
      </c>
      <c r="I201" s="547"/>
      <c r="J201" s="548" t="str">
        <f t="shared" si="2"/>
        <v>INCLUDED</v>
      </c>
    </row>
    <row r="202" spans="1:10" ht="31.5">
      <c r="A202" s="736">
        <v>58</v>
      </c>
      <c r="B202" s="546">
        <v>7000016417</v>
      </c>
      <c r="C202" s="546">
        <v>610</v>
      </c>
      <c r="D202" s="546" t="s">
        <v>542</v>
      </c>
      <c r="E202" s="546">
        <v>1000038039</v>
      </c>
      <c r="F202" s="538" t="s">
        <v>765</v>
      </c>
      <c r="G202" s="546" t="s">
        <v>301</v>
      </c>
      <c r="H202" s="546">
        <v>8</v>
      </c>
      <c r="I202" s="547"/>
      <c r="J202" s="548" t="str">
        <f t="shared" si="2"/>
        <v>INCLUDED</v>
      </c>
    </row>
    <row r="203" spans="1:10" ht="31.5">
      <c r="A203" s="736">
        <v>59</v>
      </c>
      <c r="B203" s="546">
        <v>7000016417</v>
      </c>
      <c r="C203" s="546">
        <v>620</v>
      </c>
      <c r="D203" s="546" t="s">
        <v>542</v>
      </c>
      <c r="E203" s="546">
        <v>1000038325</v>
      </c>
      <c r="F203" s="538" t="s">
        <v>517</v>
      </c>
      <c r="G203" s="546" t="s">
        <v>301</v>
      </c>
      <c r="H203" s="546">
        <v>10</v>
      </c>
      <c r="I203" s="547"/>
      <c r="J203" s="548" t="str">
        <f t="shared" si="2"/>
        <v>INCLUDED</v>
      </c>
    </row>
    <row r="204" spans="1:10" ht="31.5">
      <c r="A204" s="736">
        <v>60</v>
      </c>
      <c r="B204" s="546">
        <v>7000016417</v>
      </c>
      <c r="C204" s="546">
        <v>630</v>
      </c>
      <c r="D204" s="546" t="s">
        <v>542</v>
      </c>
      <c r="E204" s="546">
        <v>1000038388</v>
      </c>
      <c r="F204" s="538" t="s">
        <v>766</v>
      </c>
      <c r="G204" s="546" t="s">
        <v>301</v>
      </c>
      <c r="H204" s="546">
        <v>10</v>
      </c>
      <c r="I204" s="547"/>
      <c r="J204" s="548" t="str">
        <f t="shared" si="2"/>
        <v>INCLUDED</v>
      </c>
    </row>
    <row r="205" spans="1:10" ht="31.5">
      <c r="A205" s="736">
        <v>61</v>
      </c>
      <c r="B205" s="546">
        <v>7000016417</v>
      </c>
      <c r="C205" s="546">
        <v>640</v>
      </c>
      <c r="D205" s="546" t="s">
        <v>542</v>
      </c>
      <c r="E205" s="546">
        <v>1000038389</v>
      </c>
      <c r="F205" s="538" t="s">
        <v>572</v>
      </c>
      <c r="G205" s="546" t="s">
        <v>301</v>
      </c>
      <c r="H205" s="546">
        <v>10</v>
      </c>
      <c r="I205" s="547"/>
      <c r="J205" s="548" t="str">
        <f t="shared" si="2"/>
        <v>INCLUDED</v>
      </c>
    </row>
    <row r="206" spans="1:10" ht="31.5">
      <c r="A206" s="736">
        <v>62</v>
      </c>
      <c r="B206" s="546">
        <v>7000016417</v>
      </c>
      <c r="C206" s="546">
        <v>650</v>
      </c>
      <c r="D206" s="546" t="s">
        <v>542</v>
      </c>
      <c r="E206" s="546">
        <v>1000001050</v>
      </c>
      <c r="F206" s="538" t="s">
        <v>767</v>
      </c>
      <c r="G206" s="546" t="s">
        <v>301</v>
      </c>
      <c r="H206" s="546">
        <v>4</v>
      </c>
      <c r="I206" s="547"/>
      <c r="J206" s="548" t="str">
        <f t="shared" si="2"/>
        <v>INCLUDED</v>
      </c>
    </row>
    <row r="207" spans="1:10" ht="31.5">
      <c r="A207" s="736">
        <v>63</v>
      </c>
      <c r="B207" s="546">
        <v>7000016417</v>
      </c>
      <c r="C207" s="546">
        <v>660</v>
      </c>
      <c r="D207" s="546" t="s">
        <v>542</v>
      </c>
      <c r="E207" s="546">
        <v>1000000704</v>
      </c>
      <c r="F207" s="538" t="s">
        <v>768</v>
      </c>
      <c r="G207" s="546" t="s">
        <v>301</v>
      </c>
      <c r="H207" s="546">
        <v>2</v>
      </c>
      <c r="I207" s="547"/>
      <c r="J207" s="548" t="str">
        <f t="shared" si="2"/>
        <v>INCLUDED</v>
      </c>
    </row>
    <row r="208" spans="1:10" ht="31.5">
      <c r="A208" s="736">
        <v>64</v>
      </c>
      <c r="B208" s="546">
        <v>7000016417</v>
      </c>
      <c r="C208" s="546">
        <v>670</v>
      </c>
      <c r="D208" s="546" t="s">
        <v>542</v>
      </c>
      <c r="E208" s="546">
        <v>1000034867</v>
      </c>
      <c r="F208" s="538" t="s">
        <v>769</v>
      </c>
      <c r="G208" s="546" t="s">
        <v>481</v>
      </c>
      <c r="H208" s="546">
        <v>1</v>
      </c>
      <c r="I208" s="547"/>
      <c r="J208" s="548" t="str">
        <f t="shared" si="2"/>
        <v>INCLUDED</v>
      </c>
    </row>
    <row r="209" spans="1:10" ht="31.5">
      <c r="A209" s="736">
        <v>65</v>
      </c>
      <c r="B209" s="546">
        <v>7000016417</v>
      </c>
      <c r="C209" s="546">
        <v>680</v>
      </c>
      <c r="D209" s="546" t="s">
        <v>542</v>
      </c>
      <c r="E209" s="546">
        <v>1000024515</v>
      </c>
      <c r="F209" s="538" t="s">
        <v>770</v>
      </c>
      <c r="G209" s="546" t="s">
        <v>301</v>
      </c>
      <c r="H209" s="546">
        <v>1</v>
      </c>
      <c r="I209" s="547"/>
      <c r="J209" s="548" t="str">
        <f t="shared" si="2"/>
        <v>INCLUDED</v>
      </c>
    </row>
    <row r="210" spans="1:10" ht="31.5">
      <c r="A210" s="736">
        <v>66</v>
      </c>
      <c r="B210" s="546">
        <v>7000016417</v>
      </c>
      <c r="C210" s="546">
        <v>690</v>
      </c>
      <c r="D210" s="546" t="s">
        <v>542</v>
      </c>
      <c r="E210" s="546">
        <v>1000025538</v>
      </c>
      <c r="F210" s="538" t="s">
        <v>771</v>
      </c>
      <c r="G210" s="546" t="s">
        <v>301</v>
      </c>
      <c r="H210" s="546">
        <v>1</v>
      </c>
      <c r="I210" s="547"/>
      <c r="J210" s="548" t="str">
        <f t="shared" si="2"/>
        <v>INCLUDED</v>
      </c>
    </row>
    <row r="211" spans="1:10" ht="47.25">
      <c r="A211" s="736">
        <v>67</v>
      </c>
      <c r="B211" s="546">
        <v>7000016417</v>
      </c>
      <c r="C211" s="546">
        <v>700</v>
      </c>
      <c r="D211" s="546" t="s">
        <v>542</v>
      </c>
      <c r="E211" s="546">
        <v>1000049467</v>
      </c>
      <c r="F211" s="538" t="s">
        <v>772</v>
      </c>
      <c r="G211" s="546" t="s">
        <v>302</v>
      </c>
      <c r="H211" s="546">
        <v>1</v>
      </c>
      <c r="I211" s="547"/>
      <c r="J211" s="548" t="str">
        <f t="shared" si="2"/>
        <v>INCLUDED</v>
      </c>
    </row>
    <row r="212" spans="1:10">
      <c r="A212" s="736">
        <v>68</v>
      </c>
      <c r="B212" s="546">
        <v>7000016417</v>
      </c>
      <c r="C212" s="546">
        <v>710</v>
      </c>
      <c r="D212" s="546" t="s">
        <v>542</v>
      </c>
      <c r="E212" s="546">
        <v>1000030151</v>
      </c>
      <c r="F212" s="538" t="s">
        <v>773</v>
      </c>
      <c r="G212" s="546" t="s">
        <v>481</v>
      </c>
      <c r="H212" s="546">
        <v>1</v>
      </c>
      <c r="I212" s="547"/>
      <c r="J212" s="548" t="str">
        <f t="shared" si="2"/>
        <v>INCLUDED</v>
      </c>
    </row>
    <row r="213" spans="1:10" ht="31.5">
      <c r="A213" s="736">
        <v>69</v>
      </c>
      <c r="B213" s="546">
        <v>7000016417</v>
      </c>
      <c r="C213" s="546">
        <v>720</v>
      </c>
      <c r="D213" s="546" t="s">
        <v>542</v>
      </c>
      <c r="E213" s="546">
        <v>1000037222</v>
      </c>
      <c r="F213" s="538" t="s">
        <v>774</v>
      </c>
      <c r="G213" s="546" t="s">
        <v>481</v>
      </c>
      <c r="H213" s="546">
        <v>1</v>
      </c>
      <c r="I213" s="547"/>
      <c r="J213" s="548" t="str">
        <f t="shared" si="2"/>
        <v>INCLUDED</v>
      </c>
    </row>
    <row r="214" spans="1:10" ht="31.5">
      <c r="A214" s="736">
        <v>70</v>
      </c>
      <c r="B214" s="546">
        <v>7000016417</v>
      </c>
      <c r="C214" s="546">
        <v>730</v>
      </c>
      <c r="D214" s="546" t="s">
        <v>693</v>
      </c>
      <c r="E214" s="546">
        <v>1000004959</v>
      </c>
      <c r="F214" s="538" t="s">
        <v>775</v>
      </c>
      <c r="G214" s="546" t="s">
        <v>301</v>
      </c>
      <c r="H214" s="546">
        <v>5</v>
      </c>
      <c r="I214" s="547"/>
      <c r="J214" s="548" t="str">
        <f t="shared" si="2"/>
        <v>INCLUDED</v>
      </c>
    </row>
    <row r="215" spans="1:10">
      <c r="A215" s="736">
        <v>71</v>
      </c>
      <c r="B215" s="546">
        <v>7000016417</v>
      </c>
      <c r="C215" s="546">
        <v>740</v>
      </c>
      <c r="D215" s="546" t="s">
        <v>693</v>
      </c>
      <c r="E215" s="546">
        <v>1000004964</v>
      </c>
      <c r="F215" s="538" t="s">
        <v>776</v>
      </c>
      <c r="G215" s="546" t="s">
        <v>301</v>
      </c>
      <c r="H215" s="546">
        <v>2</v>
      </c>
      <c r="I215" s="547"/>
      <c r="J215" s="548" t="str">
        <f t="shared" si="2"/>
        <v>INCLUDED</v>
      </c>
    </row>
    <row r="216" spans="1:10" ht="31.5">
      <c r="A216" s="736">
        <v>72</v>
      </c>
      <c r="B216" s="546">
        <v>7000016417</v>
      </c>
      <c r="C216" s="546">
        <v>750</v>
      </c>
      <c r="D216" s="546" t="s">
        <v>693</v>
      </c>
      <c r="E216" s="546">
        <v>1000004981</v>
      </c>
      <c r="F216" s="538" t="s">
        <v>777</v>
      </c>
      <c r="G216" s="546" t="s">
        <v>301</v>
      </c>
      <c r="H216" s="546">
        <v>2</v>
      </c>
      <c r="I216" s="547"/>
      <c r="J216" s="548" t="str">
        <f t="shared" si="2"/>
        <v>INCLUDED</v>
      </c>
    </row>
    <row r="217" spans="1:10" ht="31.5">
      <c r="A217" s="736">
        <v>73</v>
      </c>
      <c r="B217" s="546">
        <v>7000016417</v>
      </c>
      <c r="C217" s="546">
        <v>760</v>
      </c>
      <c r="D217" s="546" t="s">
        <v>693</v>
      </c>
      <c r="E217" s="546">
        <v>1000030956</v>
      </c>
      <c r="F217" s="538" t="s">
        <v>778</v>
      </c>
      <c r="G217" s="546" t="s">
        <v>301</v>
      </c>
      <c r="H217" s="546">
        <v>1</v>
      </c>
      <c r="I217" s="547"/>
      <c r="J217" s="548" t="str">
        <f t="shared" si="2"/>
        <v>INCLUDED</v>
      </c>
    </row>
    <row r="218" spans="1:10" ht="31.5">
      <c r="A218" s="736">
        <v>74</v>
      </c>
      <c r="B218" s="546">
        <v>7000016417</v>
      </c>
      <c r="C218" s="546">
        <v>770</v>
      </c>
      <c r="D218" s="546" t="s">
        <v>694</v>
      </c>
      <c r="E218" s="546">
        <v>1000012023</v>
      </c>
      <c r="F218" s="538" t="s">
        <v>779</v>
      </c>
      <c r="G218" s="546" t="s">
        <v>301</v>
      </c>
      <c r="H218" s="546">
        <v>10</v>
      </c>
      <c r="I218" s="547"/>
      <c r="J218" s="548" t="str">
        <f t="shared" si="2"/>
        <v>INCLUDED</v>
      </c>
    </row>
    <row r="219" spans="1:10" ht="31.5">
      <c r="A219" s="736">
        <v>75</v>
      </c>
      <c r="B219" s="546">
        <v>7000016417</v>
      </c>
      <c r="C219" s="546">
        <v>780</v>
      </c>
      <c r="D219" s="546" t="s">
        <v>694</v>
      </c>
      <c r="E219" s="546">
        <v>1000028771</v>
      </c>
      <c r="F219" s="538" t="s">
        <v>780</v>
      </c>
      <c r="G219" s="546" t="s">
        <v>301</v>
      </c>
      <c r="H219" s="546">
        <v>6</v>
      </c>
      <c r="I219" s="547"/>
      <c r="J219" s="548" t="str">
        <f t="shared" si="2"/>
        <v>INCLUDED</v>
      </c>
    </row>
    <row r="220" spans="1:10" ht="31.5">
      <c r="A220" s="736">
        <v>76</v>
      </c>
      <c r="B220" s="546">
        <v>7000016417</v>
      </c>
      <c r="C220" s="546">
        <v>790</v>
      </c>
      <c r="D220" s="546" t="s">
        <v>694</v>
      </c>
      <c r="E220" s="546">
        <v>1000012073</v>
      </c>
      <c r="F220" s="538" t="s">
        <v>577</v>
      </c>
      <c r="G220" s="546" t="s">
        <v>301</v>
      </c>
      <c r="H220" s="546">
        <v>2</v>
      </c>
      <c r="I220" s="547"/>
      <c r="J220" s="548" t="str">
        <f t="shared" si="2"/>
        <v>INCLUDED</v>
      </c>
    </row>
    <row r="221" spans="1:10" ht="31.5">
      <c r="A221" s="736">
        <v>77</v>
      </c>
      <c r="B221" s="546">
        <v>7000016417</v>
      </c>
      <c r="C221" s="546">
        <v>800</v>
      </c>
      <c r="D221" s="546" t="s">
        <v>694</v>
      </c>
      <c r="E221" s="546">
        <v>1000030636</v>
      </c>
      <c r="F221" s="538" t="s">
        <v>781</v>
      </c>
      <c r="G221" s="546" t="s">
        <v>481</v>
      </c>
      <c r="H221" s="546">
        <v>1</v>
      </c>
      <c r="I221" s="547"/>
      <c r="J221" s="548" t="str">
        <f t="shared" si="2"/>
        <v>INCLUDED</v>
      </c>
    </row>
    <row r="222" spans="1:10" ht="31.5">
      <c r="A222" s="736">
        <v>78</v>
      </c>
      <c r="B222" s="546">
        <v>7000016417</v>
      </c>
      <c r="C222" s="546">
        <v>810</v>
      </c>
      <c r="D222" s="546" t="s">
        <v>694</v>
      </c>
      <c r="E222" s="546">
        <v>1000057898</v>
      </c>
      <c r="F222" s="538" t="s">
        <v>782</v>
      </c>
      <c r="G222" s="546" t="s">
        <v>302</v>
      </c>
      <c r="H222" s="546">
        <v>1</v>
      </c>
      <c r="I222" s="547"/>
      <c r="J222" s="548" t="str">
        <f t="shared" si="2"/>
        <v>INCLUDED</v>
      </c>
    </row>
    <row r="223" spans="1:10" ht="31.5">
      <c r="A223" s="736">
        <v>79</v>
      </c>
      <c r="B223" s="546">
        <v>7000016417</v>
      </c>
      <c r="C223" s="546">
        <v>820</v>
      </c>
      <c r="D223" s="546" t="s">
        <v>694</v>
      </c>
      <c r="E223" s="546">
        <v>1000057897</v>
      </c>
      <c r="F223" s="538" t="s">
        <v>783</v>
      </c>
      <c r="G223" s="546" t="s">
        <v>302</v>
      </c>
      <c r="H223" s="546">
        <v>1</v>
      </c>
      <c r="I223" s="547"/>
      <c r="J223" s="548" t="str">
        <f t="shared" si="2"/>
        <v>INCLUDED</v>
      </c>
    </row>
    <row r="224" spans="1:10" ht="31.5">
      <c r="A224" s="736">
        <v>80</v>
      </c>
      <c r="B224" s="546">
        <v>7000016417</v>
      </c>
      <c r="C224" s="546">
        <v>830</v>
      </c>
      <c r="D224" s="546" t="s">
        <v>695</v>
      </c>
      <c r="E224" s="546">
        <v>1000000443</v>
      </c>
      <c r="F224" s="538" t="s">
        <v>482</v>
      </c>
      <c r="G224" s="546" t="s">
        <v>481</v>
      </c>
      <c r="H224" s="546">
        <v>1</v>
      </c>
      <c r="I224" s="547"/>
      <c r="J224" s="548" t="str">
        <f t="shared" si="2"/>
        <v>INCLUDED</v>
      </c>
    </row>
    <row r="225" spans="1:10" ht="31.5">
      <c r="A225" s="736">
        <v>81</v>
      </c>
      <c r="B225" s="546">
        <v>7000016417</v>
      </c>
      <c r="C225" s="546">
        <v>840</v>
      </c>
      <c r="D225" s="546" t="s">
        <v>695</v>
      </c>
      <c r="E225" s="546">
        <v>1000000444</v>
      </c>
      <c r="F225" s="538" t="s">
        <v>529</v>
      </c>
      <c r="G225" s="546" t="s">
        <v>481</v>
      </c>
      <c r="H225" s="546">
        <v>1</v>
      </c>
      <c r="I225" s="547"/>
      <c r="J225" s="548" t="str">
        <f t="shared" si="2"/>
        <v>INCLUDED</v>
      </c>
    </row>
    <row r="226" spans="1:10" ht="31.5">
      <c r="A226" s="736">
        <v>82</v>
      </c>
      <c r="B226" s="546">
        <v>7000016417</v>
      </c>
      <c r="C226" s="546">
        <v>850</v>
      </c>
      <c r="D226" s="546" t="s">
        <v>695</v>
      </c>
      <c r="E226" s="546">
        <v>1000000442</v>
      </c>
      <c r="F226" s="538" t="s">
        <v>483</v>
      </c>
      <c r="G226" s="546" t="s">
        <v>481</v>
      </c>
      <c r="H226" s="546">
        <v>1</v>
      </c>
      <c r="I226" s="547"/>
      <c r="J226" s="548" t="str">
        <f t="shared" si="2"/>
        <v>INCLUDED</v>
      </c>
    </row>
    <row r="227" spans="1:10" ht="31.5">
      <c r="A227" s="736">
        <v>83</v>
      </c>
      <c r="B227" s="546">
        <v>7000016417</v>
      </c>
      <c r="C227" s="546">
        <v>860</v>
      </c>
      <c r="D227" s="546" t="s">
        <v>695</v>
      </c>
      <c r="E227" s="546">
        <v>1000032049</v>
      </c>
      <c r="F227" s="538" t="s">
        <v>579</v>
      </c>
      <c r="G227" s="546" t="s">
        <v>303</v>
      </c>
      <c r="H227" s="546">
        <v>0.5</v>
      </c>
      <c r="I227" s="547"/>
      <c r="J227" s="548" t="str">
        <f t="shared" si="2"/>
        <v>INCLUDED</v>
      </c>
    </row>
    <row r="228" spans="1:10" ht="31.5">
      <c r="A228" s="736">
        <v>84</v>
      </c>
      <c r="B228" s="546">
        <v>7000016417</v>
      </c>
      <c r="C228" s="546">
        <v>870</v>
      </c>
      <c r="D228" s="546" t="s">
        <v>544</v>
      </c>
      <c r="E228" s="546">
        <v>1000011339</v>
      </c>
      <c r="F228" s="538" t="s">
        <v>784</v>
      </c>
      <c r="G228" s="546" t="s">
        <v>302</v>
      </c>
      <c r="H228" s="546">
        <v>2</v>
      </c>
      <c r="I228" s="547"/>
      <c r="J228" s="548" t="str">
        <f t="shared" si="2"/>
        <v>INCLUDED</v>
      </c>
    </row>
    <row r="229" spans="1:10" ht="31.5">
      <c r="A229" s="736">
        <v>85</v>
      </c>
      <c r="B229" s="546">
        <v>7000016417</v>
      </c>
      <c r="C229" s="546">
        <v>880</v>
      </c>
      <c r="D229" s="546" t="s">
        <v>544</v>
      </c>
      <c r="E229" s="546">
        <v>1000011340</v>
      </c>
      <c r="F229" s="538" t="s">
        <v>785</v>
      </c>
      <c r="G229" s="546" t="s">
        <v>302</v>
      </c>
      <c r="H229" s="546">
        <v>2</v>
      </c>
      <c r="I229" s="547"/>
      <c r="J229" s="548" t="str">
        <f t="shared" si="2"/>
        <v>INCLUDED</v>
      </c>
    </row>
    <row r="230" spans="1:10" ht="31.5">
      <c r="A230" s="736">
        <v>86</v>
      </c>
      <c r="B230" s="546">
        <v>7000016417</v>
      </c>
      <c r="C230" s="546">
        <v>890</v>
      </c>
      <c r="D230" s="546" t="s">
        <v>544</v>
      </c>
      <c r="E230" s="546">
        <v>1000030634</v>
      </c>
      <c r="F230" s="538" t="s">
        <v>786</v>
      </c>
      <c r="G230" s="546" t="s">
        <v>302</v>
      </c>
      <c r="H230" s="546">
        <v>10</v>
      </c>
      <c r="I230" s="547"/>
      <c r="J230" s="548" t="str">
        <f t="shared" si="2"/>
        <v>INCLUDED</v>
      </c>
    </row>
    <row r="231" spans="1:10" ht="31.5">
      <c r="A231" s="736">
        <v>87</v>
      </c>
      <c r="B231" s="546">
        <v>7000016417</v>
      </c>
      <c r="C231" s="546">
        <v>900</v>
      </c>
      <c r="D231" s="546" t="s">
        <v>544</v>
      </c>
      <c r="E231" s="546">
        <v>1000030635</v>
      </c>
      <c r="F231" s="538" t="s">
        <v>787</v>
      </c>
      <c r="G231" s="546" t="s">
        <v>302</v>
      </c>
      <c r="H231" s="546">
        <v>4</v>
      </c>
      <c r="I231" s="547"/>
      <c r="J231" s="548" t="str">
        <f t="shared" si="2"/>
        <v>INCLUDED</v>
      </c>
    </row>
    <row r="232" spans="1:10">
      <c r="A232" s="736">
        <v>88</v>
      </c>
      <c r="B232" s="546">
        <v>7000016417</v>
      </c>
      <c r="C232" s="546">
        <v>910</v>
      </c>
      <c r="D232" s="546" t="s">
        <v>696</v>
      </c>
      <c r="E232" s="546">
        <v>1000032055</v>
      </c>
      <c r="F232" s="538" t="s">
        <v>525</v>
      </c>
      <c r="G232" s="546" t="s">
        <v>303</v>
      </c>
      <c r="H232" s="546">
        <v>5</v>
      </c>
      <c r="I232" s="547"/>
      <c r="J232" s="548" t="str">
        <f t="shared" si="2"/>
        <v>INCLUDED</v>
      </c>
    </row>
    <row r="233" spans="1:10" ht="31.5">
      <c r="A233" s="736">
        <v>89</v>
      </c>
      <c r="B233" s="546">
        <v>7000016417</v>
      </c>
      <c r="C233" s="546">
        <v>920</v>
      </c>
      <c r="D233" s="546" t="s">
        <v>697</v>
      </c>
      <c r="E233" s="546">
        <v>1000032005</v>
      </c>
      <c r="F233" s="538" t="s">
        <v>788</v>
      </c>
      <c r="G233" s="546" t="s">
        <v>303</v>
      </c>
      <c r="H233" s="546">
        <v>4.5</v>
      </c>
      <c r="I233" s="547"/>
      <c r="J233" s="548" t="str">
        <f t="shared" si="2"/>
        <v>INCLUDED</v>
      </c>
    </row>
    <row r="234" spans="1:10" ht="63">
      <c r="A234" s="736">
        <v>90</v>
      </c>
      <c r="B234" s="546">
        <v>7000016417</v>
      </c>
      <c r="C234" s="546">
        <v>930</v>
      </c>
      <c r="D234" s="546" t="s">
        <v>697</v>
      </c>
      <c r="E234" s="546">
        <v>1000032848</v>
      </c>
      <c r="F234" s="538" t="s">
        <v>789</v>
      </c>
      <c r="G234" s="546" t="s">
        <v>302</v>
      </c>
      <c r="H234" s="546">
        <v>12</v>
      </c>
      <c r="I234" s="547"/>
      <c r="J234" s="548" t="str">
        <f t="shared" si="2"/>
        <v>INCLUDED</v>
      </c>
    </row>
    <row r="235" spans="1:10">
      <c r="A235" s="736">
        <v>91</v>
      </c>
      <c r="B235" s="546">
        <v>7000016417</v>
      </c>
      <c r="C235" s="546">
        <v>940</v>
      </c>
      <c r="D235" s="546" t="s">
        <v>698</v>
      </c>
      <c r="E235" s="546">
        <v>1000037230</v>
      </c>
      <c r="F235" s="538" t="s">
        <v>790</v>
      </c>
      <c r="G235" s="546" t="s">
        <v>481</v>
      </c>
      <c r="H235" s="546">
        <v>1</v>
      </c>
      <c r="I235" s="547"/>
      <c r="J235" s="548" t="str">
        <f t="shared" si="2"/>
        <v>INCLUDED</v>
      </c>
    </row>
    <row r="236" spans="1:10">
      <c r="A236" s="736">
        <v>92</v>
      </c>
      <c r="B236" s="546">
        <v>7000016417</v>
      </c>
      <c r="C236" s="546">
        <v>950</v>
      </c>
      <c r="D236" s="546" t="s">
        <v>698</v>
      </c>
      <c r="E236" s="546">
        <v>1000031080</v>
      </c>
      <c r="F236" s="538" t="s">
        <v>791</v>
      </c>
      <c r="G236" s="546" t="s">
        <v>481</v>
      </c>
      <c r="H236" s="546">
        <v>1</v>
      </c>
      <c r="I236" s="547"/>
      <c r="J236" s="548" t="str">
        <f t="shared" si="2"/>
        <v>INCLUDED</v>
      </c>
    </row>
    <row r="237" spans="1:10">
      <c r="A237" s="736">
        <v>93</v>
      </c>
      <c r="B237" s="546">
        <v>7000016417</v>
      </c>
      <c r="C237" s="546">
        <v>960</v>
      </c>
      <c r="D237" s="546" t="s">
        <v>698</v>
      </c>
      <c r="E237" s="546">
        <v>1000030729</v>
      </c>
      <c r="F237" s="538" t="s">
        <v>792</v>
      </c>
      <c r="G237" s="546" t="s">
        <v>481</v>
      </c>
      <c r="H237" s="546">
        <v>1</v>
      </c>
      <c r="I237" s="547"/>
      <c r="J237" s="548" t="str">
        <f t="shared" si="2"/>
        <v>INCLUDED</v>
      </c>
    </row>
    <row r="238" spans="1:10">
      <c r="A238" s="736">
        <v>94</v>
      </c>
      <c r="B238" s="546">
        <v>7000016417</v>
      </c>
      <c r="C238" s="546">
        <v>970</v>
      </c>
      <c r="D238" s="546" t="s">
        <v>698</v>
      </c>
      <c r="E238" s="546">
        <v>1000019912</v>
      </c>
      <c r="F238" s="538" t="s">
        <v>519</v>
      </c>
      <c r="G238" s="546" t="s">
        <v>481</v>
      </c>
      <c r="H238" s="546">
        <v>1</v>
      </c>
      <c r="I238" s="547"/>
      <c r="J238" s="548" t="str">
        <f t="shared" si="2"/>
        <v>INCLUDED</v>
      </c>
    </row>
    <row r="239" spans="1:10">
      <c r="A239" s="736">
        <v>95</v>
      </c>
      <c r="B239" s="546">
        <v>7000016417</v>
      </c>
      <c r="C239" s="546">
        <v>980</v>
      </c>
      <c r="D239" s="546" t="s">
        <v>698</v>
      </c>
      <c r="E239" s="546">
        <v>1000019927</v>
      </c>
      <c r="F239" s="538" t="s">
        <v>488</v>
      </c>
      <c r="G239" s="546" t="s">
        <v>481</v>
      </c>
      <c r="H239" s="546">
        <v>1</v>
      </c>
      <c r="I239" s="547"/>
      <c r="J239" s="548" t="str">
        <f t="shared" si="2"/>
        <v>INCLUDED</v>
      </c>
    </row>
    <row r="240" spans="1:10">
      <c r="A240" s="736">
        <v>96</v>
      </c>
      <c r="B240" s="546">
        <v>7000016417</v>
      </c>
      <c r="C240" s="546">
        <v>990</v>
      </c>
      <c r="D240" s="546" t="s">
        <v>698</v>
      </c>
      <c r="E240" s="546">
        <v>1000025948</v>
      </c>
      <c r="F240" s="538" t="s">
        <v>793</v>
      </c>
      <c r="G240" s="546" t="s">
        <v>302</v>
      </c>
      <c r="H240" s="546">
        <v>1</v>
      </c>
      <c r="I240" s="547"/>
      <c r="J240" s="548" t="str">
        <f t="shared" si="2"/>
        <v>INCLUDED</v>
      </c>
    </row>
    <row r="241" spans="1:28" ht="31.5">
      <c r="A241" s="736">
        <v>97</v>
      </c>
      <c r="B241" s="546">
        <v>7000016417</v>
      </c>
      <c r="C241" s="546">
        <v>1000</v>
      </c>
      <c r="D241" s="546" t="s">
        <v>698</v>
      </c>
      <c r="E241" s="546">
        <v>1000058050</v>
      </c>
      <c r="F241" s="538" t="s">
        <v>794</v>
      </c>
      <c r="G241" s="546" t="s">
        <v>302</v>
      </c>
      <c r="H241" s="546">
        <v>1</v>
      </c>
      <c r="I241" s="547"/>
      <c r="J241" s="548" t="str">
        <f t="shared" si="2"/>
        <v>INCLUDED</v>
      </c>
    </row>
    <row r="242" spans="1:28">
      <c r="A242" s="736">
        <v>98</v>
      </c>
      <c r="B242" s="546">
        <v>7000016417</v>
      </c>
      <c r="C242" s="546">
        <v>1010</v>
      </c>
      <c r="D242" s="546" t="s">
        <v>698</v>
      </c>
      <c r="E242" s="546">
        <v>1000019915</v>
      </c>
      <c r="F242" s="538" t="s">
        <v>795</v>
      </c>
      <c r="G242" s="546" t="s">
        <v>481</v>
      </c>
      <c r="H242" s="546">
        <v>1</v>
      </c>
      <c r="I242" s="547"/>
      <c r="J242" s="548" t="str">
        <f t="shared" ref="J242:J305" si="3">IF(I242=0, "INCLUDED", IF(ISERROR(I242*H242), I242, I242*H242))</f>
        <v>INCLUDED</v>
      </c>
    </row>
    <row r="243" spans="1:28" ht="31.5">
      <c r="A243" s="736">
        <v>99</v>
      </c>
      <c r="B243" s="546">
        <v>7000016417</v>
      </c>
      <c r="C243" s="546">
        <v>1170</v>
      </c>
      <c r="D243" s="546" t="s">
        <v>699</v>
      </c>
      <c r="E243" s="546">
        <v>1000004965</v>
      </c>
      <c r="F243" s="538" t="s">
        <v>796</v>
      </c>
      <c r="G243" s="546" t="s">
        <v>301</v>
      </c>
      <c r="H243" s="546">
        <v>4</v>
      </c>
      <c r="I243" s="547"/>
      <c r="J243" s="548" t="str">
        <f t="shared" si="3"/>
        <v>INCLUDED</v>
      </c>
    </row>
    <row r="244" spans="1:28" ht="47.25">
      <c r="A244" s="736">
        <v>100</v>
      </c>
      <c r="B244" s="546">
        <v>7000016417</v>
      </c>
      <c r="C244" s="546">
        <v>1180</v>
      </c>
      <c r="D244" s="546" t="s">
        <v>699</v>
      </c>
      <c r="E244" s="546">
        <v>1000030957</v>
      </c>
      <c r="F244" s="538" t="s">
        <v>797</v>
      </c>
      <c r="G244" s="546" t="s">
        <v>301</v>
      </c>
      <c r="H244" s="546">
        <v>1</v>
      </c>
      <c r="I244" s="547"/>
      <c r="J244" s="548" t="str">
        <f t="shared" si="3"/>
        <v>INCLUDED</v>
      </c>
    </row>
    <row r="245" spans="1:28" ht="31.5">
      <c r="A245" s="736">
        <v>101</v>
      </c>
      <c r="B245" s="546">
        <v>7000016417</v>
      </c>
      <c r="C245" s="546">
        <v>1190</v>
      </c>
      <c r="D245" s="546" t="s">
        <v>699</v>
      </c>
      <c r="E245" s="546">
        <v>1000031073</v>
      </c>
      <c r="F245" s="538" t="s">
        <v>798</v>
      </c>
      <c r="G245" s="546" t="s">
        <v>301</v>
      </c>
      <c r="H245" s="546">
        <v>14</v>
      </c>
      <c r="I245" s="547"/>
      <c r="J245" s="548" t="str">
        <f t="shared" si="3"/>
        <v>INCLUDED</v>
      </c>
    </row>
    <row r="246" spans="1:28" ht="47.25">
      <c r="A246" s="736">
        <v>102</v>
      </c>
      <c r="B246" s="546">
        <v>7000016417</v>
      </c>
      <c r="C246" s="546">
        <v>1200</v>
      </c>
      <c r="D246" s="546" t="s">
        <v>699</v>
      </c>
      <c r="E246" s="546">
        <v>1000031072</v>
      </c>
      <c r="F246" s="538" t="s">
        <v>799</v>
      </c>
      <c r="G246" s="546" t="s">
        <v>301</v>
      </c>
      <c r="H246" s="546">
        <v>1</v>
      </c>
      <c r="I246" s="547"/>
      <c r="J246" s="548" t="str">
        <f t="shared" si="3"/>
        <v>INCLUDED</v>
      </c>
    </row>
    <row r="247" spans="1:28" ht="31.5">
      <c r="A247" s="736">
        <v>103</v>
      </c>
      <c r="B247" s="546">
        <v>7000016417</v>
      </c>
      <c r="C247" s="546">
        <v>1210</v>
      </c>
      <c r="D247" s="546" t="s">
        <v>700</v>
      </c>
      <c r="E247" s="546">
        <v>1000029287</v>
      </c>
      <c r="F247" s="538" t="s">
        <v>518</v>
      </c>
      <c r="G247" s="546" t="s">
        <v>481</v>
      </c>
      <c r="H247" s="546">
        <v>1</v>
      </c>
      <c r="I247" s="547"/>
      <c r="J247" s="548" t="str">
        <f t="shared" si="3"/>
        <v>INCLUDED</v>
      </c>
    </row>
    <row r="248" spans="1:28" ht="31.5">
      <c r="A248" s="736">
        <v>104</v>
      </c>
      <c r="B248" s="546">
        <v>7000016417</v>
      </c>
      <c r="C248" s="546">
        <v>1220</v>
      </c>
      <c r="D248" s="546" t="s">
        <v>700</v>
      </c>
      <c r="E248" s="546">
        <v>1000058051</v>
      </c>
      <c r="F248" s="538" t="s">
        <v>800</v>
      </c>
      <c r="G248" s="546" t="s">
        <v>302</v>
      </c>
      <c r="H248" s="546">
        <v>1</v>
      </c>
      <c r="I248" s="547"/>
      <c r="J248" s="548" t="str">
        <f t="shared" si="3"/>
        <v>INCLUDED</v>
      </c>
    </row>
    <row r="249" spans="1:28" ht="31.5">
      <c r="A249" s="736">
        <v>105</v>
      </c>
      <c r="B249" s="546">
        <v>7000016417</v>
      </c>
      <c r="C249" s="546">
        <v>1230</v>
      </c>
      <c r="D249" s="546" t="s">
        <v>700</v>
      </c>
      <c r="E249" s="546">
        <v>1000058063</v>
      </c>
      <c r="F249" s="538" t="s">
        <v>801</v>
      </c>
      <c r="G249" s="546" t="s">
        <v>302</v>
      </c>
      <c r="H249" s="546">
        <v>1</v>
      </c>
      <c r="I249" s="547"/>
      <c r="J249" s="548" t="str">
        <f t="shared" si="3"/>
        <v>INCLUDED</v>
      </c>
    </row>
    <row r="250" spans="1:28" ht="31.5">
      <c r="A250" s="736">
        <v>106</v>
      </c>
      <c r="B250" s="546">
        <v>7000016417</v>
      </c>
      <c r="C250" s="546">
        <v>1240</v>
      </c>
      <c r="D250" s="546" t="s">
        <v>700</v>
      </c>
      <c r="E250" s="546">
        <v>3000000024</v>
      </c>
      <c r="F250" s="538" t="s">
        <v>802</v>
      </c>
      <c r="G250" s="546" t="s">
        <v>301</v>
      </c>
      <c r="H250" s="546">
        <v>15</v>
      </c>
      <c r="I250" s="547"/>
      <c r="J250" s="548" t="str">
        <f t="shared" si="3"/>
        <v>INCLUDED</v>
      </c>
    </row>
    <row r="251" spans="1:28" ht="63">
      <c r="A251" s="736">
        <v>107</v>
      </c>
      <c r="B251" s="546">
        <v>7000016417</v>
      </c>
      <c r="C251" s="546">
        <v>1290</v>
      </c>
      <c r="D251" s="546" t="s">
        <v>701</v>
      </c>
      <c r="E251" s="546">
        <v>1000032848</v>
      </c>
      <c r="F251" s="538" t="s">
        <v>789</v>
      </c>
      <c r="G251" s="546" t="s">
        <v>302</v>
      </c>
      <c r="H251" s="546">
        <v>4</v>
      </c>
      <c r="I251" s="547"/>
      <c r="J251" s="548" t="str">
        <f t="shared" si="3"/>
        <v>INCLUDED</v>
      </c>
    </row>
    <row r="252" spans="1:28" ht="47.25">
      <c r="A252" s="736">
        <v>108</v>
      </c>
      <c r="B252" s="546">
        <v>7000016417</v>
      </c>
      <c r="C252" s="546">
        <v>1300</v>
      </c>
      <c r="D252" s="546" t="s">
        <v>701</v>
      </c>
      <c r="E252" s="546">
        <v>1000058053</v>
      </c>
      <c r="F252" s="538" t="s">
        <v>803</v>
      </c>
      <c r="G252" s="546" t="s">
        <v>303</v>
      </c>
      <c r="H252" s="546">
        <v>0.5</v>
      </c>
      <c r="I252" s="547"/>
      <c r="J252" s="548" t="str">
        <f t="shared" si="3"/>
        <v>INCLUDED</v>
      </c>
    </row>
    <row r="253" spans="1:28" s="762" customFormat="1" ht="18.75">
      <c r="A253" s="751" t="s">
        <v>932</v>
      </c>
      <c r="B253" s="753" t="s">
        <v>702</v>
      </c>
      <c r="C253" s="751"/>
      <c r="D253" s="751"/>
      <c r="E253" s="751"/>
      <c r="F253" s="751"/>
      <c r="G253" s="751"/>
      <c r="H253" s="751"/>
      <c r="I253" s="759"/>
      <c r="J253" s="548"/>
      <c r="K253" s="760"/>
      <c r="L253" s="760"/>
      <c r="M253" s="760"/>
      <c r="N253" s="760"/>
      <c r="O253" s="760"/>
      <c r="P253" s="760"/>
      <c r="Q253" s="760"/>
      <c r="R253" s="761"/>
      <c r="S253" s="761"/>
      <c r="T253" s="761"/>
      <c r="U253" s="761"/>
      <c r="V253" s="761"/>
      <c r="W253" s="761"/>
      <c r="X253" s="761"/>
      <c r="Y253" s="761"/>
      <c r="Z253" s="761"/>
      <c r="AA253" s="761"/>
      <c r="AB253" s="761"/>
    </row>
    <row r="254" spans="1:28" ht="31.5">
      <c r="A254" s="736">
        <v>1</v>
      </c>
      <c r="B254" s="546">
        <v>7000016417</v>
      </c>
      <c r="C254" s="546">
        <v>1320</v>
      </c>
      <c r="D254" s="546" t="s">
        <v>683</v>
      </c>
      <c r="E254" s="546">
        <v>1000032664</v>
      </c>
      <c r="F254" s="538" t="s">
        <v>804</v>
      </c>
      <c r="G254" s="546" t="s">
        <v>301</v>
      </c>
      <c r="H254" s="546">
        <v>3</v>
      </c>
      <c r="I254" s="547"/>
      <c r="J254" s="548" t="str">
        <f t="shared" si="3"/>
        <v>INCLUDED</v>
      </c>
    </row>
    <row r="255" spans="1:28" ht="31.5">
      <c r="A255" s="736">
        <v>2</v>
      </c>
      <c r="B255" s="546">
        <v>7000016417</v>
      </c>
      <c r="C255" s="546">
        <v>1330</v>
      </c>
      <c r="D255" s="546" t="s">
        <v>683</v>
      </c>
      <c r="E255" s="546">
        <v>1000032678</v>
      </c>
      <c r="F255" s="538" t="s">
        <v>805</v>
      </c>
      <c r="G255" s="546" t="s">
        <v>522</v>
      </c>
      <c r="H255" s="546">
        <v>3</v>
      </c>
      <c r="I255" s="547"/>
      <c r="J255" s="548" t="str">
        <f t="shared" si="3"/>
        <v>INCLUDED</v>
      </c>
    </row>
    <row r="256" spans="1:28" ht="31.5">
      <c r="A256" s="736">
        <v>3</v>
      </c>
      <c r="B256" s="546">
        <v>7000016417</v>
      </c>
      <c r="C256" s="546">
        <v>1340</v>
      </c>
      <c r="D256" s="546" t="s">
        <v>683</v>
      </c>
      <c r="E256" s="546">
        <v>1000015937</v>
      </c>
      <c r="F256" s="538" t="s">
        <v>632</v>
      </c>
      <c r="G256" s="546" t="s">
        <v>302</v>
      </c>
      <c r="H256" s="546">
        <v>3</v>
      </c>
      <c r="I256" s="547"/>
      <c r="J256" s="548" t="str">
        <f t="shared" si="3"/>
        <v>INCLUDED</v>
      </c>
    </row>
    <row r="257" spans="1:10" ht="31.5">
      <c r="A257" s="736">
        <v>4</v>
      </c>
      <c r="B257" s="546">
        <v>7000016417</v>
      </c>
      <c r="C257" s="546">
        <v>1350</v>
      </c>
      <c r="D257" s="546" t="s">
        <v>683</v>
      </c>
      <c r="E257" s="546">
        <v>1000025219</v>
      </c>
      <c r="F257" s="538" t="s">
        <v>729</v>
      </c>
      <c r="G257" s="546" t="s">
        <v>301</v>
      </c>
      <c r="H257" s="546">
        <v>3</v>
      </c>
      <c r="I257" s="547"/>
      <c r="J257" s="548" t="str">
        <f t="shared" si="3"/>
        <v>INCLUDED</v>
      </c>
    </row>
    <row r="258" spans="1:10" ht="31.5">
      <c r="A258" s="736">
        <v>5</v>
      </c>
      <c r="B258" s="546">
        <v>7000016417</v>
      </c>
      <c r="C258" s="546">
        <v>1360</v>
      </c>
      <c r="D258" s="546" t="s">
        <v>683</v>
      </c>
      <c r="E258" s="546">
        <v>1000002011</v>
      </c>
      <c r="F258" s="538" t="s">
        <v>806</v>
      </c>
      <c r="G258" s="546" t="s">
        <v>301</v>
      </c>
      <c r="H258" s="546">
        <v>1</v>
      </c>
      <c r="I258" s="547"/>
      <c r="J258" s="548" t="str">
        <f t="shared" si="3"/>
        <v>INCLUDED</v>
      </c>
    </row>
    <row r="259" spans="1:10">
      <c r="A259" s="736">
        <v>6</v>
      </c>
      <c r="B259" s="546">
        <v>7000016417</v>
      </c>
      <c r="C259" s="546">
        <v>1370</v>
      </c>
      <c r="D259" s="546" t="s">
        <v>683</v>
      </c>
      <c r="E259" s="546">
        <v>1000025210</v>
      </c>
      <c r="F259" s="538" t="s">
        <v>758</v>
      </c>
      <c r="G259" s="546" t="s">
        <v>301</v>
      </c>
      <c r="H259" s="546">
        <v>1</v>
      </c>
      <c r="I259" s="547"/>
      <c r="J259" s="548" t="str">
        <f t="shared" si="3"/>
        <v>INCLUDED</v>
      </c>
    </row>
    <row r="260" spans="1:10" ht="31.5">
      <c r="A260" s="736">
        <v>7</v>
      </c>
      <c r="B260" s="546">
        <v>7000016417</v>
      </c>
      <c r="C260" s="546">
        <v>1380</v>
      </c>
      <c r="D260" s="546" t="s">
        <v>703</v>
      </c>
      <c r="E260" s="546">
        <v>1000001678</v>
      </c>
      <c r="F260" s="538" t="s">
        <v>807</v>
      </c>
      <c r="G260" s="546" t="s">
        <v>302</v>
      </c>
      <c r="H260" s="546">
        <v>1</v>
      </c>
      <c r="I260" s="547"/>
      <c r="J260" s="548" t="str">
        <f t="shared" si="3"/>
        <v>INCLUDED</v>
      </c>
    </row>
    <row r="261" spans="1:10" ht="31.5">
      <c r="A261" s="736">
        <v>8</v>
      </c>
      <c r="B261" s="546">
        <v>7000016417</v>
      </c>
      <c r="C261" s="546">
        <v>1390</v>
      </c>
      <c r="D261" s="546" t="s">
        <v>704</v>
      </c>
      <c r="E261" s="546">
        <v>1000020417</v>
      </c>
      <c r="F261" s="538" t="s">
        <v>484</v>
      </c>
      <c r="G261" s="546" t="s">
        <v>301</v>
      </c>
      <c r="H261" s="546">
        <v>3</v>
      </c>
      <c r="I261" s="547"/>
      <c r="J261" s="548" t="str">
        <f t="shared" si="3"/>
        <v>INCLUDED</v>
      </c>
    </row>
    <row r="262" spans="1:10" ht="31.5">
      <c r="A262" s="736">
        <v>9</v>
      </c>
      <c r="B262" s="546">
        <v>7000016417</v>
      </c>
      <c r="C262" s="546">
        <v>1400</v>
      </c>
      <c r="D262" s="546" t="s">
        <v>704</v>
      </c>
      <c r="E262" s="546">
        <v>1000001695</v>
      </c>
      <c r="F262" s="538" t="s">
        <v>485</v>
      </c>
      <c r="G262" s="546" t="s">
        <v>301</v>
      </c>
      <c r="H262" s="546">
        <v>18</v>
      </c>
      <c r="I262" s="547"/>
      <c r="J262" s="548" t="str">
        <f t="shared" si="3"/>
        <v>INCLUDED</v>
      </c>
    </row>
    <row r="263" spans="1:10" ht="47.25">
      <c r="A263" s="736">
        <v>10</v>
      </c>
      <c r="B263" s="546">
        <v>7000016417</v>
      </c>
      <c r="C263" s="546">
        <v>1410</v>
      </c>
      <c r="D263" s="546" t="s">
        <v>705</v>
      </c>
      <c r="E263" s="546">
        <v>1000030620</v>
      </c>
      <c r="F263" s="538" t="s">
        <v>732</v>
      </c>
      <c r="G263" s="546" t="s">
        <v>302</v>
      </c>
      <c r="H263" s="546">
        <v>1</v>
      </c>
      <c r="I263" s="547"/>
      <c r="J263" s="548" t="str">
        <f t="shared" si="3"/>
        <v>INCLUDED</v>
      </c>
    </row>
    <row r="264" spans="1:10" ht="47.25">
      <c r="A264" s="736">
        <v>11</v>
      </c>
      <c r="B264" s="546">
        <v>7000016417</v>
      </c>
      <c r="C264" s="546">
        <v>1420</v>
      </c>
      <c r="D264" s="546" t="s">
        <v>705</v>
      </c>
      <c r="E264" s="546">
        <v>1000030621</v>
      </c>
      <c r="F264" s="538" t="s">
        <v>733</v>
      </c>
      <c r="G264" s="546" t="s">
        <v>302</v>
      </c>
      <c r="H264" s="546">
        <v>2</v>
      </c>
      <c r="I264" s="547"/>
      <c r="J264" s="548" t="str">
        <f t="shared" si="3"/>
        <v>INCLUDED</v>
      </c>
    </row>
    <row r="265" spans="1:10" ht="31.5">
      <c r="A265" s="736">
        <v>12</v>
      </c>
      <c r="B265" s="546">
        <v>7000016417</v>
      </c>
      <c r="C265" s="546">
        <v>1430</v>
      </c>
      <c r="D265" s="546" t="s">
        <v>705</v>
      </c>
      <c r="E265" s="546">
        <v>1000058061</v>
      </c>
      <c r="F265" s="538" t="s">
        <v>808</v>
      </c>
      <c r="G265" s="546" t="s">
        <v>302</v>
      </c>
      <c r="H265" s="546">
        <v>1</v>
      </c>
      <c r="I265" s="547"/>
      <c r="J265" s="548" t="str">
        <f t="shared" si="3"/>
        <v>INCLUDED</v>
      </c>
    </row>
    <row r="266" spans="1:10" ht="31.5">
      <c r="A266" s="736">
        <v>13</v>
      </c>
      <c r="B266" s="546">
        <v>7000016417</v>
      </c>
      <c r="C266" s="546">
        <v>1440</v>
      </c>
      <c r="D266" s="546" t="s">
        <v>706</v>
      </c>
      <c r="E266" s="546">
        <v>1000005030</v>
      </c>
      <c r="F266" s="538" t="s">
        <v>742</v>
      </c>
      <c r="G266" s="546" t="s">
        <v>301</v>
      </c>
      <c r="H266" s="546">
        <v>20</v>
      </c>
      <c r="I266" s="547"/>
      <c r="J266" s="548" t="str">
        <f t="shared" si="3"/>
        <v>INCLUDED</v>
      </c>
    </row>
    <row r="267" spans="1:10" ht="31.5">
      <c r="A267" s="736">
        <v>14</v>
      </c>
      <c r="B267" s="546">
        <v>7000016417</v>
      </c>
      <c r="C267" s="546">
        <v>1450</v>
      </c>
      <c r="D267" s="546" t="s">
        <v>706</v>
      </c>
      <c r="E267" s="546">
        <v>1000029252</v>
      </c>
      <c r="F267" s="538" t="s">
        <v>743</v>
      </c>
      <c r="G267" s="546" t="s">
        <v>301</v>
      </c>
      <c r="H267" s="546">
        <v>9</v>
      </c>
      <c r="I267" s="547"/>
      <c r="J267" s="548" t="str">
        <f t="shared" si="3"/>
        <v>INCLUDED</v>
      </c>
    </row>
    <row r="268" spans="1:10" ht="47.25">
      <c r="A268" s="736">
        <v>15</v>
      </c>
      <c r="B268" s="546">
        <v>7000016417</v>
      </c>
      <c r="C268" s="546">
        <v>1460</v>
      </c>
      <c r="D268" s="546" t="s">
        <v>707</v>
      </c>
      <c r="E268" s="546">
        <v>1000024686</v>
      </c>
      <c r="F268" s="538" t="s">
        <v>562</v>
      </c>
      <c r="G268" s="546" t="s">
        <v>302</v>
      </c>
      <c r="H268" s="546">
        <v>1</v>
      </c>
      <c r="I268" s="547"/>
      <c r="J268" s="548" t="str">
        <f t="shared" si="3"/>
        <v>INCLUDED</v>
      </c>
    </row>
    <row r="269" spans="1:10" ht="47.25">
      <c r="A269" s="736">
        <v>16</v>
      </c>
      <c r="B269" s="546">
        <v>7000016417</v>
      </c>
      <c r="C269" s="546">
        <v>1470</v>
      </c>
      <c r="D269" s="546" t="s">
        <v>707</v>
      </c>
      <c r="E269" s="546">
        <v>1000058056</v>
      </c>
      <c r="F269" s="538" t="s">
        <v>809</v>
      </c>
      <c r="G269" s="546" t="s">
        <v>302</v>
      </c>
      <c r="H269" s="546">
        <v>1</v>
      </c>
      <c r="I269" s="547"/>
      <c r="J269" s="548" t="str">
        <f t="shared" si="3"/>
        <v>INCLUDED</v>
      </c>
    </row>
    <row r="270" spans="1:10" ht="31.5">
      <c r="A270" s="736">
        <v>17</v>
      </c>
      <c r="B270" s="546">
        <v>7000016417</v>
      </c>
      <c r="C270" s="546">
        <v>1480</v>
      </c>
      <c r="D270" s="546" t="s">
        <v>708</v>
      </c>
      <c r="E270" s="546">
        <v>1000001168</v>
      </c>
      <c r="F270" s="538" t="s">
        <v>486</v>
      </c>
      <c r="G270" s="546" t="s">
        <v>301</v>
      </c>
      <c r="H270" s="546">
        <v>1</v>
      </c>
      <c r="I270" s="547"/>
      <c r="J270" s="548" t="str">
        <f t="shared" si="3"/>
        <v>INCLUDED</v>
      </c>
    </row>
    <row r="271" spans="1:10" ht="31.5">
      <c r="A271" s="736">
        <v>18</v>
      </c>
      <c r="B271" s="546">
        <v>7000016417</v>
      </c>
      <c r="C271" s="546">
        <v>1490</v>
      </c>
      <c r="D271" s="546" t="s">
        <v>708</v>
      </c>
      <c r="E271" s="546">
        <v>1000001566</v>
      </c>
      <c r="F271" s="538" t="s">
        <v>810</v>
      </c>
      <c r="G271" s="546" t="s">
        <v>301</v>
      </c>
      <c r="H271" s="546">
        <v>1</v>
      </c>
      <c r="I271" s="547"/>
      <c r="J271" s="548" t="str">
        <f t="shared" si="3"/>
        <v>INCLUDED</v>
      </c>
    </row>
    <row r="272" spans="1:10" ht="31.5">
      <c r="A272" s="736">
        <v>19</v>
      </c>
      <c r="B272" s="546">
        <v>7000016417</v>
      </c>
      <c r="C272" s="546">
        <v>1500</v>
      </c>
      <c r="D272" s="546" t="s">
        <v>708</v>
      </c>
      <c r="E272" s="546">
        <v>1000006842</v>
      </c>
      <c r="F272" s="538" t="s">
        <v>564</v>
      </c>
      <c r="G272" s="546" t="s">
        <v>302</v>
      </c>
      <c r="H272" s="546">
        <v>1</v>
      </c>
      <c r="I272" s="547"/>
      <c r="J272" s="548" t="str">
        <f t="shared" si="3"/>
        <v>INCLUDED</v>
      </c>
    </row>
    <row r="273" spans="1:10" ht="31.5">
      <c r="A273" s="736">
        <v>20</v>
      </c>
      <c r="B273" s="546">
        <v>7000016417</v>
      </c>
      <c r="C273" s="546">
        <v>1510</v>
      </c>
      <c r="D273" s="546" t="s">
        <v>708</v>
      </c>
      <c r="E273" s="546">
        <v>1000004959</v>
      </c>
      <c r="F273" s="538" t="s">
        <v>775</v>
      </c>
      <c r="G273" s="546" t="s">
        <v>301</v>
      </c>
      <c r="H273" s="546">
        <v>1</v>
      </c>
      <c r="I273" s="547"/>
      <c r="J273" s="548" t="str">
        <f t="shared" si="3"/>
        <v>INCLUDED</v>
      </c>
    </row>
    <row r="274" spans="1:10" ht="31.5">
      <c r="A274" s="736">
        <v>21</v>
      </c>
      <c r="B274" s="546">
        <v>7000016417</v>
      </c>
      <c r="C274" s="546">
        <v>1520</v>
      </c>
      <c r="D274" s="546" t="s">
        <v>708</v>
      </c>
      <c r="E274" s="546">
        <v>1000004960</v>
      </c>
      <c r="F274" s="538" t="s">
        <v>811</v>
      </c>
      <c r="G274" s="546" t="s">
        <v>301</v>
      </c>
      <c r="H274" s="546">
        <v>2</v>
      </c>
      <c r="I274" s="547"/>
      <c r="J274" s="548" t="str">
        <f t="shared" si="3"/>
        <v>INCLUDED</v>
      </c>
    </row>
    <row r="275" spans="1:10">
      <c r="A275" s="736">
        <v>22</v>
      </c>
      <c r="B275" s="546">
        <v>7000016417</v>
      </c>
      <c r="C275" s="546">
        <v>1530</v>
      </c>
      <c r="D275" s="546" t="s">
        <v>708</v>
      </c>
      <c r="E275" s="546">
        <v>1000004964</v>
      </c>
      <c r="F275" s="538" t="s">
        <v>776</v>
      </c>
      <c r="G275" s="546" t="s">
        <v>301</v>
      </c>
      <c r="H275" s="546">
        <v>2</v>
      </c>
      <c r="I275" s="547"/>
      <c r="J275" s="548" t="str">
        <f t="shared" si="3"/>
        <v>INCLUDED</v>
      </c>
    </row>
    <row r="276" spans="1:10">
      <c r="A276" s="736">
        <v>23</v>
      </c>
      <c r="B276" s="546">
        <v>7000016417</v>
      </c>
      <c r="C276" s="546">
        <v>1540</v>
      </c>
      <c r="D276" s="546" t="s">
        <v>708</v>
      </c>
      <c r="E276" s="546">
        <v>1000025391</v>
      </c>
      <c r="F276" s="538" t="s">
        <v>520</v>
      </c>
      <c r="G276" s="546" t="s">
        <v>301</v>
      </c>
      <c r="H276" s="546">
        <v>1</v>
      </c>
      <c r="I276" s="547"/>
      <c r="J276" s="548" t="str">
        <f t="shared" si="3"/>
        <v>INCLUDED</v>
      </c>
    </row>
    <row r="277" spans="1:10" ht="31.5">
      <c r="A277" s="736">
        <v>24</v>
      </c>
      <c r="B277" s="546">
        <v>7000016417</v>
      </c>
      <c r="C277" s="546">
        <v>1550</v>
      </c>
      <c r="D277" s="546" t="s">
        <v>541</v>
      </c>
      <c r="E277" s="546">
        <v>1000001332</v>
      </c>
      <c r="F277" s="538" t="s">
        <v>565</v>
      </c>
      <c r="G277" s="546" t="s">
        <v>301</v>
      </c>
      <c r="H277" s="546">
        <v>1</v>
      </c>
      <c r="I277" s="547"/>
      <c r="J277" s="548" t="str">
        <f t="shared" si="3"/>
        <v>INCLUDED</v>
      </c>
    </row>
    <row r="278" spans="1:10" ht="31.5">
      <c r="A278" s="736">
        <v>25</v>
      </c>
      <c r="B278" s="546">
        <v>7000016417</v>
      </c>
      <c r="C278" s="546">
        <v>1560</v>
      </c>
      <c r="D278" s="546" t="s">
        <v>541</v>
      </c>
      <c r="E278" s="546">
        <v>1000004965</v>
      </c>
      <c r="F278" s="538" t="s">
        <v>796</v>
      </c>
      <c r="G278" s="546" t="s">
        <v>301</v>
      </c>
      <c r="H278" s="546">
        <v>3</v>
      </c>
      <c r="I278" s="547"/>
      <c r="J278" s="548" t="str">
        <f t="shared" si="3"/>
        <v>INCLUDED</v>
      </c>
    </row>
    <row r="279" spans="1:10">
      <c r="A279" s="736">
        <v>26</v>
      </c>
      <c r="B279" s="546">
        <v>7000016417</v>
      </c>
      <c r="C279" s="546">
        <v>1570</v>
      </c>
      <c r="D279" s="546" t="s">
        <v>690</v>
      </c>
      <c r="E279" s="546">
        <v>1000004304</v>
      </c>
      <c r="F279" s="538" t="s">
        <v>812</v>
      </c>
      <c r="G279" s="546" t="s">
        <v>302</v>
      </c>
      <c r="H279" s="546">
        <v>1</v>
      </c>
      <c r="I279" s="547"/>
      <c r="J279" s="548" t="str">
        <f t="shared" si="3"/>
        <v>INCLUDED</v>
      </c>
    </row>
    <row r="280" spans="1:10">
      <c r="A280" s="736">
        <v>27</v>
      </c>
      <c r="B280" s="546">
        <v>7000016417</v>
      </c>
      <c r="C280" s="546">
        <v>1580</v>
      </c>
      <c r="D280" s="546" t="s">
        <v>690</v>
      </c>
      <c r="E280" s="546">
        <v>1000001145</v>
      </c>
      <c r="F280" s="538" t="s">
        <v>813</v>
      </c>
      <c r="G280" s="546" t="s">
        <v>302</v>
      </c>
      <c r="H280" s="546">
        <v>2</v>
      </c>
      <c r="I280" s="547"/>
      <c r="J280" s="548" t="str">
        <f t="shared" si="3"/>
        <v>INCLUDED</v>
      </c>
    </row>
    <row r="281" spans="1:10">
      <c r="A281" s="736">
        <v>28</v>
      </c>
      <c r="B281" s="546">
        <v>7000016417</v>
      </c>
      <c r="C281" s="546">
        <v>1590</v>
      </c>
      <c r="D281" s="546" t="s">
        <v>709</v>
      </c>
      <c r="E281" s="546">
        <v>1000049218</v>
      </c>
      <c r="F281" s="538" t="s">
        <v>569</v>
      </c>
      <c r="G281" s="546" t="s">
        <v>301</v>
      </c>
      <c r="H281" s="546">
        <v>8</v>
      </c>
      <c r="I281" s="547"/>
      <c r="J281" s="548" t="str">
        <f t="shared" si="3"/>
        <v>INCLUDED</v>
      </c>
    </row>
    <row r="282" spans="1:10">
      <c r="A282" s="736">
        <v>29</v>
      </c>
      <c r="B282" s="546">
        <v>7000016417</v>
      </c>
      <c r="C282" s="546">
        <v>1600</v>
      </c>
      <c r="D282" s="546" t="s">
        <v>709</v>
      </c>
      <c r="E282" s="546">
        <v>1000014547</v>
      </c>
      <c r="F282" s="538" t="s">
        <v>763</v>
      </c>
      <c r="G282" s="546" t="s">
        <v>301</v>
      </c>
      <c r="H282" s="546">
        <v>2</v>
      </c>
      <c r="I282" s="547"/>
      <c r="J282" s="548" t="str">
        <f t="shared" si="3"/>
        <v>INCLUDED</v>
      </c>
    </row>
    <row r="283" spans="1:10">
      <c r="A283" s="736">
        <v>30</v>
      </c>
      <c r="B283" s="546">
        <v>7000016417</v>
      </c>
      <c r="C283" s="546">
        <v>1610</v>
      </c>
      <c r="D283" s="546" t="s">
        <v>709</v>
      </c>
      <c r="E283" s="546">
        <v>1000014548</v>
      </c>
      <c r="F283" s="538" t="s">
        <v>764</v>
      </c>
      <c r="G283" s="546" t="s">
        <v>301</v>
      </c>
      <c r="H283" s="546">
        <v>2</v>
      </c>
      <c r="I283" s="547"/>
      <c r="J283" s="548" t="str">
        <f t="shared" si="3"/>
        <v>INCLUDED</v>
      </c>
    </row>
    <row r="284" spans="1:10" ht="31.5">
      <c r="A284" s="736">
        <v>31</v>
      </c>
      <c r="B284" s="546">
        <v>7000016417</v>
      </c>
      <c r="C284" s="546">
        <v>1620</v>
      </c>
      <c r="D284" s="546" t="s">
        <v>709</v>
      </c>
      <c r="E284" s="546">
        <v>1000020262</v>
      </c>
      <c r="F284" s="538" t="s">
        <v>480</v>
      </c>
      <c r="G284" s="546" t="s">
        <v>301</v>
      </c>
      <c r="H284" s="546">
        <v>4</v>
      </c>
      <c r="I284" s="547"/>
      <c r="J284" s="548" t="str">
        <f t="shared" si="3"/>
        <v>INCLUDED</v>
      </c>
    </row>
    <row r="285" spans="1:10" ht="31.5">
      <c r="A285" s="736">
        <v>32</v>
      </c>
      <c r="B285" s="546">
        <v>7000016417</v>
      </c>
      <c r="C285" s="546">
        <v>1630</v>
      </c>
      <c r="D285" s="546" t="s">
        <v>709</v>
      </c>
      <c r="E285" s="546">
        <v>1000038325</v>
      </c>
      <c r="F285" s="538" t="s">
        <v>517</v>
      </c>
      <c r="G285" s="546" t="s">
        <v>301</v>
      </c>
      <c r="H285" s="546">
        <v>18</v>
      </c>
      <c r="I285" s="547"/>
      <c r="J285" s="548" t="str">
        <f t="shared" si="3"/>
        <v>INCLUDED</v>
      </c>
    </row>
    <row r="286" spans="1:10">
      <c r="A286" s="736">
        <v>33</v>
      </c>
      <c r="B286" s="546">
        <v>7000016417</v>
      </c>
      <c r="C286" s="546">
        <v>1640</v>
      </c>
      <c r="D286" s="546" t="s">
        <v>709</v>
      </c>
      <c r="E286" s="546">
        <v>1000045856</v>
      </c>
      <c r="F286" s="538" t="s">
        <v>566</v>
      </c>
      <c r="G286" s="546" t="s">
        <v>301</v>
      </c>
      <c r="H286" s="546">
        <v>8</v>
      </c>
      <c r="I286" s="547"/>
      <c r="J286" s="548" t="str">
        <f t="shared" si="3"/>
        <v>INCLUDED</v>
      </c>
    </row>
    <row r="287" spans="1:10" ht="31.5">
      <c r="A287" s="736">
        <v>34</v>
      </c>
      <c r="B287" s="546">
        <v>7000016417</v>
      </c>
      <c r="C287" s="546">
        <v>1650</v>
      </c>
      <c r="D287" s="546" t="s">
        <v>709</v>
      </c>
      <c r="E287" s="546">
        <v>1000038397</v>
      </c>
      <c r="F287" s="538" t="s">
        <v>571</v>
      </c>
      <c r="G287" s="546" t="s">
        <v>301</v>
      </c>
      <c r="H287" s="546">
        <v>12</v>
      </c>
      <c r="I287" s="547"/>
      <c r="J287" s="548" t="str">
        <f t="shared" si="3"/>
        <v>INCLUDED</v>
      </c>
    </row>
    <row r="288" spans="1:10" ht="31.5">
      <c r="A288" s="736">
        <v>35</v>
      </c>
      <c r="B288" s="546">
        <v>7000016417</v>
      </c>
      <c r="C288" s="546">
        <v>1660</v>
      </c>
      <c r="D288" s="546" t="s">
        <v>709</v>
      </c>
      <c r="E288" s="546">
        <v>1000038389</v>
      </c>
      <c r="F288" s="538" t="s">
        <v>572</v>
      </c>
      <c r="G288" s="546" t="s">
        <v>301</v>
      </c>
      <c r="H288" s="546">
        <v>12</v>
      </c>
      <c r="I288" s="547"/>
      <c r="J288" s="548" t="str">
        <f t="shared" si="3"/>
        <v>INCLUDED</v>
      </c>
    </row>
    <row r="289" spans="1:10">
      <c r="A289" s="736">
        <v>36</v>
      </c>
      <c r="B289" s="546">
        <v>7000016417</v>
      </c>
      <c r="C289" s="546">
        <v>1670</v>
      </c>
      <c r="D289" s="546" t="s">
        <v>709</v>
      </c>
      <c r="E289" s="546">
        <v>1000001894</v>
      </c>
      <c r="F289" s="538" t="s">
        <v>521</v>
      </c>
      <c r="G289" s="546" t="s">
        <v>301</v>
      </c>
      <c r="H289" s="546">
        <v>2</v>
      </c>
      <c r="I289" s="547"/>
      <c r="J289" s="548" t="str">
        <f t="shared" si="3"/>
        <v>INCLUDED</v>
      </c>
    </row>
    <row r="290" spans="1:10" ht="31.5">
      <c r="A290" s="736">
        <v>37</v>
      </c>
      <c r="B290" s="546">
        <v>7000016417</v>
      </c>
      <c r="C290" s="546">
        <v>1680</v>
      </c>
      <c r="D290" s="546" t="s">
        <v>709</v>
      </c>
      <c r="E290" s="546">
        <v>1000038385</v>
      </c>
      <c r="F290" s="538" t="s">
        <v>524</v>
      </c>
      <c r="G290" s="546" t="s">
        <v>301</v>
      </c>
      <c r="H290" s="546">
        <v>4</v>
      </c>
      <c r="I290" s="547"/>
      <c r="J290" s="548" t="str">
        <f t="shared" si="3"/>
        <v>INCLUDED</v>
      </c>
    </row>
    <row r="291" spans="1:10" ht="31.5">
      <c r="A291" s="736">
        <v>38</v>
      </c>
      <c r="B291" s="546">
        <v>7000016417</v>
      </c>
      <c r="C291" s="546">
        <v>1690</v>
      </c>
      <c r="D291" s="546" t="s">
        <v>710</v>
      </c>
      <c r="E291" s="546">
        <v>1000012024</v>
      </c>
      <c r="F291" s="538" t="s">
        <v>575</v>
      </c>
      <c r="G291" s="546" t="s">
        <v>301</v>
      </c>
      <c r="H291" s="546">
        <v>8</v>
      </c>
      <c r="I291" s="547"/>
      <c r="J291" s="548" t="str">
        <f t="shared" si="3"/>
        <v>INCLUDED</v>
      </c>
    </row>
    <row r="292" spans="1:10" ht="31.5">
      <c r="A292" s="736">
        <v>39</v>
      </c>
      <c r="B292" s="546">
        <v>7000016417</v>
      </c>
      <c r="C292" s="546">
        <v>1700</v>
      </c>
      <c r="D292" s="546" t="s">
        <v>710</v>
      </c>
      <c r="E292" s="546">
        <v>1000012022</v>
      </c>
      <c r="F292" s="538" t="s">
        <v>516</v>
      </c>
      <c r="G292" s="546" t="s">
        <v>301</v>
      </c>
      <c r="H292" s="546">
        <v>8</v>
      </c>
      <c r="I292" s="547"/>
      <c r="J292" s="548" t="str">
        <f t="shared" si="3"/>
        <v>INCLUDED</v>
      </c>
    </row>
    <row r="293" spans="1:10" ht="31.5">
      <c r="A293" s="736">
        <v>40</v>
      </c>
      <c r="B293" s="546">
        <v>7000016417</v>
      </c>
      <c r="C293" s="546">
        <v>1710</v>
      </c>
      <c r="D293" s="546" t="s">
        <v>710</v>
      </c>
      <c r="E293" s="546">
        <v>1000032425</v>
      </c>
      <c r="F293" s="538" t="s">
        <v>576</v>
      </c>
      <c r="G293" s="546" t="s">
        <v>302</v>
      </c>
      <c r="H293" s="546">
        <v>2</v>
      </c>
      <c r="I293" s="547"/>
      <c r="J293" s="548" t="str">
        <f t="shared" si="3"/>
        <v>INCLUDED</v>
      </c>
    </row>
    <row r="294" spans="1:10" ht="31.5">
      <c r="A294" s="736">
        <v>41</v>
      </c>
      <c r="B294" s="546">
        <v>7000016417</v>
      </c>
      <c r="C294" s="546">
        <v>1720</v>
      </c>
      <c r="D294" s="546" t="s">
        <v>710</v>
      </c>
      <c r="E294" s="546">
        <v>1000012073</v>
      </c>
      <c r="F294" s="538" t="s">
        <v>577</v>
      </c>
      <c r="G294" s="546" t="s">
        <v>301</v>
      </c>
      <c r="H294" s="546">
        <v>3</v>
      </c>
      <c r="I294" s="547"/>
      <c r="J294" s="548" t="str">
        <f t="shared" si="3"/>
        <v>INCLUDED</v>
      </c>
    </row>
    <row r="295" spans="1:10" ht="31.5">
      <c r="A295" s="736">
        <v>42</v>
      </c>
      <c r="B295" s="546">
        <v>7000016417</v>
      </c>
      <c r="C295" s="546">
        <v>1730</v>
      </c>
      <c r="D295" s="546" t="s">
        <v>711</v>
      </c>
      <c r="E295" s="546">
        <v>1000029287</v>
      </c>
      <c r="F295" s="538" t="s">
        <v>518</v>
      </c>
      <c r="G295" s="546" t="s">
        <v>481</v>
      </c>
      <c r="H295" s="546">
        <v>2</v>
      </c>
      <c r="I295" s="547"/>
      <c r="J295" s="548" t="str">
        <f t="shared" si="3"/>
        <v>INCLUDED</v>
      </c>
    </row>
    <row r="296" spans="1:10" ht="31.5">
      <c r="A296" s="736">
        <v>43</v>
      </c>
      <c r="B296" s="546">
        <v>7000016417</v>
      </c>
      <c r="C296" s="546">
        <v>1740</v>
      </c>
      <c r="D296" s="546" t="s">
        <v>711</v>
      </c>
      <c r="E296" s="546">
        <v>1000058052</v>
      </c>
      <c r="F296" s="538" t="s">
        <v>814</v>
      </c>
      <c r="G296" s="546" t="s">
        <v>302</v>
      </c>
      <c r="H296" s="546">
        <v>1</v>
      </c>
      <c r="I296" s="547"/>
      <c r="J296" s="548" t="str">
        <f t="shared" si="3"/>
        <v>INCLUDED</v>
      </c>
    </row>
    <row r="297" spans="1:10" ht="31.5">
      <c r="A297" s="736">
        <v>44</v>
      </c>
      <c r="B297" s="546">
        <v>7000016417</v>
      </c>
      <c r="C297" s="546">
        <v>1750</v>
      </c>
      <c r="D297" s="546" t="s">
        <v>711</v>
      </c>
      <c r="E297" s="546">
        <v>1000022397</v>
      </c>
      <c r="F297" s="538" t="s">
        <v>578</v>
      </c>
      <c r="G297" s="546" t="s">
        <v>302</v>
      </c>
      <c r="H297" s="546">
        <v>1</v>
      </c>
      <c r="I297" s="547"/>
      <c r="J297" s="548" t="str">
        <f t="shared" si="3"/>
        <v>INCLUDED</v>
      </c>
    </row>
    <row r="298" spans="1:10" ht="47.25">
      <c r="A298" s="736">
        <v>45</v>
      </c>
      <c r="B298" s="546">
        <v>7000016417</v>
      </c>
      <c r="C298" s="546">
        <v>1760</v>
      </c>
      <c r="D298" s="546" t="s">
        <v>544</v>
      </c>
      <c r="E298" s="546">
        <v>1000032677</v>
      </c>
      <c r="F298" s="538" t="s">
        <v>815</v>
      </c>
      <c r="G298" s="546" t="s">
        <v>302</v>
      </c>
      <c r="H298" s="546">
        <v>2</v>
      </c>
      <c r="I298" s="547"/>
      <c r="J298" s="548" t="str">
        <f t="shared" si="3"/>
        <v>INCLUDED</v>
      </c>
    </row>
    <row r="299" spans="1:10" ht="47.25">
      <c r="A299" s="736">
        <v>46</v>
      </c>
      <c r="B299" s="546">
        <v>7000016417</v>
      </c>
      <c r="C299" s="546">
        <v>1770</v>
      </c>
      <c r="D299" s="546" t="s">
        <v>544</v>
      </c>
      <c r="E299" s="546">
        <v>1000032676</v>
      </c>
      <c r="F299" s="538" t="s">
        <v>816</v>
      </c>
      <c r="G299" s="546" t="s">
        <v>302</v>
      </c>
      <c r="H299" s="546">
        <v>1</v>
      </c>
      <c r="I299" s="547"/>
      <c r="J299" s="548" t="str">
        <f t="shared" si="3"/>
        <v>INCLUDED</v>
      </c>
    </row>
    <row r="300" spans="1:10" ht="47.25">
      <c r="A300" s="736">
        <v>47</v>
      </c>
      <c r="B300" s="546">
        <v>7000016417</v>
      </c>
      <c r="C300" s="546">
        <v>1780</v>
      </c>
      <c r="D300" s="546" t="s">
        <v>544</v>
      </c>
      <c r="E300" s="546">
        <v>1000011252</v>
      </c>
      <c r="F300" s="538" t="s">
        <v>817</v>
      </c>
      <c r="G300" s="546" t="s">
        <v>302</v>
      </c>
      <c r="H300" s="546">
        <v>1</v>
      </c>
      <c r="I300" s="547"/>
      <c r="J300" s="548" t="str">
        <f t="shared" si="3"/>
        <v>INCLUDED</v>
      </c>
    </row>
    <row r="301" spans="1:10" ht="47.25">
      <c r="A301" s="736">
        <v>48</v>
      </c>
      <c r="B301" s="546">
        <v>7000016417</v>
      </c>
      <c r="C301" s="546">
        <v>1790</v>
      </c>
      <c r="D301" s="546" t="s">
        <v>544</v>
      </c>
      <c r="E301" s="546">
        <v>1000028564</v>
      </c>
      <c r="F301" s="538" t="s">
        <v>818</v>
      </c>
      <c r="G301" s="546" t="s">
        <v>301</v>
      </c>
      <c r="H301" s="546">
        <v>1</v>
      </c>
      <c r="I301" s="547"/>
      <c r="J301" s="548" t="str">
        <f t="shared" si="3"/>
        <v>INCLUDED</v>
      </c>
    </row>
    <row r="302" spans="1:10" ht="31.5">
      <c r="A302" s="736">
        <v>49</v>
      </c>
      <c r="B302" s="546">
        <v>7000016417</v>
      </c>
      <c r="C302" s="546">
        <v>1800</v>
      </c>
      <c r="D302" s="546" t="s">
        <v>695</v>
      </c>
      <c r="E302" s="546">
        <v>1000000443</v>
      </c>
      <c r="F302" s="538" t="s">
        <v>482</v>
      </c>
      <c r="G302" s="546" t="s">
        <v>481</v>
      </c>
      <c r="H302" s="546">
        <v>1</v>
      </c>
      <c r="I302" s="547"/>
      <c r="J302" s="548" t="str">
        <f t="shared" si="3"/>
        <v>INCLUDED</v>
      </c>
    </row>
    <row r="303" spans="1:10" ht="31.5">
      <c r="A303" s="736">
        <v>50</v>
      </c>
      <c r="B303" s="546">
        <v>7000016417</v>
      </c>
      <c r="C303" s="546">
        <v>1810</v>
      </c>
      <c r="D303" s="546" t="s">
        <v>695</v>
      </c>
      <c r="E303" s="546">
        <v>1000000442</v>
      </c>
      <c r="F303" s="538" t="s">
        <v>483</v>
      </c>
      <c r="G303" s="546" t="s">
        <v>481</v>
      </c>
      <c r="H303" s="546">
        <v>1</v>
      </c>
      <c r="I303" s="547"/>
      <c r="J303" s="548" t="str">
        <f t="shared" si="3"/>
        <v>INCLUDED</v>
      </c>
    </row>
    <row r="304" spans="1:10" ht="31.5">
      <c r="A304" s="736">
        <v>51</v>
      </c>
      <c r="B304" s="546">
        <v>7000016417</v>
      </c>
      <c r="C304" s="546">
        <v>1820</v>
      </c>
      <c r="D304" s="546" t="s">
        <v>695</v>
      </c>
      <c r="E304" s="546">
        <v>1000000444</v>
      </c>
      <c r="F304" s="538" t="s">
        <v>529</v>
      </c>
      <c r="G304" s="546" t="s">
        <v>481</v>
      </c>
      <c r="H304" s="546">
        <v>1</v>
      </c>
      <c r="I304" s="547"/>
      <c r="J304" s="548" t="str">
        <f t="shared" si="3"/>
        <v>INCLUDED</v>
      </c>
    </row>
    <row r="305" spans="1:10">
      <c r="A305" s="736">
        <v>52</v>
      </c>
      <c r="B305" s="546">
        <v>7000016417</v>
      </c>
      <c r="C305" s="546">
        <v>1830</v>
      </c>
      <c r="D305" s="546" t="s">
        <v>712</v>
      </c>
      <c r="E305" s="546">
        <v>1000032682</v>
      </c>
      <c r="F305" s="538" t="s">
        <v>819</v>
      </c>
      <c r="G305" s="546" t="s">
        <v>481</v>
      </c>
      <c r="H305" s="546">
        <v>1</v>
      </c>
      <c r="I305" s="547"/>
      <c r="J305" s="548" t="str">
        <f t="shared" si="3"/>
        <v>INCLUDED</v>
      </c>
    </row>
    <row r="306" spans="1:10">
      <c r="A306" s="736">
        <v>53</v>
      </c>
      <c r="B306" s="546">
        <v>7000016417</v>
      </c>
      <c r="C306" s="546">
        <v>1840</v>
      </c>
      <c r="D306" s="546" t="s">
        <v>712</v>
      </c>
      <c r="E306" s="546">
        <v>1000037230</v>
      </c>
      <c r="F306" s="538" t="s">
        <v>790</v>
      </c>
      <c r="G306" s="546" t="s">
        <v>481</v>
      </c>
      <c r="H306" s="546">
        <v>1</v>
      </c>
      <c r="I306" s="547"/>
      <c r="J306" s="548" t="str">
        <f t="shared" ref="J306:J367" si="4">IF(I306=0, "INCLUDED", IF(ISERROR(I306*H306), I306, I306*H306))</f>
        <v>INCLUDED</v>
      </c>
    </row>
    <row r="307" spans="1:10">
      <c r="A307" s="736">
        <v>54</v>
      </c>
      <c r="B307" s="546">
        <v>7000016417</v>
      </c>
      <c r="C307" s="546">
        <v>1850</v>
      </c>
      <c r="D307" s="546" t="s">
        <v>712</v>
      </c>
      <c r="E307" s="546">
        <v>1000030729</v>
      </c>
      <c r="F307" s="538" t="s">
        <v>792</v>
      </c>
      <c r="G307" s="546" t="s">
        <v>481</v>
      </c>
      <c r="H307" s="546">
        <v>1</v>
      </c>
      <c r="I307" s="547"/>
      <c r="J307" s="548" t="str">
        <f t="shared" si="4"/>
        <v>INCLUDED</v>
      </c>
    </row>
    <row r="308" spans="1:10">
      <c r="A308" s="736">
        <v>55</v>
      </c>
      <c r="B308" s="546">
        <v>7000016417</v>
      </c>
      <c r="C308" s="546">
        <v>1860</v>
      </c>
      <c r="D308" s="546" t="s">
        <v>712</v>
      </c>
      <c r="E308" s="546">
        <v>1000025930</v>
      </c>
      <c r="F308" s="538" t="s">
        <v>487</v>
      </c>
      <c r="G308" s="546" t="s">
        <v>302</v>
      </c>
      <c r="H308" s="546">
        <v>1</v>
      </c>
      <c r="I308" s="547"/>
      <c r="J308" s="548" t="str">
        <f t="shared" si="4"/>
        <v>INCLUDED</v>
      </c>
    </row>
    <row r="309" spans="1:10">
      <c r="A309" s="736">
        <v>56</v>
      </c>
      <c r="B309" s="546">
        <v>7000016417</v>
      </c>
      <c r="C309" s="546">
        <v>1870</v>
      </c>
      <c r="D309" s="546" t="s">
        <v>712</v>
      </c>
      <c r="E309" s="546">
        <v>1000019912</v>
      </c>
      <c r="F309" s="538" t="s">
        <v>519</v>
      </c>
      <c r="G309" s="546" t="s">
        <v>481</v>
      </c>
      <c r="H309" s="546">
        <v>1</v>
      </c>
      <c r="I309" s="547"/>
      <c r="J309" s="548" t="str">
        <f t="shared" si="4"/>
        <v>INCLUDED</v>
      </c>
    </row>
    <row r="310" spans="1:10">
      <c r="A310" s="736">
        <v>57</v>
      </c>
      <c r="B310" s="546">
        <v>7000016417</v>
      </c>
      <c r="C310" s="546">
        <v>1880</v>
      </c>
      <c r="D310" s="546" t="s">
        <v>712</v>
      </c>
      <c r="E310" s="546">
        <v>1000032670</v>
      </c>
      <c r="F310" s="538" t="s">
        <v>581</v>
      </c>
      <c r="G310" s="546" t="s">
        <v>481</v>
      </c>
      <c r="H310" s="546">
        <v>1</v>
      </c>
      <c r="I310" s="547"/>
      <c r="J310" s="548" t="str">
        <f t="shared" si="4"/>
        <v>INCLUDED</v>
      </c>
    </row>
    <row r="311" spans="1:10">
      <c r="A311" s="736">
        <v>58</v>
      </c>
      <c r="B311" s="546">
        <v>7000016417</v>
      </c>
      <c r="C311" s="546">
        <v>1890</v>
      </c>
      <c r="D311" s="546" t="s">
        <v>712</v>
      </c>
      <c r="E311" s="546">
        <v>1000019927</v>
      </c>
      <c r="F311" s="538" t="s">
        <v>488</v>
      </c>
      <c r="G311" s="546" t="s">
        <v>481</v>
      </c>
      <c r="H311" s="546">
        <v>1</v>
      </c>
      <c r="I311" s="547"/>
      <c r="J311" s="548" t="str">
        <f t="shared" si="4"/>
        <v>INCLUDED</v>
      </c>
    </row>
    <row r="312" spans="1:10" ht="78.75">
      <c r="A312" s="736">
        <v>59</v>
      </c>
      <c r="B312" s="546">
        <v>7000016417</v>
      </c>
      <c r="C312" s="546">
        <v>1930</v>
      </c>
      <c r="D312" s="546" t="s">
        <v>680</v>
      </c>
      <c r="E312" s="546">
        <v>1000015954</v>
      </c>
      <c r="F312" s="538" t="s">
        <v>526</v>
      </c>
      <c r="G312" s="546" t="s">
        <v>300</v>
      </c>
      <c r="H312" s="546">
        <v>15</v>
      </c>
      <c r="I312" s="547"/>
      <c r="J312" s="548" t="str">
        <f t="shared" si="4"/>
        <v>INCLUDED</v>
      </c>
    </row>
    <row r="313" spans="1:10" ht="47.25">
      <c r="A313" s="736">
        <v>60</v>
      </c>
      <c r="B313" s="546">
        <v>7000016417</v>
      </c>
      <c r="C313" s="546">
        <v>1940</v>
      </c>
      <c r="D313" s="546" t="s">
        <v>680</v>
      </c>
      <c r="E313" s="546">
        <v>1000015952</v>
      </c>
      <c r="F313" s="538" t="s">
        <v>582</v>
      </c>
      <c r="G313" s="546" t="s">
        <v>300</v>
      </c>
      <c r="H313" s="546">
        <v>3</v>
      </c>
      <c r="I313" s="547"/>
      <c r="J313" s="548" t="str">
        <f t="shared" si="4"/>
        <v>INCLUDED</v>
      </c>
    </row>
    <row r="314" spans="1:10" ht="63">
      <c r="A314" s="736">
        <v>61</v>
      </c>
      <c r="B314" s="546">
        <v>7000016417</v>
      </c>
      <c r="C314" s="546">
        <v>1950</v>
      </c>
      <c r="D314" s="546" t="s">
        <v>680</v>
      </c>
      <c r="E314" s="546">
        <v>1000011713</v>
      </c>
      <c r="F314" s="538" t="s">
        <v>489</v>
      </c>
      <c r="G314" s="546" t="s">
        <v>300</v>
      </c>
      <c r="H314" s="546">
        <v>1</v>
      </c>
      <c r="I314" s="547"/>
      <c r="J314" s="548" t="str">
        <f t="shared" si="4"/>
        <v>INCLUDED</v>
      </c>
    </row>
    <row r="315" spans="1:10" ht="47.25">
      <c r="A315" s="736">
        <v>62</v>
      </c>
      <c r="B315" s="546">
        <v>7000016417</v>
      </c>
      <c r="C315" s="546">
        <v>1960</v>
      </c>
      <c r="D315" s="546" t="s">
        <v>680</v>
      </c>
      <c r="E315" s="546">
        <v>1000012373</v>
      </c>
      <c r="F315" s="538" t="s">
        <v>490</v>
      </c>
      <c r="G315" s="546" t="s">
        <v>300</v>
      </c>
      <c r="H315" s="546">
        <v>3</v>
      </c>
      <c r="I315" s="547"/>
      <c r="J315" s="548" t="str">
        <f t="shared" si="4"/>
        <v>INCLUDED</v>
      </c>
    </row>
    <row r="316" spans="1:10">
      <c r="A316" s="736">
        <v>63</v>
      </c>
      <c r="B316" s="546">
        <v>7000016417</v>
      </c>
      <c r="C316" s="546">
        <v>1970</v>
      </c>
      <c r="D316" s="546" t="s">
        <v>681</v>
      </c>
      <c r="E316" s="546">
        <v>1000028251</v>
      </c>
      <c r="F316" s="538" t="s">
        <v>717</v>
      </c>
      <c r="G316" s="546" t="s">
        <v>302</v>
      </c>
      <c r="H316" s="546">
        <v>1</v>
      </c>
      <c r="I316" s="547"/>
      <c r="J316" s="548" t="str">
        <f t="shared" si="4"/>
        <v>INCLUDED</v>
      </c>
    </row>
    <row r="317" spans="1:10">
      <c r="A317" s="736">
        <v>64</v>
      </c>
      <c r="B317" s="546">
        <v>7000016417</v>
      </c>
      <c r="C317" s="546">
        <v>1980</v>
      </c>
      <c r="D317" s="546" t="s">
        <v>681</v>
      </c>
      <c r="E317" s="546">
        <v>1000023719</v>
      </c>
      <c r="F317" s="538" t="s">
        <v>718</v>
      </c>
      <c r="G317" s="546" t="s">
        <v>301</v>
      </c>
      <c r="H317" s="546">
        <v>2</v>
      </c>
      <c r="I317" s="547"/>
      <c r="J317" s="548" t="str">
        <f t="shared" si="4"/>
        <v>INCLUDED</v>
      </c>
    </row>
    <row r="318" spans="1:10" ht="31.5">
      <c r="A318" s="736">
        <v>65</v>
      </c>
      <c r="B318" s="546">
        <v>7000016417</v>
      </c>
      <c r="C318" s="546">
        <v>1990</v>
      </c>
      <c r="D318" s="546" t="s">
        <v>681</v>
      </c>
      <c r="E318" s="546">
        <v>1000031374</v>
      </c>
      <c r="F318" s="538" t="s">
        <v>719</v>
      </c>
      <c r="G318" s="546" t="s">
        <v>302</v>
      </c>
      <c r="H318" s="546">
        <v>2</v>
      </c>
      <c r="I318" s="547"/>
      <c r="J318" s="548" t="str">
        <f t="shared" si="4"/>
        <v>INCLUDED</v>
      </c>
    </row>
    <row r="319" spans="1:10" ht="31.5">
      <c r="A319" s="736">
        <v>66</v>
      </c>
      <c r="B319" s="546">
        <v>7000016417</v>
      </c>
      <c r="C319" s="546">
        <v>2000</v>
      </c>
      <c r="D319" s="546" t="s">
        <v>681</v>
      </c>
      <c r="E319" s="546">
        <v>1000034950</v>
      </c>
      <c r="F319" s="538" t="s">
        <v>720</v>
      </c>
      <c r="G319" s="546" t="s">
        <v>301</v>
      </c>
      <c r="H319" s="546">
        <v>2</v>
      </c>
      <c r="I319" s="547"/>
      <c r="J319" s="548" t="str">
        <f t="shared" si="4"/>
        <v>INCLUDED</v>
      </c>
    </row>
    <row r="320" spans="1:10">
      <c r="A320" s="736">
        <v>67</v>
      </c>
      <c r="B320" s="546">
        <v>7000016417</v>
      </c>
      <c r="C320" s="546">
        <v>2010</v>
      </c>
      <c r="D320" s="546" t="s">
        <v>681</v>
      </c>
      <c r="E320" s="546">
        <v>1000026228</v>
      </c>
      <c r="F320" s="538" t="s">
        <v>721</v>
      </c>
      <c r="G320" s="546" t="s">
        <v>301</v>
      </c>
      <c r="H320" s="546">
        <v>1</v>
      </c>
      <c r="I320" s="547"/>
      <c r="J320" s="548" t="str">
        <f t="shared" si="4"/>
        <v>INCLUDED</v>
      </c>
    </row>
    <row r="321" spans="1:10" ht="31.5">
      <c r="A321" s="736">
        <v>68</v>
      </c>
      <c r="B321" s="546">
        <v>7000016417</v>
      </c>
      <c r="C321" s="546">
        <v>2020</v>
      </c>
      <c r="D321" s="546" t="s">
        <v>681</v>
      </c>
      <c r="E321" s="546">
        <v>1000034998</v>
      </c>
      <c r="F321" s="538" t="s">
        <v>724</v>
      </c>
      <c r="G321" s="546" t="s">
        <v>301</v>
      </c>
      <c r="H321" s="546">
        <v>2</v>
      </c>
      <c r="I321" s="547"/>
      <c r="J321" s="548" t="str">
        <f t="shared" si="4"/>
        <v>INCLUDED</v>
      </c>
    </row>
    <row r="322" spans="1:10" ht="31.5">
      <c r="A322" s="736">
        <v>69</v>
      </c>
      <c r="B322" s="546">
        <v>7000016417</v>
      </c>
      <c r="C322" s="546">
        <v>2180</v>
      </c>
      <c r="D322" s="546" t="s">
        <v>713</v>
      </c>
      <c r="E322" s="546">
        <v>1000058300</v>
      </c>
      <c r="F322" s="538" t="s">
        <v>583</v>
      </c>
      <c r="G322" s="546" t="s">
        <v>301</v>
      </c>
      <c r="H322" s="546">
        <v>1</v>
      </c>
      <c r="I322" s="547"/>
      <c r="J322" s="548" t="str">
        <f t="shared" si="4"/>
        <v>INCLUDED</v>
      </c>
    </row>
    <row r="323" spans="1:10" ht="47.25">
      <c r="A323" s="736">
        <v>70</v>
      </c>
      <c r="B323" s="546">
        <v>7000016417</v>
      </c>
      <c r="C323" s="546">
        <v>2190</v>
      </c>
      <c r="D323" s="546" t="s">
        <v>713</v>
      </c>
      <c r="E323" s="546">
        <v>1000049816</v>
      </c>
      <c r="F323" s="538" t="s">
        <v>584</v>
      </c>
      <c r="G323" s="546" t="s">
        <v>302</v>
      </c>
      <c r="H323" s="546">
        <v>2</v>
      </c>
      <c r="I323" s="547"/>
      <c r="J323" s="548" t="str">
        <f t="shared" si="4"/>
        <v>INCLUDED</v>
      </c>
    </row>
    <row r="324" spans="1:10" ht="47.25">
      <c r="A324" s="736">
        <v>71</v>
      </c>
      <c r="B324" s="546">
        <v>7000016417</v>
      </c>
      <c r="C324" s="546">
        <v>2200</v>
      </c>
      <c r="D324" s="546" t="s">
        <v>713</v>
      </c>
      <c r="E324" s="546">
        <v>1000049752</v>
      </c>
      <c r="F324" s="538" t="s">
        <v>585</v>
      </c>
      <c r="G324" s="546" t="s">
        <v>302</v>
      </c>
      <c r="H324" s="546">
        <v>1</v>
      </c>
      <c r="I324" s="547"/>
      <c r="J324" s="548" t="str">
        <f t="shared" si="4"/>
        <v>INCLUDED</v>
      </c>
    </row>
    <row r="325" spans="1:10" ht="47.25">
      <c r="A325" s="736">
        <v>72</v>
      </c>
      <c r="B325" s="546">
        <v>7000016417</v>
      </c>
      <c r="C325" s="546">
        <v>2210</v>
      </c>
      <c r="D325" s="546" t="s">
        <v>713</v>
      </c>
      <c r="E325" s="546">
        <v>1000049761</v>
      </c>
      <c r="F325" s="538" t="s">
        <v>586</v>
      </c>
      <c r="G325" s="546" t="s">
        <v>302</v>
      </c>
      <c r="H325" s="546">
        <v>2</v>
      </c>
      <c r="I325" s="547"/>
      <c r="J325" s="548" t="str">
        <f t="shared" si="4"/>
        <v>INCLUDED</v>
      </c>
    </row>
    <row r="326" spans="1:10" ht="31.5">
      <c r="A326" s="736">
        <v>73</v>
      </c>
      <c r="B326" s="546">
        <v>7000016417</v>
      </c>
      <c r="C326" s="546">
        <v>2220</v>
      </c>
      <c r="D326" s="546" t="s">
        <v>713</v>
      </c>
      <c r="E326" s="546">
        <v>1000058298</v>
      </c>
      <c r="F326" s="538" t="s">
        <v>587</v>
      </c>
      <c r="G326" s="546" t="s">
        <v>302</v>
      </c>
      <c r="H326" s="546">
        <v>1</v>
      </c>
      <c r="I326" s="547"/>
      <c r="J326" s="548" t="str">
        <f t="shared" si="4"/>
        <v>INCLUDED</v>
      </c>
    </row>
    <row r="327" spans="1:10" ht="31.5">
      <c r="A327" s="736">
        <v>74</v>
      </c>
      <c r="B327" s="546">
        <v>7000016417</v>
      </c>
      <c r="C327" s="546">
        <v>2230</v>
      </c>
      <c r="D327" s="546" t="s">
        <v>713</v>
      </c>
      <c r="E327" s="546">
        <v>1000049749</v>
      </c>
      <c r="F327" s="538" t="s">
        <v>588</v>
      </c>
      <c r="G327" s="546" t="s">
        <v>302</v>
      </c>
      <c r="H327" s="546">
        <v>2</v>
      </c>
      <c r="I327" s="547"/>
      <c r="J327" s="548" t="str">
        <f t="shared" si="4"/>
        <v>INCLUDED</v>
      </c>
    </row>
    <row r="328" spans="1:10" ht="31.5">
      <c r="A328" s="736">
        <v>75</v>
      </c>
      <c r="B328" s="546">
        <v>7000016417</v>
      </c>
      <c r="C328" s="546">
        <v>2240</v>
      </c>
      <c r="D328" s="546" t="s">
        <v>713</v>
      </c>
      <c r="E328" s="546">
        <v>1000058299</v>
      </c>
      <c r="F328" s="538" t="s">
        <v>589</v>
      </c>
      <c r="G328" s="546" t="s">
        <v>522</v>
      </c>
      <c r="H328" s="546">
        <v>1</v>
      </c>
      <c r="I328" s="547"/>
      <c r="J328" s="548" t="str">
        <f t="shared" si="4"/>
        <v>INCLUDED</v>
      </c>
    </row>
    <row r="329" spans="1:10" ht="78.75">
      <c r="A329" s="736">
        <v>76</v>
      </c>
      <c r="B329" s="546">
        <v>7000016417</v>
      </c>
      <c r="C329" s="546">
        <v>2250</v>
      </c>
      <c r="D329" s="546" t="s">
        <v>713</v>
      </c>
      <c r="E329" s="546">
        <v>1000049782</v>
      </c>
      <c r="F329" s="538" t="s">
        <v>590</v>
      </c>
      <c r="G329" s="546" t="s">
        <v>302</v>
      </c>
      <c r="H329" s="546">
        <v>2</v>
      </c>
      <c r="I329" s="547"/>
      <c r="J329" s="548" t="str">
        <f t="shared" si="4"/>
        <v>INCLUDED</v>
      </c>
    </row>
    <row r="330" spans="1:10" ht="31.5">
      <c r="A330" s="736">
        <v>77</v>
      </c>
      <c r="B330" s="546">
        <v>7000016417</v>
      </c>
      <c r="C330" s="546">
        <v>2260</v>
      </c>
      <c r="D330" s="546" t="s">
        <v>713</v>
      </c>
      <c r="E330" s="546">
        <v>1000049504</v>
      </c>
      <c r="F330" s="538" t="s">
        <v>591</v>
      </c>
      <c r="G330" s="546" t="s">
        <v>301</v>
      </c>
      <c r="H330" s="546">
        <v>3</v>
      </c>
      <c r="I330" s="547"/>
      <c r="J330" s="548" t="str">
        <f t="shared" si="4"/>
        <v>INCLUDED</v>
      </c>
    </row>
    <row r="331" spans="1:10" ht="63">
      <c r="A331" s="736">
        <v>78</v>
      </c>
      <c r="B331" s="546">
        <v>7000016417</v>
      </c>
      <c r="C331" s="546">
        <v>2270</v>
      </c>
      <c r="D331" s="546" t="s">
        <v>713</v>
      </c>
      <c r="E331" s="546">
        <v>1000058302</v>
      </c>
      <c r="F331" s="538" t="s">
        <v>592</v>
      </c>
      <c r="G331" s="546" t="s">
        <v>301</v>
      </c>
      <c r="H331" s="546">
        <v>3</v>
      </c>
      <c r="I331" s="547"/>
      <c r="J331" s="548" t="str">
        <f t="shared" si="4"/>
        <v>INCLUDED</v>
      </c>
    </row>
    <row r="332" spans="1:10" ht="47.25">
      <c r="A332" s="736">
        <v>79</v>
      </c>
      <c r="B332" s="546">
        <v>7000016417</v>
      </c>
      <c r="C332" s="546">
        <v>2280</v>
      </c>
      <c r="D332" s="546" t="s">
        <v>713</v>
      </c>
      <c r="E332" s="546">
        <v>1000058297</v>
      </c>
      <c r="F332" s="538" t="s">
        <v>593</v>
      </c>
      <c r="G332" s="546" t="s">
        <v>301</v>
      </c>
      <c r="H332" s="546">
        <v>3</v>
      </c>
      <c r="I332" s="547"/>
      <c r="J332" s="548" t="str">
        <f t="shared" si="4"/>
        <v>INCLUDED</v>
      </c>
    </row>
    <row r="333" spans="1:10" ht="31.5">
      <c r="A333" s="736">
        <v>80</v>
      </c>
      <c r="B333" s="546">
        <v>7000016417</v>
      </c>
      <c r="C333" s="546">
        <v>2290</v>
      </c>
      <c r="D333" s="546" t="s">
        <v>713</v>
      </c>
      <c r="E333" s="546">
        <v>1000058301</v>
      </c>
      <c r="F333" s="538" t="s">
        <v>594</v>
      </c>
      <c r="G333" s="546" t="s">
        <v>301</v>
      </c>
      <c r="H333" s="546">
        <v>1</v>
      </c>
      <c r="I333" s="547"/>
      <c r="J333" s="548" t="str">
        <f t="shared" si="4"/>
        <v>INCLUDED</v>
      </c>
    </row>
    <row r="334" spans="1:10" ht="63">
      <c r="A334" s="736">
        <v>81</v>
      </c>
      <c r="B334" s="546">
        <v>7000016417</v>
      </c>
      <c r="C334" s="546">
        <v>2300</v>
      </c>
      <c r="D334" s="546" t="s">
        <v>713</v>
      </c>
      <c r="E334" s="546">
        <v>1000049497</v>
      </c>
      <c r="F334" s="538" t="s">
        <v>595</v>
      </c>
      <c r="G334" s="546" t="s">
        <v>302</v>
      </c>
      <c r="H334" s="546">
        <v>1</v>
      </c>
      <c r="I334" s="547"/>
      <c r="J334" s="548" t="str">
        <f t="shared" si="4"/>
        <v>INCLUDED</v>
      </c>
    </row>
    <row r="335" spans="1:10" ht="63">
      <c r="A335" s="736">
        <v>82</v>
      </c>
      <c r="B335" s="546">
        <v>7000016417</v>
      </c>
      <c r="C335" s="546">
        <v>2310</v>
      </c>
      <c r="D335" s="546" t="s">
        <v>714</v>
      </c>
      <c r="E335" s="546">
        <v>1000058284</v>
      </c>
      <c r="F335" s="538" t="s">
        <v>596</v>
      </c>
      <c r="G335" s="546" t="s">
        <v>302</v>
      </c>
      <c r="H335" s="546">
        <v>1</v>
      </c>
      <c r="I335" s="547"/>
      <c r="J335" s="548" t="str">
        <f t="shared" si="4"/>
        <v>INCLUDED</v>
      </c>
    </row>
    <row r="336" spans="1:10" ht="31.5">
      <c r="A336" s="736">
        <v>83</v>
      </c>
      <c r="B336" s="546">
        <v>7000016417</v>
      </c>
      <c r="C336" s="546">
        <v>2320</v>
      </c>
      <c r="D336" s="546" t="s">
        <v>714</v>
      </c>
      <c r="E336" s="546">
        <v>1000021871</v>
      </c>
      <c r="F336" s="538" t="s">
        <v>597</v>
      </c>
      <c r="G336" s="546" t="s">
        <v>302</v>
      </c>
      <c r="H336" s="546">
        <v>3</v>
      </c>
      <c r="I336" s="547"/>
      <c r="J336" s="548" t="str">
        <f t="shared" si="4"/>
        <v>INCLUDED</v>
      </c>
    </row>
    <row r="337" spans="1:10" ht="31.5">
      <c r="A337" s="736">
        <v>84</v>
      </c>
      <c r="B337" s="546">
        <v>7000016417</v>
      </c>
      <c r="C337" s="546">
        <v>2330</v>
      </c>
      <c r="D337" s="546" t="s">
        <v>714</v>
      </c>
      <c r="E337" s="546">
        <v>1000009185</v>
      </c>
      <c r="F337" s="538" t="s">
        <v>598</v>
      </c>
      <c r="G337" s="546" t="s">
        <v>302</v>
      </c>
      <c r="H337" s="546">
        <v>3</v>
      </c>
      <c r="I337" s="547"/>
      <c r="J337" s="548" t="str">
        <f t="shared" si="4"/>
        <v>INCLUDED</v>
      </c>
    </row>
    <row r="338" spans="1:10" ht="47.25">
      <c r="A338" s="736">
        <v>85</v>
      </c>
      <c r="B338" s="546">
        <v>7000016417</v>
      </c>
      <c r="C338" s="546">
        <v>2340</v>
      </c>
      <c r="D338" s="546" t="s">
        <v>714</v>
      </c>
      <c r="E338" s="546">
        <v>1000058292</v>
      </c>
      <c r="F338" s="538" t="s">
        <v>599</v>
      </c>
      <c r="G338" s="546" t="s">
        <v>302</v>
      </c>
      <c r="H338" s="546">
        <v>1</v>
      </c>
      <c r="I338" s="547"/>
      <c r="J338" s="548" t="str">
        <f t="shared" si="4"/>
        <v>INCLUDED</v>
      </c>
    </row>
    <row r="339" spans="1:10" ht="31.5">
      <c r="A339" s="736">
        <v>86</v>
      </c>
      <c r="B339" s="546">
        <v>7000016417</v>
      </c>
      <c r="C339" s="546">
        <v>2350</v>
      </c>
      <c r="D339" s="546" t="s">
        <v>714</v>
      </c>
      <c r="E339" s="546">
        <v>1000007066</v>
      </c>
      <c r="F339" s="538" t="s">
        <v>600</v>
      </c>
      <c r="G339" s="546" t="s">
        <v>302</v>
      </c>
      <c r="H339" s="546">
        <v>1</v>
      </c>
      <c r="I339" s="547"/>
      <c r="J339" s="548" t="str">
        <f t="shared" si="4"/>
        <v>INCLUDED</v>
      </c>
    </row>
    <row r="340" spans="1:10" ht="31.5">
      <c r="A340" s="736">
        <v>87</v>
      </c>
      <c r="B340" s="546">
        <v>7000016417</v>
      </c>
      <c r="C340" s="546">
        <v>2360</v>
      </c>
      <c r="D340" s="546" t="s">
        <v>714</v>
      </c>
      <c r="E340" s="546">
        <v>1000058291</v>
      </c>
      <c r="F340" s="538" t="s">
        <v>601</v>
      </c>
      <c r="G340" s="546" t="s">
        <v>301</v>
      </c>
      <c r="H340" s="546">
        <v>1</v>
      </c>
      <c r="I340" s="547"/>
      <c r="J340" s="548" t="str">
        <f t="shared" si="4"/>
        <v>INCLUDED</v>
      </c>
    </row>
    <row r="341" spans="1:10" ht="63">
      <c r="A341" s="736">
        <v>88</v>
      </c>
      <c r="B341" s="546">
        <v>7000016417</v>
      </c>
      <c r="C341" s="546">
        <v>2370</v>
      </c>
      <c r="D341" s="546" t="s">
        <v>714</v>
      </c>
      <c r="E341" s="546">
        <v>1000058288</v>
      </c>
      <c r="F341" s="538" t="s">
        <v>602</v>
      </c>
      <c r="G341" s="546" t="s">
        <v>302</v>
      </c>
      <c r="H341" s="546">
        <v>1</v>
      </c>
      <c r="I341" s="547"/>
      <c r="J341" s="548" t="str">
        <f t="shared" si="4"/>
        <v>INCLUDED</v>
      </c>
    </row>
    <row r="342" spans="1:10" ht="47.25">
      <c r="A342" s="736">
        <v>89</v>
      </c>
      <c r="B342" s="546">
        <v>7000016417</v>
      </c>
      <c r="C342" s="546">
        <v>2380</v>
      </c>
      <c r="D342" s="546" t="s">
        <v>714</v>
      </c>
      <c r="E342" s="546">
        <v>1000049758</v>
      </c>
      <c r="F342" s="538" t="s">
        <v>603</v>
      </c>
      <c r="G342" s="546" t="s">
        <v>302</v>
      </c>
      <c r="H342" s="546">
        <v>1</v>
      </c>
      <c r="I342" s="547"/>
      <c r="J342" s="548" t="str">
        <f t="shared" si="4"/>
        <v>INCLUDED</v>
      </c>
    </row>
    <row r="343" spans="1:10" ht="47.25">
      <c r="A343" s="736">
        <v>90</v>
      </c>
      <c r="B343" s="546">
        <v>7000016417</v>
      </c>
      <c r="C343" s="546">
        <v>2390</v>
      </c>
      <c r="D343" s="546" t="s">
        <v>714</v>
      </c>
      <c r="E343" s="546">
        <v>1000058272</v>
      </c>
      <c r="F343" s="538" t="s">
        <v>604</v>
      </c>
      <c r="G343" s="546" t="s">
        <v>302</v>
      </c>
      <c r="H343" s="546">
        <v>1</v>
      </c>
      <c r="I343" s="547"/>
      <c r="J343" s="548" t="str">
        <f t="shared" si="4"/>
        <v>INCLUDED</v>
      </c>
    </row>
    <row r="344" spans="1:10" ht="47.25">
      <c r="A344" s="736">
        <v>91</v>
      </c>
      <c r="B344" s="546">
        <v>7000016417</v>
      </c>
      <c r="C344" s="546">
        <v>2400</v>
      </c>
      <c r="D344" s="546" t="s">
        <v>714</v>
      </c>
      <c r="E344" s="546">
        <v>1000058290</v>
      </c>
      <c r="F344" s="538" t="s">
        <v>605</v>
      </c>
      <c r="G344" s="546" t="s">
        <v>302</v>
      </c>
      <c r="H344" s="546">
        <v>1</v>
      </c>
      <c r="I344" s="547"/>
      <c r="J344" s="548" t="str">
        <f t="shared" si="4"/>
        <v>INCLUDED</v>
      </c>
    </row>
    <row r="345" spans="1:10" ht="47.25">
      <c r="A345" s="736">
        <v>92</v>
      </c>
      <c r="B345" s="546">
        <v>7000016417</v>
      </c>
      <c r="C345" s="546">
        <v>2410</v>
      </c>
      <c r="D345" s="546" t="s">
        <v>714</v>
      </c>
      <c r="E345" s="546">
        <v>1000049834</v>
      </c>
      <c r="F345" s="538" t="s">
        <v>606</v>
      </c>
      <c r="G345" s="546" t="s">
        <v>302</v>
      </c>
      <c r="H345" s="546">
        <v>1</v>
      </c>
      <c r="I345" s="547"/>
      <c r="J345" s="548" t="str">
        <f t="shared" si="4"/>
        <v>INCLUDED</v>
      </c>
    </row>
    <row r="346" spans="1:10" ht="47.25">
      <c r="A346" s="736">
        <v>93</v>
      </c>
      <c r="B346" s="546">
        <v>7000016417</v>
      </c>
      <c r="C346" s="546">
        <v>2420</v>
      </c>
      <c r="D346" s="546" t="s">
        <v>714</v>
      </c>
      <c r="E346" s="546">
        <v>1000049794</v>
      </c>
      <c r="F346" s="538" t="s">
        <v>607</v>
      </c>
      <c r="G346" s="546" t="s">
        <v>302</v>
      </c>
      <c r="H346" s="546">
        <v>1</v>
      </c>
      <c r="I346" s="547"/>
      <c r="J346" s="548" t="str">
        <f t="shared" si="4"/>
        <v>INCLUDED</v>
      </c>
    </row>
    <row r="347" spans="1:10" ht="47.25">
      <c r="A347" s="736">
        <v>94</v>
      </c>
      <c r="B347" s="546">
        <v>7000016417</v>
      </c>
      <c r="C347" s="546">
        <v>2430</v>
      </c>
      <c r="D347" s="546" t="s">
        <v>714</v>
      </c>
      <c r="E347" s="546">
        <v>1000049807</v>
      </c>
      <c r="F347" s="538" t="s">
        <v>608</v>
      </c>
      <c r="G347" s="546" t="s">
        <v>302</v>
      </c>
      <c r="H347" s="546">
        <v>1</v>
      </c>
      <c r="I347" s="547"/>
      <c r="J347" s="548" t="str">
        <f t="shared" si="4"/>
        <v>INCLUDED</v>
      </c>
    </row>
    <row r="348" spans="1:10" ht="63">
      <c r="A348" s="736">
        <v>95</v>
      </c>
      <c r="B348" s="546">
        <v>7000016417</v>
      </c>
      <c r="C348" s="546">
        <v>2440</v>
      </c>
      <c r="D348" s="546" t="s">
        <v>714</v>
      </c>
      <c r="E348" s="546">
        <v>1000049804</v>
      </c>
      <c r="F348" s="538" t="s">
        <v>609</v>
      </c>
      <c r="G348" s="546" t="s">
        <v>302</v>
      </c>
      <c r="H348" s="546">
        <v>1</v>
      </c>
      <c r="I348" s="547"/>
      <c r="J348" s="548" t="str">
        <f t="shared" si="4"/>
        <v>INCLUDED</v>
      </c>
    </row>
    <row r="349" spans="1:10" ht="47.25">
      <c r="A349" s="736">
        <v>96</v>
      </c>
      <c r="B349" s="546">
        <v>7000016417</v>
      </c>
      <c r="C349" s="546">
        <v>2450</v>
      </c>
      <c r="D349" s="546" t="s">
        <v>714</v>
      </c>
      <c r="E349" s="546">
        <v>1000058289</v>
      </c>
      <c r="F349" s="538" t="s">
        <v>610</v>
      </c>
      <c r="G349" s="546" t="s">
        <v>302</v>
      </c>
      <c r="H349" s="546">
        <v>1</v>
      </c>
      <c r="I349" s="547"/>
      <c r="J349" s="548" t="str">
        <f t="shared" si="4"/>
        <v>INCLUDED</v>
      </c>
    </row>
    <row r="350" spans="1:10" ht="47.25">
      <c r="A350" s="736">
        <v>97</v>
      </c>
      <c r="B350" s="546">
        <v>7000016417</v>
      </c>
      <c r="C350" s="546">
        <v>2460</v>
      </c>
      <c r="D350" s="546" t="s">
        <v>714</v>
      </c>
      <c r="E350" s="546">
        <v>1000049798</v>
      </c>
      <c r="F350" s="538" t="s">
        <v>611</v>
      </c>
      <c r="G350" s="546" t="s">
        <v>302</v>
      </c>
      <c r="H350" s="546">
        <v>1</v>
      </c>
      <c r="I350" s="547"/>
      <c r="J350" s="548" t="str">
        <f t="shared" si="4"/>
        <v>INCLUDED</v>
      </c>
    </row>
    <row r="351" spans="1:10" ht="63">
      <c r="A351" s="736">
        <v>98</v>
      </c>
      <c r="B351" s="546">
        <v>7000016417</v>
      </c>
      <c r="C351" s="546">
        <v>2470</v>
      </c>
      <c r="D351" s="546" t="s">
        <v>714</v>
      </c>
      <c r="E351" s="546">
        <v>1000058293</v>
      </c>
      <c r="F351" s="538" t="s">
        <v>612</v>
      </c>
      <c r="G351" s="546" t="s">
        <v>302</v>
      </c>
      <c r="H351" s="546">
        <v>1</v>
      </c>
      <c r="I351" s="547"/>
      <c r="J351" s="548" t="str">
        <f t="shared" si="4"/>
        <v>INCLUDED</v>
      </c>
    </row>
    <row r="352" spans="1:10" ht="78.75">
      <c r="A352" s="736">
        <v>99</v>
      </c>
      <c r="B352" s="546">
        <v>7000016417</v>
      </c>
      <c r="C352" s="546">
        <v>2480</v>
      </c>
      <c r="D352" s="546" t="s">
        <v>714</v>
      </c>
      <c r="E352" s="546">
        <v>1000058287</v>
      </c>
      <c r="F352" s="538" t="s">
        <v>613</v>
      </c>
      <c r="G352" s="546" t="s">
        <v>302</v>
      </c>
      <c r="H352" s="546">
        <v>1</v>
      </c>
      <c r="I352" s="547"/>
      <c r="J352" s="548" t="str">
        <f t="shared" si="4"/>
        <v>INCLUDED</v>
      </c>
    </row>
    <row r="353" spans="1:11" ht="47.25">
      <c r="A353" s="736">
        <v>100</v>
      </c>
      <c r="B353" s="546">
        <v>7000016417</v>
      </c>
      <c r="C353" s="546">
        <v>2490</v>
      </c>
      <c r="D353" s="546" t="s">
        <v>714</v>
      </c>
      <c r="E353" s="546">
        <v>1000049797</v>
      </c>
      <c r="F353" s="538" t="s">
        <v>614</v>
      </c>
      <c r="G353" s="546" t="s">
        <v>302</v>
      </c>
      <c r="H353" s="546">
        <v>1</v>
      </c>
      <c r="I353" s="547"/>
      <c r="J353" s="548" t="str">
        <f t="shared" si="4"/>
        <v>INCLUDED</v>
      </c>
    </row>
    <row r="354" spans="1:11" ht="63">
      <c r="A354" s="736">
        <v>101</v>
      </c>
      <c r="B354" s="546">
        <v>7000016417</v>
      </c>
      <c r="C354" s="546">
        <v>2500</v>
      </c>
      <c r="D354" s="546" t="s">
        <v>714</v>
      </c>
      <c r="E354" s="546">
        <v>1000049801</v>
      </c>
      <c r="F354" s="538" t="s">
        <v>615</v>
      </c>
      <c r="G354" s="546" t="s">
        <v>302</v>
      </c>
      <c r="H354" s="546">
        <v>1</v>
      </c>
      <c r="I354" s="547"/>
      <c r="J354" s="548" t="str">
        <f t="shared" si="4"/>
        <v>INCLUDED</v>
      </c>
    </row>
    <row r="355" spans="1:11" ht="409.5">
      <c r="A355" s="736">
        <v>102</v>
      </c>
      <c r="B355" s="546">
        <v>7000016417</v>
      </c>
      <c r="C355" s="546">
        <v>2510</v>
      </c>
      <c r="D355" s="546" t="s">
        <v>715</v>
      </c>
      <c r="E355" s="546">
        <v>1000058371</v>
      </c>
      <c r="F355" s="538" t="s">
        <v>616</v>
      </c>
      <c r="G355" s="546" t="s">
        <v>301</v>
      </c>
      <c r="H355" s="546">
        <v>2</v>
      </c>
      <c r="I355" s="547"/>
      <c r="J355" s="548" t="str">
        <f t="shared" si="4"/>
        <v>INCLUDED</v>
      </c>
    </row>
    <row r="356" spans="1:11" ht="315">
      <c r="A356" s="736">
        <v>103</v>
      </c>
      <c r="B356" s="546">
        <v>7000016417</v>
      </c>
      <c r="C356" s="546">
        <v>2520</v>
      </c>
      <c r="D356" s="546" t="s">
        <v>715</v>
      </c>
      <c r="E356" s="546">
        <v>1000058282</v>
      </c>
      <c r="F356" s="538" t="s">
        <v>617</v>
      </c>
      <c r="G356" s="546" t="s">
        <v>301</v>
      </c>
      <c r="H356" s="546">
        <v>1</v>
      </c>
      <c r="I356" s="547"/>
      <c r="J356" s="548" t="str">
        <f t="shared" si="4"/>
        <v>INCLUDED</v>
      </c>
    </row>
    <row r="357" spans="1:11" ht="315">
      <c r="A357" s="736">
        <v>104</v>
      </c>
      <c r="B357" s="546">
        <v>7000016417</v>
      </c>
      <c r="C357" s="546">
        <v>2530</v>
      </c>
      <c r="D357" s="546" t="s">
        <v>715</v>
      </c>
      <c r="E357" s="546">
        <v>1000058278</v>
      </c>
      <c r="F357" s="538" t="s">
        <v>820</v>
      </c>
      <c r="G357" s="546" t="s">
        <v>301</v>
      </c>
      <c r="H357" s="546">
        <v>1</v>
      </c>
      <c r="I357" s="547"/>
      <c r="J357" s="548" t="str">
        <f t="shared" si="4"/>
        <v>INCLUDED</v>
      </c>
    </row>
    <row r="358" spans="1:11" ht="110.25">
      <c r="A358" s="736">
        <v>105</v>
      </c>
      <c r="B358" s="546">
        <v>7000016417</v>
      </c>
      <c r="C358" s="546">
        <v>2540</v>
      </c>
      <c r="D358" s="546" t="s">
        <v>715</v>
      </c>
      <c r="E358" s="546">
        <v>1000058273</v>
      </c>
      <c r="F358" s="538" t="s">
        <v>618</v>
      </c>
      <c r="G358" s="546" t="s">
        <v>302</v>
      </c>
      <c r="H358" s="546">
        <v>1</v>
      </c>
      <c r="I358" s="547"/>
      <c r="J358" s="548" t="str">
        <f t="shared" si="4"/>
        <v>INCLUDED</v>
      </c>
    </row>
    <row r="359" spans="1:11" ht="110.25">
      <c r="A359" s="736">
        <v>106</v>
      </c>
      <c r="B359" s="546">
        <v>7000016417</v>
      </c>
      <c r="C359" s="546">
        <v>2550</v>
      </c>
      <c r="D359" s="546" t="s">
        <v>715</v>
      </c>
      <c r="E359" s="546">
        <v>1000058280</v>
      </c>
      <c r="F359" s="538" t="s">
        <v>619</v>
      </c>
      <c r="G359" s="546" t="s">
        <v>302</v>
      </c>
      <c r="H359" s="546">
        <v>1</v>
      </c>
      <c r="I359" s="547"/>
      <c r="J359" s="548" t="str">
        <f t="shared" si="4"/>
        <v>INCLUDED</v>
      </c>
    </row>
    <row r="360" spans="1:11" ht="47.25">
      <c r="A360" s="736">
        <v>107</v>
      </c>
      <c r="B360" s="546">
        <v>7000016417</v>
      </c>
      <c r="C360" s="546">
        <v>2560</v>
      </c>
      <c r="D360" s="546" t="s">
        <v>715</v>
      </c>
      <c r="E360" s="546">
        <v>1000049773</v>
      </c>
      <c r="F360" s="538" t="s">
        <v>620</v>
      </c>
      <c r="G360" s="546" t="s">
        <v>302</v>
      </c>
      <c r="H360" s="546">
        <v>1</v>
      </c>
      <c r="I360" s="547"/>
      <c r="J360" s="548" t="str">
        <f t="shared" si="4"/>
        <v>INCLUDED</v>
      </c>
    </row>
    <row r="361" spans="1:11" ht="47.25">
      <c r="A361" s="736">
        <v>108</v>
      </c>
      <c r="B361" s="546">
        <v>7000016417</v>
      </c>
      <c r="C361" s="546">
        <v>2570</v>
      </c>
      <c r="D361" s="546" t="s">
        <v>715</v>
      </c>
      <c r="E361" s="546">
        <v>1000049775</v>
      </c>
      <c r="F361" s="538" t="s">
        <v>621</v>
      </c>
      <c r="G361" s="546" t="s">
        <v>302</v>
      </c>
      <c r="H361" s="546">
        <v>1</v>
      </c>
      <c r="I361" s="547"/>
      <c r="J361" s="548" t="str">
        <f t="shared" si="4"/>
        <v>INCLUDED</v>
      </c>
    </row>
    <row r="362" spans="1:11" ht="31.5">
      <c r="A362" s="736">
        <v>109</v>
      </c>
      <c r="B362" s="546">
        <v>7000016417</v>
      </c>
      <c r="C362" s="546">
        <v>2580</v>
      </c>
      <c r="D362" s="546" t="s">
        <v>715</v>
      </c>
      <c r="E362" s="546">
        <v>1000058274</v>
      </c>
      <c r="F362" s="538" t="s">
        <v>622</v>
      </c>
      <c r="G362" s="546" t="s">
        <v>302</v>
      </c>
      <c r="H362" s="546">
        <v>1</v>
      </c>
      <c r="I362" s="547"/>
      <c r="J362" s="548" t="str">
        <f t="shared" si="4"/>
        <v>INCLUDED</v>
      </c>
    </row>
    <row r="363" spans="1:11" ht="31.5">
      <c r="A363" s="736">
        <v>110</v>
      </c>
      <c r="B363" s="546">
        <v>7000016417</v>
      </c>
      <c r="C363" s="546">
        <v>2590</v>
      </c>
      <c r="D363" s="546" t="s">
        <v>715</v>
      </c>
      <c r="E363" s="546">
        <v>1000058281</v>
      </c>
      <c r="F363" s="538" t="s">
        <v>623</v>
      </c>
      <c r="G363" s="546" t="s">
        <v>302</v>
      </c>
      <c r="H363" s="546">
        <v>1</v>
      </c>
      <c r="I363" s="547"/>
      <c r="J363" s="548" t="str">
        <f t="shared" si="4"/>
        <v>INCLUDED</v>
      </c>
    </row>
    <row r="364" spans="1:11" ht="31.5">
      <c r="A364" s="736">
        <v>111</v>
      </c>
      <c r="B364" s="546">
        <v>7000016417</v>
      </c>
      <c r="C364" s="546">
        <v>2600</v>
      </c>
      <c r="D364" s="546" t="s">
        <v>715</v>
      </c>
      <c r="E364" s="546">
        <v>1000058275</v>
      </c>
      <c r="F364" s="538" t="s">
        <v>624</v>
      </c>
      <c r="G364" s="546" t="s">
        <v>301</v>
      </c>
      <c r="H364" s="546">
        <v>1</v>
      </c>
      <c r="I364" s="547"/>
      <c r="J364" s="548" t="str">
        <f t="shared" si="4"/>
        <v>INCLUDED</v>
      </c>
    </row>
    <row r="365" spans="1:11" ht="31.5">
      <c r="A365" s="736">
        <v>112</v>
      </c>
      <c r="B365" s="546">
        <v>7000016417</v>
      </c>
      <c r="C365" s="546">
        <v>2610</v>
      </c>
      <c r="D365" s="546" t="s">
        <v>715</v>
      </c>
      <c r="E365" s="546">
        <v>1000058283</v>
      </c>
      <c r="F365" s="538" t="s">
        <v>625</v>
      </c>
      <c r="G365" s="546" t="s">
        <v>301</v>
      </c>
      <c r="H365" s="546">
        <v>1</v>
      </c>
      <c r="I365" s="547"/>
      <c r="J365" s="548" t="str">
        <f t="shared" si="4"/>
        <v>INCLUDED</v>
      </c>
    </row>
    <row r="366" spans="1:11" ht="63">
      <c r="A366" s="736">
        <v>113</v>
      </c>
      <c r="B366" s="546">
        <v>7000016417</v>
      </c>
      <c r="C366" s="546">
        <v>2620</v>
      </c>
      <c r="D366" s="546" t="s">
        <v>716</v>
      </c>
      <c r="E366" s="546">
        <v>1000059205</v>
      </c>
      <c r="F366" s="538" t="s">
        <v>627</v>
      </c>
      <c r="G366" s="546" t="s">
        <v>301</v>
      </c>
      <c r="H366" s="546">
        <v>1</v>
      </c>
      <c r="I366" s="547"/>
      <c r="J366" s="548" t="str">
        <f t="shared" si="4"/>
        <v>INCLUDED</v>
      </c>
    </row>
    <row r="367" spans="1:11" ht="63">
      <c r="A367" s="736">
        <v>114</v>
      </c>
      <c r="B367" s="546">
        <v>7000016417</v>
      </c>
      <c r="C367" s="546">
        <v>2630</v>
      </c>
      <c r="D367" s="546" t="s">
        <v>716</v>
      </c>
      <c r="E367" s="546">
        <v>1000059204</v>
      </c>
      <c r="F367" s="538" t="s">
        <v>626</v>
      </c>
      <c r="G367" s="546" t="s">
        <v>301</v>
      </c>
      <c r="H367" s="546">
        <v>1</v>
      </c>
      <c r="I367" s="547"/>
      <c r="J367" s="548" t="str">
        <f t="shared" si="4"/>
        <v>INCLUDED</v>
      </c>
    </row>
    <row r="368" spans="1:11" ht="33" customHeight="1">
      <c r="A368" s="432"/>
      <c r="B368" s="845" t="s">
        <v>317</v>
      </c>
      <c r="C368" s="845"/>
      <c r="D368" s="845"/>
      <c r="E368" s="473"/>
      <c r="F368" s="474"/>
      <c r="G368" s="475"/>
      <c r="H368" s="475"/>
      <c r="I368" s="473"/>
      <c r="J368" s="745">
        <f>SUM(J18:J367)</f>
        <v>0</v>
      </c>
      <c r="K368" s="476"/>
    </row>
    <row r="369" spans="1:11" ht="57.75" customHeight="1">
      <c r="A369" s="431"/>
      <c r="B369" s="846" t="s">
        <v>352</v>
      </c>
      <c r="C369" s="846"/>
      <c r="D369" s="846"/>
      <c r="E369" s="846"/>
      <c r="F369" s="846"/>
      <c r="G369" s="846"/>
      <c r="H369" s="846"/>
      <c r="I369" s="846"/>
      <c r="J369" s="846"/>
      <c r="K369" s="476"/>
    </row>
    <row r="370" spans="1:11" ht="24.75" customHeight="1">
      <c r="B370" s="418"/>
      <c r="C370" s="418"/>
      <c r="D370" s="418"/>
      <c r="E370" s="418"/>
      <c r="F370" s="418"/>
      <c r="G370" s="418"/>
      <c r="H370" s="352"/>
      <c r="I370" s="418"/>
      <c r="J370" s="352"/>
      <c r="K370" s="476"/>
    </row>
    <row r="371" spans="1:11" s="477" customFormat="1" ht="16.5">
      <c r="A371" s="543"/>
      <c r="B371" s="550" t="s">
        <v>318</v>
      </c>
      <c r="C371" s="841" t="str">
        <f>'Sch-1'!C373:D373</f>
        <v xml:space="preserve">  </v>
      </c>
      <c r="D371" s="838"/>
      <c r="E371" s="543"/>
      <c r="F371" s="543"/>
      <c r="G371" s="842" t="s">
        <v>320</v>
      </c>
      <c r="H371" s="842"/>
      <c r="I371" s="840" t="str">
        <f>'Sch-1'!K373</f>
        <v/>
      </c>
      <c r="J371" s="840"/>
    </row>
    <row r="372" spans="1:11" s="477" customFormat="1" ht="16.5">
      <c r="A372" s="543"/>
      <c r="B372" s="550" t="s">
        <v>319</v>
      </c>
      <c r="C372" s="838" t="str">
        <f>'Sch-1'!C374:D374</f>
        <v/>
      </c>
      <c r="D372" s="838"/>
      <c r="E372" s="543"/>
      <c r="F372" s="543"/>
      <c r="G372" s="842" t="s">
        <v>125</v>
      </c>
      <c r="H372" s="842"/>
      <c r="I372" s="840" t="str">
        <f>'Sch-1'!K374</f>
        <v/>
      </c>
      <c r="J372" s="840"/>
    </row>
    <row r="373" spans="1:11" ht="16.5">
      <c r="B373" s="551"/>
      <c r="C373" s="552"/>
      <c r="D373" s="352"/>
      <c r="E373" s="553"/>
      <c r="F373" s="554"/>
      <c r="G373" s="352"/>
      <c r="H373" s="545"/>
      <c r="I373" s="555"/>
      <c r="J373" s="545"/>
      <c r="K373" s="476"/>
    </row>
    <row r="374" spans="1:11" ht="16.5">
      <c r="B374" s="556"/>
      <c r="C374" s="557"/>
      <c r="D374" s="556"/>
      <c r="E374" s="553"/>
      <c r="F374" s="554"/>
      <c r="G374" s="556"/>
      <c r="H374" s="545"/>
      <c r="I374" s="555"/>
      <c r="J374" s="545"/>
      <c r="K374" s="476"/>
    </row>
  </sheetData>
  <sheetProtection algorithmName="SHA-512" hashValue="pX6S9heknvUOTe/IuZyNmR15h6qqSWlcFoBglbtW77s1Y1sTeNVAr1Entrusb/CdAeszEC1zUlvpyZFX1rsIAA==" saltValue="I8ER+xpL7x4qoMoUMzbLdw==" spinCount="100000" sheet="1" formatColumns="0" formatRows="0" selectLockedCells="1"/>
  <customSheetViews>
    <customSheetView guid="{774408C1-A1A6-43CE-92F4-BC878F6EB0D4}" scale="80" showPageBreaks="1" printArea="1" view="pageBreakPreview" topLeftCell="A4">
      <selection activeCell="I18" sqref="I18"/>
      <pageMargins left="0.45" right="0.45" top="0.75" bottom="0.5" header="0.3" footer="0.3"/>
      <printOptions horizontalCentered="1"/>
      <pageSetup paperSize="9" scale="62" orientation="landscape" r:id="rId1"/>
      <headerFooter>
        <oddHeader>&amp;RSchedule-2
Page &amp;P of &amp;N</oddHeader>
      </headerFooter>
    </customSheetView>
    <customSheetView guid="{CA9345C4-09FE-4F27-BFD9-3D9BCD2DED09}" scale="80" showPageBreaks="1" printArea="1" view="pageBreakPreview" topLeftCell="A278">
      <selection activeCell="I287" sqref="I287"/>
      <pageMargins left="0.45" right="0.45" top="0.75" bottom="0.5" header="0.3" footer="0.3"/>
      <printOptions horizontalCentered="1"/>
      <pageSetup paperSize="9" scale="62" orientation="landscape" r:id="rId2"/>
      <headerFooter>
        <oddHeader>&amp;RSchedule-2
Page &amp;P of &amp;N</oddHeader>
      </headerFooter>
    </customSheetView>
    <customSheetView guid="{7AB1F867-F01E-4EB9-A93D-DDCFDB9AA444}" scale="80" showPageBreaks="1" printArea="1" view="pageBreakPreview" topLeftCell="A125">
      <selection activeCell="A134" sqref="A134"/>
      <pageMargins left="0.45" right="0.45" top="0.75" bottom="0.5" header="0.3" footer="0.3"/>
      <printOptions horizontalCentered="1"/>
      <pageSetup paperSize="9" scale="62" orientation="landscape" r:id="rId3"/>
      <headerFooter>
        <oddHeader>&amp;RSchedule-2
Page &amp;P of &amp;N</oddHeader>
      </headerFooter>
    </customSheetView>
    <customSheetView guid="{B96E710B-6DD7-4DE1-95AB-C9EE060CD030}" scale="80" showPageBreaks="1" printArea="1" view="pageBreakPreview" topLeftCell="A105">
      <selection activeCell="D126" sqref="D126"/>
      <pageMargins left="0.45" right="0.45" top="0.75" bottom="0.5" header="0.3" footer="0.3"/>
      <printOptions horizontalCentered="1"/>
      <pageSetup paperSize="9" scale="62" orientation="landscape" r:id="rId4"/>
      <headerFooter>
        <oddHeader>&amp;RSchedule-2
Page &amp;P of &amp;N</oddHeader>
      </headerFooter>
    </customSheetView>
    <customSheetView guid="{357C9841-BEC3-434B-AC63-C04FB4321BA3}" scale="80" showPageBreaks="1" printArea="1" hiddenColumns="1" view="pageBreakPreview" topLeftCell="A772">
      <selection activeCell="D782" sqref="D782"/>
      <colBreaks count="1" manualBreakCount="1">
        <brk id="11" max="1048575" man="1"/>
      </colBreaks>
      <pageMargins left="0.7" right="0.7" top="0.75" bottom="0.75" header="0.3" footer="0.3"/>
      <pageSetup paperSize="9" scale="63" orientation="landscape" r:id="rId5"/>
    </customSheetView>
    <customSheetView guid="{3C00DDA0-7DDE-4169-A739-550DAF5DCF8D}" scale="80" showPageBreaks="1" printArea="1" view="pageBreakPreview" topLeftCell="A16">
      <selection activeCell="A16" sqref="A16"/>
      <pageMargins left="0.7" right="0.7" top="0.75" bottom="0.75" header="0.3" footer="0.3"/>
      <pageSetup paperSize="9" scale="63" orientation="landscape" r:id="rId6"/>
    </customSheetView>
    <customSheetView guid="{99CA2F10-F926-46DC-8609-4EAE5B9F3585}" showPageBreaks="1" printArea="1" view="pageBreakPreview" topLeftCell="A424">
      <selection activeCell="I435" sqref="I435"/>
      <pageMargins left="0.45" right="0.45" top="0.75" bottom="0.5" header="0.3" footer="0.3"/>
      <printOptions horizontalCentered="1"/>
      <pageSetup paperSize="9" scale="62" orientation="landscape" r:id="rId7"/>
      <headerFooter>
        <oddHeader>&amp;RSchedule-2
Page &amp;P of &amp;N</oddHeader>
      </headerFooter>
    </customSheetView>
    <customSheetView guid="{497EA202-A8B8-45C5-9E6C-C3CD104F3979}" scale="80" showPageBreaks="1" printArea="1" view="pageBreakPreview" topLeftCell="A4">
      <selection activeCell="I21" sqref="I21"/>
      <pageMargins left="0.45" right="0.45" top="0.75" bottom="0.5" header="0.3" footer="0.3"/>
      <printOptions horizontalCentered="1"/>
      <pageSetup paperSize="9" scale="62" orientation="landscape" r:id="rId8"/>
      <headerFooter>
        <oddHeader>&amp;RSchedule-2
Page &amp;P of &amp;N</oddHeader>
      </headerFooter>
    </customSheetView>
    <customSheetView guid="{63D51328-7CBC-4A1E-B96D-BAE91416501B}" scale="80" showPageBreaks="1" printArea="1" view="pageBreakPreview">
      <selection activeCell="I18" sqref="I18"/>
      <pageMargins left="0.45" right="0.45" top="0.75" bottom="0.5" header="0.3" footer="0.3"/>
      <printOptions horizontalCentered="1"/>
      <pageSetup paperSize="9" scale="62" orientation="landscape" r:id="rId9"/>
      <headerFooter>
        <oddHeader>&amp;RSchedule-2
Page &amp;P of &amp;N</oddHeader>
      </headerFooter>
    </customSheetView>
    <customSheetView guid="{D5521983-A70D-48A3-9506-C0263CBBC57D}" scale="80" showPageBreaks="1" printArea="1" view="pageBreakPreview" topLeftCell="A125">
      <selection activeCell="A134" sqref="A134"/>
      <pageMargins left="0.45" right="0.45" top="0.75" bottom="0.5" header="0.3" footer="0.3"/>
      <printOptions horizontalCentered="1"/>
      <pageSetup paperSize="9" scale="62" orientation="landscape" r:id="rId10"/>
      <headerFooter>
        <oddHeader>&amp;RSchedule-2
Page &amp;P of &amp;N</oddHeader>
      </headerFooter>
    </customSheetView>
    <customSheetView guid="{12A89170-4F84-482D-A3C5-7890082E7B73}" scale="80" showPageBreaks="1" printArea="1" view="pageBreakPreview" topLeftCell="A18">
      <selection activeCell="I18" sqref="I18"/>
      <pageMargins left="0.45" right="0.45" top="0.75" bottom="0.5" header="0.3" footer="0.3"/>
      <printOptions horizontalCentered="1"/>
      <pageSetup paperSize="9" scale="62" orientation="landscape" r:id="rId11"/>
      <headerFooter>
        <oddHeader>&amp;RSchedule-2
Page &amp;P of &amp;N</oddHeader>
      </headerFooter>
    </customSheetView>
    <customSheetView guid="{CCA37BAE-906F-43D5-9FD9-B13563E4B9D7}" scale="80" showPageBreaks="1" printArea="1" view="pageBreakPreview" topLeftCell="A278">
      <selection activeCell="I287" sqref="I287"/>
      <pageMargins left="0.45" right="0.45" top="0.75" bottom="0.5" header="0.3" footer="0.3"/>
      <printOptions horizontalCentered="1"/>
      <pageSetup paperSize="9" scale="62" orientation="landscape" r:id="rId12"/>
      <headerFooter>
        <oddHeader>&amp;RSchedule-2
Page &amp;P of &amp;N</oddHeader>
      </headerFooter>
    </customSheetView>
  </customSheetViews>
  <mergeCells count="20">
    <mergeCell ref="C9:E9"/>
    <mergeCell ref="C12:E12"/>
    <mergeCell ref="C11:E11"/>
    <mergeCell ref="A13:J13"/>
    <mergeCell ref="G372:H372"/>
    <mergeCell ref="G371:H371"/>
    <mergeCell ref="I372:J372"/>
    <mergeCell ref="N3:O3"/>
    <mergeCell ref="A4:J4"/>
    <mergeCell ref="A3:J3"/>
    <mergeCell ref="C372:D372"/>
    <mergeCell ref="B368:D368"/>
    <mergeCell ref="B369:J369"/>
    <mergeCell ref="C371:D371"/>
    <mergeCell ref="I371:J371"/>
    <mergeCell ref="A6:B6"/>
    <mergeCell ref="I14:J14"/>
    <mergeCell ref="A7:F7"/>
    <mergeCell ref="A8:G8"/>
    <mergeCell ref="C10:E10"/>
  </mergeCells>
  <dataValidations count="2">
    <dataValidation type="decimal" operator="greaterThan" allowBlank="1" showInputMessage="1" showErrorMessage="1" error="Enter only Numeric value greater than zero or leave the cell blank !" sqref="I64951:I64952" xr:uid="{00000000-0002-0000-0500-000000000000}">
      <formula1>0</formula1>
    </dataValidation>
    <dataValidation type="decimal" operator="greaterThanOrEqual" allowBlank="1" showInputMessage="1" showErrorMessage="1" sqref="I18:I106 I108:I367" xr:uid="{00000000-0002-0000-0500-000001000000}">
      <formula1>0</formula1>
    </dataValidation>
  </dataValidations>
  <printOptions horizontalCentered="1"/>
  <pageMargins left="0.45" right="0.45" top="0.75" bottom="0.5" header="0.3" footer="0.3"/>
  <pageSetup paperSize="9" scale="62" orientation="landscape" r:id="rId13"/>
  <headerFooter>
    <oddHeader>&amp;RSchedule-2
Page &amp;P of &amp;N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AE374"/>
  <sheetViews>
    <sheetView view="pageBreakPreview" topLeftCell="A10" zoomScale="70" zoomScaleNormal="80" zoomScaleSheetLayoutView="70" workbookViewId="0">
      <selection activeCell="I18" sqref="I18"/>
    </sheetView>
  </sheetViews>
  <sheetFormatPr defaultColWidth="9.140625" defaultRowHeight="15.75"/>
  <cols>
    <col min="1" max="1" width="5.5703125" style="20" customWidth="1"/>
    <col min="2" max="2" width="16.140625" style="20" customWidth="1"/>
    <col min="3" max="3" width="9.7109375" style="20" customWidth="1"/>
    <col min="4" max="4" width="9.140625" style="20" customWidth="1"/>
    <col min="5" max="5" width="9.28515625" style="20" customWidth="1"/>
    <col min="6" max="6" width="26.42578125" style="413" customWidth="1"/>
    <col min="7" max="7" width="19.85546875" style="413" bestFit="1" customWidth="1"/>
    <col min="8" max="8" width="13.85546875" style="413" customWidth="1"/>
    <col min="9" max="9" width="20.42578125" style="413" customWidth="1"/>
    <col min="10" max="10" width="13.85546875" style="413" customWidth="1"/>
    <col min="11" max="11" width="21.42578125" style="413" customWidth="1"/>
    <col min="12" max="12" width="68.5703125" style="9" customWidth="1"/>
    <col min="13" max="13" width="8.7109375" style="10" customWidth="1"/>
    <col min="14" max="14" width="10.5703125" style="460" customWidth="1"/>
    <col min="15" max="15" width="16.140625" style="10" customWidth="1"/>
    <col min="16" max="16" width="24" style="10" customWidth="1"/>
    <col min="17" max="17" width="9.140625" style="7" hidden="1" customWidth="1"/>
    <col min="18" max="18" width="16.42578125" style="8" hidden="1" customWidth="1"/>
    <col min="19" max="19" width="26.85546875" style="8" hidden="1" customWidth="1"/>
    <col min="20" max="20" width="16.42578125" style="451" hidden="1" customWidth="1"/>
    <col min="21" max="21" width="16.85546875" style="8" hidden="1" customWidth="1"/>
    <col min="22" max="22" width="18.140625" style="7" hidden="1" customWidth="1"/>
    <col min="23" max="29" width="9.140625" style="7" hidden="1" customWidth="1"/>
    <col min="30" max="31" width="9.140625" style="7" customWidth="1"/>
    <col min="32" max="243" width="9.140625" style="8" customWidth="1"/>
    <col min="244" max="244" width="12.5703125" style="8" customWidth="1"/>
    <col min="245" max="245" width="73.42578125" style="8" customWidth="1"/>
    <col min="246" max="246" width="8.7109375" style="8" customWidth="1"/>
    <col min="247" max="247" width="10.5703125" style="8" customWidth="1"/>
    <col min="248" max="248" width="14.5703125" style="8" customWidth="1"/>
    <col min="249" max="16384" width="9.140625" style="8"/>
  </cols>
  <sheetData>
    <row r="1" spans="1:31" ht="24.75" customHeight="1">
      <c r="A1" s="18" t="str">
        <f>Cover!B3</f>
        <v>5002002162/GIS-EXCLUDING/DOM/A04-CC CS -5</v>
      </c>
      <c r="B1" s="18"/>
      <c r="C1" s="18"/>
      <c r="D1" s="18"/>
      <c r="E1" s="18"/>
      <c r="F1" s="411"/>
      <c r="G1" s="411"/>
      <c r="H1" s="411"/>
      <c r="I1" s="411"/>
      <c r="J1" s="411"/>
      <c r="K1" s="411"/>
      <c r="L1" s="392"/>
      <c r="M1" s="6"/>
      <c r="N1" s="6"/>
      <c r="O1" s="1"/>
      <c r="P1" s="2" t="s">
        <v>17</v>
      </c>
    </row>
    <row r="2" spans="1:31">
      <c r="A2" s="19"/>
      <c r="B2" s="19"/>
      <c r="C2" s="19"/>
      <c r="D2" s="19"/>
      <c r="E2" s="19"/>
      <c r="F2" s="412"/>
      <c r="G2" s="412"/>
      <c r="H2" s="412"/>
      <c r="I2" s="412"/>
      <c r="J2" s="412"/>
      <c r="K2" s="412"/>
      <c r="L2" s="386"/>
      <c r="M2" s="4"/>
      <c r="N2" s="4"/>
      <c r="O2" s="3"/>
      <c r="P2" s="3"/>
    </row>
    <row r="3" spans="1:31" ht="80.25" customHeight="1">
      <c r="A3" s="827" t="str">
        <f>Cover!$B$2</f>
        <v xml:space="preserve">220kV GIS Substation Package SS-75: for (i) Extension of 220kV Drass (GIS) Substation &amp; Extension of 220kV Alusteng (AIS) Substation under Transmission System Strengthening of Srinagar Leh Transmission System and (ii) Extension of 220 kV Drass (GIS) Substation and 66/11kV New Zoji la East (GIS) S/S under consultancy services to NHIDCL.
</v>
      </c>
      <c r="B3" s="827"/>
      <c r="C3" s="827"/>
      <c r="D3" s="827"/>
      <c r="E3" s="827"/>
      <c r="F3" s="827"/>
      <c r="G3" s="827"/>
      <c r="H3" s="827"/>
      <c r="I3" s="827"/>
      <c r="J3" s="827"/>
      <c r="K3" s="827"/>
      <c r="L3" s="827"/>
      <c r="M3" s="827"/>
      <c r="N3" s="827"/>
      <c r="O3" s="827"/>
      <c r="P3" s="827"/>
    </row>
    <row r="4" spans="1:31" ht="16.5">
      <c r="A4" s="828" t="s">
        <v>19</v>
      </c>
      <c r="B4" s="828"/>
      <c r="C4" s="828"/>
      <c r="D4" s="828"/>
      <c r="E4" s="828"/>
      <c r="F4" s="828"/>
      <c r="G4" s="828"/>
      <c r="H4" s="828"/>
      <c r="I4" s="828"/>
      <c r="J4" s="828"/>
      <c r="K4" s="828"/>
      <c r="L4" s="828"/>
      <c r="M4" s="828"/>
      <c r="N4" s="828"/>
      <c r="O4" s="828"/>
      <c r="P4" s="828"/>
    </row>
    <row r="6" spans="1:31" ht="21.75" customHeight="1">
      <c r="A6" s="829" t="s">
        <v>353</v>
      </c>
      <c r="B6" s="829"/>
      <c r="C6" s="4"/>
      <c r="D6" s="352"/>
      <c r="E6" s="4"/>
      <c r="F6" s="4"/>
      <c r="G6" s="4"/>
      <c r="H6" s="4"/>
      <c r="I6" s="4"/>
    </row>
    <row r="7" spans="1:31" ht="21" customHeight="1">
      <c r="A7" s="834">
        <f>'Sch-1'!A7</f>
        <v>0</v>
      </c>
      <c r="B7" s="834"/>
      <c r="C7" s="834"/>
      <c r="D7" s="834"/>
      <c r="E7" s="834"/>
      <c r="F7" s="834"/>
      <c r="G7" s="834"/>
      <c r="H7" s="834"/>
      <c r="I7" s="834"/>
      <c r="J7" s="414"/>
      <c r="K7" s="414"/>
      <c r="L7" s="393"/>
      <c r="M7" s="11" t="s">
        <v>1</v>
      </c>
      <c r="N7" s="461"/>
      <c r="O7" s="8"/>
      <c r="P7" s="3"/>
    </row>
    <row r="8" spans="1:31" ht="22.5" customHeight="1">
      <c r="A8" s="830" t="str">
        <f>"Bidder’s Name and Address  (" &amp; MID('Names of Bidder'!B9,9, 20) &amp; ") :"</f>
        <v>Bidder’s Name and Address  (Sole Bidder) :</v>
      </c>
      <c r="B8" s="830"/>
      <c r="C8" s="830"/>
      <c r="D8" s="830"/>
      <c r="E8" s="830"/>
      <c r="F8" s="830"/>
      <c r="G8" s="830"/>
      <c r="H8" s="549"/>
      <c r="I8" s="549"/>
      <c r="J8" s="518"/>
      <c r="K8" s="518"/>
      <c r="L8" s="518"/>
      <c r="M8" s="12" t="str">
        <f>'Sch-1'!K8</f>
        <v>Contract Services</v>
      </c>
      <c r="N8" s="518"/>
      <c r="O8" s="8"/>
      <c r="P8" s="3"/>
    </row>
    <row r="9" spans="1:31" ht="24.75" customHeight="1">
      <c r="A9" s="462" t="s">
        <v>12</v>
      </c>
      <c r="B9" s="408"/>
      <c r="C9" s="833" t="str">
        <f>IF('Names of Bidder'!D9=0, "", 'Names of Bidder'!D9)</f>
        <v/>
      </c>
      <c r="D9" s="833"/>
      <c r="E9" s="833"/>
      <c r="F9" s="833"/>
      <c r="G9" s="833"/>
      <c r="H9" s="445"/>
      <c r="I9" s="409"/>
      <c r="J9" s="394"/>
      <c r="K9" s="394"/>
      <c r="L9" s="394"/>
      <c r="M9" s="12" t="str">
        <f>'Sch-1'!K9</f>
        <v>Power Grid Corporation of India Ltd.,</v>
      </c>
      <c r="N9" s="451"/>
      <c r="O9" s="8"/>
      <c r="P9" s="3"/>
    </row>
    <row r="10" spans="1:31" ht="21" customHeight="1">
      <c r="A10" s="462" t="s">
        <v>11</v>
      </c>
      <c r="B10" s="408"/>
      <c r="C10" s="832" t="str">
        <f>IF('Names of Bidder'!D10=0, "", 'Names of Bidder'!D10)</f>
        <v/>
      </c>
      <c r="D10" s="832"/>
      <c r="E10" s="832"/>
      <c r="F10" s="832"/>
      <c r="G10" s="832"/>
      <c r="H10" s="445"/>
      <c r="I10" s="409"/>
      <c r="J10" s="394"/>
      <c r="K10" s="394"/>
      <c r="L10" s="394"/>
      <c r="M10" s="12" t="str">
        <f>'Sch-1'!K10</f>
        <v>"Saudamini", Plot No.-2</v>
      </c>
      <c r="N10" s="451"/>
      <c r="O10" s="8"/>
      <c r="P10" s="3"/>
    </row>
    <row r="11" spans="1:31" ht="20.25" customHeight="1">
      <c r="A11" s="409"/>
      <c r="B11" s="409"/>
      <c r="C11" s="832" t="str">
        <f>IF('Names of Bidder'!D11=0, "", 'Names of Bidder'!D11)</f>
        <v/>
      </c>
      <c r="D11" s="832"/>
      <c r="E11" s="832"/>
      <c r="F11" s="832"/>
      <c r="G11" s="832"/>
      <c r="H11" s="445"/>
      <c r="I11" s="409"/>
      <c r="J11" s="394"/>
      <c r="K11" s="394"/>
      <c r="L11" s="394"/>
      <c r="M11" s="12" t="str">
        <f>'Sch-1'!K11</f>
        <v xml:space="preserve">Sector-29, </v>
      </c>
      <c r="N11" s="451"/>
      <c r="O11" s="8"/>
      <c r="P11" s="3"/>
    </row>
    <row r="12" spans="1:31" ht="21" customHeight="1">
      <c r="A12" s="409"/>
      <c r="B12" s="409"/>
      <c r="C12" s="832" t="str">
        <f>IF('Names of Bidder'!D12=0, "", 'Names of Bidder'!D12)</f>
        <v/>
      </c>
      <c r="D12" s="832"/>
      <c r="E12" s="832"/>
      <c r="F12" s="832"/>
      <c r="G12" s="832"/>
      <c r="H12" s="445"/>
      <c r="I12" s="409"/>
      <c r="J12" s="394"/>
      <c r="K12" s="394"/>
      <c r="L12" s="394"/>
      <c r="M12" s="12" t="str">
        <f>'Sch-1'!K12</f>
        <v>Gurgaon (Haryana) - 122001</v>
      </c>
      <c r="N12" s="451"/>
      <c r="O12" s="8"/>
      <c r="P12" s="3"/>
    </row>
    <row r="13" spans="1:31">
      <c r="A13" s="21"/>
      <c r="B13" s="21"/>
      <c r="C13" s="21"/>
      <c r="D13" s="21"/>
      <c r="E13" s="21"/>
      <c r="F13" s="415"/>
      <c r="G13" s="415"/>
      <c r="H13" s="415"/>
      <c r="I13" s="415"/>
      <c r="J13" s="415"/>
      <c r="K13" s="415"/>
      <c r="L13" s="394"/>
      <c r="M13" s="262"/>
      <c r="N13" s="445"/>
      <c r="O13" s="12"/>
      <c r="P13" s="3"/>
    </row>
    <row r="14" spans="1:31" ht="24.75" customHeight="1">
      <c r="A14" s="854" t="s">
        <v>21</v>
      </c>
      <c r="B14" s="854"/>
      <c r="C14" s="854"/>
      <c r="D14" s="854"/>
      <c r="E14" s="854"/>
      <c r="F14" s="854"/>
      <c r="G14" s="854"/>
      <c r="H14" s="854"/>
      <c r="I14" s="854"/>
      <c r="J14" s="854"/>
      <c r="K14" s="854"/>
      <c r="L14" s="854"/>
      <c r="M14" s="854"/>
      <c r="N14" s="854"/>
      <c r="O14" s="854"/>
      <c r="P14" s="854"/>
    </row>
    <row r="15" spans="1:31" s="434" customFormat="1" ht="125.25" customHeight="1">
      <c r="A15" s="482" t="s">
        <v>7</v>
      </c>
      <c r="B15" s="483" t="s">
        <v>267</v>
      </c>
      <c r="C15" s="483" t="s">
        <v>279</v>
      </c>
      <c r="D15" s="483" t="s">
        <v>278</v>
      </c>
      <c r="E15" s="483" t="s">
        <v>280</v>
      </c>
      <c r="F15" s="483" t="s">
        <v>281</v>
      </c>
      <c r="G15" s="482" t="s">
        <v>25</v>
      </c>
      <c r="H15" s="484" t="s">
        <v>322</v>
      </c>
      <c r="I15" s="485" t="s">
        <v>508</v>
      </c>
      <c r="J15" s="485" t="s">
        <v>313</v>
      </c>
      <c r="K15" s="485" t="s">
        <v>509</v>
      </c>
      <c r="L15" s="486" t="s">
        <v>15</v>
      </c>
      <c r="M15" s="487" t="s">
        <v>9</v>
      </c>
      <c r="N15" s="487" t="s">
        <v>16</v>
      </c>
      <c r="O15" s="486" t="s">
        <v>23</v>
      </c>
      <c r="P15" s="486" t="s">
        <v>24</v>
      </c>
      <c r="Q15" s="433"/>
      <c r="R15" s="643" t="s">
        <v>348</v>
      </c>
      <c r="S15" s="646" t="s">
        <v>349</v>
      </c>
      <c r="T15" s="643" t="s">
        <v>346</v>
      </c>
      <c r="U15" s="643" t="s">
        <v>347</v>
      </c>
      <c r="V15" s="433"/>
      <c r="W15" s="433"/>
      <c r="X15" s="433"/>
      <c r="Y15" s="433"/>
      <c r="Z15" s="433"/>
      <c r="AA15" s="433"/>
      <c r="AB15" s="433"/>
      <c r="AC15" s="433"/>
      <c r="AD15" s="433"/>
      <c r="AE15" s="433"/>
    </row>
    <row r="16" spans="1:31" s="434" customFormat="1" ht="16.5">
      <c r="A16" s="16">
        <v>1</v>
      </c>
      <c r="B16" s="16">
        <v>2</v>
      </c>
      <c r="C16" s="16">
        <v>3</v>
      </c>
      <c r="D16" s="16">
        <v>4</v>
      </c>
      <c r="E16" s="16">
        <v>5</v>
      </c>
      <c r="F16" s="391">
        <v>6</v>
      </c>
      <c r="G16" s="391">
        <v>7</v>
      </c>
      <c r="H16" s="484">
        <v>8</v>
      </c>
      <c r="I16" s="484">
        <v>9</v>
      </c>
      <c r="J16" s="484">
        <v>10</v>
      </c>
      <c r="K16" s="484">
        <v>11</v>
      </c>
      <c r="L16" s="391">
        <v>12</v>
      </c>
      <c r="M16" s="16">
        <v>13</v>
      </c>
      <c r="N16" s="16">
        <v>14</v>
      </c>
      <c r="O16" s="16">
        <v>15</v>
      </c>
      <c r="P16" s="16" t="s">
        <v>323</v>
      </c>
      <c r="Q16" s="433"/>
      <c r="V16" s="433"/>
      <c r="W16" s="433"/>
      <c r="X16" s="433"/>
      <c r="Y16" s="433"/>
      <c r="Z16" s="433"/>
      <c r="AA16" s="433"/>
      <c r="AB16" s="433"/>
      <c r="AC16" s="433"/>
      <c r="AD16" s="433"/>
      <c r="AE16" s="433"/>
    </row>
    <row r="17" spans="1:31" s="767" customFormat="1" ht="18.75">
      <c r="A17" s="763" t="str">
        <f>+'Sch-1'!A17</f>
        <v>I</v>
      </c>
      <c r="B17" s="770" t="s">
        <v>535</v>
      </c>
      <c r="C17" s="763"/>
      <c r="D17" s="763"/>
      <c r="E17" s="763"/>
      <c r="F17" s="764"/>
      <c r="G17" s="764"/>
      <c r="H17" s="765"/>
      <c r="I17" s="765"/>
      <c r="J17" s="765"/>
      <c r="K17" s="765"/>
      <c r="L17" s="764"/>
      <c r="M17" s="763"/>
      <c r="N17" s="763"/>
      <c r="O17" s="763"/>
      <c r="P17" s="763"/>
      <c r="Q17" s="766"/>
      <c r="V17" s="766"/>
      <c r="W17" s="766"/>
      <c r="X17" s="766"/>
      <c r="Y17" s="766"/>
      <c r="Z17" s="766"/>
      <c r="AA17" s="766"/>
      <c r="AB17" s="766"/>
      <c r="AC17" s="766"/>
      <c r="AD17" s="766"/>
      <c r="AE17" s="766"/>
    </row>
    <row r="18" spans="1:31">
      <c r="A18" s="746">
        <v>1</v>
      </c>
      <c r="B18" s="561">
        <v>7000014602</v>
      </c>
      <c r="C18" s="561">
        <v>450</v>
      </c>
      <c r="D18" s="561">
        <v>150</v>
      </c>
      <c r="E18" s="561">
        <v>10</v>
      </c>
      <c r="F18" s="561" t="s">
        <v>536</v>
      </c>
      <c r="G18" s="561">
        <v>100000392</v>
      </c>
      <c r="H18" s="561">
        <v>998736</v>
      </c>
      <c r="I18" s="562"/>
      <c r="J18" s="561">
        <v>18</v>
      </c>
      <c r="K18" s="560"/>
      <c r="L18" s="559" t="s">
        <v>640</v>
      </c>
      <c r="M18" s="561" t="s">
        <v>302</v>
      </c>
      <c r="N18" s="561">
        <v>2</v>
      </c>
      <c r="O18" s="547"/>
      <c r="P18" s="558" t="str">
        <f t="shared" ref="P18" si="0">IF(O18=0, "INCLUDED", IF(ISERROR(N18*O18), O18, N18*O18))</f>
        <v>INCLUDED</v>
      </c>
      <c r="Q18" s="516">
        <f t="shared" ref="Q18" si="1">IF(P18="Included",0,P18)</f>
        <v>0</v>
      </c>
      <c r="R18" s="452">
        <f>IF( K18="",J18*(IF(P18="Included",0,P18))/100,K18*(IF(P18="Included",0,P18)))</f>
        <v>0</v>
      </c>
      <c r="S18" s="642">
        <f>Discount!$J$36</f>
        <v>0</v>
      </c>
      <c r="T18" s="452">
        <f>S18*Q18</f>
        <v>0</v>
      </c>
      <c r="U18" s="453">
        <f>IF(K18="",J18*T18/100,K18*T18)</f>
        <v>0</v>
      </c>
      <c r="V18" s="769">
        <f>O18*N18</f>
        <v>0</v>
      </c>
      <c r="W18" s="264"/>
      <c r="X18" s="264"/>
      <c r="Y18" s="264"/>
      <c r="Z18" s="264"/>
      <c r="AA18" s="264"/>
    </row>
    <row r="19" spans="1:31" ht="31.5">
      <c r="A19" s="746">
        <v>2</v>
      </c>
      <c r="B19" s="561">
        <v>7000014602</v>
      </c>
      <c r="C19" s="561">
        <v>450</v>
      </c>
      <c r="D19" s="561">
        <v>150</v>
      </c>
      <c r="E19" s="561">
        <v>20</v>
      </c>
      <c r="F19" s="561" t="s">
        <v>536</v>
      </c>
      <c r="G19" s="561">
        <v>100003582</v>
      </c>
      <c r="H19" s="561">
        <v>998736</v>
      </c>
      <c r="I19" s="562"/>
      <c r="J19" s="561">
        <v>18</v>
      </c>
      <c r="K19" s="560"/>
      <c r="L19" s="559" t="s">
        <v>641</v>
      </c>
      <c r="M19" s="561" t="s">
        <v>302</v>
      </c>
      <c r="N19" s="561">
        <v>2</v>
      </c>
      <c r="O19" s="547"/>
      <c r="P19" s="558" t="str">
        <f t="shared" ref="P19:P20" si="2">IF(O19=0, "INCLUDED", IF(ISERROR(N19*O19), O19, N19*O19))</f>
        <v>INCLUDED</v>
      </c>
      <c r="Q19" s="516">
        <f t="shared" ref="Q19:Q20" si="3">IF(P19="Included",0,P19)</f>
        <v>0</v>
      </c>
      <c r="R19" s="452">
        <f t="shared" ref="R19:R20" si="4">IF( K19="",J19*(IF(P19="Included",0,P19))/100,K19*(IF(P19="Included",0,P19)))</f>
        <v>0</v>
      </c>
      <c r="S19" s="642">
        <f>Discount!$J$36</f>
        <v>0</v>
      </c>
      <c r="T19" s="452">
        <f t="shared" ref="T19:T20" si="5">S19*Q19</f>
        <v>0</v>
      </c>
      <c r="U19" s="453">
        <f t="shared" ref="U19:U20" si="6">IF(K19="",J19*T19/100,K19*T19)</f>
        <v>0</v>
      </c>
      <c r="V19" s="769">
        <f t="shared" ref="V19:V141" si="7">O19*N19</f>
        <v>0</v>
      </c>
      <c r="W19" s="264"/>
      <c r="X19" s="264"/>
      <c r="Y19" s="264"/>
      <c r="Z19" s="264"/>
      <c r="AA19" s="264"/>
    </row>
    <row r="20" spans="1:31" ht="31.5">
      <c r="A20" s="746">
        <v>3</v>
      </c>
      <c r="B20" s="561">
        <v>7000014602</v>
      </c>
      <c r="C20" s="561">
        <v>460</v>
      </c>
      <c r="D20" s="561">
        <v>160</v>
      </c>
      <c r="E20" s="561">
        <v>10</v>
      </c>
      <c r="F20" s="561" t="s">
        <v>537</v>
      </c>
      <c r="G20" s="561">
        <v>100003486</v>
      </c>
      <c r="H20" s="561">
        <v>998736</v>
      </c>
      <c r="I20" s="562"/>
      <c r="J20" s="561">
        <v>18</v>
      </c>
      <c r="K20" s="560"/>
      <c r="L20" s="559" t="s">
        <v>642</v>
      </c>
      <c r="M20" s="561" t="s">
        <v>301</v>
      </c>
      <c r="N20" s="561">
        <v>7</v>
      </c>
      <c r="O20" s="547"/>
      <c r="P20" s="558" t="str">
        <f t="shared" si="2"/>
        <v>INCLUDED</v>
      </c>
      <c r="Q20" s="516">
        <f t="shared" si="3"/>
        <v>0</v>
      </c>
      <c r="R20" s="452">
        <f t="shared" si="4"/>
        <v>0</v>
      </c>
      <c r="S20" s="642">
        <f>Discount!$J$36</f>
        <v>0</v>
      </c>
      <c r="T20" s="452">
        <f t="shared" si="5"/>
        <v>0</v>
      </c>
      <c r="U20" s="453">
        <f t="shared" si="6"/>
        <v>0</v>
      </c>
      <c r="V20" s="769">
        <f t="shared" si="7"/>
        <v>0</v>
      </c>
      <c r="W20" s="264"/>
      <c r="X20" s="264"/>
      <c r="Y20" s="264"/>
      <c r="Z20" s="264"/>
      <c r="AA20" s="264"/>
    </row>
    <row r="21" spans="1:31">
      <c r="A21" s="746">
        <v>4</v>
      </c>
      <c r="B21" s="561">
        <v>7000014602</v>
      </c>
      <c r="C21" s="561">
        <v>460</v>
      </c>
      <c r="D21" s="561">
        <v>160</v>
      </c>
      <c r="E21" s="561">
        <v>20</v>
      </c>
      <c r="F21" s="561" t="s">
        <v>537</v>
      </c>
      <c r="G21" s="561">
        <v>100003487</v>
      </c>
      <c r="H21" s="561">
        <v>998736</v>
      </c>
      <c r="I21" s="562"/>
      <c r="J21" s="561">
        <v>18</v>
      </c>
      <c r="K21" s="560"/>
      <c r="L21" s="559" t="s">
        <v>643</v>
      </c>
      <c r="M21" s="561" t="s">
        <v>522</v>
      </c>
      <c r="N21" s="561">
        <v>7</v>
      </c>
      <c r="O21" s="547"/>
      <c r="P21" s="558" t="str">
        <f t="shared" ref="P21:P84" si="8">IF(O21=0, "INCLUDED", IF(ISERROR(N21*O21), O21, N21*O21))</f>
        <v>INCLUDED</v>
      </c>
      <c r="Q21" s="516">
        <f t="shared" ref="Q21:Q84" si="9">IF(P21="Included",0,P21)</f>
        <v>0</v>
      </c>
      <c r="R21" s="452">
        <f t="shared" ref="R21:R84" si="10">IF( K21="",J21*(IF(P21="Included",0,P21))/100,K21*(IF(P21="Included",0,P21)))</f>
        <v>0</v>
      </c>
      <c r="S21" s="642">
        <f>Discount!$J$36</f>
        <v>0</v>
      </c>
      <c r="T21" s="452">
        <f t="shared" ref="T21:T84" si="11">S21*Q21</f>
        <v>0</v>
      </c>
      <c r="U21" s="453">
        <f t="shared" ref="U21:U84" si="12">IF(K21="",J21*T21/100,K21*T21)</f>
        <v>0</v>
      </c>
      <c r="V21" s="769">
        <f t="shared" si="7"/>
        <v>0</v>
      </c>
      <c r="W21" s="264"/>
      <c r="X21" s="264"/>
      <c r="Y21" s="264"/>
      <c r="Z21" s="264"/>
      <c r="AA21" s="264"/>
    </row>
    <row r="22" spans="1:31">
      <c r="A22" s="746">
        <v>5</v>
      </c>
      <c r="B22" s="561">
        <v>7000014602</v>
      </c>
      <c r="C22" s="561">
        <v>460</v>
      </c>
      <c r="D22" s="561">
        <v>160</v>
      </c>
      <c r="E22" s="561">
        <v>30</v>
      </c>
      <c r="F22" s="561" t="s">
        <v>537</v>
      </c>
      <c r="G22" s="561">
        <v>100001864</v>
      </c>
      <c r="H22" s="561">
        <v>998736</v>
      </c>
      <c r="I22" s="562"/>
      <c r="J22" s="561">
        <v>18</v>
      </c>
      <c r="K22" s="560"/>
      <c r="L22" s="559" t="s">
        <v>632</v>
      </c>
      <c r="M22" s="561" t="s">
        <v>302</v>
      </c>
      <c r="N22" s="561">
        <v>6</v>
      </c>
      <c r="O22" s="547"/>
      <c r="P22" s="558" t="str">
        <f t="shared" si="8"/>
        <v>INCLUDED</v>
      </c>
      <c r="Q22" s="516">
        <f t="shared" si="9"/>
        <v>0</v>
      </c>
      <c r="R22" s="452">
        <f t="shared" si="10"/>
        <v>0</v>
      </c>
      <c r="S22" s="642">
        <f>Discount!$J$36</f>
        <v>0</v>
      </c>
      <c r="T22" s="452">
        <f t="shared" si="11"/>
        <v>0</v>
      </c>
      <c r="U22" s="453">
        <f t="shared" si="12"/>
        <v>0</v>
      </c>
      <c r="V22" s="769">
        <f t="shared" si="7"/>
        <v>0</v>
      </c>
      <c r="W22" s="264"/>
      <c r="X22" s="264"/>
      <c r="Y22" s="264"/>
      <c r="Z22" s="264"/>
      <c r="AA22" s="264"/>
    </row>
    <row r="23" spans="1:31">
      <c r="A23" s="746">
        <v>6</v>
      </c>
      <c r="B23" s="561">
        <v>7000014602</v>
      </c>
      <c r="C23" s="561">
        <v>470</v>
      </c>
      <c r="D23" s="561">
        <v>170</v>
      </c>
      <c r="E23" s="561">
        <v>10</v>
      </c>
      <c r="F23" s="561" t="s">
        <v>538</v>
      </c>
      <c r="G23" s="561">
        <v>100000484</v>
      </c>
      <c r="H23" s="561">
        <v>998736</v>
      </c>
      <c r="I23" s="562"/>
      <c r="J23" s="561">
        <v>18</v>
      </c>
      <c r="K23" s="560"/>
      <c r="L23" s="559" t="s">
        <v>484</v>
      </c>
      <c r="M23" s="561" t="s">
        <v>301</v>
      </c>
      <c r="N23" s="561">
        <v>6</v>
      </c>
      <c r="O23" s="547"/>
      <c r="P23" s="558" t="str">
        <f t="shared" si="8"/>
        <v>INCLUDED</v>
      </c>
      <c r="Q23" s="516">
        <f t="shared" si="9"/>
        <v>0</v>
      </c>
      <c r="R23" s="452">
        <f t="shared" si="10"/>
        <v>0</v>
      </c>
      <c r="S23" s="642">
        <f>Discount!$J$36</f>
        <v>0</v>
      </c>
      <c r="T23" s="452">
        <f t="shared" si="11"/>
        <v>0</v>
      </c>
      <c r="U23" s="453">
        <f t="shared" si="12"/>
        <v>0</v>
      </c>
      <c r="V23" s="769">
        <f t="shared" si="7"/>
        <v>0</v>
      </c>
      <c r="W23" s="264"/>
      <c r="X23" s="264"/>
      <c r="Y23" s="264"/>
      <c r="Z23" s="264"/>
      <c r="AA23" s="264"/>
    </row>
    <row r="24" spans="1:31">
      <c r="A24" s="746">
        <v>7</v>
      </c>
      <c r="B24" s="561">
        <v>7000014602</v>
      </c>
      <c r="C24" s="561">
        <v>470</v>
      </c>
      <c r="D24" s="561">
        <v>170</v>
      </c>
      <c r="E24" s="561">
        <v>20</v>
      </c>
      <c r="F24" s="561" t="s">
        <v>538</v>
      </c>
      <c r="G24" s="561">
        <v>100001907</v>
      </c>
      <c r="H24" s="561">
        <v>998736</v>
      </c>
      <c r="I24" s="562"/>
      <c r="J24" s="561">
        <v>18</v>
      </c>
      <c r="K24" s="560"/>
      <c r="L24" s="559" t="s">
        <v>503</v>
      </c>
      <c r="M24" s="561" t="s">
        <v>301</v>
      </c>
      <c r="N24" s="561">
        <v>30</v>
      </c>
      <c r="O24" s="547"/>
      <c r="P24" s="558" t="str">
        <f t="shared" si="8"/>
        <v>INCLUDED</v>
      </c>
      <c r="Q24" s="516">
        <f t="shared" si="9"/>
        <v>0</v>
      </c>
      <c r="R24" s="452">
        <f t="shared" si="10"/>
        <v>0</v>
      </c>
      <c r="S24" s="642">
        <f>Discount!$J$36</f>
        <v>0</v>
      </c>
      <c r="T24" s="452">
        <f t="shared" si="11"/>
        <v>0</v>
      </c>
      <c r="U24" s="453">
        <f t="shared" si="12"/>
        <v>0</v>
      </c>
      <c r="V24" s="769">
        <f t="shared" si="7"/>
        <v>0</v>
      </c>
      <c r="W24" s="264"/>
      <c r="X24" s="264"/>
      <c r="Y24" s="264"/>
      <c r="Z24" s="264"/>
      <c r="AA24" s="264"/>
    </row>
    <row r="25" spans="1:31" ht="31.5">
      <c r="A25" s="746">
        <v>8</v>
      </c>
      <c r="B25" s="561">
        <v>7000014602</v>
      </c>
      <c r="C25" s="561">
        <v>480</v>
      </c>
      <c r="D25" s="561">
        <v>180</v>
      </c>
      <c r="E25" s="561">
        <v>10</v>
      </c>
      <c r="F25" s="561" t="s">
        <v>539</v>
      </c>
      <c r="G25" s="561">
        <v>100001856</v>
      </c>
      <c r="H25" s="561">
        <v>998736</v>
      </c>
      <c r="I25" s="562"/>
      <c r="J25" s="561">
        <v>18</v>
      </c>
      <c r="K25" s="560"/>
      <c r="L25" s="559" t="s">
        <v>562</v>
      </c>
      <c r="M25" s="561" t="s">
        <v>302</v>
      </c>
      <c r="N25" s="561">
        <v>1</v>
      </c>
      <c r="O25" s="547"/>
      <c r="P25" s="558" t="str">
        <f t="shared" si="8"/>
        <v>INCLUDED</v>
      </c>
      <c r="Q25" s="516">
        <f t="shared" si="9"/>
        <v>0</v>
      </c>
      <c r="R25" s="452">
        <f t="shared" si="10"/>
        <v>0</v>
      </c>
      <c r="S25" s="642">
        <f>Discount!$J$36</f>
        <v>0</v>
      </c>
      <c r="T25" s="452">
        <f t="shared" si="11"/>
        <v>0</v>
      </c>
      <c r="U25" s="453">
        <f t="shared" si="12"/>
        <v>0</v>
      </c>
      <c r="V25" s="769">
        <f t="shared" si="7"/>
        <v>0</v>
      </c>
      <c r="W25" s="264"/>
      <c r="X25" s="264"/>
      <c r="Y25" s="264"/>
      <c r="Z25" s="264"/>
      <c r="AA25" s="264"/>
    </row>
    <row r="26" spans="1:31">
      <c r="A26" s="746">
        <v>9</v>
      </c>
      <c r="B26" s="561">
        <v>7000014602</v>
      </c>
      <c r="C26" s="561">
        <v>490</v>
      </c>
      <c r="D26" s="561">
        <v>190</v>
      </c>
      <c r="E26" s="561">
        <v>10</v>
      </c>
      <c r="F26" s="561" t="s">
        <v>540</v>
      </c>
      <c r="G26" s="561">
        <v>100000803</v>
      </c>
      <c r="H26" s="561">
        <v>998736</v>
      </c>
      <c r="I26" s="562"/>
      <c r="J26" s="561">
        <v>18</v>
      </c>
      <c r="K26" s="560"/>
      <c r="L26" s="559" t="s">
        <v>633</v>
      </c>
      <c r="M26" s="561" t="s">
        <v>301</v>
      </c>
      <c r="N26" s="561">
        <v>2</v>
      </c>
      <c r="O26" s="547"/>
      <c r="P26" s="558" t="str">
        <f t="shared" si="8"/>
        <v>INCLUDED</v>
      </c>
      <c r="Q26" s="516">
        <f t="shared" si="9"/>
        <v>0</v>
      </c>
      <c r="R26" s="452">
        <f t="shared" si="10"/>
        <v>0</v>
      </c>
      <c r="S26" s="642">
        <f>Discount!$J$36</f>
        <v>0</v>
      </c>
      <c r="T26" s="452">
        <f t="shared" si="11"/>
        <v>0</v>
      </c>
      <c r="U26" s="453">
        <f t="shared" si="12"/>
        <v>0</v>
      </c>
      <c r="V26" s="769">
        <f t="shared" si="7"/>
        <v>0</v>
      </c>
      <c r="W26" s="264"/>
      <c r="X26" s="264"/>
      <c r="Y26" s="264"/>
      <c r="Z26" s="264"/>
      <c r="AA26" s="264"/>
    </row>
    <row r="27" spans="1:31">
      <c r="A27" s="746">
        <v>10</v>
      </c>
      <c r="B27" s="561">
        <v>7000014602</v>
      </c>
      <c r="C27" s="561">
        <v>490</v>
      </c>
      <c r="D27" s="561">
        <v>190</v>
      </c>
      <c r="E27" s="561">
        <v>20</v>
      </c>
      <c r="F27" s="561" t="s">
        <v>540</v>
      </c>
      <c r="G27" s="561">
        <v>100000740</v>
      </c>
      <c r="H27" s="561">
        <v>998736</v>
      </c>
      <c r="I27" s="562"/>
      <c r="J27" s="561">
        <v>18</v>
      </c>
      <c r="K27" s="560"/>
      <c r="L27" s="559" t="s">
        <v>563</v>
      </c>
      <c r="M27" s="561" t="s">
        <v>301</v>
      </c>
      <c r="N27" s="561">
        <v>2</v>
      </c>
      <c r="O27" s="547"/>
      <c r="P27" s="558" t="str">
        <f t="shared" si="8"/>
        <v>INCLUDED</v>
      </c>
      <c r="Q27" s="516">
        <f t="shared" si="9"/>
        <v>0</v>
      </c>
      <c r="R27" s="452">
        <f t="shared" si="10"/>
        <v>0</v>
      </c>
      <c r="S27" s="642">
        <f>Discount!$J$36</f>
        <v>0</v>
      </c>
      <c r="T27" s="452">
        <f t="shared" si="11"/>
        <v>0</v>
      </c>
      <c r="U27" s="453">
        <f t="shared" si="12"/>
        <v>0</v>
      </c>
      <c r="V27" s="769">
        <f t="shared" si="7"/>
        <v>0</v>
      </c>
      <c r="W27" s="264"/>
      <c r="X27" s="264"/>
      <c r="Y27" s="264"/>
      <c r="Z27" s="264"/>
      <c r="AA27" s="264"/>
    </row>
    <row r="28" spans="1:31">
      <c r="A28" s="746">
        <v>11</v>
      </c>
      <c r="B28" s="561">
        <v>7000014602</v>
      </c>
      <c r="C28" s="561">
        <v>490</v>
      </c>
      <c r="D28" s="561">
        <v>190</v>
      </c>
      <c r="E28" s="561">
        <v>30</v>
      </c>
      <c r="F28" s="561" t="s">
        <v>540</v>
      </c>
      <c r="G28" s="561">
        <v>100000808</v>
      </c>
      <c r="H28" s="561">
        <v>998736</v>
      </c>
      <c r="I28" s="562"/>
      <c r="J28" s="561">
        <v>18</v>
      </c>
      <c r="K28" s="560"/>
      <c r="L28" s="559" t="s">
        <v>564</v>
      </c>
      <c r="M28" s="561" t="s">
        <v>302</v>
      </c>
      <c r="N28" s="561">
        <v>1</v>
      </c>
      <c r="O28" s="547"/>
      <c r="P28" s="558" t="str">
        <f t="shared" si="8"/>
        <v>INCLUDED</v>
      </c>
      <c r="Q28" s="516">
        <f t="shared" si="9"/>
        <v>0</v>
      </c>
      <c r="R28" s="452">
        <f t="shared" si="10"/>
        <v>0</v>
      </c>
      <c r="S28" s="642">
        <f>Discount!$J$36</f>
        <v>0</v>
      </c>
      <c r="T28" s="452">
        <f t="shared" si="11"/>
        <v>0</v>
      </c>
      <c r="U28" s="453">
        <f t="shared" si="12"/>
        <v>0</v>
      </c>
      <c r="V28" s="769">
        <f t="shared" si="7"/>
        <v>0</v>
      </c>
      <c r="W28" s="264"/>
      <c r="X28" s="264"/>
      <c r="Y28" s="264"/>
      <c r="Z28" s="264"/>
      <c r="AA28" s="264"/>
    </row>
    <row r="29" spans="1:31">
      <c r="A29" s="746">
        <v>12</v>
      </c>
      <c r="B29" s="561">
        <v>7000014602</v>
      </c>
      <c r="C29" s="561">
        <v>500</v>
      </c>
      <c r="D29" s="561">
        <v>200</v>
      </c>
      <c r="E29" s="561">
        <v>10</v>
      </c>
      <c r="F29" s="561" t="s">
        <v>541</v>
      </c>
      <c r="G29" s="561">
        <v>100006916</v>
      </c>
      <c r="H29" s="561">
        <v>998736</v>
      </c>
      <c r="I29" s="562"/>
      <c r="J29" s="561">
        <v>18</v>
      </c>
      <c r="K29" s="560"/>
      <c r="L29" s="559" t="s">
        <v>644</v>
      </c>
      <c r="M29" s="561" t="s">
        <v>301</v>
      </c>
      <c r="N29" s="561">
        <v>2</v>
      </c>
      <c r="O29" s="547"/>
      <c r="P29" s="558" t="str">
        <f t="shared" si="8"/>
        <v>INCLUDED</v>
      </c>
      <c r="Q29" s="516">
        <f t="shared" si="9"/>
        <v>0</v>
      </c>
      <c r="R29" s="452">
        <f t="shared" si="10"/>
        <v>0</v>
      </c>
      <c r="S29" s="642">
        <f>Discount!$J$36</f>
        <v>0</v>
      </c>
      <c r="T29" s="452">
        <f t="shared" si="11"/>
        <v>0</v>
      </c>
      <c r="U29" s="453">
        <f t="shared" si="12"/>
        <v>0</v>
      </c>
      <c r="V29" s="769">
        <f t="shared" si="7"/>
        <v>0</v>
      </c>
      <c r="W29" s="264"/>
      <c r="X29" s="264"/>
      <c r="Y29" s="264"/>
      <c r="Z29" s="264"/>
      <c r="AA29" s="264"/>
    </row>
    <row r="30" spans="1:31" ht="31.5">
      <c r="A30" s="746">
        <v>13</v>
      </c>
      <c r="B30" s="561">
        <v>7000014602</v>
      </c>
      <c r="C30" s="561">
        <v>510</v>
      </c>
      <c r="D30" s="561">
        <v>220</v>
      </c>
      <c r="E30" s="561">
        <v>10</v>
      </c>
      <c r="F30" s="561" t="s">
        <v>542</v>
      </c>
      <c r="G30" s="561">
        <v>100001024</v>
      </c>
      <c r="H30" s="561">
        <v>998731</v>
      </c>
      <c r="I30" s="562"/>
      <c r="J30" s="561">
        <v>18</v>
      </c>
      <c r="K30" s="560"/>
      <c r="L30" s="559" t="s">
        <v>480</v>
      </c>
      <c r="M30" s="561" t="s">
        <v>301</v>
      </c>
      <c r="N30" s="561">
        <v>1</v>
      </c>
      <c r="O30" s="547"/>
      <c r="P30" s="558" t="str">
        <f t="shared" si="8"/>
        <v>INCLUDED</v>
      </c>
      <c r="Q30" s="516">
        <f t="shared" si="9"/>
        <v>0</v>
      </c>
      <c r="R30" s="452">
        <f t="shared" si="10"/>
        <v>0</v>
      </c>
      <c r="S30" s="642">
        <f>Discount!$J$36</f>
        <v>0</v>
      </c>
      <c r="T30" s="452">
        <f t="shared" si="11"/>
        <v>0</v>
      </c>
      <c r="U30" s="453">
        <f t="shared" si="12"/>
        <v>0</v>
      </c>
      <c r="V30" s="769">
        <f t="shared" si="7"/>
        <v>0</v>
      </c>
      <c r="W30" s="264"/>
      <c r="X30" s="264"/>
      <c r="Y30" s="264"/>
      <c r="Z30" s="264"/>
      <c r="AA30" s="264"/>
    </row>
    <row r="31" spans="1:31" ht="31.5">
      <c r="A31" s="746">
        <v>14</v>
      </c>
      <c r="B31" s="561">
        <v>7000014602</v>
      </c>
      <c r="C31" s="561">
        <v>510</v>
      </c>
      <c r="D31" s="561">
        <v>220</v>
      </c>
      <c r="E31" s="561">
        <v>20</v>
      </c>
      <c r="F31" s="561" t="s">
        <v>542</v>
      </c>
      <c r="G31" s="561">
        <v>100004926</v>
      </c>
      <c r="H31" s="561">
        <v>998731</v>
      </c>
      <c r="I31" s="562"/>
      <c r="J31" s="561">
        <v>18</v>
      </c>
      <c r="K31" s="560"/>
      <c r="L31" s="559" t="s">
        <v>528</v>
      </c>
      <c r="M31" s="561" t="s">
        <v>301</v>
      </c>
      <c r="N31" s="561">
        <v>6</v>
      </c>
      <c r="O31" s="547"/>
      <c r="P31" s="558" t="str">
        <f t="shared" si="8"/>
        <v>INCLUDED</v>
      </c>
      <c r="Q31" s="516">
        <f t="shared" si="9"/>
        <v>0</v>
      </c>
      <c r="R31" s="452">
        <f t="shared" si="10"/>
        <v>0</v>
      </c>
      <c r="S31" s="642">
        <f>Discount!$J$36</f>
        <v>0</v>
      </c>
      <c r="T31" s="452">
        <f t="shared" si="11"/>
        <v>0</v>
      </c>
      <c r="U31" s="453">
        <f t="shared" si="12"/>
        <v>0</v>
      </c>
      <c r="V31" s="769">
        <f t="shared" ref="V31:V59" si="13">O31*N31</f>
        <v>0</v>
      </c>
      <c r="W31" s="264"/>
      <c r="X31" s="264"/>
      <c r="Y31" s="264"/>
      <c r="Z31" s="264"/>
      <c r="AA31" s="264"/>
    </row>
    <row r="32" spans="1:31">
      <c r="A32" s="746">
        <v>15</v>
      </c>
      <c r="B32" s="561">
        <v>7000014602</v>
      </c>
      <c r="C32" s="561">
        <v>510</v>
      </c>
      <c r="D32" s="561">
        <v>220</v>
      </c>
      <c r="E32" s="561">
        <v>30</v>
      </c>
      <c r="F32" s="561" t="s">
        <v>542</v>
      </c>
      <c r="G32" s="561">
        <v>100007147</v>
      </c>
      <c r="H32" s="561">
        <v>998731</v>
      </c>
      <c r="I32" s="562"/>
      <c r="J32" s="561">
        <v>18</v>
      </c>
      <c r="K32" s="560"/>
      <c r="L32" s="559" t="s">
        <v>645</v>
      </c>
      <c r="M32" s="561" t="s">
        <v>301</v>
      </c>
      <c r="N32" s="561">
        <v>6</v>
      </c>
      <c r="O32" s="547"/>
      <c r="P32" s="558" t="str">
        <f t="shared" si="8"/>
        <v>INCLUDED</v>
      </c>
      <c r="Q32" s="516">
        <f t="shared" si="9"/>
        <v>0</v>
      </c>
      <c r="R32" s="452">
        <f t="shared" si="10"/>
        <v>0</v>
      </c>
      <c r="S32" s="642">
        <f>Discount!$J$36</f>
        <v>0</v>
      </c>
      <c r="T32" s="452">
        <f t="shared" si="11"/>
        <v>0</v>
      </c>
      <c r="U32" s="453">
        <f t="shared" si="12"/>
        <v>0</v>
      </c>
      <c r="V32" s="769">
        <f t="shared" si="13"/>
        <v>0</v>
      </c>
      <c r="W32" s="264"/>
      <c r="X32" s="264"/>
      <c r="Y32" s="264"/>
      <c r="Z32" s="264"/>
      <c r="AA32" s="264"/>
    </row>
    <row r="33" spans="1:27">
      <c r="A33" s="746">
        <v>16</v>
      </c>
      <c r="B33" s="561">
        <v>7000014602</v>
      </c>
      <c r="C33" s="561">
        <v>510</v>
      </c>
      <c r="D33" s="561">
        <v>220</v>
      </c>
      <c r="E33" s="561">
        <v>40</v>
      </c>
      <c r="F33" s="561" t="s">
        <v>542</v>
      </c>
      <c r="G33" s="561">
        <v>100004937</v>
      </c>
      <c r="H33" s="561">
        <v>998731</v>
      </c>
      <c r="I33" s="562"/>
      <c r="J33" s="561">
        <v>18</v>
      </c>
      <c r="K33" s="560"/>
      <c r="L33" s="559" t="s">
        <v>530</v>
      </c>
      <c r="M33" s="561" t="s">
        <v>301</v>
      </c>
      <c r="N33" s="561">
        <v>12</v>
      </c>
      <c r="O33" s="547"/>
      <c r="P33" s="558" t="str">
        <f t="shared" si="8"/>
        <v>INCLUDED</v>
      </c>
      <c r="Q33" s="516">
        <f t="shared" si="9"/>
        <v>0</v>
      </c>
      <c r="R33" s="452">
        <f t="shared" si="10"/>
        <v>0</v>
      </c>
      <c r="S33" s="642">
        <f>Discount!$J$36</f>
        <v>0</v>
      </c>
      <c r="T33" s="452">
        <f t="shared" si="11"/>
        <v>0</v>
      </c>
      <c r="U33" s="453">
        <f t="shared" si="12"/>
        <v>0</v>
      </c>
      <c r="V33" s="769">
        <f t="shared" si="13"/>
        <v>0</v>
      </c>
      <c r="W33" s="264"/>
      <c r="X33" s="264"/>
      <c r="Y33" s="264"/>
      <c r="Z33" s="264"/>
      <c r="AA33" s="264"/>
    </row>
    <row r="34" spans="1:27" ht="31.5">
      <c r="A34" s="746">
        <v>17</v>
      </c>
      <c r="B34" s="561">
        <v>7000014602</v>
      </c>
      <c r="C34" s="561">
        <v>510</v>
      </c>
      <c r="D34" s="561">
        <v>220</v>
      </c>
      <c r="E34" s="561">
        <v>50</v>
      </c>
      <c r="F34" s="561" t="s">
        <v>542</v>
      </c>
      <c r="G34" s="561">
        <v>100001050</v>
      </c>
      <c r="H34" s="561">
        <v>998731</v>
      </c>
      <c r="I34" s="562"/>
      <c r="J34" s="561">
        <v>18</v>
      </c>
      <c r="K34" s="560"/>
      <c r="L34" s="559" t="s">
        <v>646</v>
      </c>
      <c r="M34" s="561" t="s">
        <v>301</v>
      </c>
      <c r="N34" s="561">
        <v>2</v>
      </c>
      <c r="O34" s="547"/>
      <c r="P34" s="558" t="str">
        <f t="shared" si="8"/>
        <v>INCLUDED</v>
      </c>
      <c r="Q34" s="516">
        <f t="shared" si="9"/>
        <v>0</v>
      </c>
      <c r="R34" s="452">
        <f t="shared" si="10"/>
        <v>0</v>
      </c>
      <c r="S34" s="642">
        <f>Discount!$J$36</f>
        <v>0</v>
      </c>
      <c r="T34" s="452">
        <f t="shared" si="11"/>
        <v>0</v>
      </c>
      <c r="U34" s="453">
        <f t="shared" si="12"/>
        <v>0</v>
      </c>
      <c r="V34" s="769">
        <f t="shared" si="13"/>
        <v>0</v>
      </c>
      <c r="W34" s="264"/>
      <c r="X34" s="264"/>
      <c r="Y34" s="264"/>
      <c r="Z34" s="264"/>
      <c r="AA34" s="264"/>
    </row>
    <row r="35" spans="1:27" ht="31.5">
      <c r="A35" s="746">
        <v>18</v>
      </c>
      <c r="B35" s="561">
        <v>7000014602</v>
      </c>
      <c r="C35" s="561">
        <v>510</v>
      </c>
      <c r="D35" s="561">
        <v>220</v>
      </c>
      <c r="E35" s="561">
        <v>60</v>
      </c>
      <c r="F35" s="561" t="s">
        <v>542</v>
      </c>
      <c r="G35" s="561">
        <v>100001052</v>
      </c>
      <c r="H35" s="561">
        <v>998731</v>
      </c>
      <c r="I35" s="562"/>
      <c r="J35" s="561">
        <v>18</v>
      </c>
      <c r="K35" s="560"/>
      <c r="L35" s="559" t="s">
        <v>647</v>
      </c>
      <c r="M35" s="561" t="s">
        <v>301</v>
      </c>
      <c r="N35" s="561">
        <v>2</v>
      </c>
      <c r="O35" s="547"/>
      <c r="P35" s="558" t="str">
        <f t="shared" si="8"/>
        <v>INCLUDED</v>
      </c>
      <c r="Q35" s="516">
        <f t="shared" si="9"/>
        <v>0</v>
      </c>
      <c r="R35" s="452">
        <f t="shared" si="10"/>
        <v>0</v>
      </c>
      <c r="S35" s="642">
        <f>Discount!$J$36</f>
        <v>0</v>
      </c>
      <c r="T35" s="452">
        <f t="shared" si="11"/>
        <v>0</v>
      </c>
      <c r="U35" s="453">
        <f t="shared" si="12"/>
        <v>0</v>
      </c>
      <c r="V35" s="769">
        <f t="shared" si="13"/>
        <v>0</v>
      </c>
      <c r="W35" s="264"/>
      <c r="X35" s="264"/>
      <c r="Y35" s="264"/>
      <c r="Z35" s="264"/>
      <c r="AA35" s="264"/>
    </row>
    <row r="36" spans="1:27">
      <c r="A36" s="746">
        <v>19</v>
      </c>
      <c r="B36" s="561">
        <v>7000014602</v>
      </c>
      <c r="C36" s="561">
        <v>510</v>
      </c>
      <c r="D36" s="561">
        <v>220</v>
      </c>
      <c r="E36" s="561">
        <v>80</v>
      </c>
      <c r="F36" s="561" t="s">
        <v>542</v>
      </c>
      <c r="G36" s="561">
        <v>100008132</v>
      </c>
      <c r="H36" s="561">
        <v>998736</v>
      </c>
      <c r="I36" s="562"/>
      <c r="J36" s="561">
        <v>18</v>
      </c>
      <c r="K36" s="560"/>
      <c r="L36" s="559" t="s">
        <v>648</v>
      </c>
      <c r="M36" s="561" t="s">
        <v>301</v>
      </c>
      <c r="N36" s="561">
        <v>4</v>
      </c>
      <c r="O36" s="547"/>
      <c r="P36" s="558" t="str">
        <f t="shared" si="8"/>
        <v>INCLUDED</v>
      </c>
      <c r="Q36" s="516">
        <f t="shared" si="9"/>
        <v>0</v>
      </c>
      <c r="R36" s="452">
        <f t="shared" si="10"/>
        <v>0</v>
      </c>
      <c r="S36" s="642">
        <f>Discount!$J$36</f>
        <v>0</v>
      </c>
      <c r="T36" s="452">
        <f t="shared" si="11"/>
        <v>0</v>
      </c>
      <c r="U36" s="453">
        <f t="shared" si="12"/>
        <v>0</v>
      </c>
      <c r="V36" s="769">
        <f t="shared" si="13"/>
        <v>0</v>
      </c>
      <c r="W36" s="264"/>
      <c r="X36" s="264"/>
      <c r="Y36" s="264"/>
      <c r="Z36" s="264"/>
      <c r="AA36" s="264"/>
    </row>
    <row r="37" spans="1:27">
      <c r="A37" s="746">
        <v>20</v>
      </c>
      <c r="B37" s="561">
        <v>7000014602</v>
      </c>
      <c r="C37" s="561">
        <v>510</v>
      </c>
      <c r="D37" s="561">
        <v>220</v>
      </c>
      <c r="E37" s="561">
        <v>90</v>
      </c>
      <c r="F37" s="561" t="s">
        <v>542</v>
      </c>
      <c r="G37" s="561">
        <v>100008097</v>
      </c>
      <c r="H37" s="561">
        <v>998731</v>
      </c>
      <c r="I37" s="562"/>
      <c r="J37" s="561">
        <v>18</v>
      </c>
      <c r="K37" s="560"/>
      <c r="L37" s="559" t="s">
        <v>649</v>
      </c>
      <c r="M37" s="561" t="s">
        <v>301</v>
      </c>
      <c r="N37" s="561">
        <v>4</v>
      </c>
      <c r="O37" s="547"/>
      <c r="P37" s="558" t="str">
        <f t="shared" si="8"/>
        <v>INCLUDED</v>
      </c>
      <c r="Q37" s="516">
        <f t="shared" si="9"/>
        <v>0</v>
      </c>
      <c r="R37" s="452">
        <f t="shared" si="10"/>
        <v>0</v>
      </c>
      <c r="S37" s="642">
        <f>Discount!$J$36</f>
        <v>0</v>
      </c>
      <c r="T37" s="452">
        <f t="shared" si="11"/>
        <v>0</v>
      </c>
      <c r="U37" s="453">
        <f t="shared" si="12"/>
        <v>0</v>
      </c>
      <c r="V37" s="769">
        <f t="shared" si="13"/>
        <v>0</v>
      </c>
      <c r="W37" s="264"/>
      <c r="X37" s="264"/>
      <c r="Y37" s="264"/>
      <c r="Z37" s="264"/>
      <c r="AA37" s="264"/>
    </row>
    <row r="38" spans="1:27">
      <c r="A38" s="746">
        <v>21</v>
      </c>
      <c r="B38" s="561">
        <v>7000014602</v>
      </c>
      <c r="C38" s="561">
        <v>510</v>
      </c>
      <c r="D38" s="561">
        <v>220</v>
      </c>
      <c r="E38" s="561">
        <v>100</v>
      </c>
      <c r="F38" s="561" t="s">
        <v>542</v>
      </c>
      <c r="G38" s="561">
        <v>100005942</v>
      </c>
      <c r="H38" s="561">
        <v>998731</v>
      </c>
      <c r="I38" s="562"/>
      <c r="J38" s="561">
        <v>18</v>
      </c>
      <c r="K38" s="560"/>
      <c r="L38" s="559" t="s">
        <v>650</v>
      </c>
      <c r="M38" s="561" t="s">
        <v>301</v>
      </c>
      <c r="N38" s="561">
        <v>12</v>
      </c>
      <c r="O38" s="547"/>
      <c r="P38" s="558" t="str">
        <f t="shared" si="8"/>
        <v>INCLUDED</v>
      </c>
      <c r="Q38" s="516">
        <f t="shared" si="9"/>
        <v>0</v>
      </c>
      <c r="R38" s="452">
        <f t="shared" si="10"/>
        <v>0</v>
      </c>
      <c r="S38" s="642">
        <f>Discount!$J$36</f>
        <v>0</v>
      </c>
      <c r="T38" s="452">
        <f t="shared" si="11"/>
        <v>0</v>
      </c>
      <c r="U38" s="453">
        <f t="shared" si="12"/>
        <v>0</v>
      </c>
      <c r="V38" s="769">
        <f t="shared" si="13"/>
        <v>0</v>
      </c>
      <c r="W38" s="264"/>
      <c r="X38" s="264"/>
      <c r="Y38" s="264"/>
      <c r="Z38" s="264"/>
      <c r="AA38" s="264"/>
    </row>
    <row r="39" spans="1:27" ht="31.5">
      <c r="A39" s="746">
        <v>22</v>
      </c>
      <c r="B39" s="561">
        <v>7000014602</v>
      </c>
      <c r="C39" s="561">
        <v>510</v>
      </c>
      <c r="D39" s="561">
        <v>220</v>
      </c>
      <c r="E39" s="561">
        <v>110</v>
      </c>
      <c r="F39" s="561" t="s">
        <v>542</v>
      </c>
      <c r="G39" s="561">
        <v>100004932</v>
      </c>
      <c r="H39" s="561">
        <v>998731</v>
      </c>
      <c r="I39" s="562"/>
      <c r="J39" s="561">
        <v>18</v>
      </c>
      <c r="K39" s="560"/>
      <c r="L39" s="559" t="s">
        <v>651</v>
      </c>
      <c r="M39" s="561" t="s">
        <v>301</v>
      </c>
      <c r="N39" s="561">
        <v>12</v>
      </c>
      <c r="O39" s="547"/>
      <c r="P39" s="558" t="str">
        <f t="shared" si="8"/>
        <v>INCLUDED</v>
      </c>
      <c r="Q39" s="516">
        <f t="shared" si="9"/>
        <v>0</v>
      </c>
      <c r="R39" s="452">
        <f t="shared" si="10"/>
        <v>0</v>
      </c>
      <c r="S39" s="642">
        <f>Discount!$J$36</f>
        <v>0</v>
      </c>
      <c r="T39" s="452">
        <f t="shared" si="11"/>
        <v>0</v>
      </c>
      <c r="U39" s="453">
        <f t="shared" si="12"/>
        <v>0</v>
      </c>
      <c r="V39" s="769">
        <f t="shared" si="13"/>
        <v>0</v>
      </c>
      <c r="W39" s="264"/>
      <c r="X39" s="264"/>
      <c r="Y39" s="264"/>
      <c r="Z39" s="264"/>
      <c r="AA39" s="264"/>
    </row>
    <row r="40" spans="1:27">
      <c r="A40" s="746">
        <v>23</v>
      </c>
      <c r="B40" s="561">
        <v>7000014602</v>
      </c>
      <c r="C40" s="561">
        <v>510</v>
      </c>
      <c r="D40" s="561">
        <v>220</v>
      </c>
      <c r="E40" s="561">
        <v>120</v>
      </c>
      <c r="F40" s="561" t="s">
        <v>542</v>
      </c>
      <c r="G40" s="561">
        <v>100001885</v>
      </c>
      <c r="H40" s="561">
        <v>998739</v>
      </c>
      <c r="I40" s="562"/>
      <c r="J40" s="561">
        <v>18</v>
      </c>
      <c r="K40" s="560"/>
      <c r="L40" s="559" t="s">
        <v>521</v>
      </c>
      <c r="M40" s="561" t="s">
        <v>301</v>
      </c>
      <c r="N40" s="561">
        <v>2</v>
      </c>
      <c r="O40" s="547"/>
      <c r="P40" s="558" t="str">
        <f t="shared" si="8"/>
        <v>INCLUDED</v>
      </c>
      <c r="Q40" s="516">
        <f t="shared" si="9"/>
        <v>0</v>
      </c>
      <c r="R40" s="452">
        <f t="shared" si="10"/>
        <v>0</v>
      </c>
      <c r="S40" s="642">
        <f>Discount!$J$36</f>
        <v>0</v>
      </c>
      <c r="T40" s="452">
        <f t="shared" si="11"/>
        <v>0</v>
      </c>
      <c r="U40" s="453">
        <f t="shared" si="12"/>
        <v>0</v>
      </c>
      <c r="V40" s="769">
        <f t="shared" si="13"/>
        <v>0</v>
      </c>
      <c r="W40" s="264"/>
      <c r="X40" s="264"/>
      <c r="Y40" s="264"/>
      <c r="Z40" s="264"/>
      <c r="AA40" s="264"/>
    </row>
    <row r="41" spans="1:27">
      <c r="A41" s="746">
        <v>24</v>
      </c>
      <c r="B41" s="561">
        <v>7000014602</v>
      </c>
      <c r="C41" s="561">
        <v>530</v>
      </c>
      <c r="D41" s="561">
        <v>240</v>
      </c>
      <c r="E41" s="561">
        <v>10</v>
      </c>
      <c r="F41" s="561" t="s">
        <v>543</v>
      </c>
      <c r="G41" s="561">
        <v>100003103</v>
      </c>
      <c r="H41" s="561">
        <v>998731</v>
      </c>
      <c r="I41" s="562"/>
      <c r="J41" s="561">
        <v>18</v>
      </c>
      <c r="K41" s="560"/>
      <c r="L41" s="559" t="s">
        <v>491</v>
      </c>
      <c r="M41" s="561" t="s">
        <v>303</v>
      </c>
      <c r="N41" s="561">
        <v>1</v>
      </c>
      <c r="O41" s="547"/>
      <c r="P41" s="558" t="str">
        <f t="shared" si="8"/>
        <v>INCLUDED</v>
      </c>
      <c r="Q41" s="516">
        <f t="shared" si="9"/>
        <v>0</v>
      </c>
      <c r="R41" s="452">
        <f t="shared" si="10"/>
        <v>0</v>
      </c>
      <c r="S41" s="642">
        <f>Discount!$J$36</f>
        <v>0</v>
      </c>
      <c r="T41" s="452">
        <f t="shared" si="11"/>
        <v>0</v>
      </c>
      <c r="U41" s="453">
        <f t="shared" si="12"/>
        <v>0</v>
      </c>
      <c r="V41" s="769">
        <f t="shared" si="13"/>
        <v>0</v>
      </c>
      <c r="W41" s="264"/>
      <c r="X41" s="264"/>
      <c r="Y41" s="264"/>
      <c r="Z41" s="264"/>
      <c r="AA41" s="264"/>
    </row>
    <row r="42" spans="1:27" ht="31.5">
      <c r="A42" s="746">
        <v>25</v>
      </c>
      <c r="B42" s="561">
        <v>7000014602</v>
      </c>
      <c r="C42" s="561">
        <v>540</v>
      </c>
      <c r="D42" s="561">
        <v>250</v>
      </c>
      <c r="E42" s="561">
        <v>10</v>
      </c>
      <c r="F42" s="561" t="s">
        <v>544</v>
      </c>
      <c r="G42" s="561">
        <v>100000514</v>
      </c>
      <c r="H42" s="561">
        <v>998731</v>
      </c>
      <c r="I42" s="562"/>
      <c r="J42" s="561">
        <v>18</v>
      </c>
      <c r="K42" s="560"/>
      <c r="L42" s="559" t="s">
        <v>652</v>
      </c>
      <c r="M42" s="561" t="s">
        <v>302</v>
      </c>
      <c r="N42" s="561">
        <v>2</v>
      </c>
      <c r="O42" s="547"/>
      <c r="P42" s="558" t="str">
        <f t="shared" si="8"/>
        <v>INCLUDED</v>
      </c>
      <c r="Q42" s="516">
        <f t="shared" si="9"/>
        <v>0</v>
      </c>
      <c r="R42" s="452">
        <f t="shared" si="10"/>
        <v>0</v>
      </c>
      <c r="S42" s="642">
        <f>Discount!$J$36</f>
        <v>0</v>
      </c>
      <c r="T42" s="452">
        <f t="shared" si="11"/>
        <v>0</v>
      </c>
      <c r="U42" s="453">
        <f t="shared" si="12"/>
        <v>0</v>
      </c>
      <c r="V42" s="769">
        <f t="shared" si="13"/>
        <v>0</v>
      </c>
      <c r="W42" s="264"/>
      <c r="X42" s="264"/>
      <c r="Y42" s="264"/>
      <c r="Z42" s="264"/>
      <c r="AA42" s="264"/>
    </row>
    <row r="43" spans="1:27" ht="31.5">
      <c r="A43" s="746">
        <v>26</v>
      </c>
      <c r="B43" s="561">
        <v>7000014602</v>
      </c>
      <c r="C43" s="561">
        <v>540</v>
      </c>
      <c r="D43" s="561">
        <v>250</v>
      </c>
      <c r="E43" s="561">
        <v>20</v>
      </c>
      <c r="F43" s="561" t="s">
        <v>544</v>
      </c>
      <c r="G43" s="561">
        <v>100003483</v>
      </c>
      <c r="H43" s="561">
        <v>998731</v>
      </c>
      <c r="I43" s="562"/>
      <c r="J43" s="561">
        <v>18</v>
      </c>
      <c r="K43" s="560"/>
      <c r="L43" s="559" t="s">
        <v>653</v>
      </c>
      <c r="M43" s="561" t="s">
        <v>302</v>
      </c>
      <c r="N43" s="561">
        <v>2</v>
      </c>
      <c r="O43" s="547"/>
      <c r="P43" s="558" t="str">
        <f t="shared" si="8"/>
        <v>INCLUDED</v>
      </c>
      <c r="Q43" s="516">
        <f t="shared" si="9"/>
        <v>0</v>
      </c>
      <c r="R43" s="452">
        <f t="shared" si="10"/>
        <v>0</v>
      </c>
      <c r="S43" s="642">
        <f>Discount!$J$36</f>
        <v>0</v>
      </c>
      <c r="T43" s="452">
        <f t="shared" si="11"/>
        <v>0</v>
      </c>
      <c r="U43" s="453">
        <f t="shared" si="12"/>
        <v>0</v>
      </c>
      <c r="V43" s="769">
        <f t="shared" si="13"/>
        <v>0</v>
      </c>
      <c r="W43" s="264"/>
      <c r="X43" s="264"/>
      <c r="Y43" s="264"/>
      <c r="Z43" s="264"/>
      <c r="AA43" s="264"/>
    </row>
    <row r="44" spans="1:27">
      <c r="A44" s="746">
        <v>27</v>
      </c>
      <c r="B44" s="561">
        <v>7000014602</v>
      </c>
      <c r="C44" s="561">
        <v>630</v>
      </c>
      <c r="D44" s="561">
        <v>255</v>
      </c>
      <c r="E44" s="561">
        <v>20</v>
      </c>
      <c r="F44" s="561" t="s">
        <v>545</v>
      </c>
      <c r="G44" s="561">
        <v>100000973</v>
      </c>
      <c r="H44" s="561">
        <v>998736</v>
      </c>
      <c r="I44" s="562"/>
      <c r="J44" s="561">
        <v>18</v>
      </c>
      <c r="K44" s="560"/>
      <c r="L44" s="559" t="s">
        <v>577</v>
      </c>
      <c r="M44" s="561" t="s">
        <v>301</v>
      </c>
      <c r="N44" s="561">
        <v>3</v>
      </c>
      <c r="O44" s="547"/>
      <c r="P44" s="558" t="str">
        <f t="shared" si="8"/>
        <v>INCLUDED</v>
      </c>
      <c r="Q44" s="516">
        <f t="shared" si="9"/>
        <v>0</v>
      </c>
      <c r="R44" s="452">
        <f t="shared" si="10"/>
        <v>0</v>
      </c>
      <c r="S44" s="642">
        <f>Discount!$J$36</f>
        <v>0</v>
      </c>
      <c r="T44" s="452">
        <f t="shared" si="11"/>
        <v>0</v>
      </c>
      <c r="U44" s="453">
        <f t="shared" si="12"/>
        <v>0</v>
      </c>
      <c r="V44" s="769">
        <f t="shared" si="13"/>
        <v>0</v>
      </c>
      <c r="W44" s="264"/>
      <c r="X44" s="264"/>
      <c r="Y44" s="264"/>
      <c r="Z44" s="264"/>
      <c r="AA44" s="264"/>
    </row>
    <row r="45" spans="1:27">
      <c r="A45" s="746">
        <v>28</v>
      </c>
      <c r="B45" s="561">
        <v>7000014602</v>
      </c>
      <c r="C45" s="561">
        <v>630</v>
      </c>
      <c r="D45" s="561">
        <v>255</v>
      </c>
      <c r="E45" s="561">
        <v>30</v>
      </c>
      <c r="F45" s="561" t="s">
        <v>545</v>
      </c>
      <c r="G45" s="561">
        <v>100002752</v>
      </c>
      <c r="H45" s="561">
        <v>998736</v>
      </c>
      <c r="I45" s="562"/>
      <c r="J45" s="561">
        <v>18</v>
      </c>
      <c r="K45" s="560"/>
      <c r="L45" s="559" t="s">
        <v>654</v>
      </c>
      <c r="M45" s="561" t="s">
        <v>301</v>
      </c>
      <c r="N45" s="561">
        <v>5</v>
      </c>
      <c r="O45" s="547"/>
      <c r="P45" s="558" t="str">
        <f t="shared" si="8"/>
        <v>INCLUDED</v>
      </c>
      <c r="Q45" s="516">
        <f t="shared" si="9"/>
        <v>0</v>
      </c>
      <c r="R45" s="452">
        <f t="shared" si="10"/>
        <v>0</v>
      </c>
      <c r="S45" s="642">
        <f>Discount!$J$36</f>
        <v>0</v>
      </c>
      <c r="T45" s="452">
        <f t="shared" si="11"/>
        <v>0</v>
      </c>
      <c r="U45" s="453">
        <f t="shared" si="12"/>
        <v>0</v>
      </c>
      <c r="V45" s="769">
        <f t="shared" si="13"/>
        <v>0</v>
      </c>
      <c r="W45" s="264"/>
      <c r="X45" s="264"/>
      <c r="Y45" s="264"/>
      <c r="Z45" s="264"/>
      <c r="AA45" s="264"/>
    </row>
    <row r="46" spans="1:27">
      <c r="A46" s="746">
        <v>29</v>
      </c>
      <c r="B46" s="561">
        <v>7000014602</v>
      </c>
      <c r="C46" s="561">
        <v>630</v>
      </c>
      <c r="D46" s="561">
        <v>255</v>
      </c>
      <c r="E46" s="561">
        <v>40</v>
      </c>
      <c r="F46" s="561" t="s">
        <v>545</v>
      </c>
      <c r="G46" s="561">
        <v>100000975</v>
      </c>
      <c r="H46" s="561">
        <v>995461</v>
      </c>
      <c r="I46" s="562"/>
      <c r="J46" s="561">
        <v>18</v>
      </c>
      <c r="K46" s="560"/>
      <c r="L46" s="559" t="s">
        <v>516</v>
      </c>
      <c r="M46" s="561" t="s">
        <v>301</v>
      </c>
      <c r="N46" s="561">
        <v>5</v>
      </c>
      <c r="O46" s="547"/>
      <c r="P46" s="558" t="str">
        <f t="shared" si="8"/>
        <v>INCLUDED</v>
      </c>
      <c r="Q46" s="516">
        <f t="shared" si="9"/>
        <v>0</v>
      </c>
      <c r="R46" s="452">
        <f t="shared" si="10"/>
        <v>0</v>
      </c>
      <c r="S46" s="642">
        <f>Discount!$J$36</f>
        <v>0</v>
      </c>
      <c r="T46" s="452">
        <f t="shared" si="11"/>
        <v>0</v>
      </c>
      <c r="U46" s="453">
        <f t="shared" si="12"/>
        <v>0</v>
      </c>
      <c r="V46" s="769">
        <f t="shared" si="13"/>
        <v>0</v>
      </c>
      <c r="W46" s="264"/>
      <c r="X46" s="264"/>
      <c r="Y46" s="264"/>
      <c r="Z46" s="264"/>
      <c r="AA46" s="264"/>
    </row>
    <row r="47" spans="1:27">
      <c r="A47" s="746">
        <v>30</v>
      </c>
      <c r="B47" s="561">
        <v>7000014602</v>
      </c>
      <c r="C47" s="561">
        <v>630</v>
      </c>
      <c r="D47" s="561">
        <v>255</v>
      </c>
      <c r="E47" s="561">
        <v>50</v>
      </c>
      <c r="F47" s="561" t="s">
        <v>545</v>
      </c>
      <c r="G47" s="561">
        <v>100003319</v>
      </c>
      <c r="H47" s="561">
        <v>998736</v>
      </c>
      <c r="I47" s="562"/>
      <c r="J47" s="561">
        <v>18</v>
      </c>
      <c r="K47" s="560"/>
      <c r="L47" s="559" t="s">
        <v>655</v>
      </c>
      <c r="M47" s="561" t="s">
        <v>302</v>
      </c>
      <c r="N47" s="561">
        <v>1</v>
      </c>
      <c r="O47" s="547"/>
      <c r="P47" s="558" t="str">
        <f t="shared" si="8"/>
        <v>INCLUDED</v>
      </c>
      <c r="Q47" s="516">
        <f t="shared" si="9"/>
        <v>0</v>
      </c>
      <c r="R47" s="452">
        <f t="shared" si="10"/>
        <v>0</v>
      </c>
      <c r="S47" s="642">
        <f>Discount!$J$36</f>
        <v>0</v>
      </c>
      <c r="T47" s="452">
        <f t="shared" si="11"/>
        <v>0</v>
      </c>
      <c r="U47" s="453">
        <f t="shared" si="12"/>
        <v>0</v>
      </c>
      <c r="V47" s="769">
        <f t="shared" si="13"/>
        <v>0</v>
      </c>
      <c r="W47" s="264"/>
      <c r="X47" s="264"/>
      <c r="Y47" s="264"/>
      <c r="Z47" s="264"/>
      <c r="AA47" s="264"/>
    </row>
    <row r="48" spans="1:27" ht="31.5">
      <c r="A48" s="746">
        <v>31</v>
      </c>
      <c r="B48" s="561">
        <v>7000014602</v>
      </c>
      <c r="C48" s="561">
        <v>550</v>
      </c>
      <c r="D48" s="561">
        <v>260</v>
      </c>
      <c r="E48" s="561">
        <v>10</v>
      </c>
      <c r="F48" s="561" t="s">
        <v>546</v>
      </c>
      <c r="G48" s="561">
        <v>100002379</v>
      </c>
      <c r="H48" s="561">
        <v>995463</v>
      </c>
      <c r="I48" s="562"/>
      <c r="J48" s="561">
        <v>18</v>
      </c>
      <c r="K48" s="560"/>
      <c r="L48" s="559" t="s">
        <v>518</v>
      </c>
      <c r="M48" s="561" t="s">
        <v>481</v>
      </c>
      <c r="N48" s="561">
        <v>1</v>
      </c>
      <c r="O48" s="547"/>
      <c r="P48" s="558" t="str">
        <f t="shared" si="8"/>
        <v>INCLUDED</v>
      </c>
      <c r="Q48" s="516">
        <f t="shared" si="9"/>
        <v>0</v>
      </c>
      <c r="R48" s="452">
        <f t="shared" si="10"/>
        <v>0</v>
      </c>
      <c r="S48" s="642">
        <f>Discount!$J$36</f>
        <v>0</v>
      </c>
      <c r="T48" s="452">
        <f t="shared" si="11"/>
        <v>0</v>
      </c>
      <c r="U48" s="453">
        <f t="shared" si="12"/>
        <v>0</v>
      </c>
      <c r="V48" s="769">
        <f t="shared" si="13"/>
        <v>0</v>
      </c>
      <c r="W48" s="264"/>
      <c r="X48" s="264"/>
      <c r="Y48" s="264"/>
      <c r="Z48" s="264"/>
      <c r="AA48" s="264"/>
    </row>
    <row r="49" spans="1:27" ht="31.5">
      <c r="A49" s="746">
        <v>32</v>
      </c>
      <c r="B49" s="561">
        <v>7000014602</v>
      </c>
      <c r="C49" s="561">
        <v>550</v>
      </c>
      <c r="D49" s="561">
        <v>260</v>
      </c>
      <c r="E49" s="561">
        <v>30</v>
      </c>
      <c r="F49" s="561" t="s">
        <v>546</v>
      </c>
      <c r="G49" s="561">
        <v>100002052</v>
      </c>
      <c r="H49" s="561">
        <v>995463</v>
      </c>
      <c r="I49" s="562"/>
      <c r="J49" s="561">
        <v>18</v>
      </c>
      <c r="K49" s="560"/>
      <c r="L49" s="559" t="s">
        <v>578</v>
      </c>
      <c r="M49" s="561" t="s">
        <v>302</v>
      </c>
      <c r="N49" s="561">
        <v>1</v>
      </c>
      <c r="O49" s="547"/>
      <c r="P49" s="558" t="str">
        <f t="shared" si="8"/>
        <v>INCLUDED</v>
      </c>
      <c r="Q49" s="516">
        <f t="shared" si="9"/>
        <v>0</v>
      </c>
      <c r="R49" s="452">
        <f t="shared" si="10"/>
        <v>0</v>
      </c>
      <c r="S49" s="642">
        <f>Discount!$J$36</f>
        <v>0</v>
      </c>
      <c r="T49" s="452">
        <f t="shared" si="11"/>
        <v>0</v>
      </c>
      <c r="U49" s="453">
        <f t="shared" si="12"/>
        <v>0</v>
      </c>
      <c r="V49" s="769">
        <f t="shared" si="13"/>
        <v>0</v>
      </c>
      <c r="W49" s="264"/>
      <c r="X49" s="264"/>
      <c r="Y49" s="264"/>
      <c r="Z49" s="264"/>
      <c r="AA49" s="264"/>
    </row>
    <row r="50" spans="1:27" ht="31.5">
      <c r="A50" s="746">
        <v>33</v>
      </c>
      <c r="B50" s="561">
        <v>7000014602</v>
      </c>
      <c r="C50" s="561">
        <v>560</v>
      </c>
      <c r="D50" s="561">
        <v>270</v>
      </c>
      <c r="E50" s="561">
        <v>10</v>
      </c>
      <c r="F50" s="561" t="s">
        <v>547</v>
      </c>
      <c r="G50" s="561">
        <v>100002181</v>
      </c>
      <c r="H50" s="561">
        <v>998736</v>
      </c>
      <c r="I50" s="562"/>
      <c r="J50" s="561">
        <v>18</v>
      </c>
      <c r="K50" s="560"/>
      <c r="L50" s="559" t="s">
        <v>482</v>
      </c>
      <c r="M50" s="561" t="s">
        <v>481</v>
      </c>
      <c r="N50" s="561">
        <v>1</v>
      </c>
      <c r="O50" s="547"/>
      <c r="P50" s="558" t="str">
        <f t="shared" si="8"/>
        <v>INCLUDED</v>
      </c>
      <c r="Q50" s="516">
        <f t="shared" si="9"/>
        <v>0</v>
      </c>
      <c r="R50" s="452">
        <f t="shared" si="10"/>
        <v>0</v>
      </c>
      <c r="S50" s="642">
        <f>Discount!$J$36</f>
        <v>0</v>
      </c>
      <c r="T50" s="452">
        <f t="shared" si="11"/>
        <v>0</v>
      </c>
      <c r="U50" s="453">
        <f t="shared" si="12"/>
        <v>0</v>
      </c>
      <c r="V50" s="769">
        <f t="shared" si="13"/>
        <v>0</v>
      </c>
      <c r="W50" s="264"/>
      <c r="X50" s="264"/>
      <c r="Y50" s="264"/>
      <c r="Z50" s="264"/>
      <c r="AA50" s="264"/>
    </row>
    <row r="51" spans="1:27" ht="31.5">
      <c r="A51" s="746">
        <v>34</v>
      </c>
      <c r="B51" s="561">
        <v>7000014602</v>
      </c>
      <c r="C51" s="561">
        <v>560</v>
      </c>
      <c r="D51" s="561">
        <v>270</v>
      </c>
      <c r="E51" s="561">
        <v>20</v>
      </c>
      <c r="F51" s="561" t="s">
        <v>547</v>
      </c>
      <c r="G51" s="561">
        <v>100002182</v>
      </c>
      <c r="H51" s="561">
        <v>998736</v>
      </c>
      <c r="I51" s="562"/>
      <c r="J51" s="561">
        <v>18</v>
      </c>
      <c r="K51" s="560"/>
      <c r="L51" s="559" t="s">
        <v>483</v>
      </c>
      <c r="M51" s="561" t="s">
        <v>481</v>
      </c>
      <c r="N51" s="561">
        <v>1</v>
      </c>
      <c r="O51" s="547"/>
      <c r="P51" s="558" t="str">
        <f t="shared" si="8"/>
        <v>INCLUDED</v>
      </c>
      <c r="Q51" s="516">
        <f t="shared" si="9"/>
        <v>0</v>
      </c>
      <c r="R51" s="452">
        <f t="shared" si="10"/>
        <v>0</v>
      </c>
      <c r="S51" s="642">
        <f>Discount!$J$36</f>
        <v>0</v>
      </c>
      <c r="T51" s="452">
        <f t="shared" si="11"/>
        <v>0</v>
      </c>
      <c r="U51" s="453">
        <f t="shared" si="12"/>
        <v>0</v>
      </c>
      <c r="V51" s="769">
        <f t="shared" si="13"/>
        <v>0</v>
      </c>
      <c r="W51" s="264"/>
      <c r="X51" s="264"/>
      <c r="Y51" s="264"/>
      <c r="Z51" s="264"/>
      <c r="AA51" s="264"/>
    </row>
    <row r="52" spans="1:27">
      <c r="A52" s="746">
        <v>35</v>
      </c>
      <c r="B52" s="561">
        <v>7000014602</v>
      </c>
      <c r="C52" s="561">
        <v>560</v>
      </c>
      <c r="D52" s="561">
        <v>270</v>
      </c>
      <c r="E52" s="561">
        <v>30</v>
      </c>
      <c r="F52" s="561" t="s">
        <v>547</v>
      </c>
      <c r="G52" s="561">
        <v>100003034</v>
      </c>
      <c r="H52" s="561">
        <v>998736</v>
      </c>
      <c r="I52" s="562"/>
      <c r="J52" s="561">
        <v>18</v>
      </c>
      <c r="K52" s="560"/>
      <c r="L52" s="559" t="s">
        <v>579</v>
      </c>
      <c r="M52" s="561" t="s">
        <v>303</v>
      </c>
      <c r="N52" s="561">
        <v>0.5</v>
      </c>
      <c r="O52" s="547"/>
      <c r="P52" s="558" t="str">
        <f t="shared" si="8"/>
        <v>INCLUDED</v>
      </c>
      <c r="Q52" s="516">
        <f t="shared" si="9"/>
        <v>0</v>
      </c>
      <c r="R52" s="452">
        <f t="shared" si="10"/>
        <v>0</v>
      </c>
      <c r="S52" s="642">
        <f>Discount!$J$36</f>
        <v>0</v>
      </c>
      <c r="T52" s="452">
        <f t="shared" si="11"/>
        <v>0</v>
      </c>
      <c r="U52" s="453">
        <f t="shared" si="12"/>
        <v>0</v>
      </c>
      <c r="V52" s="769">
        <f t="shared" si="13"/>
        <v>0</v>
      </c>
      <c r="W52" s="264"/>
      <c r="X52" s="264"/>
      <c r="Y52" s="264"/>
      <c r="Z52" s="264"/>
      <c r="AA52" s="264"/>
    </row>
    <row r="53" spans="1:27" ht="31.5">
      <c r="A53" s="746">
        <v>36</v>
      </c>
      <c r="B53" s="561">
        <v>7000014602</v>
      </c>
      <c r="C53" s="561">
        <v>560</v>
      </c>
      <c r="D53" s="561">
        <v>270</v>
      </c>
      <c r="E53" s="561">
        <v>40</v>
      </c>
      <c r="F53" s="561" t="s">
        <v>547</v>
      </c>
      <c r="G53" s="561">
        <v>100002180</v>
      </c>
      <c r="H53" s="561">
        <v>998736</v>
      </c>
      <c r="I53" s="562"/>
      <c r="J53" s="561">
        <v>18</v>
      </c>
      <c r="K53" s="560"/>
      <c r="L53" s="559" t="s">
        <v>529</v>
      </c>
      <c r="M53" s="561" t="s">
        <v>481</v>
      </c>
      <c r="N53" s="561">
        <v>1</v>
      </c>
      <c r="O53" s="547"/>
      <c r="P53" s="558" t="str">
        <f t="shared" si="8"/>
        <v>INCLUDED</v>
      </c>
      <c r="Q53" s="516">
        <f t="shared" si="9"/>
        <v>0</v>
      </c>
      <c r="R53" s="452">
        <f t="shared" si="10"/>
        <v>0</v>
      </c>
      <c r="S53" s="642">
        <f>Discount!$J$36</f>
        <v>0</v>
      </c>
      <c r="T53" s="452">
        <f t="shared" si="11"/>
        <v>0</v>
      </c>
      <c r="U53" s="453">
        <f t="shared" si="12"/>
        <v>0</v>
      </c>
      <c r="V53" s="769">
        <f t="shared" si="13"/>
        <v>0</v>
      </c>
      <c r="W53" s="264"/>
      <c r="X53" s="264"/>
      <c r="Y53" s="264"/>
      <c r="Z53" s="264"/>
      <c r="AA53" s="264"/>
    </row>
    <row r="54" spans="1:27" ht="267.75">
      <c r="A54" s="746">
        <v>37</v>
      </c>
      <c r="B54" s="561">
        <v>7000014602</v>
      </c>
      <c r="C54" s="561">
        <v>570</v>
      </c>
      <c r="D54" s="561">
        <v>290</v>
      </c>
      <c r="E54" s="561">
        <v>10</v>
      </c>
      <c r="F54" s="561" t="s">
        <v>527</v>
      </c>
      <c r="G54" s="561">
        <v>100002911</v>
      </c>
      <c r="H54" s="561">
        <v>995432</v>
      </c>
      <c r="I54" s="562"/>
      <c r="J54" s="561">
        <v>18</v>
      </c>
      <c r="K54" s="560"/>
      <c r="L54" s="559" t="s">
        <v>656</v>
      </c>
      <c r="M54" s="561" t="s">
        <v>304</v>
      </c>
      <c r="N54" s="561">
        <v>2400</v>
      </c>
      <c r="O54" s="547"/>
      <c r="P54" s="558" t="str">
        <f t="shared" si="8"/>
        <v>INCLUDED</v>
      </c>
      <c r="Q54" s="516">
        <f t="shared" si="9"/>
        <v>0</v>
      </c>
      <c r="R54" s="452">
        <f t="shared" si="10"/>
        <v>0</v>
      </c>
      <c r="S54" s="642">
        <f>Discount!$J$36</f>
        <v>0</v>
      </c>
      <c r="T54" s="452">
        <f t="shared" si="11"/>
        <v>0</v>
      </c>
      <c r="U54" s="453">
        <f t="shared" si="12"/>
        <v>0</v>
      </c>
      <c r="V54" s="769">
        <f t="shared" si="13"/>
        <v>0</v>
      </c>
      <c r="W54" s="264"/>
      <c r="X54" s="264"/>
      <c r="Y54" s="264"/>
      <c r="Z54" s="264"/>
      <c r="AA54" s="264"/>
    </row>
    <row r="55" spans="1:27" ht="63">
      <c r="A55" s="746">
        <v>38</v>
      </c>
      <c r="B55" s="561">
        <v>7000014602</v>
      </c>
      <c r="C55" s="561">
        <v>570</v>
      </c>
      <c r="D55" s="561">
        <v>290</v>
      </c>
      <c r="E55" s="561">
        <v>20</v>
      </c>
      <c r="F55" s="561" t="s">
        <v>527</v>
      </c>
      <c r="G55" s="561">
        <v>100004518</v>
      </c>
      <c r="H55" s="561">
        <v>995433</v>
      </c>
      <c r="I55" s="562"/>
      <c r="J55" s="561">
        <v>18</v>
      </c>
      <c r="K55" s="560"/>
      <c r="L55" s="559" t="s">
        <v>492</v>
      </c>
      <c r="M55" s="561" t="s">
        <v>304</v>
      </c>
      <c r="N55" s="561">
        <v>6177</v>
      </c>
      <c r="O55" s="547"/>
      <c r="P55" s="558" t="str">
        <f t="shared" si="8"/>
        <v>INCLUDED</v>
      </c>
      <c r="Q55" s="516">
        <f t="shared" si="9"/>
        <v>0</v>
      </c>
      <c r="R55" s="452">
        <f t="shared" si="10"/>
        <v>0</v>
      </c>
      <c r="S55" s="642">
        <f>Discount!$J$36</f>
        <v>0</v>
      </c>
      <c r="T55" s="452">
        <f t="shared" si="11"/>
        <v>0</v>
      </c>
      <c r="U55" s="453">
        <f t="shared" si="12"/>
        <v>0</v>
      </c>
      <c r="V55" s="769">
        <f t="shared" si="13"/>
        <v>0</v>
      </c>
      <c r="W55" s="264"/>
      <c r="X55" s="264"/>
      <c r="Y55" s="264"/>
      <c r="Z55" s="264"/>
      <c r="AA55" s="264"/>
    </row>
    <row r="56" spans="1:27">
      <c r="A56" s="746">
        <v>39</v>
      </c>
      <c r="B56" s="561">
        <v>7000014602</v>
      </c>
      <c r="C56" s="561">
        <v>570</v>
      </c>
      <c r="D56" s="561">
        <v>290</v>
      </c>
      <c r="E56" s="561">
        <v>30</v>
      </c>
      <c r="F56" s="561" t="s">
        <v>527</v>
      </c>
      <c r="G56" s="561">
        <v>100001325</v>
      </c>
      <c r="H56" s="561">
        <v>995454</v>
      </c>
      <c r="I56" s="562"/>
      <c r="J56" s="561">
        <v>18</v>
      </c>
      <c r="K56" s="560"/>
      <c r="L56" s="559" t="s">
        <v>493</v>
      </c>
      <c r="M56" s="561" t="s">
        <v>304</v>
      </c>
      <c r="N56" s="561">
        <v>318</v>
      </c>
      <c r="O56" s="547"/>
      <c r="P56" s="558" t="str">
        <f t="shared" si="8"/>
        <v>INCLUDED</v>
      </c>
      <c r="Q56" s="516">
        <f t="shared" si="9"/>
        <v>0</v>
      </c>
      <c r="R56" s="452">
        <f t="shared" si="10"/>
        <v>0</v>
      </c>
      <c r="S56" s="642">
        <f>Discount!$J$36</f>
        <v>0</v>
      </c>
      <c r="T56" s="452">
        <f t="shared" si="11"/>
        <v>0</v>
      </c>
      <c r="U56" s="453">
        <f t="shared" si="12"/>
        <v>0</v>
      </c>
      <c r="V56" s="769">
        <f t="shared" si="13"/>
        <v>0</v>
      </c>
      <c r="W56" s="264"/>
      <c r="X56" s="264"/>
      <c r="Y56" s="264"/>
      <c r="Z56" s="264"/>
      <c r="AA56" s="264"/>
    </row>
    <row r="57" spans="1:27">
      <c r="A57" s="746">
        <v>40</v>
      </c>
      <c r="B57" s="561">
        <v>7000014602</v>
      </c>
      <c r="C57" s="561">
        <v>570</v>
      </c>
      <c r="D57" s="561">
        <v>290</v>
      </c>
      <c r="E57" s="561">
        <v>40</v>
      </c>
      <c r="F57" s="561" t="s">
        <v>527</v>
      </c>
      <c r="G57" s="561">
        <v>100001326</v>
      </c>
      <c r="H57" s="561">
        <v>995454</v>
      </c>
      <c r="I57" s="562"/>
      <c r="J57" s="561">
        <v>18</v>
      </c>
      <c r="K57" s="560"/>
      <c r="L57" s="559" t="s">
        <v>494</v>
      </c>
      <c r="M57" s="561" t="s">
        <v>304</v>
      </c>
      <c r="N57" s="561">
        <v>50</v>
      </c>
      <c r="O57" s="547"/>
      <c r="P57" s="558" t="str">
        <f t="shared" si="8"/>
        <v>INCLUDED</v>
      </c>
      <c r="Q57" s="516">
        <f t="shared" si="9"/>
        <v>0</v>
      </c>
      <c r="R57" s="452">
        <f t="shared" si="10"/>
        <v>0</v>
      </c>
      <c r="S57" s="642">
        <f>Discount!$J$36</f>
        <v>0</v>
      </c>
      <c r="T57" s="452">
        <f t="shared" si="11"/>
        <v>0</v>
      </c>
      <c r="U57" s="453">
        <f t="shared" si="12"/>
        <v>0</v>
      </c>
      <c r="V57" s="769">
        <f t="shared" si="13"/>
        <v>0</v>
      </c>
      <c r="W57" s="264"/>
      <c r="X57" s="264"/>
      <c r="Y57" s="264"/>
      <c r="Z57" s="264"/>
      <c r="AA57" s="264"/>
    </row>
    <row r="58" spans="1:27" ht="31.5">
      <c r="A58" s="746">
        <v>41</v>
      </c>
      <c r="B58" s="561">
        <v>7000014602</v>
      </c>
      <c r="C58" s="561">
        <v>570</v>
      </c>
      <c r="D58" s="561">
        <v>290</v>
      </c>
      <c r="E58" s="561">
        <v>50</v>
      </c>
      <c r="F58" s="561" t="s">
        <v>527</v>
      </c>
      <c r="G58" s="561">
        <v>100001328</v>
      </c>
      <c r="H58" s="561">
        <v>995454</v>
      </c>
      <c r="I58" s="562"/>
      <c r="J58" s="561">
        <v>18</v>
      </c>
      <c r="K58" s="560"/>
      <c r="L58" s="559" t="s">
        <v>510</v>
      </c>
      <c r="M58" s="561" t="s">
        <v>304</v>
      </c>
      <c r="N58" s="561">
        <v>192</v>
      </c>
      <c r="O58" s="547"/>
      <c r="P58" s="558" t="str">
        <f t="shared" si="8"/>
        <v>INCLUDED</v>
      </c>
      <c r="Q58" s="516">
        <f t="shared" si="9"/>
        <v>0</v>
      </c>
      <c r="R58" s="452">
        <f t="shared" si="10"/>
        <v>0</v>
      </c>
      <c r="S58" s="642">
        <f>Discount!$J$36</f>
        <v>0</v>
      </c>
      <c r="T58" s="452">
        <f t="shared" si="11"/>
        <v>0</v>
      </c>
      <c r="U58" s="453">
        <f t="shared" si="12"/>
        <v>0</v>
      </c>
      <c r="V58" s="769">
        <f t="shared" si="13"/>
        <v>0</v>
      </c>
      <c r="W58" s="264"/>
      <c r="X58" s="264"/>
      <c r="Y58" s="264"/>
      <c r="Z58" s="264"/>
      <c r="AA58" s="264"/>
    </row>
    <row r="59" spans="1:27" ht="47.25">
      <c r="A59" s="746">
        <v>42</v>
      </c>
      <c r="B59" s="561">
        <v>7000014602</v>
      </c>
      <c r="C59" s="561">
        <v>570</v>
      </c>
      <c r="D59" s="561">
        <v>290</v>
      </c>
      <c r="E59" s="561">
        <v>60</v>
      </c>
      <c r="F59" s="561" t="s">
        <v>527</v>
      </c>
      <c r="G59" s="561">
        <v>100001327</v>
      </c>
      <c r="H59" s="561">
        <v>995454</v>
      </c>
      <c r="I59" s="562"/>
      <c r="J59" s="561">
        <v>18</v>
      </c>
      <c r="K59" s="560"/>
      <c r="L59" s="559" t="s">
        <v>495</v>
      </c>
      <c r="M59" s="561" t="s">
        <v>304</v>
      </c>
      <c r="N59" s="561">
        <v>1562</v>
      </c>
      <c r="O59" s="547"/>
      <c r="P59" s="558" t="str">
        <f t="shared" si="8"/>
        <v>INCLUDED</v>
      </c>
      <c r="Q59" s="516">
        <f t="shared" si="9"/>
        <v>0</v>
      </c>
      <c r="R59" s="452">
        <f t="shared" si="10"/>
        <v>0</v>
      </c>
      <c r="S59" s="642">
        <f>Discount!$J$36</f>
        <v>0</v>
      </c>
      <c r="T59" s="452">
        <f t="shared" si="11"/>
        <v>0</v>
      </c>
      <c r="U59" s="453">
        <f t="shared" si="12"/>
        <v>0</v>
      </c>
      <c r="V59" s="769">
        <f t="shared" si="13"/>
        <v>0</v>
      </c>
      <c r="W59" s="264"/>
      <c r="X59" s="264"/>
      <c r="Y59" s="264"/>
      <c r="Z59" s="264"/>
      <c r="AA59" s="264"/>
    </row>
    <row r="60" spans="1:27">
      <c r="A60" s="746">
        <v>43</v>
      </c>
      <c r="B60" s="561">
        <v>7000014602</v>
      </c>
      <c r="C60" s="561">
        <v>570</v>
      </c>
      <c r="D60" s="561">
        <v>290</v>
      </c>
      <c r="E60" s="561">
        <v>70</v>
      </c>
      <c r="F60" s="561" t="s">
        <v>527</v>
      </c>
      <c r="G60" s="561">
        <v>100001329</v>
      </c>
      <c r="H60" s="561">
        <v>995454</v>
      </c>
      <c r="I60" s="562"/>
      <c r="J60" s="561">
        <v>18</v>
      </c>
      <c r="K60" s="560"/>
      <c r="L60" s="559" t="s">
        <v>496</v>
      </c>
      <c r="M60" s="561" t="s">
        <v>300</v>
      </c>
      <c r="N60" s="561">
        <v>117</v>
      </c>
      <c r="O60" s="547"/>
      <c r="P60" s="558" t="str">
        <f t="shared" si="8"/>
        <v>INCLUDED</v>
      </c>
      <c r="Q60" s="516">
        <f t="shared" si="9"/>
        <v>0</v>
      </c>
      <c r="R60" s="452">
        <f t="shared" si="10"/>
        <v>0</v>
      </c>
      <c r="S60" s="642">
        <f>Discount!$J$36</f>
        <v>0</v>
      </c>
      <c r="T60" s="452">
        <f t="shared" si="11"/>
        <v>0</v>
      </c>
      <c r="U60" s="453">
        <f t="shared" si="12"/>
        <v>0</v>
      </c>
      <c r="V60" s="769">
        <f t="shared" ref="V60:V70" si="14">O60*N60</f>
        <v>0</v>
      </c>
      <c r="W60" s="264"/>
      <c r="X60" s="264"/>
      <c r="Y60" s="264"/>
      <c r="Z60" s="264"/>
      <c r="AA60" s="264"/>
    </row>
    <row r="61" spans="1:27">
      <c r="A61" s="746">
        <v>44</v>
      </c>
      <c r="B61" s="561">
        <v>7000014602</v>
      </c>
      <c r="C61" s="561">
        <v>570</v>
      </c>
      <c r="D61" s="561">
        <v>290</v>
      </c>
      <c r="E61" s="561">
        <v>80</v>
      </c>
      <c r="F61" s="561" t="s">
        <v>527</v>
      </c>
      <c r="G61" s="561">
        <v>100001330</v>
      </c>
      <c r="H61" s="561">
        <v>995428</v>
      </c>
      <c r="I61" s="562"/>
      <c r="J61" s="561">
        <v>18</v>
      </c>
      <c r="K61" s="560"/>
      <c r="L61" s="559" t="s">
        <v>497</v>
      </c>
      <c r="M61" s="561" t="s">
        <v>304</v>
      </c>
      <c r="N61" s="561">
        <v>50</v>
      </c>
      <c r="O61" s="547"/>
      <c r="P61" s="558" t="str">
        <f t="shared" si="8"/>
        <v>INCLUDED</v>
      </c>
      <c r="Q61" s="516">
        <f t="shared" si="9"/>
        <v>0</v>
      </c>
      <c r="R61" s="452">
        <f t="shared" si="10"/>
        <v>0</v>
      </c>
      <c r="S61" s="642">
        <f>Discount!$J$36</f>
        <v>0</v>
      </c>
      <c r="T61" s="452">
        <f t="shared" si="11"/>
        <v>0</v>
      </c>
      <c r="U61" s="453">
        <f t="shared" si="12"/>
        <v>0</v>
      </c>
      <c r="V61" s="769">
        <f t="shared" si="14"/>
        <v>0</v>
      </c>
      <c r="W61" s="264"/>
      <c r="X61" s="264"/>
      <c r="Y61" s="264"/>
      <c r="Z61" s="264"/>
      <c r="AA61" s="264"/>
    </row>
    <row r="62" spans="1:27" ht="47.25">
      <c r="A62" s="746">
        <v>45</v>
      </c>
      <c r="B62" s="561">
        <v>7000014602</v>
      </c>
      <c r="C62" s="561">
        <v>570</v>
      </c>
      <c r="D62" s="561">
        <v>290</v>
      </c>
      <c r="E62" s="561">
        <v>90</v>
      </c>
      <c r="F62" s="561" t="s">
        <v>527</v>
      </c>
      <c r="G62" s="561">
        <v>100001331</v>
      </c>
      <c r="H62" s="561">
        <v>995455</v>
      </c>
      <c r="I62" s="562"/>
      <c r="J62" s="561">
        <v>18</v>
      </c>
      <c r="K62" s="560"/>
      <c r="L62" s="559" t="s">
        <v>498</v>
      </c>
      <c r="M62" s="561" t="s">
        <v>300</v>
      </c>
      <c r="N62" s="561">
        <v>92</v>
      </c>
      <c r="O62" s="547"/>
      <c r="P62" s="558" t="str">
        <f t="shared" si="8"/>
        <v>INCLUDED</v>
      </c>
      <c r="Q62" s="516">
        <f t="shared" si="9"/>
        <v>0</v>
      </c>
      <c r="R62" s="452">
        <f t="shared" si="10"/>
        <v>0</v>
      </c>
      <c r="S62" s="642">
        <f>Discount!$J$36</f>
        <v>0</v>
      </c>
      <c r="T62" s="452">
        <f t="shared" si="11"/>
        <v>0</v>
      </c>
      <c r="U62" s="453">
        <f t="shared" si="12"/>
        <v>0</v>
      </c>
      <c r="V62" s="769">
        <f t="shared" si="14"/>
        <v>0</v>
      </c>
      <c r="W62" s="264"/>
      <c r="X62" s="264"/>
      <c r="Y62" s="264"/>
      <c r="Z62" s="264"/>
      <c r="AA62" s="264"/>
    </row>
    <row r="63" spans="1:27">
      <c r="A63" s="746">
        <v>46</v>
      </c>
      <c r="B63" s="561">
        <v>7000014602</v>
      </c>
      <c r="C63" s="561">
        <v>570</v>
      </c>
      <c r="D63" s="561">
        <v>290</v>
      </c>
      <c r="E63" s="561">
        <v>100</v>
      </c>
      <c r="F63" s="561" t="s">
        <v>527</v>
      </c>
      <c r="G63" s="561">
        <v>100001714</v>
      </c>
      <c r="H63" s="561">
        <v>995428</v>
      </c>
      <c r="I63" s="562"/>
      <c r="J63" s="561">
        <v>18</v>
      </c>
      <c r="K63" s="560"/>
      <c r="L63" s="559" t="s">
        <v>499</v>
      </c>
      <c r="M63" s="561" t="s">
        <v>479</v>
      </c>
      <c r="N63" s="561">
        <v>2000</v>
      </c>
      <c r="O63" s="547"/>
      <c r="P63" s="558" t="str">
        <f t="shared" si="8"/>
        <v>INCLUDED</v>
      </c>
      <c r="Q63" s="516">
        <f t="shared" si="9"/>
        <v>0</v>
      </c>
      <c r="R63" s="452">
        <f t="shared" si="10"/>
        <v>0</v>
      </c>
      <c r="S63" s="642">
        <f>Discount!$J$36</f>
        <v>0</v>
      </c>
      <c r="T63" s="452">
        <f t="shared" si="11"/>
        <v>0</v>
      </c>
      <c r="U63" s="453">
        <f t="shared" si="12"/>
        <v>0</v>
      </c>
      <c r="V63" s="769">
        <f t="shared" si="14"/>
        <v>0</v>
      </c>
      <c r="W63" s="264"/>
      <c r="X63" s="264"/>
      <c r="Y63" s="264"/>
      <c r="Z63" s="264"/>
      <c r="AA63" s="264"/>
    </row>
    <row r="64" spans="1:27" ht="31.5">
      <c r="A64" s="746">
        <v>47</v>
      </c>
      <c r="B64" s="561">
        <v>7000014602</v>
      </c>
      <c r="C64" s="561">
        <v>570</v>
      </c>
      <c r="D64" s="561">
        <v>290</v>
      </c>
      <c r="E64" s="561">
        <v>110</v>
      </c>
      <c r="F64" s="561" t="s">
        <v>527</v>
      </c>
      <c r="G64" s="561">
        <v>100001712</v>
      </c>
      <c r="H64" s="561">
        <v>995428</v>
      </c>
      <c r="I64" s="562"/>
      <c r="J64" s="561">
        <v>18</v>
      </c>
      <c r="K64" s="560"/>
      <c r="L64" s="559" t="s">
        <v>657</v>
      </c>
      <c r="M64" s="561" t="s">
        <v>479</v>
      </c>
      <c r="N64" s="561">
        <v>500</v>
      </c>
      <c r="O64" s="547"/>
      <c r="P64" s="558" t="str">
        <f t="shared" si="8"/>
        <v>INCLUDED</v>
      </c>
      <c r="Q64" s="516">
        <f t="shared" si="9"/>
        <v>0</v>
      </c>
      <c r="R64" s="452">
        <f t="shared" si="10"/>
        <v>0</v>
      </c>
      <c r="S64" s="642">
        <f>Discount!$J$36</f>
        <v>0</v>
      </c>
      <c r="T64" s="452">
        <f t="shared" si="11"/>
        <v>0</v>
      </c>
      <c r="U64" s="453">
        <f t="shared" si="12"/>
        <v>0</v>
      </c>
      <c r="V64" s="769">
        <f t="shared" si="14"/>
        <v>0</v>
      </c>
      <c r="W64" s="264"/>
      <c r="X64" s="264"/>
      <c r="Y64" s="264"/>
      <c r="Z64" s="264"/>
      <c r="AA64" s="264"/>
    </row>
    <row r="65" spans="1:27">
      <c r="A65" s="746">
        <v>48</v>
      </c>
      <c r="B65" s="561">
        <v>7000014602</v>
      </c>
      <c r="C65" s="561">
        <v>570</v>
      </c>
      <c r="D65" s="561">
        <v>290</v>
      </c>
      <c r="E65" s="561">
        <v>120</v>
      </c>
      <c r="F65" s="561" t="s">
        <v>527</v>
      </c>
      <c r="G65" s="561">
        <v>100001713</v>
      </c>
      <c r="H65" s="561">
        <v>995424</v>
      </c>
      <c r="I65" s="562"/>
      <c r="J65" s="561">
        <v>18</v>
      </c>
      <c r="K65" s="560"/>
      <c r="L65" s="559" t="s">
        <v>500</v>
      </c>
      <c r="M65" s="561" t="s">
        <v>479</v>
      </c>
      <c r="N65" s="561">
        <v>2500</v>
      </c>
      <c r="O65" s="547"/>
      <c r="P65" s="558" t="str">
        <f t="shared" si="8"/>
        <v>INCLUDED</v>
      </c>
      <c r="Q65" s="516">
        <f t="shared" si="9"/>
        <v>0</v>
      </c>
      <c r="R65" s="452">
        <f t="shared" si="10"/>
        <v>0</v>
      </c>
      <c r="S65" s="642">
        <f>Discount!$J$36</f>
        <v>0</v>
      </c>
      <c r="T65" s="452">
        <f t="shared" si="11"/>
        <v>0</v>
      </c>
      <c r="U65" s="453">
        <f t="shared" si="12"/>
        <v>0</v>
      </c>
      <c r="V65" s="769">
        <f t="shared" si="14"/>
        <v>0</v>
      </c>
      <c r="W65" s="264"/>
      <c r="X65" s="264"/>
      <c r="Y65" s="264"/>
      <c r="Z65" s="264"/>
      <c r="AA65" s="264"/>
    </row>
    <row r="66" spans="1:27" ht="31.5">
      <c r="A66" s="746">
        <v>49</v>
      </c>
      <c r="B66" s="561">
        <v>7000014602</v>
      </c>
      <c r="C66" s="561">
        <v>570</v>
      </c>
      <c r="D66" s="561">
        <v>290</v>
      </c>
      <c r="E66" s="561">
        <v>130</v>
      </c>
      <c r="F66" s="561" t="s">
        <v>527</v>
      </c>
      <c r="G66" s="561">
        <v>100003114</v>
      </c>
      <c r="H66" s="561">
        <v>995454</v>
      </c>
      <c r="I66" s="562"/>
      <c r="J66" s="561">
        <v>18</v>
      </c>
      <c r="K66" s="560"/>
      <c r="L66" s="559" t="s">
        <v>511</v>
      </c>
      <c r="M66" s="561" t="s">
        <v>479</v>
      </c>
      <c r="N66" s="561">
        <v>1440</v>
      </c>
      <c r="O66" s="547"/>
      <c r="P66" s="558" t="str">
        <f t="shared" si="8"/>
        <v>INCLUDED</v>
      </c>
      <c r="Q66" s="516">
        <f t="shared" si="9"/>
        <v>0</v>
      </c>
      <c r="R66" s="452">
        <f t="shared" si="10"/>
        <v>0</v>
      </c>
      <c r="S66" s="642">
        <f>Discount!$J$36</f>
        <v>0</v>
      </c>
      <c r="T66" s="452">
        <f t="shared" si="11"/>
        <v>0</v>
      </c>
      <c r="U66" s="453">
        <f t="shared" si="12"/>
        <v>0</v>
      </c>
      <c r="V66" s="769">
        <f t="shared" si="14"/>
        <v>0</v>
      </c>
      <c r="W66" s="264"/>
      <c r="X66" s="264"/>
      <c r="Y66" s="264"/>
      <c r="Z66" s="264"/>
      <c r="AA66" s="264"/>
    </row>
    <row r="67" spans="1:27" ht="63">
      <c r="A67" s="746">
        <v>50</v>
      </c>
      <c r="B67" s="561">
        <v>7000014602</v>
      </c>
      <c r="C67" s="561">
        <v>570</v>
      </c>
      <c r="D67" s="561">
        <v>290</v>
      </c>
      <c r="E67" s="561">
        <v>140</v>
      </c>
      <c r="F67" s="561" t="s">
        <v>527</v>
      </c>
      <c r="G67" s="561">
        <v>100004507</v>
      </c>
      <c r="H67" s="561">
        <v>995421</v>
      </c>
      <c r="I67" s="562"/>
      <c r="J67" s="561">
        <v>18</v>
      </c>
      <c r="K67" s="560"/>
      <c r="L67" s="559" t="s">
        <v>658</v>
      </c>
      <c r="M67" s="561" t="s">
        <v>479</v>
      </c>
      <c r="N67" s="561">
        <v>188</v>
      </c>
      <c r="O67" s="547"/>
      <c r="P67" s="558" t="str">
        <f t="shared" si="8"/>
        <v>INCLUDED</v>
      </c>
      <c r="Q67" s="516">
        <f t="shared" si="9"/>
        <v>0</v>
      </c>
      <c r="R67" s="452">
        <f t="shared" si="10"/>
        <v>0</v>
      </c>
      <c r="S67" s="642">
        <f>Discount!$J$36</f>
        <v>0</v>
      </c>
      <c r="T67" s="452">
        <f t="shared" si="11"/>
        <v>0</v>
      </c>
      <c r="U67" s="453">
        <f t="shared" si="12"/>
        <v>0</v>
      </c>
      <c r="V67" s="769">
        <f t="shared" si="14"/>
        <v>0</v>
      </c>
      <c r="W67" s="264"/>
      <c r="X67" s="264"/>
      <c r="Y67" s="264"/>
      <c r="Z67" s="264"/>
      <c r="AA67" s="264"/>
    </row>
    <row r="68" spans="1:27" ht="63">
      <c r="A68" s="746">
        <v>51</v>
      </c>
      <c r="B68" s="561">
        <v>7000014602</v>
      </c>
      <c r="C68" s="561">
        <v>570</v>
      </c>
      <c r="D68" s="561">
        <v>290</v>
      </c>
      <c r="E68" s="561">
        <v>150</v>
      </c>
      <c r="F68" s="561" t="s">
        <v>527</v>
      </c>
      <c r="G68" s="561">
        <v>100001458</v>
      </c>
      <c r="H68" s="561">
        <v>995421</v>
      </c>
      <c r="I68" s="562"/>
      <c r="J68" s="561">
        <v>18</v>
      </c>
      <c r="K68" s="560"/>
      <c r="L68" s="559" t="s">
        <v>659</v>
      </c>
      <c r="M68" s="561" t="s">
        <v>479</v>
      </c>
      <c r="N68" s="561">
        <v>473</v>
      </c>
      <c r="O68" s="547"/>
      <c r="P68" s="558" t="str">
        <f t="shared" si="8"/>
        <v>INCLUDED</v>
      </c>
      <c r="Q68" s="516">
        <f t="shared" si="9"/>
        <v>0</v>
      </c>
      <c r="R68" s="452">
        <f t="shared" si="10"/>
        <v>0</v>
      </c>
      <c r="S68" s="642">
        <f>Discount!$J$36</f>
        <v>0</v>
      </c>
      <c r="T68" s="452">
        <f t="shared" si="11"/>
        <v>0</v>
      </c>
      <c r="U68" s="453">
        <f t="shared" si="12"/>
        <v>0</v>
      </c>
      <c r="V68" s="769">
        <f t="shared" si="14"/>
        <v>0</v>
      </c>
      <c r="W68" s="264"/>
      <c r="X68" s="264"/>
      <c r="Y68" s="264"/>
      <c r="Z68" s="264"/>
      <c r="AA68" s="264"/>
    </row>
    <row r="69" spans="1:27">
      <c r="A69" s="746">
        <v>52</v>
      </c>
      <c r="B69" s="561">
        <v>7000014602</v>
      </c>
      <c r="C69" s="561">
        <v>570</v>
      </c>
      <c r="D69" s="561">
        <v>290</v>
      </c>
      <c r="E69" s="561">
        <v>160</v>
      </c>
      <c r="F69" s="561" t="s">
        <v>527</v>
      </c>
      <c r="G69" s="561">
        <v>100001542</v>
      </c>
      <c r="H69" s="561">
        <v>995429</v>
      </c>
      <c r="I69" s="562"/>
      <c r="J69" s="561">
        <v>18</v>
      </c>
      <c r="K69" s="560"/>
      <c r="L69" s="559" t="s">
        <v>660</v>
      </c>
      <c r="M69" s="561" t="s">
        <v>478</v>
      </c>
      <c r="N69" s="561">
        <v>50</v>
      </c>
      <c r="O69" s="547"/>
      <c r="P69" s="558" t="str">
        <f t="shared" si="8"/>
        <v>INCLUDED</v>
      </c>
      <c r="Q69" s="516">
        <f t="shared" si="9"/>
        <v>0</v>
      </c>
      <c r="R69" s="452">
        <f t="shared" si="10"/>
        <v>0</v>
      </c>
      <c r="S69" s="642">
        <f>Discount!$J$36</f>
        <v>0</v>
      </c>
      <c r="T69" s="452">
        <f t="shared" si="11"/>
        <v>0</v>
      </c>
      <c r="U69" s="453">
        <f t="shared" si="12"/>
        <v>0</v>
      </c>
      <c r="V69" s="769">
        <f t="shared" si="14"/>
        <v>0</v>
      </c>
      <c r="W69" s="264"/>
      <c r="X69" s="264"/>
      <c r="Y69" s="264"/>
      <c r="Z69" s="264"/>
      <c r="AA69" s="264"/>
    </row>
    <row r="70" spans="1:27" ht="47.25">
      <c r="A70" s="746">
        <v>53</v>
      </c>
      <c r="B70" s="561">
        <v>7000014602</v>
      </c>
      <c r="C70" s="561">
        <v>570</v>
      </c>
      <c r="D70" s="561">
        <v>290</v>
      </c>
      <c r="E70" s="561">
        <v>170</v>
      </c>
      <c r="F70" s="561" t="s">
        <v>527</v>
      </c>
      <c r="G70" s="561">
        <v>100001735</v>
      </c>
      <c r="H70" s="561">
        <v>995462</v>
      </c>
      <c r="I70" s="562"/>
      <c r="J70" s="561">
        <v>18</v>
      </c>
      <c r="K70" s="560"/>
      <c r="L70" s="559" t="s">
        <v>501</v>
      </c>
      <c r="M70" s="561" t="s">
        <v>478</v>
      </c>
      <c r="N70" s="561">
        <v>50</v>
      </c>
      <c r="O70" s="547"/>
      <c r="P70" s="558" t="str">
        <f t="shared" si="8"/>
        <v>INCLUDED</v>
      </c>
      <c r="Q70" s="516">
        <f t="shared" si="9"/>
        <v>0</v>
      </c>
      <c r="R70" s="452">
        <f t="shared" si="10"/>
        <v>0</v>
      </c>
      <c r="S70" s="642">
        <f>Discount!$J$36</f>
        <v>0</v>
      </c>
      <c r="T70" s="452">
        <f t="shared" si="11"/>
        <v>0</v>
      </c>
      <c r="U70" s="453">
        <f t="shared" si="12"/>
        <v>0</v>
      </c>
      <c r="V70" s="769">
        <f t="shared" si="14"/>
        <v>0</v>
      </c>
      <c r="W70" s="264"/>
      <c r="X70" s="264"/>
      <c r="Y70" s="264"/>
      <c r="Z70" s="264"/>
      <c r="AA70" s="264"/>
    </row>
    <row r="71" spans="1:27" ht="47.25">
      <c r="A71" s="746">
        <v>54</v>
      </c>
      <c r="B71" s="561">
        <v>7000014602</v>
      </c>
      <c r="C71" s="561">
        <v>570</v>
      </c>
      <c r="D71" s="561">
        <v>290</v>
      </c>
      <c r="E71" s="561">
        <v>180</v>
      </c>
      <c r="F71" s="561" t="s">
        <v>527</v>
      </c>
      <c r="G71" s="561">
        <v>100001736</v>
      </c>
      <c r="H71" s="561">
        <v>995462</v>
      </c>
      <c r="I71" s="562"/>
      <c r="J71" s="561">
        <v>18</v>
      </c>
      <c r="K71" s="560"/>
      <c r="L71" s="559" t="s">
        <v>661</v>
      </c>
      <c r="M71" s="561" t="s">
        <v>478</v>
      </c>
      <c r="N71" s="561">
        <v>50</v>
      </c>
      <c r="O71" s="547"/>
      <c r="P71" s="558" t="str">
        <f t="shared" si="8"/>
        <v>INCLUDED</v>
      </c>
      <c r="Q71" s="516">
        <f t="shared" si="9"/>
        <v>0</v>
      </c>
      <c r="R71" s="452">
        <f t="shared" si="10"/>
        <v>0</v>
      </c>
      <c r="S71" s="642">
        <f>Discount!$J$36</f>
        <v>0</v>
      </c>
      <c r="T71" s="452">
        <f t="shared" si="11"/>
        <v>0</v>
      </c>
      <c r="U71" s="453">
        <f t="shared" si="12"/>
        <v>0</v>
      </c>
      <c r="V71" s="769">
        <f t="shared" si="7"/>
        <v>0</v>
      </c>
      <c r="W71" s="264"/>
      <c r="X71" s="264"/>
      <c r="Y71" s="264"/>
      <c r="Z71" s="264"/>
      <c r="AA71" s="264"/>
    </row>
    <row r="72" spans="1:27" ht="47.25">
      <c r="A72" s="746">
        <v>55</v>
      </c>
      <c r="B72" s="561">
        <v>7000014602</v>
      </c>
      <c r="C72" s="561">
        <v>570</v>
      </c>
      <c r="D72" s="561">
        <v>290</v>
      </c>
      <c r="E72" s="561">
        <v>190</v>
      </c>
      <c r="F72" s="561" t="s">
        <v>527</v>
      </c>
      <c r="G72" s="561">
        <v>100001737</v>
      </c>
      <c r="H72" s="561">
        <v>995462</v>
      </c>
      <c r="I72" s="562"/>
      <c r="J72" s="561">
        <v>18</v>
      </c>
      <c r="K72" s="560"/>
      <c r="L72" s="559" t="s">
        <v>502</v>
      </c>
      <c r="M72" s="561" t="s">
        <v>478</v>
      </c>
      <c r="N72" s="561">
        <v>50</v>
      </c>
      <c r="O72" s="547"/>
      <c r="P72" s="558" t="str">
        <f t="shared" si="8"/>
        <v>INCLUDED</v>
      </c>
      <c r="Q72" s="516">
        <f t="shared" si="9"/>
        <v>0</v>
      </c>
      <c r="R72" s="452">
        <f t="shared" si="10"/>
        <v>0</v>
      </c>
      <c r="S72" s="642">
        <f>Discount!$J$36</f>
        <v>0</v>
      </c>
      <c r="T72" s="452">
        <f t="shared" si="11"/>
        <v>0</v>
      </c>
      <c r="U72" s="453">
        <f t="shared" si="12"/>
        <v>0</v>
      </c>
      <c r="V72" s="769">
        <f t="shared" si="7"/>
        <v>0</v>
      </c>
      <c r="W72" s="264"/>
      <c r="X72" s="264"/>
      <c r="Y72" s="264"/>
      <c r="Z72" s="264"/>
      <c r="AA72" s="264"/>
    </row>
    <row r="73" spans="1:27">
      <c r="A73" s="746">
        <v>56</v>
      </c>
      <c r="B73" s="561">
        <v>7000014602</v>
      </c>
      <c r="C73" s="561">
        <v>570</v>
      </c>
      <c r="D73" s="561">
        <v>290</v>
      </c>
      <c r="E73" s="561">
        <v>200</v>
      </c>
      <c r="F73" s="561" t="s">
        <v>527</v>
      </c>
      <c r="G73" s="561">
        <v>100007701</v>
      </c>
      <c r="H73" s="561">
        <v>995462</v>
      </c>
      <c r="I73" s="562"/>
      <c r="J73" s="561">
        <v>18</v>
      </c>
      <c r="K73" s="560"/>
      <c r="L73" s="559" t="s">
        <v>662</v>
      </c>
      <c r="M73" s="561" t="s">
        <v>301</v>
      </c>
      <c r="N73" s="561">
        <v>7</v>
      </c>
      <c r="O73" s="547"/>
      <c r="P73" s="558" t="str">
        <f t="shared" si="8"/>
        <v>INCLUDED</v>
      </c>
      <c r="Q73" s="516">
        <f t="shared" si="9"/>
        <v>0</v>
      </c>
      <c r="R73" s="452">
        <f t="shared" si="10"/>
        <v>0</v>
      </c>
      <c r="S73" s="642">
        <f>Discount!$J$36</f>
        <v>0</v>
      </c>
      <c r="T73" s="452">
        <f t="shared" si="11"/>
        <v>0</v>
      </c>
      <c r="U73" s="453">
        <f t="shared" si="12"/>
        <v>0</v>
      </c>
      <c r="V73" s="769">
        <f t="shared" si="7"/>
        <v>0</v>
      </c>
      <c r="W73" s="264"/>
      <c r="X73" s="264"/>
      <c r="Y73" s="264"/>
      <c r="Z73" s="264"/>
      <c r="AA73" s="264"/>
    </row>
    <row r="74" spans="1:27" ht="31.5">
      <c r="A74" s="746">
        <v>57</v>
      </c>
      <c r="B74" s="561">
        <v>7000014602</v>
      </c>
      <c r="C74" s="561">
        <v>570</v>
      </c>
      <c r="D74" s="561">
        <v>290</v>
      </c>
      <c r="E74" s="561">
        <v>210</v>
      </c>
      <c r="F74" s="561" t="s">
        <v>527</v>
      </c>
      <c r="G74" s="561">
        <v>100001412</v>
      </c>
      <c r="H74" s="561">
        <v>995462</v>
      </c>
      <c r="I74" s="562"/>
      <c r="J74" s="561">
        <v>18</v>
      </c>
      <c r="K74" s="560"/>
      <c r="L74" s="559" t="s">
        <v>663</v>
      </c>
      <c r="M74" s="561" t="s">
        <v>478</v>
      </c>
      <c r="N74" s="561">
        <v>50</v>
      </c>
      <c r="O74" s="547"/>
      <c r="P74" s="558" t="str">
        <f t="shared" si="8"/>
        <v>INCLUDED</v>
      </c>
      <c r="Q74" s="516">
        <f t="shared" si="9"/>
        <v>0</v>
      </c>
      <c r="R74" s="452">
        <f t="shared" si="10"/>
        <v>0</v>
      </c>
      <c r="S74" s="642">
        <f>Discount!$J$36</f>
        <v>0</v>
      </c>
      <c r="T74" s="452">
        <f t="shared" si="11"/>
        <v>0</v>
      </c>
      <c r="U74" s="453">
        <f t="shared" si="12"/>
        <v>0</v>
      </c>
      <c r="V74" s="769">
        <f t="shared" si="7"/>
        <v>0</v>
      </c>
      <c r="W74" s="264"/>
      <c r="X74" s="264"/>
      <c r="Y74" s="264"/>
      <c r="Z74" s="264"/>
      <c r="AA74" s="264"/>
    </row>
    <row r="75" spans="1:27" ht="31.5">
      <c r="A75" s="746">
        <v>58</v>
      </c>
      <c r="B75" s="561">
        <v>7000014602</v>
      </c>
      <c r="C75" s="561">
        <v>570</v>
      </c>
      <c r="D75" s="561">
        <v>290</v>
      </c>
      <c r="E75" s="561">
        <v>220</v>
      </c>
      <c r="F75" s="561" t="s">
        <v>527</v>
      </c>
      <c r="G75" s="561">
        <v>100001413</v>
      </c>
      <c r="H75" s="561">
        <v>995462</v>
      </c>
      <c r="I75" s="562"/>
      <c r="J75" s="561">
        <v>18</v>
      </c>
      <c r="K75" s="560"/>
      <c r="L75" s="559" t="s">
        <v>664</v>
      </c>
      <c r="M75" s="561" t="s">
        <v>478</v>
      </c>
      <c r="N75" s="561">
        <v>30</v>
      </c>
      <c r="O75" s="547"/>
      <c r="P75" s="558" t="str">
        <f t="shared" si="8"/>
        <v>INCLUDED</v>
      </c>
      <c r="Q75" s="516">
        <f t="shared" si="9"/>
        <v>0</v>
      </c>
      <c r="R75" s="452">
        <f t="shared" si="10"/>
        <v>0</v>
      </c>
      <c r="S75" s="642">
        <f>Discount!$J$36</f>
        <v>0</v>
      </c>
      <c r="T75" s="452">
        <f t="shared" si="11"/>
        <v>0</v>
      </c>
      <c r="U75" s="453">
        <f t="shared" si="12"/>
        <v>0</v>
      </c>
      <c r="V75" s="769">
        <f t="shared" si="7"/>
        <v>0</v>
      </c>
      <c r="W75" s="264"/>
      <c r="X75" s="264"/>
      <c r="Y75" s="264"/>
      <c r="Z75" s="264"/>
      <c r="AA75" s="264"/>
    </row>
    <row r="76" spans="1:27" ht="31.5">
      <c r="A76" s="746">
        <v>59</v>
      </c>
      <c r="B76" s="561">
        <v>7000014602</v>
      </c>
      <c r="C76" s="561">
        <v>570</v>
      </c>
      <c r="D76" s="561">
        <v>290</v>
      </c>
      <c r="E76" s="561">
        <v>230</v>
      </c>
      <c r="F76" s="561" t="s">
        <v>527</v>
      </c>
      <c r="G76" s="561">
        <v>100001414</v>
      </c>
      <c r="H76" s="561">
        <v>995462</v>
      </c>
      <c r="I76" s="562"/>
      <c r="J76" s="561">
        <v>18</v>
      </c>
      <c r="K76" s="560"/>
      <c r="L76" s="559" t="s">
        <v>665</v>
      </c>
      <c r="M76" s="561" t="s">
        <v>478</v>
      </c>
      <c r="N76" s="561">
        <v>20</v>
      </c>
      <c r="O76" s="547"/>
      <c r="P76" s="558" t="str">
        <f t="shared" si="8"/>
        <v>INCLUDED</v>
      </c>
      <c r="Q76" s="516">
        <f t="shared" si="9"/>
        <v>0</v>
      </c>
      <c r="R76" s="452">
        <f t="shared" si="10"/>
        <v>0</v>
      </c>
      <c r="S76" s="642">
        <f>Discount!$J$36</f>
        <v>0</v>
      </c>
      <c r="T76" s="452">
        <f t="shared" si="11"/>
        <v>0</v>
      </c>
      <c r="U76" s="453">
        <f t="shared" si="12"/>
        <v>0</v>
      </c>
      <c r="V76" s="769">
        <f t="shared" si="7"/>
        <v>0</v>
      </c>
      <c r="W76" s="264"/>
      <c r="X76" s="264"/>
      <c r="Y76" s="264"/>
      <c r="Z76" s="264"/>
      <c r="AA76" s="264"/>
    </row>
    <row r="77" spans="1:27" ht="31.5">
      <c r="A77" s="746">
        <v>60</v>
      </c>
      <c r="B77" s="561">
        <v>7000014602</v>
      </c>
      <c r="C77" s="561">
        <v>570</v>
      </c>
      <c r="D77" s="561">
        <v>290</v>
      </c>
      <c r="E77" s="561">
        <v>240</v>
      </c>
      <c r="F77" s="561" t="s">
        <v>527</v>
      </c>
      <c r="G77" s="561">
        <v>100001415</v>
      </c>
      <c r="H77" s="561">
        <v>995462</v>
      </c>
      <c r="I77" s="562"/>
      <c r="J77" s="561">
        <v>18</v>
      </c>
      <c r="K77" s="560"/>
      <c r="L77" s="559" t="s">
        <v>666</v>
      </c>
      <c r="M77" s="561" t="s">
        <v>478</v>
      </c>
      <c r="N77" s="561">
        <v>10</v>
      </c>
      <c r="O77" s="547"/>
      <c r="P77" s="558" t="str">
        <f t="shared" si="8"/>
        <v>INCLUDED</v>
      </c>
      <c r="Q77" s="516">
        <f t="shared" si="9"/>
        <v>0</v>
      </c>
      <c r="R77" s="452">
        <f t="shared" si="10"/>
        <v>0</v>
      </c>
      <c r="S77" s="642">
        <f>Discount!$J$36</f>
        <v>0</v>
      </c>
      <c r="T77" s="452">
        <f t="shared" si="11"/>
        <v>0</v>
      </c>
      <c r="U77" s="453">
        <f t="shared" si="12"/>
        <v>0</v>
      </c>
      <c r="V77" s="769">
        <f t="shared" si="7"/>
        <v>0</v>
      </c>
      <c r="W77" s="264"/>
      <c r="X77" s="264"/>
      <c r="Y77" s="264"/>
      <c r="Z77" s="264"/>
      <c r="AA77" s="264"/>
    </row>
    <row r="78" spans="1:27" ht="78.75">
      <c r="A78" s="746">
        <v>61</v>
      </c>
      <c r="B78" s="561">
        <v>7000014602</v>
      </c>
      <c r="C78" s="561">
        <v>570</v>
      </c>
      <c r="D78" s="561">
        <v>290</v>
      </c>
      <c r="E78" s="561">
        <v>250</v>
      </c>
      <c r="F78" s="561" t="s">
        <v>527</v>
      </c>
      <c r="G78" s="561">
        <v>100001748</v>
      </c>
      <c r="H78" s="561">
        <v>995414</v>
      </c>
      <c r="I78" s="562"/>
      <c r="J78" s="561">
        <v>18</v>
      </c>
      <c r="K78" s="560"/>
      <c r="L78" s="559" t="s">
        <v>667</v>
      </c>
      <c r="M78" s="561" t="s">
        <v>479</v>
      </c>
      <c r="N78" s="561">
        <v>120</v>
      </c>
      <c r="O78" s="547"/>
      <c r="P78" s="558" t="str">
        <f t="shared" si="8"/>
        <v>INCLUDED</v>
      </c>
      <c r="Q78" s="516">
        <f t="shared" si="9"/>
        <v>0</v>
      </c>
      <c r="R78" s="452">
        <f t="shared" si="10"/>
        <v>0</v>
      </c>
      <c r="S78" s="642">
        <f>Discount!$J$36</f>
        <v>0</v>
      </c>
      <c r="T78" s="452">
        <f t="shared" si="11"/>
        <v>0</v>
      </c>
      <c r="U78" s="453">
        <f t="shared" si="12"/>
        <v>0</v>
      </c>
      <c r="V78" s="769">
        <f t="shared" si="7"/>
        <v>0</v>
      </c>
      <c r="W78" s="264"/>
      <c r="X78" s="264"/>
      <c r="Y78" s="264"/>
      <c r="Z78" s="264"/>
      <c r="AA78" s="264"/>
    </row>
    <row r="79" spans="1:27" ht="78.75">
      <c r="A79" s="746">
        <v>62</v>
      </c>
      <c r="B79" s="561">
        <v>7000014602</v>
      </c>
      <c r="C79" s="561">
        <v>570</v>
      </c>
      <c r="D79" s="561">
        <v>290</v>
      </c>
      <c r="E79" s="561">
        <v>260</v>
      </c>
      <c r="F79" s="561" t="s">
        <v>527</v>
      </c>
      <c r="G79" s="561">
        <v>100004426</v>
      </c>
      <c r="H79" s="561">
        <v>995416</v>
      </c>
      <c r="I79" s="562"/>
      <c r="J79" s="561">
        <v>18</v>
      </c>
      <c r="K79" s="560"/>
      <c r="L79" s="559" t="s">
        <v>668</v>
      </c>
      <c r="M79" s="561" t="s">
        <v>479</v>
      </c>
      <c r="N79" s="561">
        <v>30</v>
      </c>
      <c r="O79" s="547"/>
      <c r="P79" s="558" t="str">
        <f t="shared" si="8"/>
        <v>INCLUDED</v>
      </c>
      <c r="Q79" s="516">
        <f t="shared" si="9"/>
        <v>0</v>
      </c>
      <c r="R79" s="452">
        <f t="shared" si="10"/>
        <v>0</v>
      </c>
      <c r="S79" s="642">
        <f>Discount!$J$36</f>
        <v>0</v>
      </c>
      <c r="T79" s="452">
        <f t="shared" si="11"/>
        <v>0</v>
      </c>
      <c r="U79" s="453">
        <f t="shared" si="12"/>
        <v>0</v>
      </c>
      <c r="V79" s="769">
        <f t="shared" si="7"/>
        <v>0</v>
      </c>
      <c r="W79" s="264"/>
      <c r="X79" s="264"/>
      <c r="Y79" s="264"/>
      <c r="Z79" s="264"/>
      <c r="AA79" s="264"/>
    </row>
    <row r="80" spans="1:27" ht="78.75">
      <c r="A80" s="746">
        <v>63</v>
      </c>
      <c r="B80" s="561">
        <v>7000014602</v>
      </c>
      <c r="C80" s="561">
        <v>570</v>
      </c>
      <c r="D80" s="561">
        <v>290</v>
      </c>
      <c r="E80" s="561">
        <v>270</v>
      </c>
      <c r="F80" s="561" t="s">
        <v>527</v>
      </c>
      <c r="G80" s="561">
        <v>100004430</v>
      </c>
      <c r="H80" s="561">
        <v>995416</v>
      </c>
      <c r="I80" s="562"/>
      <c r="J80" s="561">
        <v>18</v>
      </c>
      <c r="K80" s="560"/>
      <c r="L80" s="559" t="s">
        <v>669</v>
      </c>
      <c r="M80" s="561" t="s">
        <v>479</v>
      </c>
      <c r="N80" s="561">
        <v>25</v>
      </c>
      <c r="O80" s="547"/>
      <c r="P80" s="558" t="str">
        <f t="shared" si="8"/>
        <v>INCLUDED</v>
      </c>
      <c r="Q80" s="516">
        <f t="shared" si="9"/>
        <v>0</v>
      </c>
      <c r="R80" s="452">
        <f t="shared" si="10"/>
        <v>0</v>
      </c>
      <c r="S80" s="642">
        <f>Discount!$J$36</f>
        <v>0</v>
      </c>
      <c r="T80" s="452">
        <f t="shared" si="11"/>
        <v>0</v>
      </c>
      <c r="U80" s="453">
        <f t="shared" si="12"/>
        <v>0</v>
      </c>
      <c r="V80" s="769">
        <f t="shared" si="7"/>
        <v>0</v>
      </c>
      <c r="W80" s="264"/>
      <c r="X80" s="264"/>
      <c r="Y80" s="264"/>
      <c r="Z80" s="264"/>
      <c r="AA80" s="264"/>
    </row>
    <row r="81" spans="1:31" ht="47.25">
      <c r="A81" s="746">
        <v>64</v>
      </c>
      <c r="B81" s="561">
        <v>7000014602</v>
      </c>
      <c r="C81" s="561">
        <v>570</v>
      </c>
      <c r="D81" s="561">
        <v>290</v>
      </c>
      <c r="E81" s="561">
        <v>280</v>
      </c>
      <c r="F81" s="561" t="s">
        <v>527</v>
      </c>
      <c r="G81" s="561">
        <v>100003295</v>
      </c>
      <c r="H81" s="561">
        <v>995429</v>
      </c>
      <c r="I81" s="562"/>
      <c r="J81" s="561">
        <v>18</v>
      </c>
      <c r="K81" s="560"/>
      <c r="L81" s="559" t="s">
        <v>670</v>
      </c>
      <c r="M81" s="561" t="s">
        <v>304</v>
      </c>
      <c r="N81" s="561">
        <v>20</v>
      </c>
      <c r="O81" s="547"/>
      <c r="P81" s="558" t="str">
        <f t="shared" si="8"/>
        <v>INCLUDED</v>
      </c>
      <c r="Q81" s="516">
        <f t="shared" si="9"/>
        <v>0</v>
      </c>
      <c r="R81" s="452">
        <f t="shared" si="10"/>
        <v>0</v>
      </c>
      <c r="S81" s="642">
        <f>Discount!$J$36</f>
        <v>0</v>
      </c>
      <c r="T81" s="452">
        <f t="shared" si="11"/>
        <v>0</v>
      </c>
      <c r="U81" s="453">
        <f t="shared" si="12"/>
        <v>0</v>
      </c>
      <c r="V81" s="769">
        <f t="shared" si="7"/>
        <v>0</v>
      </c>
      <c r="W81" s="264"/>
      <c r="X81" s="264"/>
      <c r="Y81" s="264"/>
      <c r="Z81" s="264"/>
      <c r="AA81" s="264"/>
    </row>
    <row r="82" spans="1:31" ht="126">
      <c r="A82" s="746">
        <v>65</v>
      </c>
      <c r="B82" s="561">
        <v>7000014602</v>
      </c>
      <c r="C82" s="561">
        <v>570</v>
      </c>
      <c r="D82" s="561">
        <v>290</v>
      </c>
      <c r="E82" s="561">
        <v>19</v>
      </c>
      <c r="F82" s="561" t="s">
        <v>527</v>
      </c>
      <c r="G82" s="561">
        <v>100002583</v>
      </c>
      <c r="H82" s="561">
        <v>995432</v>
      </c>
      <c r="I82" s="562"/>
      <c r="J82" s="561">
        <v>18</v>
      </c>
      <c r="K82" s="560"/>
      <c r="L82" s="559" t="s">
        <v>671</v>
      </c>
      <c r="M82" s="561" t="s">
        <v>304</v>
      </c>
      <c r="N82" s="561">
        <v>500</v>
      </c>
      <c r="O82" s="547"/>
      <c r="P82" s="558" t="str">
        <f t="shared" si="8"/>
        <v>INCLUDED</v>
      </c>
      <c r="Q82" s="516">
        <f t="shared" si="9"/>
        <v>0</v>
      </c>
      <c r="R82" s="452">
        <f t="shared" si="10"/>
        <v>0</v>
      </c>
      <c r="S82" s="642">
        <f>Discount!$J$36</f>
        <v>0</v>
      </c>
      <c r="T82" s="452">
        <f t="shared" si="11"/>
        <v>0</v>
      </c>
      <c r="U82" s="453">
        <f t="shared" si="12"/>
        <v>0</v>
      </c>
      <c r="V82" s="769">
        <f t="shared" ref="V82:V92" si="15">O82*N82</f>
        <v>0</v>
      </c>
      <c r="W82" s="264"/>
      <c r="X82" s="264"/>
      <c r="Y82" s="264"/>
      <c r="Z82" s="264"/>
      <c r="AA82" s="264"/>
    </row>
    <row r="83" spans="1:31" ht="47.25">
      <c r="A83" s="746">
        <v>66</v>
      </c>
      <c r="B83" s="561">
        <v>7000014602</v>
      </c>
      <c r="C83" s="561">
        <v>580</v>
      </c>
      <c r="D83" s="561">
        <v>300</v>
      </c>
      <c r="E83" s="561">
        <v>10</v>
      </c>
      <c r="F83" s="561" t="s">
        <v>548</v>
      </c>
      <c r="G83" s="561">
        <v>100001680</v>
      </c>
      <c r="H83" s="561">
        <v>995455</v>
      </c>
      <c r="I83" s="562"/>
      <c r="J83" s="561">
        <v>18</v>
      </c>
      <c r="K83" s="560"/>
      <c r="L83" s="559" t="s">
        <v>504</v>
      </c>
      <c r="M83" s="561" t="s">
        <v>300</v>
      </c>
      <c r="N83" s="561">
        <v>1</v>
      </c>
      <c r="O83" s="547"/>
      <c r="P83" s="558" t="str">
        <f t="shared" si="8"/>
        <v>INCLUDED</v>
      </c>
      <c r="Q83" s="516">
        <f t="shared" si="9"/>
        <v>0</v>
      </c>
      <c r="R83" s="452">
        <f t="shared" si="10"/>
        <v>0</v>
      </c>
      <c r="S83" s="642">
        <f>Discount!$J$36</f>
        <v>0</v>
      </c>
      <c r="T83" s="452">
        <f t="shared" si="11"/>
        <v>0</v>
      </c>
      <c r="U83" s="453">
        <f t="shared" si="12"/>
        <v>0</v>
      </c>
      <c r="V83" s="769">
        <f t="shared" si="15"/>
        <v>0</v>
      </c>
      <c r="W83" s="264"/>
      <c r="X83" s="264"/>
      <c r="Y83" s="264"/>
      <c r="Z83" s="264"/>
      <c r="AA83" s="264"/>
    </row>
    <row r="84" spans="1:31" ht="47.25">
      <c r="A84" s="746">
        <v>67</v>
      </c>
      <c r="B84" s="561">
        <v>7000014602</v>
      </c>
      <c r="C84" s="561">
        <v>580</v>
      </c>
      <c r="D84" s="561">
        <v>300</v>
      </c>
      <c r="E84" s="561">
        <v>20</v>
      </c>
      <c r="F84" s="561" t="s">
        <v>548</v>
      </c>
      <c r="G84" s="561">
        <v>100001681</v>
      </c>
      <c r="H84" s="561">
        <v>995455</v>
      </c>
      <c r="I84" s="562"/>
      <c r="J84" s="561">
        <v>18</v>
      </c>
      <c r="K84" s="560"/>
      <c r="L84" s="559" t="s">
        <v>505</v>
      </c>
      <c r="M84" s="561" t="s">
        <v>300</v>
      </c>
      <c r="N84" s="561">
        <v>3</v>
      </c>
      <c r="O84" s="547"/>
      <c r="P84" s="558" t="str">
        <f t="shared" si="8"/>
        <v>INCLUDED</v>
      </c>
      <c r="Q84" s="516">
        <f t="shared" si="9"/>
        <v>0</v>
      </c>
      <c r="R84" s="452">
        <f t="shared" si="10"/>
        <v>0</v>
      </c>
      <c r="S84" s="642">
        <f>Discount!$J$36</f>
        <v>0</v>
      </c>
      <c r="T84" s="452">
        <f t="shared" si="11"/>
        <v>0</v>
      </c>
      <c r="U84" s="453">
        <f t="shared" si="12"/>
        <v>0</v>
      </c>
      <c r="V84" s="769">
        <f t="shared" si="15"/>
        <v>0</v>
      </c>
      <c r="W84" s="264"/>
      <c r="X84" s="264"/>
      <c r="Y84" s="264"/>
      <c r="Z84" s="264"/>
      <c r="AA84" s="264"/>
    </row>
    <row r="85" spans="1:31" ht="63">
      <c r="A85" s="746">
        <v>68</v>
      </c>
      <c r="B85" s="561">
        <v>7000014602</v>
      </c>
      <c r="C85" s="561">
        <v>580</v>
      </c>
      <c r="D85" s="561">
        <v>300</v>
      </c>
      <c r="E85" s="561">
        <v>30</v>
      </c>
      <c r="F85" s="561" t="s">
        <v>548</v>
      </c>
      <c r="G85" s="561">
        <v>100001210</v>
      </c>
      <c r="H85" s="561">
        <v>995455</v>
      </c>
      <c r="I85" s="562"/>
      <c r="J85" s="561">
        <v>18</v>
      </c>
      <c r="K85" s="560"/>
      <c r="L85" s="559" t="s">
        <v>531</v>
      </c>
      <c r="M85" s="561" t="s">
        <v>300</v>
      </c>
      <c r="N85" s="561">
        <v>26</v>
      </c>
      <c r="O85" s="547"/>
      <c r="P85" s="558" t="str">
        <f t="shared" ref="P85:P148" si="16">IF(O85=0, "INCLUDED", IF(ISERROR(N85*O85), O85, N85*O85))</f>
        <v>INCLUDED</v>
      </c>
      <c r="Q85" s="516">
        <f t="shared" ref="Q85:Q148" si="17">IF(P85="Included",0,P85)</f>
        <v>0</v>
      </c>
      <c r="R85" s="452">
        <f t="shared" ref="R85:R148" si="18">IF( K85="",J85*(IF(P85="Included",0,P85))/100,K85*(IF(P85="Included",0,P85)))</f>
        <v>0</v>
      </c>
      <c r="S85" s="642">
        <f>Discount!$J$36</f>
        <v>0</v>
      </c>
      <c r="T85" s="452">
        <f t="shared" ref="T85:T148" si="19">S85*Q85</f>
        <v>0</v>
      </c>
      <c r="U85" s="453">
        <f t="shared" ref="U85:U148" si="20">IF(K85="",J85*T85/100,K85*T85)</f>
        <v>0</v>
      </c>
      <c r="V85" s="769">
        <f t="shared" si="15"/>
        <v>0</v>
      </c>
      <c r="W85" s="264"/>
      <c r="X85" s="264"/>
      <c r="Y85" s="264"/>
      <c r="Z85" s="264"/>
      <c r="AA85" s="264"/>
    </row>
    <row r="86" spans="1:31" ht="47.25">
      <c r="A86" s="746">
        <v>69</v>
      </c>
      <c r="B86" s="561">
        <v>7000014602</v>
      </c>
      <c r="C86" s="561">
        <v>580</v>
      </c>
      <c r="D86" s="561">
        <v>300</v>
      </c>
      <c r="E86" s="561">
        <v>40</v>
      </c>
      <c r="F86" s="561" t="s">
        <v>548</v>
      </c>
      <c r="G86" s="561">
        <v>100001241</v>
      </c>
      <c r="H86" s="561">
        <v>995455</v>
      </c>
      <c r="I86" s="562"/>
      <c r="J86" s="561">
        <v>18</v>
      </c>
      <c r="K86" s="560"/>
      <c r="L86" s="559" t="s">
        <v>672</v>
      </c>
      <c r="M86" s="561" t="s">
        <v>300</v>
      </c>
      <c r="N86" s="561">
        <v>7</v>
      </c>
      <c r="O86" s="547"/>
      <c r="P86" s="558" t="str">
        <f t="shared" si="16"/>
        <v>INCLUDED</v>
      </c>
      <c r="Q86" s="516">
        <f t="shared" si="17"/>
        <v>0</v>
      </c>
      <c r="R86" s="452">
        <f t="shared" si="18"/>
        <v>0</v>
      </c>
      <c r="S86" s="642">
        <f>Discount!$J$36</f>
        <v>0</v>
      </c>
      <c r="T86" s="452">
        <f t="shared" si="19"/>
        <v>0</v>
      </c>
      <c r="U86" s="453">
        <f t="shared" si="20"/>
        <v>0</v>
      </c>
      <c r="V86" s="769">
        <f t="shared" si="15"/>
        <v>0</v>
      </c>
      <c r="W86" s="264"/>
      <c r="X86" s="264"/>
      <c r="Y86" s="264"/>
      <c r="Z86" s="264"/>
      <c r="AA86" s="264"/>
    </row>
    <row r="87" spans="1:31" s="767" customFormat="1" ht="18.75">
      <c r="A87" s="763" t="s">
        <v>68</v>
      </c>
      <c r="B87" s="770" t="s">
        <v>549</v>
      </c>
      <c r="C87" s="763"/>
      <c r="D87" s="763"/>
      <c r="E87" s="763"/>
      <c r="F87" s="764"/>
      <c r="G87" s="764"/>
      <c r="H87" s="765"/>
      <c r="I87" s="765"/>
      <c r="J87" s="765"/>
      <c r="K87" s="765"/>
      <c r="L87" s="764"/>
      <c r="M87" s="763"/>
      <c r="N87" s="763"/>
      <c r="O87" s="763"/>
      <c r="P87" s="558" t="str">
        <f t="shared" si="16"/>
        <v>INCLUDED</v>
      </c>
      <c r="Q87" s="516">
        <f t="shared" si="17"/>
        <v>0</v>
      </c>
      <c r="R87" s="452">
        <f t="shared" si="18"/>
        <v>0</v>
      </c>
      <c r="S87" s="642">
        <f>Discount!$J$36</f>
        <v>0</v>
      </c>
      <c r="T87" s="452">
        <f t="shared" si="19"/>
        <v>0</v>
      </c>
      <c r="U87" s="453">
        <f t="shared" si="20"/>
        <v>0</v>
      </c>
      <c r="V87" s="766">
        <f t="shared" si="15"/>
        <v>0</v>
      </c>
      <c r="W87" s="766"/>
      <c r="X87" s="766"/>
      <c r="Y87" s="766"/>
      <c r="Z87" s="766"/>
      <c r="AA87" s="766"/>
      <c r="AB87" s="766"/>
      <c r="AC87" s="766"/>
      <c r="AD87" s="766"/>
      <c r="AE87" s="766"/>
    </row>
    <row r="88" spans="1:31" ht="31.5">
      <c r="A88" s="746">
        <v>1</v>
      </c>
      <c r="B88" s="561">
        <v>7000014602</v>
      </c>
      <c r="C88" s="561">
        <v>970</v>
      </c>
      <c r="D88" s="561">
        <v>150</v>
      </c>
      <c r="E88" s="561">
        <v>10</v>
      </c>
      <c r="F88" s="561" t="s">
        <v>538</v>
      </c>
      <c r="G88" s="561">
        <v>100000435</v>
      </c>
      <c r="H88" s="561">
        <v>998736</v>
      </c>
      <c r="I88" s="562"/>
      <c r="J88" s="561">
        <v>18</v>
      </c>
      <c r="K88" s="560"/>
      <c r="L88" s="559" t="s">
        <v>629</v>
      </c>
      <c r="M88" s="561" t="s">
        <v>301</v>
      </c>
      <c r="N88" s="561">
        <v>1</v>
      </c>
      <c r="O88" s="547"/>
      <c r="P88" s="558" t="str">
        <f t="shared" si="16"/>
        <v>INCLUDED</v>
      </c>
      <c r="Q88" s="516">
        <f t="shared" si="17"/>
        <v>0</v>
      </c>
      <c r="R88" s="452">
        <f t="shared" si="18"/>
        <v>0</v>
      </c>
      <c r="S88" s="642">
        <f>Discount!$J$36</f>
        <v>0</v>
      </c>
      <c r="T88" s="452">
        <f t="shared" si="19"/>
        <v>0</v>
      </c>
      <c r="U88" s="453">
        <f t="shared" si="20"/>
        <v>0</v>
      </c>
      <c r="V88" s="769">
        <f t="shared" si="15"/>
        <v>0</v>
      </c>
      <c r="W88" s="264"/>
      <c r="X88" s="264"/>
      <c r="Y88" s="264"/>
      <c r="Z88" s="264"/>
      <c r="AA88" s="264"/>
    </row>
    <row r="89" spans="1:31">
      <c r="A89" s="746">
        <v>2</v>
      </c>
      <c r="B89" s="561">
        <v>7000014602</v>
      </c>
      <c r="C89" s="561">
        <v>970</v>
      </c>
      <c r="D89" s="561">
        <v>150</v>
      </c>
      <c r="E89" s="561">
        <v>20</v>
      </c>
      <c r="F89" s="561" t="s">
        <v>538</v>
      </c>
      <c r="G89" s="561">
        <v>100000450</v>
      </c>
      <c r="H89" s="561">
        <v>998736</v>
      </c>
      <c r="I89" s="562"/>
      <c r="J89" s="561">
        <v>18</v>
      </c>
      <c r="K89" s="560"/>
      <c r="L89" s="559" t="s">
        <v>628</v>
      </c>
      <c r="M89" s="561" t="s">
        <v>301</v>
      </c>
      <c r="N89" s="561">
        <v>1</v>
      </c>
      <c r="O89" s="547"/>
      <c r="P89" s="558" t="str">
        <f t="shared" si="16"/>
        <v>INCLUDED</v>
      </c>
      <c r="Q89" s="516">
        <f t="shared" si="17"/>
        <v>0</v>
      </c>
      <c r="R89" s="452">
        <f t="shared" si="18"/>
        <v>0</v>
      </c>
      <c r="S89" s="642">
        <f>Discount!$J$36</f>
        <v>0</v>
      </c>
      <c r="T89" s="452">
        <f t="shared" si="19"/>
        <v>0</v>
      </c>
      <c r="U89" s="453">
        <f t="shared" si="20"/>
        <v>0</v>
      </c>
      <c r="V89" s="769">
        <f t="shared" si="15"/>
        <v>0</v>
      </c>
      <c r="W89" s="264"/>
      <c r="X89" s="264"/>
      <c r="Y89" s="264"/>
      <c r="Z89" s="264"/>
      <c r="AA89" s="264"/>
    </row>
    <row r="90" spans="1:31">
      <c r="A90" s="746">
        <v>3</v>
      </c>
      <c r="B90" s="561">
        <v>7000014602</v>
      </c>
      <c r="C90" s="561">
        <v>970</v>
      </c>
      <c r="D90" s="561">
        <v>150</v>
      </c>
      <c r="E90" s="561">
        <v>30</v>
      </c>
      <c r="F90" s="561" t="s">
        <v>538</v>
      </c>
      <c r="G90" s="561">
        <v>100000484</v>
      </c>
      <c r="H90" s="561">
        <v>998736</v>
      </c>
      <c r="I90" s="562"/>
      <c r="J90" s="561">
        <v>18</v>
      </c>
      <c r="K90" s="560"/>
      <c r="L90" s="559" t="s">
        <v>484</v>
      </c>
      <c r="M90" s="561" t="s">
        <v>301</v>
      </c>
      <c r="N90" s="561">
        <v>3</v>
      </c>
      <c r="O90" s="547"/>
      <c r="P90" s="558" t="str">
        <f t="shared" si="16"/>
        <v>INCLUDED</v>
      </c>
      <c r="Q90" s="516">
        <f t="shared" si="17"/>
        <v>0</v>
      </c>
      <c r="R90" s="452">
        <f t="shared" si="18"/>
        <v>0</v>
      </c>
      <c r="S90" s="642">
        <f>Discount!$J$36</f>
        <v>0</v>
      </c>
      <c r="T90" s="452">
        <f t="shared" si="19"/>
        <v>0</v>
      </c>
      <c r="U90" s="453">
        <f t="shared" si="20"/>
        <v>0</v>
      </c>
      <c r="V90" s="769">
        <f t="shared" si="15"/>
        <v>0</v>
      </c>
      <c r="W90" s="264"/>
      <c r="X90" s="264"/>
      <c r="Y90" s="264"/>
      <c r="Z90" s="264"/>
      <c r="AA90" s="264"/>
    </row>
    <row r="91" spans="1:31">
      <c r="A91" s="746">
        <v>4</v>
      </c>
      <c r="B91" s="561">
        <v>7000014602</v>
      </c>
      <c r="C91" s="561">
        <v>970</v>
      </c>
      <c r="D91" s="561">
        <v>150</v>
      </c>
      <c r="E91" s="561">
        <v>40</v>
      </c>
      <c r="F91" s="561" t="s">
        <v>538</v>
      </c>
      <c r="G91" s="561">
        <v>100001907</v>
      </c>
      <c r="H91" s="561">
        <v>998736</v>
      </c>
      <c r="I91" s="562"/>
      <c r="J91" s="561">
        <v>18</v>
      </c>
      <c r="K91" s="560"/>
      <c r="L91" s="559" t="s">
        <v>503</v>
      </c>
      <c r="M91" s="561" t="s">
        <v>301</v>
      </c>
      <c r="N91" s="561">
        <v>3</v>
      </c>
      <c r="O91" s="547"/>
      <c r="P91" s="558" t="str">
        <f t="shared" si="16"/>
        <v>INCLUDED</v>
      </c>
      <c r="Q91" s="516">
        <f t="shared" si="17"/>
        <v>0</v>
      </c>
      <c r="R91" s="452">
        <f t="shared" si="18"/>
        <v>0</v>
      </c>
      <c r="S91" s="642">
        <f>Discount!$J$36</f>
        <v>0</v>
      </c>
      <c r="T91" s="452">
        <f t="shared" si="19"/>
        <v>0</v>
      </c>
      <c r="U91" s="453">
        <f t="shared" si="20"/>
        <v>0</v>
      </c>
      <c r="V91" s="769">
        <f t="shared" si="15"/>
        <v>0</v>
      </c>
      <c r="W91" s="264"/>
      <c r="X91" s="264"/>
      <c r="Y91" s="264"/>
      <c r="Z91" s="264"/>
      <c r="AA91" s="264"/>
    </row>
    <row r="92" spans="1:31">
      <c r="A92" s="746">
        <v>5</v>
      </c>
      <c r="B92" s="561">
        <v>7000014602</v>
      </c>
      <c r="C92" s="561">
        <v>980</v>
      </c>
      <c r="D92" s="561">
        <v>160</v>
      </c>
      <c r="E92" s="561">
        <v>10</v>
      </c>
      <c r="F92" s="561" t="s">
        <v>537</v>
      </c>
      <c r="G92" s="561">
        <v>100000067</v>
      </c>
      <c r="H92" s="561">
        <v>998736</v>
      </c>
      <c r="I92" s="562"/>
      <c r="J92" s="561">
        <v>18</v>
      </c>
      <c r="K92" s="560"/>
      <c r="L92" s="559" t="s">
        <v>630</v>
      </c>
      <c r="M92" s="561" t="s">
        <v>301</v>
      </c>
      <c r="N92" s="561">
        <v>1</v>
      </c>
      <c r="O92" s="547"/>
      <c r="P92" s="558" t="str">
        <f t="shared" si="16"/>
        <v>INCLUDED</v>
      </c>
      <c r="Q92" s="516">
        <f t="shared" si="17"/>
        <v>0</v>
      </c>
      <c r="R92" s="452">
        <f t="shared" si="18"/>
        <v>0</v>
      </c>
      <c r="S92" s="642">
        <f>Discount!$J$36</f>
        <v>0</v>
      </c>
      <c r="T92" s="452">
        <f t="shared" si="19"/>
        <v>0</v>
      </c>
      <c r="U92" s="453">
        <f t="shared" si="20"/>
        <v>0</v>
      </c>
      <c r="V92" s="769">
        <f t="shared" si="15"/>
        <v>0</v>
      </c>
      <c r="W92" s="264"/>
      <c r="X92" s="264"/>
      <c r="Y92" s="264"/>
      <c r="Z92" s="264"/>
      <c r="AA92" s="264"/>
    </row>
    <row r="93" spans="1:31">
      <c r="A93" s="746">
        <v>6</v>
      </c>
      <c r="B93" s="561">
        <v>7000014602</v>
      </c>
      <c r="C93" s="561">
        <v>980</v>
      </c>
      <c r="D93" s="561">
        <v>160</v>
      </c>
      <c r="E93" s="561">
        <v>20</v>
      </c>
      <c r="F93" s="561" t="s">
        <v>537</v>
      </c>
      <c r="G93" s="561">
        <v>100001929</v>
      </c>
      <c r="H93" s="561">
        <v>998736</v>
      </c>
      <c r="I93" s="562"/>
      <c r="J93" s="561">
        <v>18</v>
      </c>
      <c r="K93" s="560"/>
      <c r="L93" s="559" t="s">
        <v>631</v>
      </c>
      <c r="M93" s="561" t="s">
        <v>302</v>
      </c>
      <c r="N93" s="561">
        <v>1</v>
      </c>
      <c r="O93" s="547"/>
      <c r="P93" s="558" t="str">
        <f t="shared" si="16"/>
        <v>INCLUDED</v>
      </c>
      <c r="Q93" s="516">
        <f t="shared" si="17"/>
        <v>0</v>
      </c>
      <c r="R93" s="452">
        <f t="shared" si="18"/>
        <v>0</v>
      </c>
      <c r="S93" s="642">
        <f>Discount!$J$36</f>
        <v>0</v>
      </c>
      <c r="T93" s="452">
        <f t="shared" si="19"/>
        <v>0</v>
      </c>
      <c r="U93" s="453">
        <f t="shared" si="20"/>
        <v>0</v>
      </c>
      <c r="V93" s="769">
        <f t="shared" si="7"/>
        <v>0</v>
      </c>
      <c r="W93" s="264"/>
      <c r="X93" s="264"/>
      <c r="Y93" s="264"/>
      <c r="Z93" s="264"/>
      <c r="AA93" s="264"/>
    </row>
    <row r="94" spans="1:31">
      <c r="A94" s="746">
        <v>7</v>
      </c>
      <c r="B94" s="561">
        <v>7000014602</v>
      </c>
      <c r="C94" s="561">
        <v>980</v>
      </c>
      <c r="D94" s="561">
        <v>160</v>
      </c>
      <c r="E94" s="561">
        <v>30</v>
      </c>
      <c r="F94" s="561" t="s">
        <v>537</v>
      </c>
      <c r="G94" s="561">
        <v>100001864</v>
      </c>
      <c r="H94" s="561">
        <v>998736</v>
      </c>
      <c r="I94" s="562"/>
      <c r="J94" s="561">
        <v>18</v>
      </c>
      <c r="K94" s="560"/>
      <c r="L94" s="559" t="s">
        <v>632</v>
      </c>
      <c r="M94" s="561" t="s">
        <v>302</v>
      </c>
      <c r="N94" s="561">
        <v>1</v>
      </c>
      <c r="O94" s="547"/>
      <c r="P94" s="558" t="str">
        <f t="shared" si="16"/>
        <v>INCLUDED</v>
      </c>
      <c r="Q94" s="516">
        <f t="shared" si="17"/>
        <v>0</v>
      </c>
      <c r="R94" s="452">
        <f t="shared" si="18"/>
        <v>0</v>
      </c>
      <c r="S94" s="642">
        <f>Discount!$J$36</f>
        <v>0</v>
      </c>
      <c r="T94" s="452">
        <f t="shared" si="19"/>
        <v>0</v>
      </c>
      <c r="U94" s="453">
        <f t="shared" si="20"/>
        <v>0</v>
      </c>
      <c r="V94" s="769">
        <f t="shared" si="7"/>
        <v>0</v>
      </c>
      <c r="W94" s="264"/>
      <c r="X94" s="264"/>
      <c r="Y94" s="264"/>
      <c r="Z94" s="264"/>
      <c r="AA94" s="264"/>
    </row>
    <row r="95" spans="1:31" ht="31.5">
      <c r="A95" s="746">
        <v>8</v>
      </c>
      <c r="B95" s="561">
        <v>7000014602</v>
      </c>
      <c r="C95" s="561">
        <v>990</v>
      </c>
      <c r="D95" s="561">
        <v>170</v>
      </c>
      <c r="E95" s="561">
        <v>10</v>
      </c>
      <c r="F95" s="561" t="s">
        <v>540</v>
      </c>
      <c r="G95" s="561">
        <v>100000800</v>
      </c>
      <c r="H95" s="561">
        <v>998736</v>
      </c>
      <c r="I95" s="562"/>
      <c r="J95" s="561">
        <v>18</v>
      </c>
      <c r="K95" s="560"/>
      <c r="L95" s="559" t="s">
        <v>673</v>
      </c>
      <c r="M95" s="561" t="s">
        <v>301</v>
      </c>
      <c r="N95" s="561">
        <v>1</v>
      </c>
      <c r="O95" s="547"/>
      <c r="P95" s="558" t="str">
        <f t="shared" si="16"/>
        <v>INCLUDED</v>
      </c>
      <c r="Q95" s="516">
        <f t="shared" si="17"/>
        <v>0</v>
      </c>
      <c r="R95" s="452">
        <f t="shared" si="18"/>
        <v>0</v>
      </c>
      <c r="S95" s="642">
        <f>Discount!$J$36</f>
        <v>0</v>
      </c>
      <c r="T95" s="452">
        <f t="shared" si="19"/>
        <v>0</v>
      </c>
      <c r="U95" s="453">
        <f t="shared" si="20"/>
        <v>0</v>
      </c>
      <c r="V95" s="769">
        <f t="shared" si="7"/>
        <v>0</v>
      </c>
      <c r="W95" s="264"/>
      <c r="X95" s="264"/>
      <c r="Y95" s="264"/>
      <c r="Z95" s="264"/>
      <c r="AA95" s="264"/>
    </row>
    <row r="96" spans="1:31">
      <c r="A96" s="746">
        <v>9</v>
      </c>
      <c r="B96" s="561">
        <v>7000014602</v>
      </c>
      <c r="C96" s="561">
        <v>990</v>
      </c>
      <c r="D96" s="561">
        <v>170</v>
      </c>
      <c r="E96" s="561">
        <v>20</v>
      </c>
      <c r="F96" s="561" t="s">
        <v>540</v>
      </c>
      <c r="G96" s="561">
        <v>100000803</v>
      </c>
      <c r="H96" s="561">
        <v>998736</v>
      </c>
      <c r="I96" s="562"/>
      <c r="J96" s="561">
        <v>18</v>
      </c>
      <c r="K96" s="560"/>
      <c r="L96" s="559" t="s">
        <v>633</v>
      </c>
      <c r="M96" s="561" t="s">
        <v>301</v>
      </c>
      <c r="N96" s="561">
        <v>1</v>
      </c>
      <c r="O96" s="547"/>
      <c r="P96" s="558" t="str">
        <f t="shared" si="16"/>
        <v>INCLUDED</v>
      </c>
      <c r="Q96" s="516">
        <f t="shared" si="17"/>
        <v>0</v>
      </c>
      <c r="R96" s="452">
        <f t="shared" si="18"/>
        <v>0</v>
      </c>
      <c r="S96" s="642">
        <f>Discount!$J$36</f>
        <v>0</v>
      </c>
      <c r="T96" s="452">
        <f t="shared" si="19"/>
        <v>0</v>
      </c>
      <c r="U96" s="453">
        <f t="shared" si="20"/>
        <v>0</v>
      </c>
      <c r="V96" s="769">
        <f t="shared" si="7"/>
        <v>0</v>
      </c>
      <c r="W96" s="264"/>
      <c r="X96" s="264"/>
      <c r="Y96" s="264"/>
      <c r="Z96" s="264"/>
      <c r="AA96" s="264"/>
    </row>
    <row r="97" spans="1:27">
      <c r="A97" s="746">
        <v>10</v>
      </c>
      <c r="B97" s="561">
        <v>7000014602</v>
      </c>
      <c r="C97" s="561">
        <v>990</v>
      </c>
      <c r="D97" s="561">
        <v>170</v>
      </c>
      <c r="E97" s="561">
        <v>30</v>
      </c>
      <c r="F97" s="561" t="s">
        <v>540</v>
      </c>
      <c r="G97" s="561">
        <v>100000806</v>
      </c>
      <c r="H97" s="561">
        <v>998736</v>
      </c>
      <c r="I97" s="562"/>
      <c r="J97" s="561">
        <v>18</v>
      </c>
      <c r="K97" s="560"/>
      <c r="L97" s="559" t="s">
        <v>634</v>
      </c>
      <c r="M97" s="561" t="s">
        <v>301</v>
      </c>
      <c r="N97" s="561">
        <v>1</v>
      </c>
      <c r="O97" s="547"/>
      <c r="P97" s="558" t="str">
        <f t="shared" si="16"/>
        <v>INCLUDED</v>
      </c>
      <c r="Q97" s="516">
        <f t="shared" si="17"/>
        <v>0</v>
      </c>
      <c r="R97" s="452">
        <f t="shared" si="18"/>
        <v>0</v>
      </c>
      <c r="S97" s="642">
        <f>Discount!$J$36</f>
        <v>0</v>
      </c>
      <c r="T97" s="452">
        <f t="shared" si="19"/>
        <v>0</v>
      </c>
      <c r="U97" s="453">
        <f t="shared" si="20"/>
        <v>0</v>
      </c>
      <c r="V97" s="769">
        <f t="shared" si="7"/>
        <v>0</v>
      </c>
      <c r="W97" s="264"/>
      <c r="X97" s="264"/>
      <c r="Y97" s="264"/>
      <c r="Z97" s="264"/>
      <c r="AA97" s="264"/>
    </row>
    <row r="98" spans="1:27">
      <c r="A98" s="746">
        <v>11</v>
      </c>
      <c r="B98" s="561">
        <v>7000014602</v>
      </c>
      <c r="C98" s="561">
        <v>990</v>
      </c>
      <c r="D98" s="561">
        <v>170</v>
      </c>
      <c r="E98" s="561">
        <v>40</v>
      </c>
      <c r="F98" s="561" t="s">
        <v>540</v>
      </c>
      <c r="G98" s="561">
        <v>100000808</v>
      </c>
      <c r="H98" s="561">
        <v>998736</v>
      </c>
      <c r="I98" s="562"/>
      <c r="J98" s="561">
        <v>18</v>
      </c>
      <c r="K98" s="560"/>
      <c r="L98" s="559" t="s">
        <v>564</v>
      </c>
      <c r="M98" s="561" t="s">
        <v>302</v>
      </c>
      <c r="N98" s="561">
        <v>1</v>
      </c>
      <c r="O98" s="547"/>
      <c r="P98" s="558" t="str">
        <f t="shared" si="16"/>
        <v>INCLUDED</v>
      </c>
      <c r="Q98" s="516">
        <f t="shared" si="17"/>
        <v>0</v>
      </c>
      <c r="R98" s="452">
        <f t="shared" si="18"/>
        <v>0</v>
      </c>
      <c r="S98" s="642">
        <f>Discount!$J$36</f>
        <v>0</v>
      </c>
      <c r="T98" s="452">
        <f t="shared" si="19"/>
        <v>0</v>
      </c>
      <c r="U98" s="453">
        <f t="shared" si="20"/>
        <v>0</v>
      </c>
      <c r="V98" s="769">
        <f t="shared" si="7"/>
        <v>0</v>
      </c>
      <c r="W98" s="264"/>
      <c r="X98" s="264"/>
      <c r="Y98" s="264"/>
      <c r="Z98" s="264"/>
      <c r="AA98" s="264"/>
    </row>
    <row r="99" spans="1:27" ht="31.5">
      <c r="A99" s="746">
        <v>12</v>
      </c>
      <c r="B99" s="561">
        <v>7000014602</v>
      </c>
      <c r="C99" s="561">
        <v>1000</v>
      </c>
      <c r="D99" s="561">
        <v>210</v>
      </c>
      <c r="E99" s="561">
        <v>10</v>
      </c>
      <c r="F99" s="561" t="s">
        <v>542</v>
      </c>
      <c r="G99" s="561">
        <v>100001024</v>
      </c>
      <c r="H99" s="561">
        <v>998731</v>
      </c>
      <c r="I99" s="562"/>
      <c r="J99" s="561">
        <v>18</v>
      </c>
      <c r="K99" s="560"/>
      <c r="L99" s="559" t="s">
        <v>480</v>
      </c>
      <c r="M99" s="561" t="s">
        <v>301</v>
      </c>
      <c r="N99" s="561">
        <v>2</v>
      </c>
      <c r="O99" s="547"/>
      <c r="P99" s="558" t="str">
        <f t="shared" si="16"/>
        <v>INCLUDED</v>
      </c>
      <c r="Q99" s="516">
        <f t="shared" si="17"/>
        <v>0</v>
      </c>
      <c r="R99" s="452">
        <f t="shared" si="18"/>
        <v>0</v>
      </c>
      <c r="S99" s="642">
        <f>Discount!$J$36</f>
        <v>0</v>
      </c>
      <c r="T99" s="452">
        <f t="shared" si="19"/>
        <v>0</v>
      </c>
      <c r="U99" s="453">
        <f t="shared" si="20"/>
        <v>0</v>
      </c>
      <c r="V99" s="769">
        <f t="shared" si="7"/>
        <v>0</v>
      </c>
      <c r="W99" s="264"/>
      <c r="X99" s="264"/>
      <c r="Y99" s="264"/>
      <c r="Z99" s="264"/>
      <c r="AA99" s="264"/>
    </row>
    <row r="100" spans="1:27" ht="31.5">
      <c r="A100" s="746">
        <v>13</v>
      </c>
      <c r="B100" s="561">
        <v>7000014602</v>
      </c>
      <c r="C100" s="561">
        <v>1000</v>
      </c>
      <c r="D100" s="561">
        <v>210</v>
      </c>
      <c r="E100" s="561">
        <v>20</v>
      </c>
      <c r="F100" s="561" t="s">
        <v>542</v>
      </c>
      <c r="G100" s="561">
        <v>100004926</v>
      </c>
      <c r="H100" s="561">
        <v>998731</v>
      </c>
      <c r="I100" s="562"/>
      <c r="J100" s="561">
        <v>18</v>
      </c>
      <c r="K100" s="560"/>
      <c r="L100" s="559" t="s">
        <v>528</v>
      </c>
      <c r="M100" s="561" t="s">
        <v>301</v>
      </c>
      <c r="N100" s="561">
        <v>2</v>
      </c>
      <c r="O100" s="547"/>
      <c r="P100" s="558" t="str">
        <f t="shared" si="16"/>
        <v>INCLUDED</v>
      </c>
      <c r="Q100" s="516">
        <f t="shared" si="17"/>
        <v>0</v>
      </c>
      <c r="R100" s="452">
        <f t="shared" si="18"/>
        <v>0</v>
      </c>
      <c r="S100" s="642">
        <f>Discount!$J$36</f>
        <v>0</v>
      </c>
      <c r="T100" s="452">
        <f t="shared" si="19"/>
        <v>0</v>
      </c>
      <c r="U100" s="453">
        <f t="shared" si="20"/>
        <v>0</v>
      </c>
      <c r="V100" s="769">
        <f t="shared" si="7"/>
        <v>0</v>
      </c>
      <c r="W100" s="264"/>
      <c r="X100" s="264"/>
      <c r="Y100" s="264"/>
      <c r="Z100" s="264"/>
      <c r="AA100" s="264"/>
    </row>
    <row r="101" spans="1:27" ht="31.5">
      <c r="A101" s="746">
        <v>14</v>
      </c>
      <c r="B101" s="561">
        <v>7000014602</v>
      </c>
      <c r="C101" s="561">
        <v>1000</v>
      </c>
      <c r="D101" s="561">
        <v>210</v>
      </c>
      <c r="E101" s="561">
        <v>30</v>
      </c>
      <c r="F101" s="561" t="s">
        <v>542</v>
      </c>
      <c r="G101" s="561">
        <v>100004930</v>
      </c>
      <c r="H101" s="561">
        <v>998731</v>
      </c>
      <c r="I101" s="562"/>
      <c r="J101" s="561">
        <v>18</v>
      </c>
      <c r="K101" s="560"/>
      <c r="L101" s="559" t="s">
        <v>674</v>
      </c>
      <c r="M101" s="561" t="s">
        <v>301</v>
      </c>
      <c r="N101" s="561">
        <v>2</v>
      </c>
      <c r="O101" s="547"/>
      <c r="P101" s="558" t="str">
        <f t="shared" si="16"/>
        <v>INCLUDED</v>
      </c>
      <c r="Q101" s="516">
        <f t="shared" si="17"/>
        <v>0</v>
      </c>
      <c r="R101" s="452">
        <f t="shared" si="18"/>
        <v>0</v>
      </c>
      <c r="S101" s="642">
        <f>Discount!$J$36</f>
        <v>0</v>
      </c>
      <c r="T101" s="452">
        <f t="shared" si="19"/>
        <v>0</v>
      </c>
      <c r="U101" s="453">
        <f t="shared" si="20"/>
        <v>0</v>
      </c>
      <c r="V101" s="769">
        <f t="shared" si="7"/>
        <v>0</v>
      </c>
      <c r="W101" s="264"/>
      <c r="X101" s="264"/>
      <c r="Y101" s="264"/>
      <c r="Z101" s="264"/>
      <c r="AA101" s="264"/>
    </row>
    <row r="102" spans="1:27">
      <c r="A102" s="746">
        <v>15</v>
      </c>
      <c r="B102" s="561">
        <v>7000014602</v>
      </c>
      <c r="C102" s="561">
        <v>1000</v>
      </c>
      <c r="D102" s="561">
        <v>210</v>
      </c>
      <c r="E102" s="561">
        <v>40</v>
      </c>
      <c r="F102" s="561" t="s">
        <v>542</v>
      </c>
      <c r="G102" s="561">
        <v>100005942</v>
      </c>
      <c r="H102" s="561">
        <v>998731</v>
      </c>
      <c r="I102" s="562"/>
      <c r="J102" s="561">
        <v>18</v>
      </c>
      <c r="K102" s="560"/>
      <c r="L102" s="559" t="s">
        <v>650</v>
      </c>
      <c r="M102" s="561" t="s">
        <v>301</v>
      </c>
      <c r="N102" s="561">
        <v>15</v>
      </c>
      <c r="O102" s="547"/>
      <c r="P102" s="558" t="str">
        <f t="shared" si="16"/>
        <v>INCLUDED</v>
      </c>
      <c r="Q102" s="516">
        <f t="shared" si="17"/>
        <v>0</v>
      </c>
      <c r="R102" s="452">
        <f t="shared" si="18"/>
        <v>0</v>
      </c>
      <c r="S102" s="642">
        <f>Discount!$J$36</f>
        <v>0</v>
      </c>
      <c r="T102" s="452">
        <f t="shared" si="19"/>
        <v>0</v>
      </c>
      <c r="U102" s="453">
        <f t="shared" si="20"/>
        <v>0</v>
      </c>
      <c r="V102" s="769">
        <f t="shared" si="7"/>
        <v>0</v>
      </c>
      <c r="W102" s="264"/>
      <c r="X102" s="264"/>
      <c r="Y102" s="264"/>
      <c r="Z102" s="264"/>
      <c r="AA102" s="264"/>
    </row>
    <row r="103" spans="1:27" ht="31.5">
      <c r="A103" s="746">
        <v>16</v>
      </c>
      <c r="B103" s="561">
        <v>7000014602</v>
      </c>
      <c r="C103" s="561">
        <v>1000</v>
      </c>
      <c r="D103" s="561">
        <v>210</v>
      </c>
      <c r="E103" s="561">
        <v>50</v>
      </c>
      <c r="F103" s="561" t="s">
        <v>542</v>
      </c>
      <c r="G103" s="561">
        <v>100004932</v>
      </c>
      <c r="H103" s="561">
        <v>998731</v>
      </c>
      <c r="I103" s="562"/>
      <c r="J103" s="561">
        <v>18</v>
      </c>
      <c r="K103" s="560"/>
      <c r="L103" s="559" t="s">
        <v>651</v>
      </c>
      <c r="M103" s="561" t="s">
        <v>301</v>
      </c>
      <c r="N103" s="561">
        <v>15</v>
      </c>
      <c r="O103" s="547"/>
      <c r="P103" s="558" t="str">
        <f t="shared" si="16"/>
        <v>INCLUDED</v>
      </c>
      <c r="Q103" s="516">
        <f t="shared" si="17"/>
        <v>0</v>
      </c>
      <c r="R103" s="452">
        <f t="shared" si="18"/>
        <v>0</v>
      </c>
      <c r="S103" s="642">
        <f>Discount!$J$36</f>
        <v>0</v>
      </c>
      <c r="T103" s="452">
        <f t="shared" si="19"/>
        <v>0</v>
      </c>
      <c r="U103" s="453">
        <f t="shared" si="20"/>
        <v>0</v>
      </c>
      <c r="V103" s="769">
        <f t="shared" si="7"/>
        <v>0</v>
      </c>
      <c r="W103" s="264"/>
      <c r="X103" s="264"/>
      <c r="Y103" s="264"/>
      <c r="Z103" s="264"/>
      <c r="AA103" s="264"/>
    </row>
    <row r="104" spans="1:27">
      <c r="A104" s="746">
        <v>17</v>
      </c>
      <c r="B104" s="561">
        <v>7000014602</v>
      </c>
      <c r="C104" s="561">
        <v>1000</v>
      </c>
      <c r="D104" s="561">
        <v>210</v>
      </c>
      <c r="E104" s="561">
        <v>60</v>
      </c>
      <c r="F104" s="561" t="s">
        <v>542</v>
      </c>
      <c r="G104" s="561">
        <v>100001885</v>
      </c>
      <c r="H104" s="561">
        <v>998739</v>
      </c>
      <c r="I104" s="562"/>
      <c r="J104" s="561">
        <v>18</v>
      </c>
      <c r="K104" s="560"/>
      <c r="L104" s="559" t="s">
        <v>521</v>
      </c>
      <c r="M104" s="561" t="s">
        <v>301</v>
      </c>
      <c r="N104" s="561">
        <v>1</v>
      </c>
      <c r="O104" s="547"/>
      <c r="P104" s="558" t="str">
        <f t="shared" si="16"/>
        <v>INCLUDED</v>
      </c>
      <c r="Q104" s="516">
        <f t="shared" si="17"/>
        <v>0</v>
      </c>
      <c r="R104" s="452">
        <f t="shared" si="18"/>
        <v>0</v>
      </c>
      <c r="S104" s="642">
        <f>Discount!$J$36</f>
        <v>0</v>
      </c>
      <c r="T104" s="452">
        <f t="shared" si="19"/>
        <v>0</v>
      </c>
      <c r="U104" s="453">
        <f t="shared" si="20"/>
        <v>0</v>
      </c>
      <c r="V104" s="769">
        <f t="shared" si="7"/>
        <v>0</v>
      </c>
      <c r="W104" s="264"/>
      <c r="X104" s="264"/>
      <c r="Y104" s="264"/>
      <c r="Z104" s="264"/>
      <c r="AA104" s="264"/>
    </row>
    <row r="105" spans="1:27">
      <c r="A105" s="746">
        <v>18</v>
      </c>
      <c r="B105" s="561">
        <v>7000014602</v>
      </c>
      <c r="C105" s="561">
        <v>1010</v>
      </c>
      <c r="D105" s="561">
        <v>220</v>
      </c>
      <c r="E105" s="561">
        <v>40</v>
      </c>
      <c r="F105" s="561" t="s">
        <v>550</v>
      </c>
      <c r="G105" s="561">
        <v>100001531</v>
      </c>
      <c r="H105" s="561">
        <v>995429</v>
      </c>
      <c r="I105" s="562"/>
      <c r="J105" s="561">
        <v>18</v>
      </c>
      <c r="K105" s="560"/>
      <c r="L105" s="559" t="s">
        <v>675</v>
      </c>
      <c r="M105" s="561" t="s">
        <v>301</v>
      </c>
      <c r="N105" s="561">
        <v>1</v>
      </c>
      <c r="O105" s="547"/>
      <c r="P105" s="558" t="str">
        <f t="shared" si="16"/>
        <v>INCLUDED</v>
      </c>
      <c r="Q105" s="516">
        <f t="shared" si="17"/>
        <v>0</v>
      </c>
      <c r="R105" s="452">
        <f t="shared" si="18"/>
        <v>0</v>
      </c>
      <c r="S105" s="642">
        <f>Discount!$J$36</f>
        <v>0</v>
      </c>
      <c r="T105" s="452">
        <f t="shared" si="19"/>
        <v>0</v>
      </c>
      <c r="U105" s="453">
        <f t="shared" si="20"/>
        <v>0</v>
      </c>
      <c r="V105" s="769">
        <f t="shared" si="7"/>
        <v>0</v>
      </c>
      <c r="W105" s="264"/>
      <c r="X105" s="264"/>
      <c r="Y105" s="264"/>
      <c r="Z105" s="264"/>
      <c r="AA105" s="264"/>
    </row>
    <row r="106" spans="1:27">
      <c r="A106" s="746">
        <v>19</v>
      </c>
      <c r="B106" s="561">
        <v>7000014602</v>
      </c>
      <c r="C106" s="561">
        <v>1020</v>
      </c>
      <c r="D106" s="561">
        <v>230</v>
      </c>
      <c r="E106" s="561">
        <v>10</v>
      </c>
      <c r="F106" s="561" t="s">
        <v>543</v>
      </c>
      <c r="G106" s="561">
        <v>100003103</v>
      </c>
      <c r="H106" s="561">
        <v>998731</v>
      </c>
      <c r="I106" s="562"/>
      <c r="J106" s="561">
        <v>18</v>
      </c>
      <c r="K106" s="560"/>
      <c r="L106" s="559" t="s">
        <v>491</v>
      </c>
      <c r="M106" s="561" t="s">
        <v>303</v>
      </c>
      <c r="N106" s="561">
        <v>2</v>
      </c>
      <c r="O106" s="547"/>
      <c r="P106" s="558" t="str">
        <f t="shared" si="16"/>
        <v>INCLUDED</v>
      </c>
      <c r="Q106" s="516">
        <f t="shared" si="17"/>
        <v>0</v>
      </c>
      <c r="R106" s="452">
        <f t="shared" si="18"/>
        <v>0</v>
      </c>
      <c r="S106" s="642">
        <f>Discount!$J$36</f>
        <v>0</v>
      </c>
      <c r="T106" s="452">
        <f t="shared" si="19"/>
        <v>0</v>
      </c>
      <c r="U106" s="453">
        <f t="shared" si="20"/>
        <v>0</v>
      </c>
      <c r="V106" s="769">
        <f t="shared" si="7"/>
        <v>0</v>
      </c>
      <c r="W106" s="264"/>
      <c r="X106" s="264"/>
      <c r="Y106" s="264"/>
      <c r="Z106" s="264"/>
      <c r="AA106" s="264"/>
    </row>
    <row r="107" spans="1:27" ht="47.25">
      <c r="A107" s="746">
        <v>20</v>
      </c>
      <c r="B107" s="561">
        <v>7000014602</v>
      </c>
      <c r="C107" s="561">
        <v>1030</v>
      </c>
      <c r="D107" s="561">
        <v>240</v>
      </c>
      <c r="E107" s="561">
        <v>10</v>
      </c>
      <c r="F107" s="561" t="s">
        <v>544</v>
      </c>
      <c r="G107" s="561">
        <v>100000497</v>
      </c>
      <c r="H107" s="561">
        <v>998731</v>
      </c>
      <c r="I107" s="562"/>
      <c r="J107" s="561">
        <v>18</v>
      </c>
      <c r="K107" s="560"/>
      <c r="L107" s="559" t="s">
        <v>676</v>
      </c>
      <c r="M107" s="561" t="s">
        <v>302</v>
      </c>
      <c r="N107" s="561">
        <v>1</v>
      </c>
      <c r="O107" s="547"/>
      <c r="P107" s="558" t="str">
        <f t="shared" si="16"/>
        <v>INCLUDED</v>
      </c>
      <c r="Q107" s="516">
        <f t="shared" si="17"/>
        <v>0</v>
      </c>
      <c r="R107" s="452">
        <f t="shared" si="18"/>
        <v>0</v>
      </c>
      <c r="S107" s="642">
        <f>Discount!$J$36</f>
        <v>0</v>
      </c>
      <c r="T107" s="452">
        <f t="shared" si="19"/>
        <v>0</v>
      </c>
      <c r="U107" s="453">
        <f t="shared" si="20"/>
        <v>0</v>
      </c>
      <c r="V107" s="769">
        <f t="shared" si="7"/>
        <v>0</v>
      </c>
      <c r="W107" s="264"/>
      <c r="X107" s="264"/>
      <c r="Y107" s="264"/>
      <c r="Z107" s="264"/>
      <c r="AA107" s="264"/>
    </row>
    <row r="108" spans="1:27" ht="31.5">
      <c r="A108" s="746">
        <v>21</v>
      </c>
      <c r="B108" s="561">
        <v>7000014602</v>
      </c>
      <c r="C108" s="561">
        <v>1040</v>
      </c>
      <c r="D108" s="561">
        <v>270</v>
      </c>
      <c r="E108" s="561">
        <v>10</v>
      </c>
      <c r="F108" s="561" t="s">
        <v>547</v>
      </c>
      <c r="G108" s="561">
        <v>100002181</v>
      </c>
      <c r="H108" s="561">
        <v>998736</v>
      </c>
      <c r="I108" s="562"/>
      <c r="J108" s="561">
        <v>18</v>
      </c>
      <c r="K108" s="560"/>
      <c r="L108" s="559" t="s">
        <v>482</v>
      </c>
      <c r="M108" s="561" t="s">
        <v>481</v>
      </c>
      <c r="N108" s="561">
        <v>1</v>
      </c>
      <c r="O108" s="547"/>
      <c r="P108" s="558" t="str">
        <f t="shared" si="16"/>
        <v>INCLUDED</v>
      </c>
      <c r="Q108" s="516">
        <f t="shared" si="17"/>
        <v>0</v>
      </c>
      <c r="R108" s="452">
        <f t="shared" si="18"/>
        <v>0</v>
      </c>
      <c r="S108" s="642">
        <f>Discount!$J$36</f>
        <v>0</v>
      </c>
      <c r="T108" s="452">
        <f t="shared" si="19"/>
        <v>0</v>
      </c>
      <c r="U108" s="453">
        <f t="shared" si="20"/>
        <v>0</v>
      </c>
      <c r="V108" s="769">
        <f t="shared" si="7"/>
        <v>0</v>
      </c>
      <c r="W108" s="264"/>
      <c r="X108" s="264"/>
      <c r="Y108" s="264"/>
      <c r="Z108" s="264"/>
      <c r="AA108" s="264"/>
    </row>
    <row r="109" spans="1:27" ht="31.5">
      <c r="A109" s="746">
        <v>22</v>
      </c>
      <c r="B109" s="561">
        <v>7000014602</v>
      </c>
      <c r="C109" s="561">
        <v>1040</v>
      </c>
      <c r="D109" s="561">
        <v>270</v>
      </c>
      <c r="E109" s="561">
        <v>20</v>
      </c>
      <c r="F109" s="561" t="s">
        <v>547</v>
      </c>
      <c r="G109" s="561">
        <v>100002182</v>
      </c>
      <c r="H109" s="561">
        <v>998736</v>
      </c>
      <c r="I109" s="562"/>
      <c r="J109" s="561">
        <v>18</v>
      </c>
      <c r="K109" s="560"/>
      <c r="L109" s="559" t="s">
        <v>483</v>
      </c>
      <c r="M109" s="561" t="s">
        <v>481</v>
      </c>
      <c r="N109" s="561">
        <v>1</v>
      </c>
      <c r="O109" s="547"/>
      <c r="P109" s="558" t="str">
        <f t="shared" si="16"/>
        <v>INCLUDED</v>
      </c>
      <c r="Q109" s="516">
        <f t="shared" si="17"/>
        <v>0</v>
      </c>
      <c r="R109" s="452">
        <f t="shared" si="18"/>
        <v>0</v>
      </c>
      <c r="S109" s="642">
        <f>Discount!$J$36</f>
        <v>0</v>
      </c>
      <c r="T109" s="452">
        <f t="shared" si="19"/>
        <v>0</v>
      </c>
      <c r="U109" s="453">
        <f t="shared" si="20"/>
        <v>0</v>
      </c>
      <c r="V109" s="769">
        <f t="shared" si="7"/>
        <v>0</v>
      </c>
      <c r="W109" s="264"/>
      <c r="X109" s="264"/>
      <c r="Y109" s="264"/>
      <c r="Z109" s="264"/>
      <c r="AA109" s="264"/>
    </row>
    <row r="110" spans="1:27" ht="31.5">
      <c r="A110" s="746">
        <v>23</v>
      </c>
      <c r="B110" s="561">
        <v>7000014602</v>
      </c>
      <c r="C110" s="561">
        <v>1040</v>
      </c>
      <c r="D110" s="561">
        <v>270</v>
      </c>
      <c r="E110" s="561">
        <v>30</v>
      </c>
      <c r="F110" s="561" t="s">
        <v>547</v>
      </c>
      <c r="G110" s="561">
        <v>100002180</v>
      </c>
      <c r="H110" s="561">
        <v>998736</v>
      </c>
      <c r="I110" s="562"/>
      <c r="J110" s="561">
        <v>18</v>
      </c>
      <c r="K110" s="560"/>
      <c r="L110" s="559" t="s">
        <v>529</v>
      </c>
      <c r="M110" s="561" t="s">
        <v>481</v>
      </c>
      <c r="N110" s="561">
        <v>1</v>
      </c>
      <c r="O110" s="547"/>
      <c r="P110" s="558" t="str">
        <f t="shared" si="16"/>
        <v>INCLUDED</v>
      </c>
      <c r="Q110" s="516">
        <f t="shared" si="17"/>
        <v>0</v>
      </c>
      <c r="R110" s="452">
        <f t="shared" si="18"/>
        <v>0</v>
      </c>
      <c r="S110" s="642">
        <f>Discount!$J$36</f>
        <v>0</v>
      </c>
      <c r="T110" s="452">
        <f t="shared" si="19"/>
        <v>0</v>
      </c>
      <c r="U110" s="453">
        <f t="shared" si="20"/>
        <v>0</v>
      </c>
      <c r="V110" s="769">
        <f t="shared" si="7"/>
        <v>0</v>
      </c>
      <c r="W110" s="264"/>
      <c r="X110" s="264"/>
      <c r="Y110" s="264"/>
      <c r="Z110" s="264"/>
      <c r="AA110" s="264"/>
    </row>
    <row r="111" spans="1:27">
      <c r="A111" s="746">
        <v>24</v>
      </c>
      <c r="B111" s="561">
        <v>7000014602</v>
      </c>
      <c r="C111" s="561">
        <v>1040</v>
      </c>
      <c r="D111" s="561">
        <v>270</v>
      </c>
      <c r="E111" s="561">
        <v>40</v>
      </c>
      <c r="F111" s="561" t="s">
        <v>547</v>
      </c>
      <c r="G111" s="561">
        <v>100003034</v>
      </c>
      <c r="H111" s="561">
        <v>998736</v>
      </c>
      <c r="I111" s="562"/>
      <c r="J111" s="561">
        <v>18</v>
      </c>
      <c r="K111" s="560"/>
      <c r="L111" s="559" t="s">
        <v>579</v>
      </c>
      <c r="M111" s="561" t="s">
        <v>303</v>
      </c>
      <c r="N111" s="561">
        <v>0.5</v>
      </c>
      <c r="O111" s="547"/>
      <c r="P111" s="558" t="str">
        <f t="shared" si="16"/>
        <v>INCLUDED</v>
      </c>
      <c r="Q111" s="516">
        <f t="shared" si="17"/>
        <v>0</v>
      </c>
      <c r="R111" s="452">
        <f t="shared" si="18"/>
        <v>0</v>
      </c>
      <c r="S111" s="642">
        <f>Discount!$J$36</f>
        <v>0</v>
      </c>
      <c r="T111" s="452">
        <f t="shared" si="19"/>
        <v>0</v>
      </c>
      <c r="U111" s="453">
        <f t="shared" si="20"/>
        <v>0</v>
      </c>
      <c r="V111" s="769">
        <f t="shared" ref="V111:V119" si="21">O111*N111</f>
        <v>0</v>
      </c>
      <c r="W111" s="264"/>
      <c r="X111" s="264"/>
      <c r="Y111" s="264"/>
      <c r="Z111" s="264"/>
      <c r="AA111" s="264"/>
    </row>
    <row r="112" spans="1:27" ht="47.25">
      <c r="A112" s="746">
        <v>25</v>
      </c>
      <c r="B112" s="561">
        <v>7000014602</v>
      </c>
      <c r="C112" s="561">
        <v>1050</v>
      </c>
      <c r="D112" s="561">
        <v>300</v>
      </c>
      <c r="E112" s="561">
        <v>10</v>
      </c>
      <c r="F112" s="561" t="s">
        <v>548</v>
      </c>
      <c r="G112" s="561">
        <v>100001241</v>
      </c>
      <c r="H112" s="561">
        <v>995455</v>
      </c>
      <c r="I112" s="562"/>
      <c r="J112" s="561">
        <v>18</v>
      </c>
      <c r="K112" s="560"/>
      <c r="L112" s="559" t="s">
        <v>672</v>
      </c>
      <c r="M112" s="561" t="s">
        <v>300</v>
      </c>
      <c r="N112" s="561">
        <v>3</v>
      </c>
      <c r="O112" s="547"/>
      <c r="P112" s="558" t="str">
        <f t="shared" si="16"/>
        <v>INCLUDED</v>
      </c>
      <c r="Q112" s="516">
        <f t="shared" si="17"/>
        <v>0</v>
      </c>
      <c r="R112" s="452">
        <f t="shared" si="18"/>
        <v>0</v>
      </c>
      <c r="S112" s="642">
        <f>Discount!$J$36</f>
        <v>0</v>
      </c>
      <c r="T112" s="452">
        <f t="shared" si="19"/>
        <v>0</v>
      </c>
      <c r="U112" s="453">
        <f t="shared" si="20"/>
        <v>0</v>
      </c>
      <c r="V112" s="769">
        <f t="shared" si="21"/>
        <v>0</v>
      </c>
      <c r="W112" s="264"/>
      <c r="X112" s="264"/>
      <c r="Y112" s="264"/>
      <c r="Z112" s="264"/>
      <c r="AA112" s="264"/>
    </row>
    <row r="113" spans="1:27" ht="47.25">
      <c r="A113" s="746">
        <v>26</v>
      </c>
      <c r="B113" s="561">
        <v>7000014602</v>
      </c>
      <c r="C113" s="561">
        <v>1050</v>
      </c>
      <c r="D113" s="561">
        <v>300</v>
      </c>
      <c r="E113" s="561">
        <v>20</v>
      </c>
      <c r="F113" s="561" t="s">
        <v>548</v>
      </c>
      <c r="G113" s="561">
        <v>100001680</v>
      </c>
      <c r="H113" s="561">
        <v>995455</v>
      </c>
      <c r="I113" s="562"/>
      <c r="J113" s="561">
        <v>18</v>
      </c>
      <c r="K113" s="560"/>
      <c r="L113" s="559" t="s">
        <v>504</v>
      </c>
      <c r="M113" s="561" t="s">
        <v>300</v>
      </c>
      <c r="N113" s="561">
        <v>1</v>
      </c>
      <c r="O113" s="547"/>
      <c r="P113" s="558" t="str">
        <f t="shared" si="16"/>
        <v>INCLUDED</v>
      </c>
      <c r="Q113" s="516">
        <f t="shared" si="17"/>
        <v>0</v>
      </c>
      <c r="R113" s="452">
        <f t="shared" si="18"/>
        <v>0</v>
      </c>
      <c r="S113" s="642">
        <f>Discount!$J$36</f>
        <v>0</v>
      </c>
      <c r="T113" s="452">
        <f t="shared" si="19"/>
        <v>0</v>
      </c>
      <c r="U113" s="453">
        <f t="shared" si="20"/>
        <v>0</v>
      </c>
      <c r="V113" s="769">
        <f t="shared" si="21"/>
        <v>0</v>
      </c>
      <c r="W113" s="264"/>
      <c r="X113" s="264"/>
      <c r="Y113" s="264"/>
      <c r="Z113" s="264"/>
      <c r="AA113" s="264"/>
    </row>
    <row r="114" spans="1:27" ht="47.25">
      <c r="A114" s="746">
        <v>27</v>
      </c>
      <c r="B114" s="561">
        <v>7000014602</v>
      </c>
      <c r="C114" s="561">
        <v>1050</v>
      </c>
      <c r="D114" s="561">
        <v>300</v>
      </c>
      <c r="E114" s="561">
        <v>30</v>
      </c>
      <c r="F114" s="561" t="s">
        <v>548</v>
      </c>
      <c r="G114" s="561">
        <v>100001681</v>
      </c>
      <c r="H114" s="561">
        <v>995455</v>
      </c>
      <c r="I114" s="562"/>
      <c r="J114" s="561">
        <v>18</v>
      </c>
      <c r="K114" s="560"/>
      <c r="L114" s="559" t="s">
        <v>505</v>
      </c>
      <c r="M114" s="561" t="s">
        <v>300</v>
      </c>
      <c r="N114" s="561">
        <v>2</v>
      </c>
      <c r="O114" s="547"/>
      <c r="P114" s="558" t="str">
        <f t="shared" si="16"/>
        <v>INCLUDED</v>
      </c>
      <c r="Q114" s="516">
        <f t="shared" si="17"/>
        <v>0</v>
      </c>
      <c r="R114" s="452">
        <f t="shared" si="18"/>
        <v>0</v>
      </c>
      <c r="S114" s="642">
        <f>Discount!$J$36</f>
        <v>0</v>
      </c>
      <c r="T114" s="452">
        <f t="shared" si="19"/>
        <v>0</v>
      </c>
      <c r="U114" s="453">
        <f t="shared" si="20"/>
        <v>0</v>
      </c>
      <c r="V114" s="769">
        <f t="shared" si="21"/>
        <v>0</v>
      </c>
      <c r="W114" s="264"/>
      <c r="X114" s="264"/>
      <c r="Y114" s="264"/>
      <c r="Z114" s="264"/>
      <c r="AA114" s="264"/>
    </row>
    <row r="115" spans="1:27">
      <c r="A115" s="746">
        <v>28</v>
      </c>
      <c r="B115" s="561">
        <v>7000014602</v>
      </c>
      <c r="C115" s="561">
        <v>1050</v>
      </c>
      <c r="D115" s="561">
        <v>300</v>
      </c>
      <c r="E115" s="561">
        <v>40</v>
      </c>
      <c r="F115" s="561" t="s">
        <v>548</v>
      </c>
      <c r="G115" s="561">
        <v>100001507</v>
      </c>
      <c r="H115" s="561">
        <v>995429</v>
      </c>
      <c r="I115" s="562"/>
      <c r="J115" s="561">
        <v>18</v>
      </c>
      <c r="K115" s="560"/>
      <c r="L115" s="559" t="s">
        <v>677</v>
      </c>
      <c r="M115" s="561" t="s">
        <v>301</v>
      </c>
      <c r="N115" s="561">
        <v>1</v>
      </c>
      <c r="O115" s="547"/>
      <c r="P115" s="558" t="str">
        <f t="shared" si="16"/>
        <v>INCLUDED</v>
      </c>
      <c r="Q115" s="516">
        <f t="shared" si="17"/>
        <v>0</v>
      </c>
      <c r="R115" s="452">
        <f t="shared" si="18"/>
        <v>0</v>
      </c>
      <c r="S115" s="642">
        <f>Discount!$J$36</f>
        <v>0</v>
      </c>
      <c r="T115" s="452">
        <f t="shared" si="19"/>
        <v>0</v>
      </c>
      <c r="U115" s="453">
        <f t="shared" si="20"/>
        <v>0</v>
      </c>
      <c r="V115" s="769">
        <f t="shared" si="21"/>
        <v>0</v>
      </c>
      <c r="W115" s="264"/>
      <c r="X115" s="264"/>
      <c r="Y115" s="264"/>
      <c r="Z115" s="264"/>
      <c r="AA115" s="264"/>
    </row>
    <row r="116" spans="1:27" ht="63">
      <c r="A116" s="746">
        <v>29</v>
      </c>
      <c r="B116" s="561">
        <v>7000014602</v>
      </c>
      <c r="C116" s="561">
        <v>1050</v>
      </c>
      <c r="D116" s="561">
        <v>300</v>
      </c>
      <c r="E116" s="561">
        <v>50</v>
      </c>
      <c r="F116" s="561" t="s">
        <v>548</v>
      </c>
      <c r="G116" s="561">
        <v>100001210</v>
      </c>
      <c r="H116" s="561">
        <v>995455</v>
      </c>
      <c r="I116" s="562"/>
      <c r="J116" s="561">
        <v>18</v>
      </c>
      <c r="K116" s="560"/>
      <c r="L116" s="559" t="s">
        <v>531</v>
      </c>
      <c r="M116" s="561" t="s">
        <v>300</v>
      </c>
      <c r="N116" s="561">
        <v>13</v>
      </c>
      <c r="O116" s="547"/>
      <c r="P116" s="558" t="str">
        <f t="shared" si="16"/>
        <v>INCLUDED</v>
      </c>
      <c r="Q116" s="516">
        <f t="shared" si="17"/>
        <v>0</v>
      </c>
      <c r="R116" s="452">
        <f t="shared" si="18"/>
        <v>0</v>
      </c>
      <c r="S116" s="642">
        <f>Discount!$J$36</f>
        <v>0</v>
      </c>
      <c r="T116" s="452">
        <f t="shared" si="19"/>
        <v>0</v>
      </c>
      <c r="U116" s="453">
        <f t="shared" si="20"/>
        <v>0</v>
      </c>
      <c r="V116" s="769">
        <f t="shared" si="21"/>
        <v>0</v>
      </c>
      <c r="W116" s="264"/>
      <c r="X116" s="264"/>
      <c r="Y116" s="264"/>
      <c r="Z116" s="264"/>
      <c r="AA116" s="264"/>
    </row>
    <row r="117" spans="1:27" ht="63">
      <c r="A117" s="746">
        <v>30</v>
      </c>
      <c r="B117" s="561">
        <v>7000014602</v>
      </c>
      <c r="C117" s="561">
        <v>1100</v>
      </c>
      <c r="D117" s="561">
        <v>320</v>
      </c>
      <c r="E117" s="561">
        <v>10</v>
      </c>
      <c r="F117" s="561" t="s">
        <v>527</v>
      </c>
      <c r="G117" s="561">
        <v>100004518</v>
      </c>
      <c r="H117" s="561">
        <v>995433</v>
      </c>
      <c r="I117" s="562"/>
      <c r="J117" s="561">
        <v>18</v>
      </c>
      <c r="K117" s="560"/>
      <c r="L117" s="559" t="s">
        <v>492</v>
      </c>
      <c r="M117" s="561" t="s">
        <v>304</v>
      </c>
      <c r="N117" s="561">
        <v>959</v>
      </c>
      <c r="O117" s="547"/>
      <c r="P117" s="558" t="str">
        <f t="shared" si="16"/>
        <v>INCLUDED</v>
      </c>
      <c r="Q117" s="516">
        <f t="shared" si="17"/>
        <v>0</v>
      </c>
      <c r="R117" s="452">
        <f t="shared" si="18"/>
        <v>0</v>
      </c>
      <c r="S117" s="642">
        <f>Discount!$J$36</f>
        <v>0</v>
      </c>
      <c r="T117" s="452">
        <f t="shared" si="19"/>
        <v>0</v>
      </c>
      <c r="U117" s="453">
        <f t="shared" si="20"/>
        <v>0</v>
      </c>
      <c r="V117" s="769">
        <f t="shared" si="21"/>
        <v>0</v>
      </c>
      <c r="W117" s="264"/>
      <c r="X117" s="264"/>
      <c r="Y117" s="264"/>
      <c r="Z117" s="264"/>
      <c r="AA117" s="264"/>
    </row>
    <row r="118" spans="1:27">
      <c r="A118" s="746">
        <v>31</v>
      </c>
      <c r="B118" s="561">
        <v>7000014602</v>
      </c>
      <c r="C118" s="561">
        <v>1100</v>
      </c>
      <c r="D118" s="561">
        <v>320</v>
      </c>
      <c r="E118" s="561">
        <v>20</v>
      </c>
      <c r="F118" s="561" t="s">
        <v>527</v>
      </c>
      <c r="G118" s="561">
        <v>100001325</v>
      </c>
      <c r="H118" s="561">
        <v>995454</v>
      </c>
      <c r="I118" s="562"/>
      <c r="J118" s="561">
        <v>18</v>
      </c>
      <c r="K118" s="560"/>
      <c r="L118" s="559" t="s">
        <v>493</v>
      </c>
      <c r="M118" s="561" t="s">
        <v>304</v>
      </c>
      <c r="N118" s="561">
        <v>121</v>
      </c>
      <c r="O118" s="547"/>
      <c r="P118" s="558" t="str">
        <f t="shared" si="16"/>
        <v>INCLUDED</v>
      </c>
      <c r="Q118" s="516">
        <f t="shared" si="17"/>
        <v>0</v>
      </c>
      <c r="R118" s="452">
        <f t="shared" si="18"/>
        <v>0</v>
      </c>
      <c r="S118" s="642">
        <f>Discount!$J$36</f>
        <v>0</v>
      </c>
      <c r="T118" s="452">
        <f t="shared" si="19"/>
        <v>0</v>
      </c>
      <c r="U118" s="453">
        <f t="shared" si="20"/>
        <v>0</v>
      </c>
      <c r="V118" s="769">
        <f t="shared" si="21"/>
        <v>0</v>
      </c>
      <c r="W118" s="264"/>
      <c r="X118" s="264"/>
      <c r="Y118" s="264"/>
      <c r="Z118" s="264"/>
      <c r="AA118" s="264"/>
    </row>
    <row r="119" spans="1:27">
      <c r="A119" s="746">
        <v>32</v>
      </c>
      <c r="B119" s="561">
        <v>7000014602</v>
      </c>
      <c r="C119" s="561">
        <v>1100</v>
      </c>
      <c r="D119" s="561">
        <v>320</v>
      </c>
      <c r="E119" s="561">
        <v>30</v>
      </c>
      <c r="F119" s="561" t="s">
        <v>527</v>
      </c>
      <c r="G119" s="561">
        <v>100001326</v>
      </c>
      <c r="H119" s="561">
        <v>995454</v>
      </c>
      <c r="I119" s="562"/>
      <c r="J119" s="561">
        <v>18</v>
      </c>
      <c r="K119" s="560"/>
      <c r="L119" s="559" t="s">
        <v>494</v>
      </c>
      <c r="M119" s="561" t="s">
        <v>304</v>
      </c>
      <c r="N119" s="561">
        <v>16</v>
      </c>
      <c r="O119" s="547"/>
      <c r="P119" s="558" t="str">
        <f t="shared" si="16"/>
        <v>INCLUDED</v>
      </c>
      <c r="Q119" s="516">
        <f t="shared" si="17"/>
        <v>0</v>
      </c>
      <c r="R119" s="452">
        <f t="shared" si="18"/>
        <v>0</v>
      </c>
      <c r="S119" s="642">
        <f>Discount!$J$36</f>
        <v>0</v>
      </c>
      <c r="T119" s="452">
        <f t="shared" si="19"/>
        <v>0</v>
      </c>
      <c r="U119" s="453">
        <f t="shared" si="20"/>
        <v>0</v>
      </c>
      <c r="V119" s="769">
        <f t="shared" si="21"/>
        <v>0</v>
      </c>
      <c r="W119" s="264"/>
      <c r="X119" s="264"/>
      <c r="Y119" s="264"/>
      <c r="Z119" s="264"/>
      <c r="AA119" s="264"/>
    </row>
    <row r="120" spans="1:27" ht="31.5">
      <c r="A120" s="746">
        <v>33</v>
      </c>
      <c r="B120" s="561">
        <v>7000014602</v>
      </c>
      <c r="C120" s="561">
        <v>1100</v>
      </c>
      <c r="D120" s="561">
        <v>320</v>
      </c>
      <c r="E120" s="561">
        <v>40</v>
      </c>
      <c r="F120" s="561" t="s">
        <v>527</v>
      </c>
      <c r="G120" s="561">
        <v>100001328</v>
      </c>
      <c r="H120" s="561">
        <v>995454</v>
      </c>
      <c r="I120" s="562"/>
      <c r="J120" s="561">
        <v>18</v>
      </c>
      <c r="K120" s="560"/>
      <c r="L120" s="559" t="s">
        <v>510</v>
      </c>
      <c r="M120" s="561" t="s">
        <v>304</v>
      </c>
      <c r="N120" s="561">
        <v>58</v>
      </c>
      <c r="O120" s="547"/>
      <c r="P120" s="558" t="str">
        <f t="shared" si="16"/>
        <v>INCLUDED</v>
      </c>
      <c r="Q120" s="516">
        <f t="shared" si="17"/>
        <v>0</v>
      </c>
      <c r="R120" s="452">
        <f t="shared" si="18"/>
        <v>0</v>
      </c>
      <c r="S120" s="642">
        <f>Discount!$J$36</f>
        <v>0</v>
      </c>
      <c r="T120" s="452">
        <f t="shared" si="19"/>
        <v>0</v>
      </c>
      <c r="U120" s="453">
        <f t="shared" si="20"/>
        <v>0</v>
      </c>
      <c r="V120" s="769">
        <f t="shared" si="7"/>
        <v>0</v>
      </c>
      <c r="W120" s="264"/>
      <c r="X120" s="264"/>
      <c r="Y120" s="264"/>
      <c r="Z120" s="264"/>
      <c r="AA120" s="264"/>
    </row>
    <row r="121" spans="1:27" ht="47.25">
      <c r="A121" s="746">
        <v>34</v>
      </c>
      <c r="B121" s="561">
        <v>7000014602</v>
      </c>
      <c r="C121" s="561">
        <v>1100</v>
      </c>
      <c r="D121" s="561">
        <v>320</v>
      </c>
      <c r="E121" s="561">
        <v>50</v>
      </c>
      <c r="F121" s="561" t="s">
        <v>527</v>
      </c>
      <c r="G121" s="561">
        <v>100001327</v>
      </c>
      <c r="H121" s="561">
        <v>995454</v>
      </c>
      <c r="I121" s="562"/>
      <c r="J121" s="561">
        <v>18</v>
      </c>
      <c r="K121" s="560"/>
      <c r="L121" s="559" t="s">
        <v>495</v>
      </c>
      <c r="M121" s="561" t="s">
        <v>304</v>
      </c>
      <c r="N121" s="561">
        <v>267</v>
      </c>
      <c r="O121" s="547"/>
      <c r="P121" s="558" t="str">
        <f t="shared" si="16"/>
        <v>INCLUDED</v>
      </c>
      <c r="Q121" s="516">
        <f t="shared" si="17"/>
        <v>0</v>
      </c>
      <c r="R121" s="452">
        <f t="shared" si="18"/>
        <v>0</v>
      </c>
      <c r="S121" s="642">
        <f>Discount!$J$36</f>
        <v>0</v>
      </c>
      <c r="T121" s="452">
        <f t="shared" si="19"/>
        <v>0</v>
      </c>
      <c r="U121" s="453">
        <f t="shared" si="20"/>
        <v>0</v>
      </c>
      <c r="V121" s="769">
        <f t="shared" si="7"/>
        <v>0</v>
      </c>
      <c r="W121" s="264"/>
      <c r="X121" s="264"/>
      <c r="Y121" s="264"/>
      <c r="Z121" s="264"/>
      <c r="AA121" s="264"/>
    </row>
    <row r="122" spans="1:27">
      <c r="A122" s="746">
        <v>35</v>
      </c>
      <c r="B122" s="561">
        <v>7000014602</v>
      </c>
      <c r="C122" s="561">
        <v>1100</v>
      </c>
      <c r="D122" s="561">
        <v>320</v>
      </c>
      <c r="E122" s="561">
        <v>60</v>
      </c>
      <c r="F122" s="561" t="s">
        <v>527</v>
      </c>
      <c r="G122" s="561">
        <v>100001329</v>
      </c>
      <c r="H122" s="561">
        <v>995454</v>
      </c>
      <c r="I122" s="562"/>
      <c r="J122" s="561">
        <v>18</v>
      </c>
      <c r="K122" s="560"/>
      <c r="L122" s="559" t="s">
        <v>496</v>
      </c>
      <c r="M122" s="561" t="s">
        <v>300</v>
      </c>
      <c r="N122" s="561">
        <v>25</v>
      </c>
      <c r="O122" s="547"/>
      <c r="P122" s="558" t="str">
        <f t="shared" si="16"/>
        <v>INCLUDED</v>
      </c>
      <c r="Q122" s="516">
        <f t="shared" si="17"/>
        <v>0</v>
      </c>
      <c r="R122" s="452">
        <f t="shared" si="18"/>
        <v>0</v>
      </c>
      <c r="S122" s="642">
        <f>Discount!$J$36</f>
        <v>0</v>
      </c>
      <c r="T122" s="452">
        <f t="shared" si="19"/>
        <v>0</v>
      </c>
      <c r="U122" s="453">
        <f t="shared" si="20"/>
        <v>0</v>
      </c>
      <c r="V122" s="769">
        <f t="shared" si="7"/>
        <v>0</v>
      </c>
      <c r="W122" s="264"/>
      <c r="X122" s="264"/>
      <c r="Y122" s="264"/>
      <c r="Z122" s="264"/>
      <c r="AA122" s="264"/>
    </row>
    <row r="123" spans="1:27">
      <c r="A123" s="746">
        <v>36</v>
      </c>
      <c r="B123" s="561">
        <v>7000014602</v>
      </c>
      <c r="C123" s="561">
        <v>1100</v>
      </c>
      <c r="D123" s="561">
        <v>320</v>
      </c>
      <c r="E123" s="561">
        <v>70</v>
      </c>
      <c r="F123" s="561" t="s">
        <v>527</v>
      </c>
      <c r="G123" s="561">
        <v>100001330</v>
      </c>
      <c r="H123" s="561">
        <v>995428</v>
      </c>
      <c r="I123" s="562"/>
      <c r="J123" s="561">
        <v>18</v>
      </c>
      <c r="K123" s="560"/>
      <c r="L123" s="559" t="s">
        <v>497</v>
      </c>
      <c r="M123" s="561" t="s">
        <v>304</v>
      </c>
      <c r="N123" s="561">
        <v>15</v>
      </c>
      <c r="O123" s="547"/>
      <c r="P123" s="558" t="str">
        <f t="shared" si="16"/>
        <v>INCLUDED</v>
      </c>
      <c r="Q123" s="516">
        <f t="shared" si="17"/>
        <v>0</v>
      </c>
      <c r="R123" s="452">
        <f t="shared" si="18"/>
        <v>0</v>
      </c>
      <c r="S123" s="642">
        <f>Discount!$J$36</f>
        <v>0</v>
      </c>
      <c r="T123" s="452">
        <f t="shared" si="19"/>
        <v>0</v>
      </c>
      <c r="U123" s="453">
        <f t="shared" si="20"/>
        <v>0</v>
      </c>
      <c r="V123" s="769">
        <f t="shared" si="7"/>
        <v>0</v>
      </c>
      <c r="W123" s="264"/>
      <c r="X123" s="264"/>
      <c r="Y123" s="264"/>
      <c r="Z123" s="264"/>
      <c r="AA123" s="264"/>
    </row>
    <row r="124" spans="1:27" ht="47.25">
      <c r="A124" s="746">
        <v>37</v>
      </c>
      <c r="B124" s="561">
        <v>7000014602</v>
      </c>
      <c r="C124" s="561">
        <v>1100</v>
      </c>
      <c r="D124" s="561">
        <v>320</v>
      </c>
      <c r="E124" s="561">
        <v>80</v>
      </c>
      <c r="F124" s="561" t="s">
        <v>527</v>
      </c>
      <c r="G124" s="561">
        <v>100001331</v>
      </c>
      <c r="H124" s="561">
        <v>995455</v>
      </c>
      <c r="I124" s="562"/>
      <c r="J124" s="561">
        <v>18</v>
      </c>
      <c r="K124" s="560"/>
      <c r="L124" s="559" t="s">
        <v>498</v>
      </c>
      <c r="M124" s="561" t="s">
        <v>300</v>
      </c>
      <c r="N124" s="561">
        <v>33</v>
      </c>
      <c r="O124" s="547"/>
      <c r="P124" s="558" t="str">
        <f t="shared" si="16"/>
        <v>INCLUDED</v>
      </c>
      <c r="Q124" s="516">
        <f t="shared" si="17"/>
        <v>0</v>
      </c>
      <c r="R124" s="452">
        <f t="shared" si="18"/>
        <v>0</v>
      </c>
      <c r="S124" s="642">
        <f>Discount!$J$36</f>
        <v>0</v>
      </c>
      <c r="T124" s="452">
        <f t="shared" si="19"/>
        <v>0</v>
      </c>
      <c r="U124" s="453">
        <f t="shared" si="20"/>
        <v>0</v>
      </c>
      <c r="V124" s="769">
        <f t="shared" si="7"/>
        <v>0</v>
      </c>
      <c r="W124" s="264"/>
      <c r="X124" s="264"/>
      <c r="Y124" s="264"/>
      <c r="Z124" s="264"/>
      <c r="AA124" s="264"/>
    </row>
    <row r="125" spans="1:27">
      <c r="A125" s="746">
        <v>38</v>
      </c>
      <c r="B125" s="561">
        <v>7000014602</v>
      </c>
      <c r="C125" s="561">
        <v>1100</v>
      </c>
      <c r="D125" s="561">
        <v>320</v>
      </c>
      <c r="E125" s="561">
        <v>90</v>
      </c>
      <c r="F125" s="561" t="s">
        <v>527</v>
      </c>
      <c r="G125" s="561">
        <v>100001714</v>
      </c>
      <c r="H125" s="561">
        <v>995428</v>
      </c>
      <c r="I125" s="562"/>
      <c r="J125" s="561">
        <v>18</v>
      </c>
      <c r="K125" s="560"/>
      <c r="L125" s="559" t="s">
        <v>499</v>
      </c>
      <c r="M125" s="561" t="s">
        <v>479</v>
      </c>
      <c r="N125" s="561">
        <v>250</v>
      </c>
      <c r="O125" s="547"/>
      <c r="P125" s="558" t="str">
        <f t="shared" si="16"/>
        <v>INCLUDED</v>
      </c>
      <c r="Q125" s="516">
        <f t="shared" si="17"/>
        <v>0</v>
      </c>
      <c r="R125" s="452">
        <f t="shared" si="18"/>
        <v>0</v>
      </c>
      <c r="S125" s="642">
        <f>Discount!$J$36</f>
        <v>0</v>
      </c>
      <c r="T125" s="452">
        <f t="shared" si="19"/>
        <v>0</v>
      </c>
      <c r="U125" s="453">
        <f t="shared" si="20"/>
        <v>0</v>
      </c>
      <c r="V125" s="769">
        <f t="shared" si="7"/>
        <v>0</v>
      </c>
      <c r="W125" s="264"/>
      <c r="X125" s="264"/>
      <c r="Y125" s="264"/>
      <c r="Z125" s="264"/>
      <c r="AA125" s="264"/>
    </row>
    <row r="126" spans="1:27" ht="31.5">
      <c r="A126" s="746">
        <v>39</v>
      </c>
      <c r="B126" s="561">
        <v>7000014602</v>
      </c>
      <c r="C126" s="561">
        <v>1100</v>
      </c>
      <c r="D126" s="561">
        <v>320</v>
      </c>
      <c r="E126" s="561">
        <v>100</v>
      </c>
      <c r="F126" s="561" t="s">
        <v>527</v>
      </c>
      <c r="G126" s="561">
        <v>100001712</v>
      </c>
      <c r="H126" s="561">
        <v>995428</v>
      </c>
      <c r="I126" s="562"/>
      <c r="J126" s="561">
        <v>18</v>
      </c>
      <c r="K126" s="560"/>
      <c r="L126" s="559" t="s">
        <v>657</v>
      </c>
      <c r="M126" s="561" t="s">
        <v>479</v>
      </c>
      <c r="N126" s="561">
        <v>500</v>
      </c>
      <c r="O126" s="547"/>
      <c r="P126" s="558" t="str">
        <f t="shared" si="16"/>
        <v>INCLUDED</v>
      </c>
      <c r="Q126" s="516">
        <f t="shared" si="17"/>
        <v>0</v>
      </c>
      <c r="R126" s="452">
        <f t="shared" si="18"/>
        <v>0</v>
      </c>
      <c r="S126" s="642">
        <f>Discount!$J$36</f>
        <v>0</v>
      </c>
      <c r="T126" s="452">
        <f t="shared" si="19"/>
        <v>0</v>
      </c>
      <c r="U126" s="453">
        <f t="shared" si="20"/>
        <v>0</v>
      </c>
      <c r="V126" s="769">
        <f t="shared" si="7"/>
        <v>0</v>
      </c>
      <c r="W126" s="264"/>
      <c r="X126" s="264"/>
      <c r="Y126" s="264"/>
      <c r="Z126" s="264"/>
      <c r="AA126" s="264"/>
    </row>
    <row r="127" spans="1:27">
      <c r="A127" s="746">
        <v>40</v>
      </c>
      <c r="B127" s="561">
        <v>7000014602</v>
      </c>
      <c r="C127" s="561">
        <v>1100</v>
      </c>
      <c r="D127" s="561">
        <v>320</v>
      </c>
      <c r="E127" s="561">
        <v>110</v>
      </c>
      <c r="F127" s="561" t="s">
        <v>527</v>
      </c>
      <c r="G127" s="561">
        <v>100001713</v>
      </c>
      <c r="H127" s="561">
        <v>995424</v>
      </c>
      <c r="I127" s="562"/>
      <c r="J127" s="561">
        <v>18</v>
      </c>
      <c r="K127" s="560"/>
      <c r="L127" s="559" t="s">
        <v>500</v>
      </c>
      <c r="M127" s="561" t="s">
        <v>479</v>
      </c>
      <c r="N127" s="561">
        <v>750</v>
      </c>
      <c r="O127" s="547"/>
      <c r="P127" s="558" t="str">
        <f t="shared" si="16"/>
        <v>INCLUDED</v>
      </c>
      <c r="Q127" s="516">
        <f t="shared" si="17"/>
        <v>0</v>
      </c>
      <c r="R127" s="452">
        <f t="shared" si="18"/>
        <v>0</v>
      </c>
      <c r="S127" s="642">
        <f>Discount!$J$36</f>
        <v>0</v>
      </c>
      <c r="T127" s="452">
        <f t="shared" si="19"/>
        <v>0</v>
      </c>
      <c r="U127" s="453">
        <f t="shared" si="20"/>
        <v>0</v>
      </c>
      <c r="V127" s="769">
        <f t="shared" si="7"/>
        <v>0</v>
      </c>
      <c r="W127" s="264"/>
      <c r="X127" s="264"/>
      <c r="Y127" s="264"/>
      <c r="Z127" s="264"/>
      <c r="AA127" s="264"/>
    </row>
    <row r="128" spans="1:27" ht="63">
      <c r="A128" s="746">
        <v>41</v>
      </c>
      <c r="B128" s="561">
        <v>7000014602</v>
      </c>
      <c r="C128" s="561">
        <v>1100</v>
      </c>
      <c r="D128" s="561">
        <v>320</v>
      </c>
      <c r="E128" s="561">
        <v>120</v>
      </c>
      <c r="F128" s="561" t="s">
        <v>527</v>
      </c>
      <c r="G128" s="561">
        <v>100004507</v>
      </c>
      <c r="H128" s="561">
        <v>995421</v>
      </c>
      <c r="I128" s="562"/>
      <c r="J128" s="561">
        <v>18</v>
      </c>
      <c r="K128" s="560"/>
      <c r="L128" s="559" t="s">
        <v>658</v>
      </c>
      <c r="M128" s="561" t="s">
        <v>479</v>
      </c>
      <c r="N128" s="561">
        <v>281</v>
      </c>
      <c r="O128" s="547"/>
      <c r="P128" s="558" t="str">
        <f t="shared" si="16"/>
        <v>INCLUDED</v>
      </c>
      <c r="Q128" s="516">
        <f t="shared" si="17"/>
        <v>0</v>
      </c>
      <c r="R128" s="452">
        <f t="shared" si="18"/>
        <v>0</v>
      </c>
      <c r="S128" s="642">
        <f>Discount!$J$36</f>
        <v>0</v>
      </c>
      <c r="T128" s="452">
        <f t="shared" si="19"/>
        <v>0</v>
      </c>
      <c r="U128" s="453">
        <f t="shared" si="20"/>
        <v>0</v>
      </c>
      <c r="V128" s="769">
        <f t="shared" si="7"/>
        <v>0</v>
      </c>
      <c r="W128" s="264"/>
      <c r="X128" s="264"/>
      <c r="Y128" s="264"/>
      <c r="Z128" s="264"/>
      <c r="AA128" s="264"/>
    </row>
    <row r="129" spans="1:31" ht="63">
      <c r="A129" s="746">
        <v>42</v>
      </c>
      <c r="B129" s="561">
        <v>7000014602</v>
      </c>
      <c r="C129" s="561">
        <v>1100</v>
      </c>
      <c r="D129" s="561">
        <v>320</v>
      </c>
      <c r="E129" s="561">
        <v>130</v>
      </c>
      <c r="F129" s="561" t="s">
        <v>527</v>
      </c>
      <c r="G129" s="561">
        <v>100001458</v>
      </c>
      <c r="H129" s="561">
        <v>995421</v>
      </c>
      <c r="I129" s="562"/>
      <c r="J129" s="561">
        <v>18</v>
      </c>
      <c r="K129" s="560"/>
      <c r="L129" s="559" t="s">
        <v>659</v>
      </c>
      <c r="M129" s="561" t="s">
        <v>479</v>
      </c>
      <c r="N129" s="561">
        <v>68</v>
      </c>
      <c r="O129" s="547"/>
      <c r="P129" s="558" t="str">
        <f t="shared" si="16"/>
        <v>INCLUDED</v>
      </c>
      <c r="Q129" s="516">
        <f t="shared" si="17"/>
        <v>0</v>
      </c>
      <c r="R129" s="452">
        <f t="shared" si="18"/>
        <v>0</v>
      </c>
      <c r="S129" s="642">
        <f>Discount!$J$36</f>
        <v>0</v>
      </c>
      <c r="T129" s="452">
        <f t="shared" si="19"/>
        <v>0</v>
      </c>
      <c r="U129" s="453">
        <f t="shared" si="20"/>
        <v>0</v>
      </c>
      <c r="V129" s="769">
        <f t="shared" ref="V129:V137" si="22">O129*N129</f>
        <v>0</v>
      </c>
      <c r="W129" s="264"/>
      <c r="X129" s="264"/>
      <c r="Y129" s="264"/>
      <c r="Z129" s="264"/>
      <c r="AA129" s="264"/>
    </row>
    <row r="130" spans="1:31" ht="47.25">
      <c r="A130" s="746">
        <v>43</v>
      </c>
      <c r="B130" s="561">
        <v>7000014602</v>
      </c>
      <c r="C130" s="561">
        <v>1100</v>
      </c>
      <c r="D130" s="561">
        <v>320</v>
      </c>
      <c r="E130" s="561">
        <v>140</v>
      </c>
      <c r="F130" s="561" t="s">
        <v>527</v>
      </c>
      <c r="G130" s="561">
        <v>100003295</v>
      </c>
      <c r="H130" s="561">
        <v>995429</v>
      </c>
      <c r="I130" s="562"/>
      <c r="J130" s="561">
        <v>18</v>
      </c>
      <c r="K130" s="560"/>
      <c r="L130" s="559" t="s">
        <v>670</v>
      </c>
      <c r="M130" s="561" t="s">
        <v>304</v>
      </c>
      <c r="N130" s="561">
        <v>22</v>
      </c>
      <c r="O130" s="547"/>
      <c r="P130" s="558" t="str">
        <f t="shared" si="16"/>
        <v>INCLUDED</v>
      </c>
      <c r="Q130" s="516">
        <f t="shared" si="17"/>
        <v>0</v>
      </c>
      <c r="R130" s="452">
        <f t="shared" si="18"/>
        <v>0</v>
      </c>
      <c r="S130" s="642">
        <f>Discount!$J$36</f>
        <v>0</v>
      </c>
      <c r="T130" s="452">
        <f t="shared" si="19"/>
        <v>0</v>
      </c>
      <c r="U130" s="453">
        <f t="shared" si="20"/>
        <v>0</v>
      </c>
      <c r="V130" s="769">
        <f t="shared" si="22"/>
        <v>0</v>
      </c>
      <c r="W130" s="264"/>
      <c r="X130" s="264"/>
      <c r="Y130" s="264"/>
      <c r="Z130" s="264"/>
      <c r="AA130" s="264"/>
    </row>
    <row r="131" spans="1:31" ht="47.25">
      <c r="A131" s="746">
        <v>44</v>
      </c>
      <c r="B131" s="561">
        <v>7000014602</v>
      </c>
      <c r="C131" s="561">
        <v>1100</v>
      </c>
      <c r="D131" s="561">
        <v>320</v>
      </c>
      <c r="E131" s="561">
        <v>150</v>
      </c>
      <c r="F131" s="561" t="s">
        <v>527</v>
      </c>
      <c r="G131" s="561">
        <v>100001735</v>
      </c>
      <c r="H131" s="561">
        <v>995462</v>
      </c>
      <c r="I131" s="562"/>
      <c r="J131" s="561">
        <v>18</v>
      </c>
      <c r="K131" s="560"/>
      <c r="L131" s="559" t="s">
        <v>501</v>
      </c>
      <c r="M131" s="561" t="s">
        <v>478</v>
      </c>
      <c r="N131" s="561">
        <v>15</v>
      </c>
      <c r="O131" s="547"/>
      <c r="P131" s="558" t="str">
        <f t="shared" si="16"/>
        <v>INCLUDED</v>
      </c>
      <c r="Q131" s="516">
        <f t="shared" si="17"/>
        <v>0</v>
      </c>
      <c r="R131" s="452">
        <f t="shared" si="18"/>
        <v>0</v>
      </c>
      <c r="S131" s="642">
        <f>Discount!$J$36</f>
        <v>0</v>
      </c>
      <c r="T131" s="452">
        <f t="shared" si="19"/>
        <v>0</v>
      </c>
      <c r="U131" s="453">
        <f t="shared" si="20"/>
        <v>0</v>
      </c>
      <c r="V131" s="769">
        <f t="shared" si="22"/>
        <v>0</v>
      </c>
      <c r="W131" s="264"/>
      <c r="X131" s="264"/>
      <c r="Y131" s="264"/>
      <c r="Z131" s="264"/>
      <c r="AA131" s="264"/>
    </row>
    <row r="132" spans="1:31" ht="47.25">
      <c r="A132" s="746">
        <v>45</v>
      </c>
      <c r="B132" s="561">
        <v>7000014602</v>
      </c>
      <c r="C132" s="561">
        <v>1100</v>
      </c>
      <c r="D132" s="561">
        <v>320</v>
      </c>
      <c r="E132" s="561">
        <v>160</v>
      </c>
      <c r="F132" s="561" t="s">
        <v>527</v>
      </c>
      <c r="G132" s="561">
        <v>100001736</v>
      </c>
      <c r="H132" s="561">
        <v>995462</v>
      </c>
      <c r="I132" s="562"/>
      <c r="J132" s="561">
        <v>18</v>
      </c>
      <c r="K132" s="560"/>
      <c r="L132" s="559" t="s">
        <v>661</v>
      </c>
      <c r="M132" s="561" t="s">
        <v>478</v>
      </c>
      <c r="N132" s="561">
        <v>15</v>
      </c>
      <c r="O132" s="547"/>
      <c r="P132" s="558" t="str">
        <f t="shared" si="16"/>
        <v>INCLUDED</v>
      </c>
      <c r="Q132" s="516">
        <f t="shared" si="17"/>
        <v>0</v>
      </c>
      <c r="R132" s="452">
        <f t="shared" si="18"/>
        <v>0</v>
      </c>
      <c r="S132" s="642">
        <f>Discount!$J$36</f>
        <v>0</v>
      </c>
      <c r="T132" s="452">
        <f t="shared" si="19"/>
        <v>0</v>
      </c>
      <c r="U132" s="453">
        <f t="shared" si="20"/>
        <v>0</v>
      </c>
      <c r="V132" s="769">
        <f t="shared" si="22"/>
        <v>0</v>
      </c>
      <c r="W132" s="264"/>
      <c r="X132" s="264"/>
      <c r="Y132" s="264"/>
      <c r="Z132" s="264"/>
      <c r="AA132" s="264"/>
    </row>
    <row r="133" spans="1:31" ht="47.25">
      <c r="A133" s="746">
        <v>46</v>
      </c>
      <c r="B133" s="561">
        <v>7000014602</v>
      </c>
      <c r="C133" s="561">
        <v>1100</v>
      </c>
      <c r="D133" s="561">
        <v>320</v>
      </c>
      <c r="E133" s="561">
        <v>170</v>
      </c>
      <c r="F133" s="561" t="s">
        <v>527</v>
      </c>
      <c r="G133" s="561">
        <v>100001737</v>
      </c>
      <c r="H133" s="561">
        <v>995462</v>
      </c>
      <c r="I133" s="562"/>
      <c r="J133" s="561">
        <v>18</v>
      </c>
      <c r="K133" s="560"/>
      <c r="L133" s="559" t="s">
        <v>502</v>
      </c>
      <c r="M133" s="561" t="s">
        <v>478</v>
      </c>
      <c r="N133" s="561">
        <v>15</v>
      </c>
      <c r="O133" s="547"/>
      <c r="P133" s="558" t="str">
        <f t="shared" si="16"/>
        <v>INCLUDED</v>
      </c>
      <c r="Q133" s="516">
        <f t="shared" si="17"/>
        <v>0</v>
      </c>
      <c r="R133" s="452">
        <f t="shared" si="18"/>
        <v>0</v>
      </c>
      <c r="S133" s="642">
        <f>Discount!$J$36</f>
        <v>0</v>
      </c>
      <c r="T133" s="452">
        <f t="shared" si="19"/>
        <v>0</v>
      </c>
      <c r="U133" s="453">
        <f t="shared" si="20"/>
        <v>0</v>
      </c>
      <c r="V133" s="769">
        <f t="shared" si="22"/>
        <v>0</v>
      </c>
      <c r="W133" s="264"/>
      <c r="X133" s="264"/>
      <c r="Y133" s="264"/>
      <c r="Z133" s="264"/>
      <c r="AA133" s="264"/>
    </row>
    <row r="134" spans="1:31">
      <c r="A134" s="746">
        <v>47</v>
      </c>
      <c r="B134" s="561">
        <v>7000014602</v>
      </c>
      <c r="C134" s="561">
        <v>1100</v>
      </c>
      <c r="D134" s="561">
        <v>320</v>
      </c>
      <c r="E134" s="561">
        <v>180</v>
      </c>
      <c r="F134" s="561" t="s">
        <v>527</v>
      </c>
      <c r="G134" s="561">
        <v>100007701</v>
      </c>
      <c r="H134" s="561">
        <v>995462</v>
      </c>
      <c r="I134" s="562"/>
      <c r="J134" s="561">
        <v>18</v>
      </c>
      <c r="K134" s="560"/>
      <c r="L134" s="559" t="s">
        <v>662</v>
      </c>
      <c r="M134" s="561" t="s">
        <v>301</v>
      </c>
      <c r="N134" s="561">
        <v>1</v>
      </c>
      <c r="O134" s="547"/>
      <c r="P134" s="558" t="str">
        <f t="shared" si="16"/>
        <v>INCLUDED</v>
      </c>
      <c r="Q134" s="516">
        <f t="shared" si="17"/>
        <v>0</v>
      </c>
      <c r="R134" s="452">
        <f t="shared" si="18"/>
        <v>0</v>
      </c>
      <c r="S134" s="642">
        <f>Discount!$J$36</f>
        <v>0</v>
      </c>
      <c r="T134" s="452">
        <f t="shared" si="19"/>
        <v>0</v>
      </c>
      <c r="U134" s="453">
        <f t="shared" si="20"/>
        <v>0</v>
      </c>
      <c r="V134" s="769">
        <f t="shared" si="22"/>
        <v>0</v>
      </c>
      <c r="W134" s="264"/>
      <c r="X134" s="264"/>
      <c r="Y134" s="264"/>
      <c r="Z134" s="264"/>
      <c r="AA134" s="264"/>
    </row>
    <row r="135" spans="1:31" ht="31.5">
      <c r="A135" s="746">
        <v>48</v>
      </c>
      <c r="B135" s="561">
        <v>7000014602</v>
      </c>
      <c r="C135" s="561">
        <v>1100</v>
      </c>
      <c r="D135" s="561">
        <v>320</v>
      </c>
      <c r="E135" s="561">
        <v>190</v>
      </c>
      <c r="F135" s="561" t="s">
        <v>527</v>
      </c>
      <c r="G135" s="561">
        <v>100001412</v>
      </c>
      <c r="H135" s="561">
        <v>995462</v>
      </c>
      <c r="I135" s="562"/>
      <c r="J135" s="561">
        <v>18</v>
      </c>
      <c r="K135" s="560"/>
      <c r="L135" s="559" t="s">
        <v>663</v>
      </c>
      <c r="M135" s="561" t="s">
        <v>478</v>
      </c>
      <c r="N135" s="561">
        <v>200</v>
      </c>
      <c r="O135" s="547"/>
      <c r="P135" s="558" t="str">
        <f t="shared" si="16"/>
        <v>INCLUDED</v>
      </c>
      <c r="Q135" s="516">
        <f t="shared" si="17"/>
        <v>0</v>
      </c>
      <c r="R135" s="452">
        <f t="shared" si="18"/>
        <v>0</v>
      </c>
      <c r="S135" s="642">
        <f>Discount!$J$36</f>
        <v>0</v>
      </c>
      <c r="T135" s="452">
        <f t="shared" si="19"/>
        <v>0</v>
      </c>
      <c r="U135" s="453">
        <f t="shared" si="20"/>
        <v>0</v>
      </c>
      <c r="V135" s="769">
        <f t="shared" si="22"/>
        <v>0</v>
      </c>
      <c r="W135" s="264"/>
      <c r="X135" s="264"/>
      <c r="Y135" s="264"/>
      <c r="Z135" s="264"/>
      <c r="AA135" s="264"/>
    </row>
    <row r="136" spans="1:31" ht="31.5">
      <c r="A136" s="746">
        <v>49</v>
      </c>
      <c r="B136" s="561">
        <v>7000014602</v>
      </c>
      <c r="C136" s="561">
        <v>1100</v>
      </c>
      <c r="D136" s="561">
        <v>320</v>
      </c>
      <c r="E136" s="561">
        <v>200</v>
      </c>
      <c r="F136" s="561" t="s">
        <v>527</v>
      </c>
      <c r="G136" s="561">
        <v>100001413</v>
      </c>
      <c r="H136" s="561">
        <v>995462</v>
      </c>
      <c r="I136" s="562"/>
      <c r="J136" s="561">
        <v>18</v>
      </c>
      <c r="K136" s="560"/>
      <c r="L136" s="559" t="s">
        <v>664</v>
      </c>
      <c r="M136" s="561" t="s">
        <v>478</v>
      </c>
      <c r="N136" s="561">
        <v>100</v>
      </c>
      <c r="O136" s="547"/>
      <c r="P136" s="558" t="str">
        <f t="shared" si="16"/>
        <v>INCLUDED</v>
      </c>
      <c r="Q136" s="516">
        <f t="shared" si="17"/>
        <v>0</v>
      </c>
      <c r="R136" s="452">
        <f t="shared" si="18"/>
        <v>0</v>
      </c>
      <c r="S136" s="642">
        <f>Discount!$J$36</f>
        <v>0</v>
      </c>
      <c r="T136" s="452">
        <f t="shared" si="19"/>
        <v>0</v>
      </c>
      <c r="U136" s="453">
        <f t="shared" si="20"/>
        <v>0</v>
      </c>
      <c r="V136" s="769">
        <f t="shared" si="22"/>
        <v>0</v>
      </c>
      <c r="W136" s="264"/>
      <c r="X136" s="264"/>
      <c r="Y136" s="264"/>
      <c r="Z136" s="264"/>
      <c r="AA136" s="264"/>
    </row>
    <row r="137" spans="1:31" ht="31.5">
      <c r="A137" s="746">
        <v>50</v>
      </c>
      <c r="B137" s="561">
        <v>7000014602</v>
      </c>
      <c r="C137" s="561">
        <v>1100</v>
      </c>
      <c r="D137" s="561">
        <v>320</v>
      </c>
      <c r="E137" s="561">
        <v>210</v>
      </c>
      <c r="F137" s="561" t="s">
        <v>527</v>
      </c>
      <c r="G137" s="561">
        <v>100001414</v>
      </c>
      <c r="H137" s="561">
        <v>995462</v>
      </c>
      <c r="I137" s="562"/>
      <c r="J137" s="561">
        <v>18</v>
      </c>
      <c r="K137" s="560"/>
      <c r="L137" s="559" t="s">
        <v>665</v>
      </c>
      <c r="M137" s="561" t="s">
        <v>478</v>
      </c>
      <c r="N137" s="561">
        <v>100</v>
      </c>
      <c r="O137" s="547"/>
      <c r="P137" s="558" t="str">
        <f t="shared" si="16"/>
        <v>INCLUDED</v>
      </c>
      <c r="Q137" s="516">
        <f t="shared" si="17"/>
        <v>0</v>
      </c>
      <c r="R137" s="452">
        <f t="shared" si="18"/>
        <v>0</v>
      </c>
      <c r="S137" s="642">
        <f>Discount!$J$36</f>
        <v>0</v>
      </c>
      <c r="T137" s="452">
        <f t="shared" si="19"/>
        <v>0</v>
      </c>
      <c r="U137" s="453">
        <f t="shared" si="20"/>
        <v>0</v>
      </c>
      <c r="V137" s="769">
        <f t="shared" si="22"/>
        <v>0</v>
      </c>
      <c r="W137" s="264"/>
      <c r="X137" s="264"/>
      <c r="Y137" s="264"/>
      <c r="Z137" s="264"/>
      <c r="AA137" s="264"/>
    </row>
    <row r="138" spans="1:31" ht="31.5">
      <c r="A138" s="746">
        <v>51</v>
      </c>
      <c r="B138" s="561">
        <v>7000014602</v>
      </c>
      <c r="C138" s="561">
        <v>1100</v>
      </c>
      <c r="D138" s="561">
        <v>320</v>
      </c>
      <c r="E138" s="561">
        <v>220</v>
      </c>
      <c r="F138" s="561" t="s">
        <v>527</v>
      </c>
      <c r="G138" s="561">
        <v>100001415</v>
      </c>
      <c r="H138" s="561">
        <v>995462</v>
      </c>
      <c r="I138" s="562"/>
      <c r="J138" s="561">
        <v>18</v>
      </c>
      <c r="K138" s="560"/>
      <c r="L138" s="559" t="s">
        <v>666</v>
      </c>
      <c r="M138" s="561" t="s">
        <v>478</v>
      </c>
      <c r="N138" s="561">
        <v>50</v>
      </c>
      <c r="O138" s="547"/>
      <c r="P138" s="558" t="str">
        <f t="shared" si="16"/>
        <v>INCLUDED</v>
      </c>
      <c r="Q138" s="516">
        <f t="shared" si="17"/>
        <v>0</v>
      </c>
      <c r="R138" s="452">
        <f t="shared" si="18"/>
        <v>0</v>
      </c>
      <c r="S138" s="642">
        <f>Discount!$J$36</f>
        <v>0</v>
      </c>
      <c r="T138" s="452">
        <f t="shared" si="19"/>
        <v>0</v>
      </c>
      <c r="U138" s="453">
        <f t="shared" si="20"/>
        <v>0</v>
      </c>
      <c r="V138" s="769">
        <f t="shared" si="7"/>
        <v>0</v>
      </c>
      <c r="W138" s="264"/>
      <c r="X138" s="264"/>
      <c r="Y138" s="264"/>
      <c r="Z138" s="264"/>
      <c r="AA138" s="264"/>
    </row>
    <row r="139" spans="1:31" ht="267.75">
      <c r="A139" s="746">
        <v>52</v>
      </c>
      <c r="B139" s="561">
        <v>7000014602</v>
      </c>
      <c r="C139" s="561">
        <v>1100</v>
      </c>
      <c r="D139" s="561">
        <v>320</v>
      </c>
      <c r="E139" s="561">
        <v>230</v>
      </c>
      <c r="F139" s="561" t="s">
        <v>527</v>
      </c>
      <c r="G139" s="561">
        <v>100002911</v>
      </c>
      <c r="H139" s="561">
        <v>995432</v>
      </c>
      <c r="I139" s="562"/>
      <c r="J139" s="561">
        <v>18</v>
      </c>
      <c r="K139" s="560"/>
      <c r="L139" s="559" t="s">
        <v>656</v>
      </c>
      <c r="M139" s="561" t="s">
        <v>304</v>
      </c>
      <c r="N139" s="561">
        <v>2000</v>
      </c>
      <c r="O139" s="547"/>
      <c r="P139" s="558" t="str">
        <f t="shared" si="16"/>
        <v>INCLUDED</v>
      </c>
      <c r="Q139" s="516">
        <f t="shared" si="17"/>
        <v>0</v>
      </c>
      <c r="R139" s="452">
        <f t="shared" si="18"/>
        <v>0</v>
      </c>
      <c r="S139" s="642">
        <f>Discount!$J$36</f>
        <v>0</v>
      </c>
      <c r="T139" s="452">
        <f t="shared" si="19"/>
        <v>0</v>
      </c>
      <c r="U139" s="453">
        <f t="shared" si="20"/>
        <v>0</v>
      </c>
      <c r="V139" s="769">
        <f t="shared" si="7"/>
        <v>0</v>
      </c>
      <c r="W139" s="264"/>
      <c r="X139" s="264"/>
      <c r="Y139" s="264"/>
      <c r="Z139" s="264"/>
      <c r="AA139" s="264"/>
    </row>
    <row r="140" spans="1:31" ht="31.5">
      <c r="A140" s="746">
        <v>53</v>
      </c>
      <c r="B140" s="561">
        <v>7000014602</v>
      </c>
      <c r="C140" s="561">
        <v>1100</v>
      </c>
      <c r="D140" s="561">
        <v>320</v>
      </c>
      <c r="E140" s="561">
        <v>240</v>
      </c>
      <c r="F140" s="561" t="s">
        <v>527</v>
      </c>
      <c r="G140" s="561">
        <v>100001433</v>
      </c>
      <c r="H140" s="561">
        <v>995435</v>
      </c>
      <c r="I140" s="562"/>
      <c r="J140" s="561">
        <v>18</v>
      </c>
      <c r="K140" s="560"/>
      <c r="L140" s="559" t="s">
        <v>678</v>
      </c>
      <c r="M140" s="561" t="s">
        <v>522</v>
      </c>
      <c r="N140" s="561">
        <v>1</v>
      </c>
      <c r="O140" s="547"/>
      <c r="P140" s="558" t="str">
        <f t="shared" si="16"/>
        <v>INCLUDED</v>
      </c>
      <c r="Q140" s="516">
        <f t="shared" si="17"/>
        <v>0</v>
      </c>
      <c r="R140" s="452">
        <f t="shared" si="18"/>
        <v>0</v>
      </c>
      <c r="S140" s="642">
        <f>Discount!$J$36</f>
        <v>0</v>
      </c>
      <c r="T140" s="452">
        <f t="shared" si="19"/>
        <v>0</v>
      </c>
      <c r="U140" s="453">
        <f t="shared" si="20"/>
        <v>0</v>
      </c>
      <c r="V140" s="769">
        <f t="shared" si="7"/>
        <v>0</v>
      </c>
      <c r="W140" s="264"/>
      <c r="X140" s="264"/>
      <c r="Y140" s="264"/>
      <c r="Z140" s="264"/>
      <c r="AA140" s="264"/>
    </row>
    <row r="141" spans="1:31" ht="126">
      <c r="A141" s="746">
        <v>54</v>
      </c>
      <c r="B141" s="561">
        <v>7000014602</v>
      </c>
      <c r="C141" s="561">
        <v>1100</v>
      </c>
      <c r="D141" s="561">
        <v>320</v>
      </c>
      <c r="E141" s="561">
        <v>250</v>
      </c>
      <c r="F141" s="561" t="s">
        <v>527</v>
      </c>
      <c r="G141" s="561">
        <v>100002583</v>
      </c>
      <c r="H141" s="561">
        <v>995432</v>
      </c>
      <c r="I141" s="562"/>
      <c r="J141" s="561">
        <v>18</v>
      </c>
      <c r="K141" s="560"/>
      <c r="L141" s="559" t="s">
        <v>671</v>
      </c>
      <c r="M141" s="561" t="s">
        <v>304</v>
      </c>
      <c r="N141" s="561">
        <v>500</v>
      </c>
      <c r="O141" s="547"/>
      <c r="P141" s="558" t="str">
        <f t="shared" si="16"/>
        <v>INCLUDED</v>
      </c>
      <c r="Q141" s="516">
        <f t="shared" si="17"/>
        <v>0</v>
      </c>
      <c r="R141" s="452">
        <f t="shared" si="18"/>
        <v>0</v>
      </c>
      <c r="S141" s="642">
        <f>Discount!$J$36</f>
        <v>0</v>
      </c>
      <c r="T141" s="452">
        <f t="shared" si="19"/>
        <v>0</v>
      </c>
      <c r="U141" s="453">
        <f t="shared" si="20"/>
        <v>0</v>
      </c>
      <c r="V141" s="769">
        <f t="shared" si="7"/>
        <v>0</v>
      </c>
      <c r="W141" s="264"/>
      <c r="X141" s="264"/>
      <c r="Y141" s="264"/>
      <c r="Z141" s="264"/>
      <c r="AA141" s="264"/>
    </row>
    <row r="142" spans="1:31" s="767" customFormat="1" ht="18.75">
      <c r="A142" s="763" t="s">
        <v>933</v>
      </c>
      <c r="B142" s="770" t="s">
        <v>679</v>
      </c>
      <c r="C142" s="763"/>
      <c r="D142" s="763"/>
      <c r="E142" s="763"/>
      <c r="F142" s="764"/>
      <c r="G142" s="764"/>
      <c r="H142" s="765"/>
      <c r="I142" s="765"/>
      <c r="J142" s="765"/>
      <c r="K142" s="765"/>
      <c r="L142" s="764"/>
      <c r="M142" s="763"/>
      <c r="N142" s="763"/>
      <c r="O142" s="763"/>
      <c r="P142" s="558" t="str">
        <f t="shared" si="16"/>
        <v>INCLUDED</v>
      </c>
      <c r="Q142" s="516">
        <f t="shared" si="17"/>
        <v>0</v>
      </c>
      <c r="R142" s="452">
        <f t="shared" si="18"/>
        <v>0</v>
      </c>
      <c r="S142" s="642">
        <f>Discount!$J$36</f>
        <v>0</v>
      </c>
      <c r="T142" s="452">
        <f t="shared" si="19"/>
        <v>0</v>
      </c>
      <c r="U142" s="453">
        <f t="shared" si="20"/>
        <v>0</v>
      </c>
      <c r="V142" s="766"/>
      <c r="W142" s="766"/>
      <c r="X142" s="766"/>
      <c r="Y142" s="766"/>
      <c r="Z142" s="766"/>
      <c r="AA142" s="766"/>
      <c r="AB142" s="766"/>
      <c r="AC142" s="766"/>
      <c r="AD142" s="766"/>
      <c r="AE142" s="766"/>
    </row>
    <row r="143" spans="1:31" ht="63">
      <c r="A143" s="746">
        <v>1</v>
      </c>
      <c r="B143" s="561">
        <v>7000016417</v>
      </c>
      <c r="C143" s="561">
        <v>10</v>
      </c>
      <c r="D143" s="561">
        <v>10</v>
      </c>
      <c r="E143" s="561">
        <v>10</v>
      </c>
      <c r="F143" s="561" t="s">
        <v>821</v>
      </c>
      <c r="G143" s="561">
        <v>100004518</v>
      </c>
      <c r="H143" s="561">
        <v>995433</v>
      </c>
      <c r="I143" s="562"/>
      <c r="J143" s="561">
        <v>18</v>
      </c>
      <c r="K143" s="560"/>
      <c r="L143" s="559" t="s">
        <v>492</v>
      </c>
      <c r="M143" s="561" t="s">
        <v>304</v>
      </c>
      <c r="N143" s="561">
        <v>3071</v>
      </c>
      <c r="O143" s="547"/>
      <c r="P143" s="558" t="str">
        <f t="shared" si="16"/>
        <v>INCLUDED</v>
      </c>
      <c r="Q143" s="516">
        <f t="shared" si="17"/>
        <v>0</v>
      </c>
      <c r="R143" s="452">
        <f t="shared" si="18"/>
        <v>0</v>
      </c>
      <c r="S143" s="642">
        <f>Discount!$J$36</f>
        <v>0</v>
      </c>
      <c r="T143" s="452">
        <f t="shared" si="19"/>
        <v>0</v>
      </c>
      <c r="U143" s="453">
        <f t="shared" si="20"/>
        <v>0</v>
      </c>
      <c r="V143" s="769"/>
      <c r="W143" s="264"/>
      <c r="X143" s="264"/>
      <c r="Y143" s="264"/>
      <c r="Z143" s="264"/>
      <c r="AA143" s="264"/>
    </row>
    <row r="144" spans="1:31" ht="63">
      <c r="A144" s="746">
        <v>2</v>
      </c>
      <c r="B144" s="561">
        <v>7000016417</v>
      </c>
      <c r="C144" s="561">
        <v>10</v>
      </c>
      <c r="D144" s="561">
        <v>10</v>
      </c>
      <c r="E144" s="561">
        <v>20</v>
      </c>
      <c r="F144" s="561" t="s">
        <v>821</v>
      </c>
      <c r="G144" s="561">
        <v>100011662</v>
      </c>
      <c r="H144" s="561">
        <v>995433</v>
      </c>
      <c r="I144" s="562"/>
      <c r="J144" s="561">
        <v>18</v>
      </c>
      <c r="K144" s="560"/>
      <c r="L144" s="559" t="s">
        <v>841</v>
      </c>
      <c r="M144" s="561" t="s">
        <v>304</v>
      </c>
      <c r="N144" s="561">
        <v>614</v>
      </c>
      <c r="O144" s="547"/>
      <c r="P144" s="558" t="str">
        <f t="shared" si="16"/>
        <v>INCLUDED</v>
      </c>
      <c r="Q144" s="516">
        <f t="shared" si="17"/>
        <v>0</v>
      </c>
      <c r="R144" s="452">
        <f t="shared" si="18"/>
        <v>0</v>
      </c>
      <c r="S144" s="642">
        <f>Discount!$J$36</f>
        <v>0</v>
      </c>
      <c r="T144" s="452">
        <f t="shared" si="19"/>
        <v>0</v>
      </c>
      <c r="U144" s="453">
        <f t="shared" si="20"/>
        <v>0</v>
      </c>
      <c r="V144" s="769"/>
      <c r="W144" s="264"/>
      <c r="X144" s="264"/>
      <c r="Y144" s="264"/>
      <c r="Z144" s="264"/>
      <c r="AA144" s="264"/>
    </row>
    <row r="145" spans="1:27">
      <c r="A145" s="746">
        <v>3</v>
      </c>
      <c r="B145" s="561">
        <v>7000016417</v>
      </c>
      <c r="C145" s="561">
        <v>10</v>
      </c>
      <c r="D145" s="561">
        <v>10</v>
      </c>
      <c r="E145" s="561">
        <v>30</v>
      </c>
      <c r="F145" s="561" t="s">
        <v>821</v>
      </c>
      <c r="G145" s="561">
        <v>100001325</v>
      </c>
      <c r="H145" s="561">
        <v>995454</v>
      </c>
      <c r="I145" s="562"/>
      <c r="J145" s="561">
        <v>18</v>
      </c>
      <c r="K145" s="560"/>
      <c r="L145" s="559" t="s">
        <v>493</v>
      </c>
      <c r="M145" s="561" t="s">
        <v>304</v>
      </c>
      <c r="N145" s="561">
        <v>253</v>
      </c>
      <c r="O145" s="547"/>
      <c r="P145" s="558" t="str">
        <f t="shared" si="16"/>
        <v>INCLUDED</v>
      </c>
      <c r="Q145" s="516">
        <f t="shared" si="17"/>
        <v>0</v>
      </c>
      <c r="R145" s="452">
        <f t="shared" si="18"/>
        <v>0</v>
      </c>
      <c r="S145" s="642">
        <f>Discount!$J$36</f>
        <v>0</v>
      </c>
      <c r="T145" s="452">
        <f t="shared" si="19"/>
        <v>0</v>
      </c>
      <c r="U145" s="453">
        <f t="shared" si="20"/>
        <v>0</v>
      </c>
      <c r="V145" s="769"/>
      <c r="W145" s="264"/>
      <c r="X145" s="264"/>
      <c r="Y145" s="264"/>
      <c r="Z145" s="264"/>
      <c r="AA145" s="264"/>
    </row>
    <row r="146" spans="1:27">
      <c r="A146" s="746">
        <v>4</v>
      </c>
      <c r="B146" s="561">
        <v>7000016417</v>
      </c>
      <c r="C146" s="561">
        <v>10</v>
      </c>
      <c r="D146" s="561">
        <v>10</v>
      </c>
      <c r="E146" s="561">
        <v>40</v>
      </c>
      <c r="F146" s="561" t="s">
        <v>821</v>
      </c>
      <c r="G146" s="561">
        <v>100001326</v>
      </c>
      <c r="H146" s="561">
        <v>995454</v>
      </c>
      <c r="I146" s="562"/>
      <c r="J146" s="561">
        <v>18</v>
      </c>
      <c r="K146" s="560"/>
      <c r="L146" s="559" t="s">
        <v>494</v>
      </c>
      <c r="M146" s="561" t="s">
        <v>304</v>
      </c>
      <c r="N146" s="561">
        <v>43</v>
      </c>
      <c r="O146" s="547"/>
      <c r="P146" s="558" t="str">
        <f t="shared" si="16"/>
        <v>INCLUDED</v>
      </c>
      <c r="Q146" s="516">
        <f t="shared" si="17"/>
        <v>0</v>
      </c>
      <c r="R146" s="452">
        <f t="shared" si="18"/>
        <v>0</v>
      </c>
      <c r="S146" s="642">
        <f>Discount!$J$36</f>
        <v>0</v>
      </c>
      <c r="T146" s="452">
        <f t="shared" si="19"/>
        <v>0</v>
      </c>
      <c r="U146" s="453">
        <f t="shared" si="20"/>
        <v>0</v>
      </c>
      <c r="V146" s="769"/>
      <c r="W146" s="264"/>
      <c r="X146" s="264"/>
      <c r="Y146" s="264"/>
      <c r="Z146" s="264"/>
      <c r="AA146" s="264"/>
    </row>
    <row r="147" spans="1:27" ht="47.25">
      <c r="A147" s="746">
        <v>5</v>
      </c>
      <c r="B147" s="561">
        <v>7000016417</v>
      </c>
      <c r="C147" s="561">
        <v>10</v>
      </c>
      <c r="D147" s="561">
        <v>10</v>
      </c>
      <c r="E147" s="561">
        <v>50</v>
      </c>
      <c r="F147" s="561" t="s">
        <v>821</v>
      </c>
      <c r="G147" s="561">
        <v>100001327</v>
      </c>
      <c r="H147" s="561">
        <v>995454</v>
      </c>
      <c r="I147" s="562"/>
      <c r="J147" s="561">
        <v>18</v>
      </c>
      <c r="K147" s="560"/>
      <c r="L147" s="559" t="s">
        <v>495</v>
      </c>
      <c r="M147" s="561" t="s">
        <v>304</v>
      </c>
      <c r="N147" s="561">
        <v>1279</v>
      </c>
      <c r="O147" s="547"/>
      <c r="P147" s="558" t="str">
        <f t="shared" si="16"/>
        <v>INCLUDED</v>
      </c>
      <c r="Q147" s="516">
        <f t="shared" si="17"/>
        <v>0</v>
      </c>
      <c r="R147" s="452">
        <f t="shared" si="18"/>
        <v>0</v>
      </c>
      <c r="S147" s="642">
        <f>Discount!$J$36</f>
        <v>0</v>
      </c>
      <c r="T147" s="452">
        <f t="shared" si="19"/>
        <v>0</v>
      </c>
      <c r="U147" s="453">
        <f t="shared" si="20"/>
        <v>0</v>
      </c>
      <c r="V147" s="769"/>
      <c r="W147" s="264"/>
      <c r="X147" s="264"/>
      <c r="Y147" s="264"/>
      <c r="Z147" s="264"/>
      <c r="AA147" s="264"/>
    </row>
    <row r="148" spans="1:27" ht="31.5">
      <c r="A148" s="746">
        <v>6</v>
      </c>
      <c r="B148" s="561">
        <v>7000016417</v>
      </c>
      <c r="C148" s="561">
        <v>10</v>
      </c>
      <c r="D148" s="561">
        <v>10</v>
      </c>
      <c r="E148" s="561">
        <v>60</v>
      </c>
      <c r="F148" s="561" t="s">
        <v>821</v>
      </c>
      <c r="G148" s="561">
        <v>100001328</v>
      </c>
      <c r="H148" s="561">
        <v>995454</v>
      </c>
      <c r="I148" s="562"/>
      <c r="J148" s="561">
        <v>18</v>
      </c>
      <c r="K148" s="560"/>
      <c r="L148" s="559" t="s">
        <v>510</v>
      </c>
      <c r="M148" s="561" t="s">
        <v>304</v>
      </c>
      <c r="N148" s="561">
        <v>113</v>
      </c>
      <c r="O148" s="547"/>
      <c r="P148" s="558" t="str">
        <f t="shared" si="16"/>
        <v>INCLUDED</v>
      </c>
      <c r="Q148" s="516">
        <f t="shared" si="17"/>
        <v>0</v>
      </c>
      <c r="R148" s="452">
        <f t="shared" si="18"/>
        <v>0</v>
      </c>
      <c r="S148" s="642">
        <f>Discount!$J$36</f>
        <v>0</v>
      </c>
      <c r="T148" s="452">
        <f t="shared" si="19"/>
        <v>0</v>
      </c>
      <c r="U148" s="453">
        <f t="shared" si="20"/>
        <v>0</v>
      </c>
      <c r="V148" s="769"/>
      <c r="W148" s="264"/>
      <c r="X148" s="264"/>
      <c r="Y148" s="264"/>
      <c r="Z148" s="264"/>
      <c r="AA148" s="264"/>
    </row>
    <row r="149" spans="1:27">
      <c r="A149" s="746">
        <v>7</v>
      </c>
      <c r="B149" s="561">
        <v>7000016417</v>
      </c>
      <c r="C149" s="561">
        <v>10</v>
      </c>
      <c r="D149" s="561">
        <v>10</v>
      </c>
      <c r="E149" s="561">
        <v>70</v>
      </c>
      <c r="F149" s="561" t="s">
        <v>821</v>
      </c>
      <c r="G149" s="561">
        <v>100001329</v>
      </c>
      <c r="H149" s="561">
        <v>995454</v>
      </c>
      <c r="I149" s="562"/>
      <c r="J149" s="561">
        <v>18</v>
      </c>
      <c r="K149" s="560"/>
      <c r="L149" s="559" t="s">
        <v>496</v>
      </c>
      <c r="M149" s="561" t="s">
        <v>300</v>
      </c>
      <c r="N149" s="561">
        <v>76</v>
      </c>
      <c r="O149" s="547"/>
      <c r="P149" s="558" t="str">
        <f t="shared" ref="P149:P212" si="23">IF(O149=0, "INCLUDED", IF(ISERROR(N149*O149), O149, N149*O149))</f>
        <v>INCLUDED</v>
      </c>
      <c r="Q149" s="516">
        <f t="shared" ref="Q149:Q212" si="24">IF(P149="Included",0,P149)</f>
        <v>0</v>
      </c>
      <c r="R149" s="452">
        <f t="shared" ref="R149:R212" si="25">IF( K149="",J149*(IF(P149="Included",0,P149))/100,K149*(IF(P149="Included",0,P149)))</f>
        <v>0</v>
      </c>
      <c r="S149" s="642">
        <f>Discount!$J$36</f>
        <v>0</v>
      </c>
      <c r="T149" s="452">
        <f t="shared" ref="T149:T212" si="26">S149*Q149</f>
        <v>0</v>
      </c>
      <c r="U149" s="453">
        <f t="shared" ref="U149:U212" si="27">IF(K149="",J149*T149/100,K149*T149)</f>
        <v>0</v>
      </c>
      <c r="V149" s="769"/>
      <c r="W149" s="264"/>
      <c r="X149" s="264"/>
      <c r="Y149" s="264"/>
      <c r="Z149" s="264"/>
      <c r="AA149" s="264"/>
    </row>
    <row r="150" spans="1:27">
      <c r="A150" s="746">
        <v>8</v>
      </c>
      <c r="B150" s="561">
        <v>7000016417</v>
      </c>
      <c r="C150" s="561">
        <v>10</v>
      </c>
      <c r="D150" s="561">
        <v>10</v>
      </c>
      <c r="E150" s="561">
        <v>80</v>
      </c>
      <c r="F150" s="561" t="s">
        <v>821</v>
      </c>
      <c r="G150" s="561">
        <v>100001330</v>
      </c>
      <c r="H150" s="561">
        <v>995428</v>
      </c>
      <c r="I150" s="562"/>
      <c r="J150" s="561">
        <v>18</v>
      </c>
      <c r="K150" s="560"/>
      <c r="L150" s="559" t="s">
        <v>497</v>
      </c>
      <c r="M150" s="561" t="s">
        <v>304</v>
      </c>
      <c r="N150" s="561">
        <v>40</v>
      </c>
      <c r="O150" s="547"/>
      <c r="P150" s="558" t="str">
        <f t="shared" si="23"/>
        <v>INCLUDED</v>
      </c>
      <c r="Q150" s="516">
        <f t="shared" si="24"/>
        <v>0</v>
      </c>
      <c r="R150" s="452">
        <f t="shared" si="25"/>
        <v>0</v>
      </c>
      <c r="S150" s="642">
        <f>Discount!$J$36</f>
        <v>0</v>
      </c>
      <c r="T150" s="452">
        <f t="shared" si="26"/>
        <v>0</v>
      </c>
      <c r="U150" s="453">
        <f t="shared" si="27"/>
        <v>0</v>
      </c>
      <c r="V150" s="769"/>
      <c r="W150" s="264"/>
      <c r="X150" s="264"/>
      <c r="Y150" s="264"/>
      <c r="Z150" s="264"/>
      <c r="AA150" s="264"/>
    </row>
    <row r="151" spans="1:27" ht="47.25">
      <c r="A151" s="746">
        <v>9</v>
      </c>
      <c r="B151" s="561">
        <v>7000016417</v>
      </c>
      <c r="C151" s="561">
        <v>10</v>
      </c>
      <c r="D151" s="561">
        <v>10</v>
      </c>
      <c r="E151" s="561">
        <v>90</v>
      </c>
      <c r="F151" s="561" t="s">
        <v>821</v>
      </c>
      <c r="G151" s="561">
        <v>100001331</v>
      </c>
      <c r="H151" s="561">
        <v>995455</v>
      </c>
      <c r="I151" s="562"/>
      <c r="J151" s="561">
        <v>18</v>
      </c>
      <c r="K151" s="560"/>
      <c r="L151" s="559" t="s">
        <v>498</v>
      </c>
      <c r="M151" s="561" t="s">
        <v>300</v>
      </c>
      <c r="N151" s="561">
        <v>39</v>
      </c>
      <c r="O151" s="547"/>
      <c r="P151" s="558" t="str">
        <f t="shared" si="23"/>
        <v>INCLUDED</v>
      </c>
      <c r="Q151" s="516">
        <f t="shared" si="24"/>
        <v>0</v>
      </c>
      <c r="R151" s="452">
        <f t="shared" si="25"/>
        <v>0</v>
      </c>
      <c r="S151" s="642">
        <f>Discount!$J$36</f>
        <v>0</v>
      </c>
      <c r="T151" s="452">
        <f t="shared" si="26"/>
        <v>0</v>
      </c>
      <c r="U151" s="453">
        <f t="shared" si="27"/>
        <v>0</v>
      </c>
      <c r="V151" s="769"/>
      <c r="W151" s="264"/>
      <c r="X151" s="264"/>
      <c r="Y151" s="264"/>
      <c r="Z151" s="264"/>
      <c r="AA151" s="264"/>
    </row>
    <row r="152" spans="1:27">
      <c r="A152" s="746">
        <v>10</v>
      </c>
      <c r="B152" s="561">
        <v>7000016417</v>
      </c>
      <c r="C152" s="561">
        <v>10</v>
      </c>
      <c r="D152" s="561">
        <v>10</v>
      </c>
      <c r="E152" s="561">
        <v>100</v>
      </c>
      <c r="F152" s="561" t="s">
        <v>821</v>
      </c>
      <c r="G152" s="561">
        <v>100001714</v>
      </c>
      <c r="H152" s="561">
        <v>995428</v>
      </c>
      <c r="I152" s="562"/>
      <c r="J152" s="561">
        <v>18</v>
      </c>
      <c r="K152" s="560"/>
      <c r="L152" s="559" t="s">
        <v>499</v>
      </c>
      <c r="M152" s="561" t="s">
        <v>479</v>
      </c>
      <c r="N152" s="561">
        <v>1500</v>
      </c>
      <c r="O152" s="547"/>
      <c r="P152" s="558" t="str">
        <f t="shared" si="23"/>
        <v>INCLUDED</v>
      </c>
      <c r="Q152" s="516">
        <f t="shared" si="24"/>
        <v>0</v>
      </c>
      <c r="R152" s="452">
        <f t="shared" si="25"/>
        <v>0</v>
      </c>
      <c r="S152" s="642">
        <f>Discount!$J$36</f>
        <v>0</v>
      </c>
      <c r="T152" s="452">
        <f t="shared" si="26"/>
        <v>0</v>
      </c>
      <c r="U152" s="453">
        <f t="shared" si="27"/>
        <v>0</v>
      </c>
      <c r="V152" s="769"/>
      <c r="W152" s="264"/>
      <c r="X152" s="264"/>
      <c r="Y152" s="264"/>
      <c r="Z152" s="264"/>
      <c r="AA152" s="264"/>
    </row>
    <row r="153" spans="1:27">
      <c r="A153" s="746">
        <v>11</v>
      </c>
      <c r="B153" s="561">
        <v>7000016417</v>
      </c>
      <c r="C153" s="561">
        <v>10</v>
      </c>
      <c r="D153" s="561">
        <v>10</v>
      </c>
      <c r="E153" s="561">
        <v>110</v>
      </c>
      <c r="F153" s="561" t="s">
        <v>821</v>
      </c>
      <c r="G153" s="561">
        <v>100001713</v>
      </c>
      <c r="H153" s="561">
        <v>995424</v>
      </c>
      <c r="I153" s="562"/>
      <c r="J153" s="561">
        <v>18</v>
      </c>
      <c r="K153" s="560"/>
      <c r="L153" s="559" t="s">
        <v>500</v>
      </c>
      <c r="M153" s="561" t="s">
        <v>479</v>
      </c>
      <c r="N153" s="561">
        <v>1500</v>
      </c>
      <c r="O153" s="547"/>
      <c r="P153" s="558" t="str">
        <f t="shared" si="23"/>
        <v>INCLUDED</v>
      </c>
      <c r="Q153" s="516">
        <f t="shared" si="24"/>
        <v>0</v>
      </c>
      <c r="R153" s="452">
        <f t="shared" si="25"/>
        <v>0</v>
      </c>
      <c r="S153" s="642">
        <f>Discount!$J$36</f>
        <v>0</v>
      </c>
      <c r="T153" s="452">
        <f t="shared" si="26"/>
        <v>0</v>
      </c>
      <c r="U153" s="453">
        <f t="shared" si="27"/>
        <v>0</v>
      </c>
      <c r="V153" s="769"/>
      <c r="W153" s="264"/>
      <c r="X153" s="264"/>
      <c r="Y153" s="264"/>
      <c r="Z153" s="264"/>
      <c r="AA153" s="264"/>
    </row>
    <row r="154" spans="1:27" ht="31.5">
      <c r="A154" s="746">
        <v>12</v>
      </c>
      <c r="B154" s="561">
        <v>7000016417</v>
      </c>
      <c r="C154" s="561">
        <v>10</v>
      </c>
      <c r="D154" s="561">
        <v>10</v>
      </c>
      <c r="E154" s="561">
        <v>120</v>
      </c>
      <c r="F154" s="561" t="s">
        <v>821</v>
      </c>
      <c r="G154" s="561">
        <v>100003114</v>
      </c>
      <c r="H154" s="561">
        <v>995454</v>
      </c>
      <c r="I154" s="562"/>
      <c r="J154" s="561">
        <v>18</v>
      </c>
      <c r="K154" s="560"/>
      <c r="L154" s="559" t="s">
        <v>511</v>
      </c>
      <c r="M154" s="561" t="s">
        <v>479</v>
      </c>
      <c r="N154" s="561">
        <v>110</v>
      </c>
      <c r="O154" s="547"/>
      <c r="P154" s="558" t="str">
        <f t="shared" si="23"/>
        <v>INCLUDED</v>
      </c>
      <c r="Q154" s="516">
        <f t="shared" si="24"/>
        <v>0</v>
      </c>
      <c r="R154" s="452">
        <f t="shared" si="25"/>
        <v>0</v>
      </c>
      <c r="S154" s="642">
        <f>Discount!$J$36</f>
        <v>0</v>
      </c>
      <c r="T154" s="452">
        <f t="shared" si="26"/>
        <v>0</v>
      </c>
      <c r="U154" s="453">
        <f t="shared" si="27"/>
        <v>0</v>
      </c>
      <c r="V154" s="769"/>
      <c r="W154" s="264"/>
      <c r="X154" s="264"/>
      <c r="Y154" s="264"/>
      <c r="Z154" s="264"/>
      <c r="AA154" s="264"/>
    </row>
    <row r="155" spans="1:27" ht="63">
      <c r="A155" s="746">
        <v>13</v>
      </c>
      <c r="B155" s="561">
        <v>7000016417</v>
      </c>
      <c r="C155" s="561">
        <v>10</v>
      </c>
      <c r="D155" s="561">
        <v>10</v>
      </c>
      <c r="E155" s="561">
        <v>130</v>
      </c>
      <c r="F155" s="561" t="s">
        <v>821</v>
      </c>
      <c r="G155" s="561">
        <v>100004507</v>
      </c>
      <c r="H155" s="561">
        <v>995421</v>
      </c>
      <c r="I155" s="562"/>
      <c r="J155" s="561">
        <v>18</v>
      </c>
      <c r="K155" s="560"/>
      <c r="L155" s="559" t="s">
        <v>658</v>
      </c>
      <c r="M155" s="561" t="s">
        <v>479</v>
      </c>
      <c r="N155" s="561">
        <v>188</v>
      </c>
      <c r="O155" s="547"/>
      <c r="P155" s="558" t="str">
        <f t="shared" si="23"/>
        <v>INCLUDED</v>
      </c>
      <c r="Q155" s="516">
        <f t="shared" si="24"/>
        <v>0</v>
      </c>
      <c r="R155" s="452">
        <f t="shared" si="25"/>
        <v>0</v>
      </c>
      <c r="S155" s="642">
        <f>Discount!$J$36</f>
        <v>0</v>
      </c>
      <c r="T155" s="452">
        <f t="shared" si="26"/>
        <v>0</v>
      </c>
      <c r="U155" s="453">
        <f t="shared" si="27"/>
        <v>0</v>
      </c>
      <c r="V155" s="769"/>
      <c r="W155" s="264"/>
      <c r="X155" s="264"/>
      <c r="Y155" s="264"/>
      <c r="Z155" s="264"/>
      <c r="AA155" s="264"/>
    </row>
    <row r="156" spans="1:27" ht="63">
      <c r="A156" s="746">
        <v>14</v>
      </c>
      <c r="B156" s="561">
        <v>7000016417</v>
      </c>
      <c r="C156" s="561">
        <v>10</v>
      </c>
      <c r="D156" s="561">
        <v>10</v>
      </c>
      <c r="E156" s="561">
        <v>140</v>
      </c>
      <c r="F156" s="561" t="s">
        <v>821</v>
      </c>
      <c r="G156" s="561">
        <v>100004509</v>
      </c>
      <c r="H156" s="561">
        <v>995421</v>
      </c>
      <c r="I156" s="562"/>
      <c r="J156" s="561">
        <v>18</v>
      </c>
      <c r="K156" s="560"/>
      <c r="L156" s="559" t="s">
        <v>842</v>
      </c>
      <c r="M156" s="561" t="s">
        <v>479</v>
      </c>
      <c r="N156" s="561">
        <v>275</v>
      </c>
      <c r="O156" s="547"/>
      <c r="P156" s="558" t="str">
        <f t="shared" si="23"/>
        <v>INCLUDED</v>
      </c>
      <c r="Q156" s="516">
        <f t="shared" si="24"/>
        <v>0</v>
      </c>
      <c r="R156" s="452">
        <f t="shared" si="25"/>
        <v>0</v>
      </c>
      <c r="S156" s="642">
        <f>Discount!$J$36</f>
        <v>0</v>
      </c>
      <c r="T156" s="452">
        <f t="shared" si="26"/>
        <v>0</v>
      </c>
      <c r="U156" s="453">
        <f t="shared" si="27"/>
        <v>0</v>
      </c>
      <c r="V156" s="769"/>
      <c r="W156" s="264"/>
      <c r="X156" s="264"/>
      <c r="Y156" s="264"/>
      <c r="Z156" s="264"/>
      <c r="AA156" s="264"/>
    </row>
    <row r="157" spans="1:27" ht="63">
      <c r="A157" s="746">
        <v>15</v>
      </c>
      <c r="B157" s="561">
        <v>7000016417</v>
      </c>
      <c r="C157" s="561">
        <v>10</v>
      </c>
      <c r="D157" s="561">
        <v>10</v>
      </c>
      <c r="E157" s="561">
        <v>150</v>
      </c>
      <c r="F157" s="561" t="s">
        <v>821</v>
      </c>
      <c r="G157" s="561">
        <v>100001719</v>
      </c>
      <c r="H157" s="561">
        <v>995421</v>
      </c>
      <c r="I157" s="562"/>
      <c r="J157" s="561">
        <v>18</v>
      </c>
      <c r="K157" s="560"/>
      <c r="L157" s="559" t="s">
        <v>843</v>
      </c>
      <c r="M157" s="561" t="s">
        <v>479</v>
      </c>
      <c r="N157" s="561">
        <v>405</v>
      </c>
      <c r="O157" s="547"/>
      <c r="P157" s="558" t="str">
        <f t="shared" si="23"/>
        <v>INCLUDED</v>
      </c>
      <c r="Q157" s="516">
        <f t="shared" si="24"/>
        <v>0</v>
      </c>
      <c r="R157" s="452">
        <f t="shared" si="25"/>
        <v>0</v>
      </c>
      <c r="S157" s="642">
        <f>Discount!$J$36</f>
        <v>0</v>
      </c>
      <c r="T157" s="452">
        <f t="shared" si="26"/>
        <v>0</v>
      </c>
      <c r="U157" s="453">
        <f t="shared" si="27"/>
        <v>0</v>
      </c>
      <c r="V157" s="769"/>
      <c r="W157" s="264"/>
      <c r="X157" s="264"/>
      <c r="Y157" s="264"/>
      <c r="Z157" s="264"/>
      <c r="AA157" s="264"/>
    </row>
    <row r="158" spans="1:27">
      <c r="A158" s="746">
        <v>16</v>
      </c>
      <c r="B158" s="561">
        <v>7000016417</v>
      </c>
      <c r="C158" s="561">
        <v>10</v>
      </c>
      <c r="D158" s="561">
        <v>10</v>
      </c>
      <c r="E158" s="561">
        <v>160</v>
      </c>
      <c r="F158" s="561" t="s">
        <v>821</v>
      </c>
      <c r="G158" s="561">
        <v>100001391</v>
      </c>
      <c r="H158" s="561">
        <v>995477</v>
      </c>
      <c r="I158" s="562"/>
      <c r="J158" s="561">
        <v>18</v>
      </c>
      <c r="K158" s="560"/>
      <c r="L158" s="559" t="s">
        <v>844</v>
      </c>
      <c r="M158" s="561" t="s">
        <v>478</v>
      </c>
      <c r="N158" s="561">
        <v>60</v>
      </c>
      <c r="O158" s="547"/>
      <c r="P158" s="558" t="str">
        <f t="shared" si="23"/>
        <v>INCLUDED</v>
      </c>
      <c r="Q158" s="516">
        <f t="shared" si="24"/>
        <v>0</v>
      </c>
      <c r="R158" s="452">
        <f t="shared" si="25"/>
        <v>0</v>
      </c>
      <c r="S158" s="642">
        <f>Discount!$J$36</f>
        <v>0</v>
      </c>
      <c r="T158" s="452">
        <f t="shared" si="26"/>
        <v>0</v>
      </c>
      <c r="U158" s="453">
        <f t="shared" si="27"/>
        <v>0</v>
      </c>
      <c r="V158" s="769"/>
      <c r="W158" s="264"/>
      <c r="X158" s="264"/>
      <c r="Y158" s="264"/>
      <c r="Z158" s="264"/>
      <c r="AA158" s="264"/>
    </row>
    <row r="159" spans="1:27">
      <c r="A159" s="746">
        <v>17</v>
      </c>
      <c r="B159" s="561">
        <v>7000016417</v>
      </c>
      <c r="C159" s="561">
        <v>10</v>
      </c>
      <c r="D159" s="561">
        <v>10</v>
      </c>
      <c r="E159" s="561">
        <v>170</v>
      </c>
      <c r="F159" s="561" t="s">
        <v>821</v>
      </c>
      <c r="G159" s="561">
        <v>100001392</v>
      </c>
      <c r="H159" s="561">
        <v>995455</v>
      </c>
      <c r="I159" s="562"/>
      <c r="J159" s="561">
        <v>18</v>
      </c>
      <c r="K159" s="560"/>
      <c r="L159" s="559" t="s">
        <v>845</v>
      </c>
      <c r="M159" s="561" t="s">
        <v>301</v>
      </c>
      <c r="N159" s="561">
        <v>1</v>
      </c>
      <c r="O159" s="547"/>
      <c r="P159" s="558" t="str">
        <f t="shared" si="23"/>
        <v>INCLUDED</v>
      </c>
      <c r="Q159" s="516">
        <f t="shared" si="24"/>
        <v>0</v>
      </c>
      <c r="R159" s="452">
        <f t="shared" si="25"/>
        <v>0</v>
      </c>
      <c r="S159" s="642">
        <f>Discount!$J$36</f>
        <v>0</v>
      </c>
      <c r="T159" s="452">
        <f t="shared" si="26"/>
        <v>0</v>
      </c>
      <c r="U159" s="453">
        <f t="shared" si="27"/>
        <v>0</v>
      </c>
      <c r="V159" s="769"/>
      <c r="W159" s="264"/>
      <c r="X159" s="264"/>
      <c r="Y159" s="264"/>
      <c r="Z159" s="264"/>
      <c r="AA159" s="264"/>
    </row>
    <row r="160" spans="1:27" ht="47.25">
      <c r="A160" s="746">
        <v>18</v>
      </c>
      <c r="B160" s="561">
        <v>7000016417</v>
      </c>
      <c r="C160" s="561">
        <v>10</v>
      </c>
      <c r="D160" s="561">
        <v>10</v>
      </c>
      <c r="E160" s="561">
        <v>180</v>
      </c>
      <c r="F160" s="561" t="s">
        <v>821</v>
      </c>
      <c r="G160" s="561">
        <v>100001735</v>
      </c>
      <c r="H160" s="561">
        <v>995462</v>
      </c>
      <c r="I160" s="562"/>
      <c r="J160" s="561">
        <v>18</v>
      </c>
      <c r="K160" s="560"/>
      <c r="L160" s="559" t="s">
        <v>501</v>
      </c>
      <c r="M160" s="561" t="s">
        <v>478</v>
      </c>
      <c r="N160" s="561">
        <v>30</v>
      </c>
      <c r="O160" s="547"/>
      <c r="P160" s="558" t="str">
        <f t="shared" si="23"/>
        <v>INCLUDED</v>
      </c>
      <c r="Q160" s="516">
        <f t="shared" si="24"/>
        <v>0</v>
      </c>
      <c r="R160" s="452">
        <f t="shared" si="25"/>
        <v>0</v>
      </c>
      <c r="S160" s="642">
        <f>Discount!$J$36</f>
        <v>0</v>
      </c>
      <c r="T160" s="452">
        <f t="shared" si="26"/>
        <v>0</v>
      </c>
      <c r="U160" s="453">
        <f t="shared" si="27"/>
        <v>0</v>
      </c>
      <c r="V160" s="769"/>
      <c r="W160" s="264"/>
      <c r="X160" s="264"/>
      <c r="Y160" s="264"/>
      <c r="Z160" s="264"/>
      <c r="AA160" s="264"/>
    </row>
    <row r="161" spans="1:27" ht="47.25">
      <c r="A161" s="746">
        <v>19</v>
      </c>
      <c r="B161" s="561">
        <v>7000016417</v>
      </c>
      <c r="C161" s="561">
        <v>10</v>
      </c>
      <c r="D161" s="561">
        <v>10</v>
      </c>
      <c r="E161" s="561">
        <v>190</v>
      </c>
      <c r="F161" s="561" t="s">
        <v>821</v>
      </c>
      <c r="G161" s="561">
        <v>100001736</v>
      </c>
      <c r="H161" s="561">
        <v>995462</v>
      </c>
      <c r="I161" s="562"/>
      <c r="J161" s="561">
        <v>18</v>
      </c>
      <c r="K161" s="560"/>
      <c r="L161" s="559" t="s">
        <v>661</v>
      </c>
      <c r="M161" s="561" t="s">
        <v>478</v>
      </c>
      <c r="N161" s="561">
        <v>15</v>
      </c>
      <c r="O161" s="547"/>
      <c r="P161" s="558" t="str">
        <f t="shared" si="23"/>
        <v>INCLUDED</v>
      </c>
      <c r="Q161" s="516">
        <f t="shared" si="24"/>
        <v>0</v>
      </c>
      <c r="R161" s="452">
        <f t="shared" si="25"/>
        <v>0</v>
      </c>
      <c r="S161" s="642">
        <f>Discount!$J$36</f>
        <v>0</v>
      </c>
      <c r="T161" s="452">
        <f t="shared" si="26"/>
        <v>0</v>
      </c>
      <c r="U161" s="453">
        <f t="shared" si="27"/>
        <v>0</v>
      </c>
      <c r="V161" s="769"/>
      <c r="W161" s="264"/>
      <c r="X161" s="264"/>
      <c r="Y161" s="264"/>
      <c r="Z161" s="264"/>
      <c r="AA161" s="264"/>
    </row>
    <row r="162" spans="1:27" ht="47.25">
      <c r="A162" s="746">
        <v>20</v>
      </c>
      <c r="B162" s="561">
        <v>7000016417</v>
      </c>
      <c r="C162" s="561">
        <v>10</v>
      </c>
      <c r="D162" s="561">
        <v>10</v>
      </c>
      <c r="E162" s="561">
        <v>200</v>
      </c>
      <c r="F162" s="561" t="s">
        <v>821</v>
      </c>
      <c r="G162" s="561">
        <v>100001737</v>
      </c>
      <c r="H162" s="561">
        <v>995462</v>
      </c>
      <c r="I162" s="562"/>
      <c r="J162" s="561">
        <v>18</v>
      </c>
      <c r="K162" s="560"/>
      <c r="L162" s="559" t="s">
        <v>502</v>
      </c>
      <c r="M162" s="561" t="s">
        <v>478</v>
      </c>
      <c r="N162" s="561">
        <v>45</v>
      </c>
      <c r="O162" s="547"/>
      <c r="P162" s="558" t="str">
        <f t="shared" si="23"/>
        <v>INCLUDED</v>
      </c>
      <c r="Q162" s="516">
        <f t="shared" si="24"/>
        <v>0</v>
      </c>
      <c r="R162" s="452">
        <f t="shared" si="25"/>
        <v>0</v>
      </c>
      <c r="S162" s="642">
        <f>Discount!$J$36</f>
        <v>0</v>
      </c>
      <c r="T162" s="452">
        <f t="shared" si="26"/>
        <v>0</v>
      </c>
      <c r="U162" s="453">
        <f t="shared" si="27"/>
        <v>0</v>
      </c>
      <c r="V162" s="769"/>
      <c r="W162" s="264"/>
      <c r="X162" s="264"/>
      <c r="Y162" s="264"/>
      <c r="Z162" s="264"/>
      <c r="AA162" s="264"/>
    </row>
    <row r="163" spans="1:27">
      <c r="A163" s="746">
        <v>21</v>
      </c>
      <c r="B163" s="561">
        <v>7000016417</v>
      </c>
      <c r="C163" s="561">
        <v>10</v>
      </c>
      <c r="D163" s="561">
        <v>10</v>
      </c>
      <c r="E163" s="561">
        <v>210</v>
      </c>
      <c r="F163" s="561" t="s">
        <v>821</v>
      </c>
      <c r="G163" s="561">
        <v>100007701</v>
      </c>
      <c r="H163" s="561">
        <v>995462</v>
      </c>
      <c r="I163" s="562"/>
      <c r="J163" s="561">
        <v>18</v>
      </c>
      <c r="K163" s="560"/>
      <c r="L163" s="559" t="s">
        <v>662</v>
      </c>
      <c r="M163" s="561" t="s">
        <v>301</v>
      </c>
      <c r="N163" s="561">
        <v>2</v>
      </c>
      <c r="O163" s="547"/>
      <c r="P163" s="558" t="str">
        <f t="shared" si="23"/>
        <v>INCLUDED</v>
      </c>
      <c r="Q163" s="516">
        <f t="shared" si="24"/>
        <v>0</v>
      </c>
      <c r="R163" s="452">
        <f t="shared" si="25"/>
        <v>0</v>
      </c>
      <c r="S163" s="642">
        <f>Discount!$J$36</f>
        <v>0</v>
      </c>
      <c r="T163" s="452">
        <f t="shared" si="26"/>
        <v>0</v>
      </c>
      <c r="U163" s="453">
        <f t="shared" si="27"/>
        <v>0</v>
      </c>
      <c r="V163" s="769"/>
      <c r="W163" s="264"/>
      <c r="X163" s="264"/>
      <c r="Y163" s="264"/>
      <c r="Z163" s="264"/>
      <c r="AA163" s="264"/>
    </row>
    <row r="164" spans="1:27" ht="31.5">
      <c r="A164" s="746">
        <v>22</v>
      </c>
      <c r="B164" s="561">
        <v>7000016417</v>
      </c>
      <c r="C164" s="561">
        <v>10</v>
      </c>
      <c r="D164" s="561">
        <v>10</v>
      </c>
      <c r="E164" s="561">
        <v>220</v>
      </c>
      <c r="F164" s="561" t="s">
        <v>821</v>
      </c>
      <c r="G164" s="561">
        <v>100001412</v>
      </c>
      <c r="H164" s="561">
        <v>995462</v>
      </c>
      <c r="I164" s="562"/>
      <c r="J164" s="561">
        <v>18</v>
      </c>
      <c r="K164" s="560"/>
      <c r="L164" s="559" t="s">
        <v>663</v>
      </c>
      <c r="M164" s="561" t="s">
        <v>478</v>
      </c>
      <c r="N164" s="561">
        <v>180</v>
      </c>
      <c r="O164" s="547"/>
      <c r="P164" s="558" t="str">
        <f t="shared" si="23"/>
        <v>INCLUDED</v>
      </c>
      <c r="Q164" s="516">
        <f t="shared" si="24"/>
        <v>0</v>
      </c>
      <c r="R164" s="452">
        <f t="shared" si="25"/>
        <v>0</v>
      </c>
      <c r="S164" s="642">
        <f>Discount!$J$36</f>
        <v>0</v>
      </c>
      <c r="T164" s="452">
        <f t="shared" si="26"/>
        <v>0</v>
      </c>
      <c r="U164" s="453">
        <f t="shared" si="27"/>
        <v>0</v>
      </c>
      <c r="V164" s="769"/>
      <c r="W164" s="264"/>
      <c r="X164" s="264"/>
      <c r="Y164" s="264"/>
      <c r="Z164" s="264"/>
      <c r="AA164" s="264"/>
    </row>
    <row r="165" spans="1:27" ht="31.5">
      <c r="A165" s="746">
        <v>23</v>
      </c>
      <c r="B165" s="561">
        <v>7000016417</v>
      </c>
      <c r="C165" s="561">
        <v>10</v>
      </c>
      <c r="D165" s="561">
        <v>10</v>
      </c>
      <c r="E165" s="561">
        <v>230</v>
      </c>
      <c r="F165" s="561" t="s">
        <v>821</v>
      </c>
      <c r="G165" s="561">
        <v>100001413</v>
      </c>
      <c r="H165" s="561">
        <v>995462</v>
      </c>
      <c r="I165" s="562"/>
      <c r="J165" s="561">
        <v>18</v>
      </c>
      <c r="K165" s="560"/>
      <c r="L165" s="559" t="s">
        <v>664</v>
      </c>
      <c r="M165" s="561" t="s">
        <v>478</v>
      </c>
      <c r="N165" s="561">
        <v>60</v>
      </c>
      <c r="O165" s="547"/>
      <c r="P165" s="558" t="str">
        <f t="shared" si="23"/>
        <v>INCLUDED</v>
      </c>
      <c r="Q165" s="516">
        <f t="shared" si="24"/>
        <v>0</v>
      </c>
      <c r="R165" s="452">
        <f t="shared" si="25"/>
        <v>0</v>
      </c>
      <c r="S165" s="642">
        <f>Discount!$J$36</f>
        <v>0</v>
      </c>
      <c r="T165" s="452">
        <f t="shared" si="26"/>
        <v>0</v>
      </c>
      <c r="U165" s="453">
        <f t="shared" si="27"/>
        <v>0</v>
      </c>
      <c r="V165" s="769"/>
      <c r="W165" s="264"/>
      <c r="X165" s="264"/>
      <c r="Y165" s="264"/>
      <c r="Z165" s="264"/>
      <c r="AA165" s="264"/>
    </row>
    <row r="166" spans="1:27" ht="31.5">
      <c r="A166" s="746">
        <v>24</v>
      </c>
      <c r="B166" s="561">
        <v>7000016417</v>
      </c>
      <c r="C166" s="561">
        <v>10</v>
      </c>
      <c r="D166" s="561">
        <v>10</v>
      </c>
      <c r="E166" s="561">
        <v>240</v>
      </c>
      <c r="F166" s="561" t="s">
        <v>821</v>
      </c>
      <c r="G166" s="561">
        <v>100001414</v>
      </c>
      <c r="H166" s="561">
        <v>995462</v>
      </c>
      <c r="I166" s="562"/>
      <c r="J166" s="561">
        <v>18</v>
      </c>
      <c r="K166" s="560"/>
      <c r="L166" s="559" t="s">
        <v>665</v>
      </c>
      <c r="M166" s="561" t="s">
        <v>478</v>
      </c>
      <c r="N166" s="561">
        <v>30</v>
      </c>
      <c r="O166" s="547"/>
      <c r="P166" s="558" t="str">
        <f t="shared" si="23"/>
        <v>INCLUDED</v>
      </c>
      <c r="Q166" s="516">
        <f t="shared" si="24"/>
        <v>0</v>
      </c>
      <c r="R166" s="452">
        <f t="shared" si="25"/>
        <v>0</v>
      </c>
      <c r="S166" s="642">
        <f>Discount!$J$36</f>
        <v>0</v>
      </c>
      <c r="T166" s="452">
        <f t="shared" si="26"/>
        <v>0</v>
      </c>
      <c r="U166" s="453">
        <f t="shared" si="27"/>
        <v>0</v>
      </c>
      <c r="V166" s="769"/>
      <c r="W166" s="264"/>
      <c r="X166" s="264"/>
      <c r="Y166" s="264"/>
      <c r="Z166" s="264"/>
      <c r="AA166" s="264"/>
    </row>
    <row r="167" spans="1:27" ht="31.5">
      <c r="A167" s="746">
        <v>25</v>
      </c>
      <c r="B167" s="561">
        <v>7000016417</v>
      </c>
      <c r="C167" s="561">
        <v>10</v>
      </c>
      <c r="D167" s="561">
        <v>10</v>
      </c>
      <c r="E167" s="561">
        <v>250</v>
      </c>
      <c r="F167" s="561" t="s">
        <v>821</v>
      </c>
      <c r="G167" s="561">
        <v>100001415</v>
      </c>
      <c r="H167" s="561">
        <v>995462</v>
      </c>
      <c r="I167" s="562"/>
      <c r="J167" s="561">
        <v>18</v>
      </c>
      <c r="K167" s="560"/>
      <c r="L167" s="559" t="s">
        <v>666</v>
      </c>
      <c r="M167" s="561" t="s">
        <v>478</v>
      </c>
      <c r="N167" s="561">
        <v>30</v>
      </c>
      <c r="O167" s="547"/>
      <c r="P167" s="558" t="str">
        <f t="shared" si="23"/>
        <v>INCLUDED</v>
      </c>
      <c r="Q167" s="516">
        <f t="shared" si="24"/>
        <v>0</v>
      </c>
      <c r="R167" s="452">
        <f t="shared" si="25"/>
        <v>0</v>
      </c>
      <c r="S167" s="642">
        <f>Discount!$J$36</f>
        <v>0</v>
      </c>
      <c r="T167" s="452">
        <f t="shared" si="26"/>
        <v>0</v>
      </c>
      <c r="U167" s="453">
        <f t="shared" si="27"/>
        <v>0</v>
      </c>
      <c r="V167" s="769"/>
      <c r="W167" s="264"/>
      <c r="X167" s="264"/>
      <c r="Y167" s="264"/>
      <c r="Z167" s="264"/>
      <c r="AA167" s="264"/>
    </row>
    <row r="168" spans="1:27" ht="78.75">
      <c r="A168" s="746">
        <v>26</v>
      </c>
      <c r="B168" s="561">
        <v>7000016417</v>
      </c>
      <c r="C168" s="561">
        <v>10</v>
      </c>
      <c r="D168" s="561">
        <v>10</v>
      </c>
      <c r="E168" s="561">
        <v>260</v>
      </c>
      <c r="F168" s="561" t="s">
        <v>821</v>
      </c>
      <c r="G168" s="561">
        <v>100001697</v>
      </c>
      <c r="H168" s="561">
        <v>995454</v>
      </c>
      <c r="I168" s="562"/>
      <c r="J168" s="561">
        <v>18</v>
      </c>
      <c r="K168" s="560"/>
      <c r="L168" s="559" t="s">
        <v>846</v>
      </c>
      <c r="M168" s="561" t="s">
        <v>479</v>
      </c>
      <c r="N168" s="561">
        <v>120</v>
      </c>
      <c r="O168" s="547"/>
      <c r="P168" s="558" t="str">
        <f t="shared" si="23"/>
        <v>INCLUDED</v>
      </c>
      <c r="Q168" s="516">
        <f t="shared" si="24"/>
        <v>0</v>
      </c>
      <c r="R168" s="452">
        <f t="shared" si="25"/>
        <v>0</v>
      </c>
      <c r="S168" s="642">
        <f>Discount!$J$36</f>
        <v>0</v>
      </c>
      <c r="T168" s="452">
        <f t="shared" si="26"/>
        <v>0</v>
      </c>
      <c r="U168" s="453">
        <f t="shared" si="27"/>
        <v>0</v>
      </c>
      <c r="V168" s="769"/>
      <c r="W168" s="264"/>
      <c r="X168" s="264"/>
      <c r="Y168" s="264"/>
      <c r="Z168" s="264"/>
      <c r="AA168" s="264"/>
    </row>
    <row r="169" spans="1:27" ht="63">
      <c r="A169" s="746">
        <v>27</v>
      </c>
      <c r="B169" s="561">
        <v>7000016417</v>
      </c>
      <c r="C169" s="561">
        <v>10</v>
      </c>
      <c r="D169" s="561">
        <v>10</v>
      </c>
      <c r="E169" s="561">
        <v>270</v>
      </c>
      <c r="F169" s="561" t="s">
        <v>821</v>
      </c>
      <c r="G169" s="561">
        <v>100001701</v>
      </c>
      <c r="H169" s="561">
        <v>995411</v>
      </c>
      <c r="I169" s="562"/>
      <c r="J169" s="561">
        <v>18</v>
      </c>
      <c r="K169" s="560"/>
      <c r="L169" s="559" t="s">
        <v>847</v>
      </c>
      <c r="M169" s="561" t="s">
        <v>479</v>
      </c>
      <c r="N169" s="561">
        <v>18</v>
      </c>
      <c r="O169" s="547"/>
      <c r="P169" s="558" t="str">
        <f t="shared" si="23"/>
        <v>INCLUDED</v>
      </c>
      <c r="Q169" s="516">
        <f t="shared" si="24"/>
        <v>0</v>
      </c>
      <c r="R169" s="452">
        <f t="shared" si="25"/>
        <v>0</v>
      </c>
      <c r="S169" s="642">
        <f>Discount!$J$36</f>
        <v>0</v>
      </c>
      <c r="T169" s="452">
        <f t="shared" si="26"/>
        <v>0</v>
      </c>
      <c r="U169" s="453">
        <f t="shared" si="27"/>
        <v>0</v>
      </c>
      <c r="V169" s="769"/>
      <c r="W169" s="264"/>
      <c r="X169" s="264"/>
      <c r="Y169" s="264"/>
      <c r="Z169" s="264"/>
      <c r="AA169" s="264"/>
    </row>
    <row r="170" spans="1:27" ht="31.5">
      <c r="A170" s="746">
        <v>28</v>
      </c>
      <c r="B170" s="561">
        <v>7000016417</v>
      </c>
      <c r="C170" s="561">
        <v>10</v>
      </c>
      <c r="D170" s="561">
        <v>10</v>
      </c>
      <c r="E170" s="561">
        <v>280</v>
      </c>
      <c r="F170" s="561" t="s">
        <v>821</v>
      </c>
      <c r="G170" s="561">
        <v>100001722</v>
      </c>
      <c r="H170" s="561">
        <v>995462</v>
      </c>
      <c r="I170" s="562"/>
      <c r="J170" s="561">
        <v>18</v>
      </c>
      <c r="K170" s="560"/>
      <c r="L170" s="559" t="s">
        <v>848</v>
      </c>
      <c r="M170" s="561" t="s">
        <v>478</v>
      </c>
      <c r="N170" s="561">
        <v>120</v>
      </c>
      <c r="O170" s="547"/>
      <c r="P170" s="558" t="str">
        <f t="shared" si="23"/>
        <v>INCLUDED</v>
      </c>
      <c r="Q170" s="516">
        <f t="shared" si="24"/>
        <v>0</v>
      </c>
      <c r="R170" s="452">
        <f t="shared" si="25"/>
        <v>0</v>
      </c>
      <c r="S170" s="642">
        <f>Discount!$J$36</f>
        <v>0</v>
      </c>
      <c r="T170" s="452">
        <f t="shared" si="26"/>
        <v>0</v>
      </c>
      <c r="U170" s="453">
        <f t="shared" si="27"/>
        <v>0</v>
      </c>
      <c r="V170" s="769"/>
      <c r="W170" s="264"/>
      <c r="X170" s="264"/>
      <c r="Y170" s="264"/>
      <c r="Z170" s="264"/>
      <c r="AA170" s="264"/>
    </row>
    <row r="171" spans="1:27" ht="31.5">
      <c r="A171" s="746">
        <v>29</v>
      </c>
      <c r="B171" s="561">
        <v>7000016417</v>
      </c>
      <c r="C171" s="561">
        <v>10</v>
      </c>
      <c r="D171" s="561">
        <v>10</v>
      </c>
      <c r="E171" s="561">
        <v>290</v>
      </c>
      <c r="F171" s="561" t="s">
        <v>821</v>
      </c>
      <c r="G171" s="561">
        <v>100001723</v>
      </c>
      <c r="H171" s="561">
        <v>995462</v>
      </c>
      <c r="I171" s="562"/>
      <c r="J171" s="561">
        <v>18</v>
      </c>
      <c r="K171" s="560"/>
      <c r="L171" s="559" t="s">
        <v>849</v>
      </c>
      <c r="M171" s="561" t="s">
        <v>478</v>
      </c>
      <c r="N171" s="561">
        <v>25</v>
      </c>
      <c r="O171" s="547"/>
      <c r="P171" s="558" t="str">
        <f t="shared" si="23"/>
        <v>INCLUDED</v>
      </c>
      <c r="Q171" s="516">
        <f t="shared" si="24"/>
        <v>0</v>
      </c>
      <c r="R171" s="452">
        <f t="shared" si="25"/>
        <v>0</v>
      </c>
      <c r="S171" s="642">
        <f>Discount!$J$36</f>
        <v>0</v>
      </c>
      <c r="T171" s="452">
        <f t="shared" si="26"/>
        <v>0</v>
      </c>
      <c r="U171" s="453">
        <f t="shared" si="27"/>
        <v>0</v>
      </c>
      <c r="V171" s="769"/>
      <c r="W171" s="264"/>
      <c r="X171" s="264"/>
      <c r="Y171" s="264"/>
      <c r="Z171" s="264"/>
      <c r="AA171" s="264"/>
    </row>
    <row r="172" spans="1:27" ht="31.5">
      <c r="A172" s="746">
        <v>30</v>
      </c>
      <c r="B172" s="561">
        <v>7000016417</v>
      </c>
      <c r="C172" s="561">
        <v>10</v>
      </c>
      <c r="D172" s="561">
        <v>10</v>
      </c>
      <c r="E172" s="561">
        <v>300</v>
      </c>
      <c r="F172" s="561" t="s">
        <v>821</v>
      </c>
      <c r="G172" s="561">
        <v>100001724</v>
      </c>
      <c r="H172" s="561">
        <v>995462</v>
      </c>
      <c r="I172" s="562"/>
      <c r="J172" s="561">
        <v>18</v>
      </c>
      <c r="K172" s="560"/>
      <c r="L172" s="559" t="s">
        <v>850</v>
      </c>
      <c r="M172" s="561" t="s">
        <v>478</v>
      </c>
      <c r="N172" s="561">
        <v>25</v>
      </c>
      <c r="O172" s="547"/>
      <c r="P172" s="558" t="str">
        <f t="shared" si="23"/>
        <v>INCLUDED</v>
      </c>
      <c r="Q172" s="516">
        <f t="shared" si="24"/>
        <v>0</v>
      </c>
      <c r="R172" s="452">
        <f t="shared" si="25"/>
        <v>0</v>
      </c>
      <c r="S172" s="642">
        <f>Discount!$J$36</f>
        <v>0</v>
      </c>
      <c r="T172" s="452">
        <f t="shared" si="26"/>
        <v>0</v>
      </c>
      <c r="U172" s="453">
        <f t="shared" si="27"/>
        <v>0</v>
      </c>
      <c r="V172" s="769"/>
      <c r="W172" s="264"/>
      <c r="X172" s="264"/>
      <c r="Y172" s="264"/>
      <c r="Z172" s="264"/>
      <c r="AA172" s="264"/>
    </row>
    <row r="173" spans="1:27" ht="31.5">
      <c r="A173" s="746">
        <v>31</v>
      </c>
      <c r="B173" s="561">
        <v>7000016417</v>
      </c>
      <c r="C173" s="561">
        <v>10</v>
      </c>
      <c r="D173" s="561">
        <v>10</v>
      </c>
      <c r="E173" s="561">
        <v>310</v>
      </c>
      <c r="F173" s="561" t="s">
        <v>821</v>
      </c>
      <c r="G173" s="561">
        <v>100001725</v>
      </c>
      <c r="H173" s="561">
        <v>995462</v>
      </c>
      <c r="I173" s="562"/>
      <c r="J173" s="561">
        <v>18</v>
      </c>
      <c r="K173" s="560"/>
      <c r="L173" s="559" t="s">
        <v>851</v>
      </c>
      <c r="M173" s="561" t="s">
        <v>478</v>
      </c>
      <c r="N173" s="561">
        <v>30</v>
      </c>
      <c r="O173" s="547"/>
      <c r="P173" s="558" t="str">
        <f t="shared" si="23"/>
        <v>INCLUDED</v>
      </c>
      <c r="Q173" s="516">
        <f t="shared" si="24"/>
        <v>0</v>
      </c>
      <c r="R173" s="452">
        <f t="shared" si="25"/>
        <v>0</v>
      </c>
      <c r="S173" s="642">
        <f>Discount!$J$36</f>
        <v>0</v>
      </c>
      <c r="T173" s="452">
        <f t="shared" si="26"/>
        <v>0</v>
      </c>
      <c r="U173" s="453">
        <f t="shared" si="27"/>
        <v>0</v>
      </c>
      <c r="V173" s="769"/>
      <c r="W173" s="264"/>
      <c r="X173" s="264"/>
      <c r="Y173" s="264"/>
      <c r="Z173" s="264"/>
      <c r="AA173" s="264"/>
    </row>
    <row r="174" spans="1:27">
      <c r="A174" s="746">
        <v>32</v>
      </c>
      <c r="B174" s="561">
        <v>7000016417</v>
      </c>
      <c r="C174" s="561">
        <v>10</v>
      </c>
      <c r="D174" s="561">
        <v>10</v>
      </c>
      <c r="E174" s="561">
        <v>320</v>
      </c>
      <c r="F174" s="561" t="s">
        <v>821</v>
      </c>
      <c r="G174" s="561">
        <v>100001740</v>
      </c>
      <c r="H174" s="561">
        <v>995441</v>
      </c>
      <c r="I174" s="562"/>
      <c r="J174" s="561">
        <v>18</v>
      </c>
      <c r="K174" s="560"/>
      <c r="L174" s="559" t="s">
        <v>852</v>
      </c>
      <c r="M174" s="561" t="s">
        <v>301</v>
      </c>
      <c r="N174" s="561">
        <v>1</v>
      </c>
      <c r="O174" s="547"/>
      <c r="P174" s="558" t="str">
        <f t="shared" si="23"/>
        <v>INCLUDED</v>
      </c>
      <c r="Q174" s="516">
        <f t="shared" si="24"/>
        <v>0</v>
      </c>
      <c r="R174" s="452">
        <f t="shared" si="25"/>
        <v>0</v>
      </c>
      <c r="S174" s="642">
        <f>Discount!$J$36</f>
        <v>0</v>
      </c>
      <c r="T174" s="452">
        <f t="shared" si="26"/>
        <v>0</v>
      </c>
      <c r="U174" s="453">
        <f t="shared" si="27"/>
        <v>0</v>
      </c>
      <c r="V174" s="769"/>
      <c r="W174" s="264"/>
      <c r="X174" s="264"/>
      <c r="Y174" s="264"/>
      <c r="Z174" s="264"/>
      <c r="AA174" s="264"/>
    </row>
    <row r="175" spans="1:27">
      <c r="A175" s="746">
        <v>33</v>
      </c>
      <c r="B175" s="561">
        <v>7000016417</v>
      </c>
      <c r="C175" s="561">
        <v>10</v>
      </c>
      <c r="D175" s="561">
        <v>10</v>
      </c>
      <c r="E175" s="561">
        <v>330</v>
      </c>
      <c r="F175" s="561" t="s">
        <v>821</v>
      </c>
      <c r="G175" s="561">
        <v>100002488</v>
      </c>
      <c r="H175" s="561">
        <v>995462</v>
      </c>
      <c r="I175" s="562"/>
      <c r="J175" s="561">
        <v>18</v>
      </c>
      <c r="K175" s="560"/>
      <c r="L175" s="559" t="s">
        <v>853</v>
      </c>
      <c r="M175" s="561" t="s">
        <v>301</v>
      </c>
      <c r="N175" s="561">
        <v>1</v>
      </c>
      <c r="O175" s="547"/>
      <c r="P175" s="558" t="str">
        <f t="shared" si="23"/>
        <v>INCLUDED</v>
      </c>
      <c r="Q175" s="516">
        <f t="shared" si="24"/>
        <v>0</v>
      </c>
      <c r="R175" s="452">
        <f t="shared" si="25"/>
        <v>0</v>
      </c>
      <c r="S175" s="642">
        <f>Discount!$J$36</f>
        <v>0</v>
      </c>
      <c r="T175" s="452">
        <f t="shared" si="26"/>
        <v>0</v>
      </c>
      <c r="U175" s="453">
        <f t="shared" si="27"/>
        <v>0</v>
      </c>
      <c r="V175" s="769"/>
      <c r="W175" s="264"/>
      <c r="X175" s="264"/>
      <c r="Y175" s="264"/>
      <c r="Z175" s="264"/>
      <c r="AA175" s="264"/>
    </row>
    <row r="176" spans="1:27" ht="31.5">
      <c r="A176" s="746">
        <v>34</v>
      </c>
      <c r="B176" s="561">
        <v>7000016417</v>
      </c>
      <c r="C176" s="561">
        <v>10</v>
      </c>
      <c r="D176" s="561">
        <v>10</v>
      </c>
      <c r="E176" s="561">
        <v>340</v>
      </c>
      <c r="F176" s="561" t="s">
        <v>821</v>
      </c>
      <c r="G176" s="561">
        <v>100001755</v>
      </c>
      <c r="H176" s="561">
        <v>995424</v>
      </c>
      <c r="I176" s="562"/>
      <c r="J176" s="561">
        <v>18</v>
      </c>
      <c r="K176" s="560"/>
      <c r="L176" s="559" t="s">
        <v>854</v>
      </c>
      <c r="M176" s="561" t="s">
        <v>478</v>
      </c>
      <c r="N176" s="561">
        <v>25</v>
      </c>
      <c r="O176" s="547"/>
      <c r="P176" s="558" t="str">
        <f t="shared" si="23"/>
        <v>INCLUDED</v>
      </c>
      <c r="Q176" s="516">
        <f t="shared" si="24"/>
        <v>0</v>
      </c>
      <c r="R176" s="452">
        <f t="shared" si="25"/>
        <v>0</v>
      </c>
      <c r="S176" s="642">
        <f>Discount!$J$36</f>
        <v>0</v>
      </c>
      <c r="T176" s="452">
        <f t="shared" si="26"/>
        <v>0</v>
      </c>
      <c r="U176" s="453">
        <f t="shared" si="27"/>
        <v>0</v>
      </c>
      <c r="V176" s="769"/>
      <c r="W176" s="264"/>
      <c r="X176" s="264"/>
      <c r="Y176" s="264"/>
      <c r="Z176" s="264"/>
      <c r="AA176" s="264"/>
    </row>
    <row r="177" spans="1:27" ht="31.5">
      <c r="A177" s="746">
        <v>35</v>
      </c>
      <c r="B177" s="561">
        <v>7000016417</v>
      </c>
      <c r="C177" s="561">
        <v>10</v>
      </c>
      <c r="D177" s="561">
        <v>10</v>
      </c>
      <c r="E177" s="561">
        <v>350</v>
      </c>
      <c r="F177" s="561" t="s">
        <v>821</v>
      </c>
      <c r="G177" s="561">
        <v>100001756</v>
      </c>
      <c r="H177" s="561">
        <v>995424</v>
      </c>
      <c r="I177" s="562"/>
      <c r="J177" s="561">
        <v>18</v>
      </c>
      <c r="K177" s="560"/>
      <c r="L177" s="559" t="s">
        <v>855</v>
      </c>
      <c r="M177" s="561" t="s">
        <v>478</v>
      </c>
      <c r="N177" s="561">
        <v>10</v>
      </c>
      <c r="O177" s="547"/>
      <c r="P177" s="558" t="str">
        <f t="shared" si="23"/>
        <v>INCLUDED</v>
      </c>
      <c r="Q177" s="516">
        <f t="shared" si="24"/>
        <v>0</v>
      </c>
      <c r="R177" s="452">
        <f t="shared" si="25"/>
        <v>0</v>
      </c>
      <c r="S177" s="642">
        <f>Discount!$J$36</f>
        <v>0</v>
      </c>
      <c r="T177" s="452">
        <f t="shared" si="26"/>
        <v>0</v>
      </c>
      <c r="U177" s="453">
        <f t="shared" si="27"/>
        <v>0</v>
      </c>
      <c r="V177" s="769"/>
      <c r="W177" s="264"/>
      <c r="X177" s="264"/>
      <c r="Y177" s="264"/>
      <c r="Z177" s="264"/>
      <c r="AA177" s="264"/>
    </row>
    <row r="178" spans="1:27" ht="31.5">
      <c r="A178" s="746">
        <v>36</v>
      </c>
      <c r="B178" s="561">
        <v>7000016417</v>
      </c>
      <c r="C178" s="561">
        <v>10</v>
      </c>
      <c r="D178" s="561">
        <v>10</v>
      </c>
      <c r="E178" s="561">
        <v>360</v>
      </c>
      <c r="F178" s="561" t="s">
        <v>821</v>
      </c>
      <c r="G178" s="561">
        <v>100001757</v>
      </c>
      <c r="H178" s="561">
        <v>995424</v>
      </c>
      <c r="I178" s="562"/>
      <c r="J178" s="561">
        <v>18</v>
      </c>
      <c r="K178" s="560"/>
      <c r="L178" s="559" t="s">
        <v>856</v>
      </c>
      <c r="M178" s="561" t="s">
        <v>478</v>
      </c>
      <c r="N178" s="561">
        <v>10</v>
      </c>
      <c r="O178" s="547"/>
      <c r="P178" s="558" t="str">
        <f t="shared" si="23"/>
        <v>INCLUDED</v>
      </c>
      <c r="Q178" s="516">
        <f t="shared" si="24"/>
        <v>0</v>
      </c>
      <c r="R178" s="452">
        <f t="shared" si="25"/>
        <v>0</v>
      </c>
      <c r="S178" s="642">
        <f>Discount!$J$36</f>
        <v>0</v>
      </c>
      <c r="T178" s="452">
        <f t="shared" si="26"/>
        <v>0</v>
      </c>
      <c r="U178" s="453">
        <f t="shared" si="27"/>
        <v>0</v>
      </c>
      <c r="V178" s="769"/>
      <c r="W178" s="264"/>
      <c r="X178" s="264"/>
      <c r="Y178" s="264"/>
      <c r="Z178" s="264"/>
      <c r="AA178" s="264"/>
    </row>
    <row r="179" spans="1:27" ht="31.5">
      <c r="A179" s="746">
        <v>37</v>
      </c>
      <c r="B179" s="561">
        <v>7000016417</v>
      </c>
      <c r="C179" s="561">
        <v>10</v>
      </c>
      <c r="D179" s="561">
        <v>10</v>
      </c>
      <c r="E179" s="561">
        <v>370</v>
      </c>
      <c r="F179" s="561" t="s">
        <v>821</v>
      </c>
      <c r="G179" s="561">
        <v>100001758</v>
      </c>
      <c r="H179" s="561">
        <v>995424</v>
      </c>
      <c r="I179" s="562"/>
      <c r="J179" s="561">
        <v>18</v>
      </c>
      <c r="K179" s="560"/>
      <c r="L179" s="559" t="s">
        <v>857</v>
      </c>
      <c r="M179" s="561" t="s">
        <v>478</v>
      </c>
      <c r="N179" s="561">
        <v>10</v>
      </c>
      <c r="O179" s="547"/>
      <c r="P179" s="558" t="str">
        <f t="shared" si="23"/>
        <v>INCLUDED</v>
      </c>
      <c r="Q179" s="516">
        <f t="shared" si="24"/>
        <v>0</v>
      </c>
      <c r="R179" s="452">
        <f t="shared" si="25"/>
        <v>0</v>
      </c>
      <c r="S179" s="642">
        <f>Discount!$J$36</f>
        <v>0</v>
      </c>
      <c r="T179" s="452">
        <f t="shared" si="26"/>
        <v>0</v>
      </c>
      <c r="U179" s="453">
        <f t="shared" si="27"/>
        <v>0</v>
      </c>
      <c r="V179" s="769"/>
      <c r="W179" s="264"/>
      <c r="X179" s="264"/>
      <c r="Y179" s="264"/>
      <c r="Z179" s="264"/>
      <c r="AA179" s="264"/>
    </row>
    <row r="180" spans="1:27" ht="31.5">
      <c r="A180" s="746">
        <v>38</v>
      </c>
      <c r="B180" s="561">
        <v>7000016417</v>
      </c>
      <c r="C180" s="561">
        <v>10</v>
      </c>
      <c r="D180" s="561">
        <v>10</v>
      </c>
      <c r="E180" s="561">
        <v>380</v>
      </c>
      <c r="F180" s="561" t="s">
        <v>821</v>
      </c>
      <c r="G180" s="561">
        <v>100001759</v>
      </c>
      <c r="H180" s="561">
        <v>995424</v>
      </c>
      <c r="I180" s="562"/>
      <c r="J180" s="561">
        <v>18</v>
      </c>
      <c r="K180" s="560"/>
      <c r="L180" s="559" t="s">
        <v>858</v>
      </c>
      <c r="M180" s="561" t="s">
        <v>478</v>
      </c>
      <c r="N180" s="561">
        <v>10</v>
      </c>
      <c r="O180" s="547"/>
      <c r="P180" s="558" t="str">
        <f t="shared" si="23"/>
        <v>INCLUDED</v>
      </c>
      <c r="Q180" s="516">
        <f t="shared" si="24"/>
        <v>0</v>
      </c>
      <c r="R180" s="452">
        <f t="shared" si="25"/>
        <v>0</v>
      </c>
      <c r="S180" s="642">
        <f>Discount!$J$36</f>
        <v>0</v>
      </c>
      <c r="T180" s="452">
        <f t="shared" si="26"/>
        <v>0</v>
      </c>
      <c r="U180" s="453">
        <f t="shared" si="27"/>
        <v>0</v>
      </c>
      <c r="V180" s="769"/>
      <c r="W180" s="264"/>
      <c r="X180" s="264"/>
      <c r="Y180" s="264"/>
      <c r="Z180" s="264"/>
      <c r="AA180" s="264"/>
    </row>
    <row r="181" spans="1:27" ht="78.75">
      <c r="A181" s="746">
        <v>39</v>
      </c>
      <c r="B181" s="561">
        <v>7000016417</v>
      </c>
      <c r="C181" s="561">
        <v>10</v>
      </c>
      <c r="D181" s="561">
        <v>10</v>
      </c>
      <c r="E181" s="561">
        <v>390</v>
      </c>
      <c r="F181" s="561" t="s">
        <v>821</v>
      </c>
      <c r="G181" s="561">
        <v>100001683</v>
      </c>
      <c r="H181" s="561">
        <v>995414</v>
      </c>
      <c r="I181" s="562"/>
      <c r="J181" s="561">
        <v>18</v>
      </c>
      <c r="K181" s="560"/>
      <c r="L181" s="559" t="s">
        <v>859</v>
      </c>
      <c r="M181" s="561" t="s">
        <v>479</v>
      </c>
      <c r="N181" s="561">
        <v>200</v>
      </c>
      <c r="O181" s="547"/>
      <c r="P181" s="558" t="str">
        <f t="shared" si="23"/>
        <v>INCLUDED</v>
      </c>
      <c r="Q181" s="516">
        <f t="shared" si="24"/>
        <v>0</v>
      </c>
      <c r="R181" s="452">
        <f t="shared" si="25"/>
        <v>0</v>
      </c>
      <c r="S181" s="642">
        <f>Discount!$J$36</f>
        <v>0</v>
      </c>
      <c r="T181" s="452">
        <f t="shared" si="26"/>
        <v>0</v>
      </c>
      <c r="U181" s="453">
        <f t="shared" si="27"/>
        <v>0</v>
      </c>
      <c r="V181" s="769"/>
      <c r="W181" s="264"/>
      <c r="X181" s="264"/>
      <c r="Y181" s="264"/>
      <c r="Z181" s="264"/>
      <c r="AA181" s="264"/>
    </row>
    <row r="182" spans="1:27" ht="78.75">
      <c r="A182" s="746">
        <v>40</v>
      </c>
      <c r="B182" s="561">
        <v>7000016417</v>
      </c>
      <c r="C182" s="561">
        <v>10</v>
      </c>
      <c r="D182" s="561">
        <v>10</v>
      </c>
      <c r="E182" s="561">
        <v>400</v>
      </c>
      <c r="F182" s="561" t="s">
        <v>821</v>
      </c>
      <c r="G182" s="561">
        <v>100002912</v>
      </c>
      <c r="H182" s="561">
        <v>995454</v>
      </c>
      <c r="I182" s="562"/>
      <c r="J182" s="561">
        <v>18</v>
      </c>
      <c r="K182" s="560"/>
      <c r="L182" s="559" t="s">
        <v>860</v>
      </c>
      <c r="M182" s="561" t="s">
        <v>478</v>
      </c>
      <c r="N182" s="561">
        <v>230</v>
      </c>
      <c r="O182" s="547"/>
      <c r="P182" s="558" t="str">
        <f t="shared" si="23"/>
        <v>INCLUDED</v>
      </c>
      <c r="Q182" s="516">
        <f t="shared" si="24"/>
        <v>0</v>
      </c>
      <c r="R182" s="452">
        <f t="shared" si="25"/>
        <v>0</v>
      </c>
      <c r="S182" s="642">
        <f>Discount!$J$36</f>
        <v>0</v>
      </c>
      <c r="T182" s="452">
        <f t="shared" si="26"/>
        <v>0</v>
      </c>
      <c r="U182" s="453">
        <f t="shared" si="27"/>
        <v>0</v>
      </c>
      <c r="V182" s="769"/>
      <c r="W182" s="264"/>
      <c r="X182" s="264"/>
      <c r="Y182" s="264"/>
      <c r="Z182" s="264"/>
      <c r="AA182" s="264"/>
    </row>
    <row r="183" spans="1:27">
      <c r="A183" s="746">
        <v>41</v>
      </c>
      <c r="B183" s="561">
        <v>7000016417</v>
      </c>
      <c r="C183" s="561">
        <v>10</v>
      </c>
      <c r="D183" s="561">
        <v>10</v>
      </c>
      <c r="E183" s="561">
        <v>410</v>
      </c>
      <c r="F183" s="561" t="s">
        <v>821</v>
      </c>
      <c r="G183" s="561">
        <v>100002361</v>
      </c>
      <c r="H183" s="561">
        <v>995455</v>
      </c>
      <c r="I183" s="562"/>
      <c r="J183" s="561">
        <v>18</v>
      </c>
      <c r="K183" s="560"/>
      <c r="L183" s="559" t="s">
        <v>861</v>
      </c>
      <c r="M183" s="561" t="s">
        <v>301</v>
      </c>
      <c r="N183" s="561">
        <v>1</v>
      </c>
      <c r="O183" s="547"/>
      <c r="P183" s="558" t="str">
        <f t="shared" si="23"/>
        <v>INCLUDED</v>
      </c>
      <c r="Q183" s="516">
        <f t="shared" si="24"/>
        <v>0</v>
      </c>
      <c r="R183" s="452">
        <f t="shared" si="25"/>
        <v>0</v>
      </c>
      <c r="S183" s="642">
        <f>Discount!$J$36</f>
        <v>0</v>
      </c>
      <c r="T183" s="452">
        <f t="shared" si="26"/>
        <v>0</v>
      </c>
      <c r="U183" s="453">
        <f t="shared" si="27"/>
        <v>0</v>
      </c>
      <c r="V183" s="769"/>
      <c r="W183" s="264"/>
      <c r="X183" s="264"/>
      <c r="Y183" s="264"/>
      <c r="Z183" s="264"/>
      <c r="AA183" s="264"/>
    </row>
    <row r="184" spans="1:27" ht="267.75">
      <c r="A184" s="746">
        <v>42</v>
      </c>
      <c r="B184" s="561">
        <v>7000016417</v>
      </c>
      <c r="C184" s="561">
        <v>10</v>
      </c>
      <c r="D184" s="561">
        <v>10</v>
      </c>
      <c r="E184" s="561">
        <v>420</v>
      </c>
      <c r="F184" s="561" t="s">
        <v>821</v>
      </c>
      <c r="G184" s="561">
        <v>100002911</v>
      </c>
      <c r="H184" s="561">
        <v>995432</v>
      </c>
      <c r="I184" s="562"/>
      <c r="J184" s="561">
        <v>18</v>
      </c>
      <c r="K184" s="560"/>
      <c r="L184" s="559" t="s">
        <v>656</v>
      </c>
      <c r="M184" s="561" t="s">
        <v>304</v>
      </c>
      <c r="N184" s="561">
        <v>1650</v>
      </c>
      <c r="O184" s="547"/>
      <c r="P184" s="558" t="str">
        <f t="shared" si="23"/>
        <v>INCLUDED</v>
      </c>
      <c r="Q184" s="516">
        <f t="shared" si="24"/>
        <v>0</v>
      </c>
      <c r="R184" s="452">
        <f t="shared" si="25"/>
        <v>0</v>
      </c>
      <c r="S184" s="642">
        <f>Discount!$J$36</f>
        <v>0</v>
      </c>
      <c r="T184" s="452">
        <f t="shared" si="26"/>
        <v>0</v>
      </c>
      <c r="U184" s="453">
        <f t="shared" si="27"/>
        <v>0</v>
      </c>
      <c r="V184" s="769"/>
      <c r="W184" s="264"/>
      <c r="X184" s="264"/>
      <c r="Y184" s="264"/>
      <c r="Z184" s="264"/>
      <c r="AA184" s="264"/>
    </row>
    <row r="185" spans="1:27" ht="126">
      <c r="A185" s="746">
        <v>43</v>
      </c>
      <c r="B185" s="561">
        <v>7000016417</v>
      </c>
      <c r="C185" s="561">
        <v>10</v>
      </c>
      <c r="D185" s="561">
        <v>10</v>
      </c>
      <c r="E185" s="561">
        <v>430</v>
      </c>
      <c r="F185" s="561" t="s">
        <v>821</v>
      </c>
      <c r="G185" s="561">
        <v>100002583</v>
      </c>
      <c r="H185" s="561">
        <v>995432</v>
      </c>
      <c r="I185" s="562"/>
      <c r="J185" s="561">
        <v>18</v>
      </c>
      <c r="K185" s="560"/>
      <c r="L185" s="559" t="s">
        <v>671</v>
      </c>
      <c r="M185" s="561" t="s">
        <v>304</v>
      </c>
      <c r="N185" s="561">
        <v>413</v>
      </c>
      <c r="O185" s="547"/>
      <c r="P185" s="558" t="str">
        <f t="shared" si="23"/>
        <v>INCLUDED</v>
      </c>
      <c r="Q185" s="516">
        <f t="shared" si="24"/>
        <v>0</v>
      </c>
      <c r="R185" s="452">
        <f t="shared" si="25"/>
        <v>0</v>
      </c>
      <c r="S185" s="642">
        <f>Discount!$J$36</f>
        <v>0</v>
      </c>
      <c r="T185" s="452">
        <f t="shared" si="26"/>
        <v>0</v>
      </c>
      <c r="U185" s="453">
        <f t="shared" si="27"/>
        <v>0</v>
      </c>
      <c r="V185" s="769"/>
      <c r="W185" s="264"/>
      <c r="X185" s="264"/>
      <c r="Y185" s="264"/>
      <c r="Z185" s="264"/>
      <c r="AA185" s="264"/>
    </row>
    <row r="186" spans="1:27" ht="157.5">
      <c r="A186" s="746">
        <v>44</v>
      </c>
      <c r="B186" s="561">
        <v>7000016417</v>
      </c>
      <c r="C186" s="561">
        <v>10</v>
      </c>
      <c r="D186" s="561">
        <v>10</v>
      </c>
      <c r="E186" s="561">
        <v>440</v>
      </c>
      <c r="F186" s="561" t="s">
        <v>821</v>
      </c>
      <c r="G186" s="561">
        <v>100002914</v>
      </c>
      <c r="H186" s="561">
        <v>995432</v>
      </c>
      <c r="I186" s="562"/>
      <c r="J186" s="561">
        <v>18</v>
      </c>
      <c r="K186" s="560"/>
      <c r="L186" s="559" t="s">
        <v>862</v>
      </c>
      <c r="M186" s="561" t="s">
        <v>304</v>
      </c>
      <c r="N186" s="561">
        <v>200</v>
      </c>
      <c r="O186" s="547"/>
      <c r="P186" s="558" t="str">
        <f t="shared" si="23"/>
        <v>INCLUDED</v>
      </c>
      <c r="Q186" s="516">
        <f t="shared" si="24"/>
        <v>0</v>
      </c>
      <c r="R186" s="452">
        <f t="shared" si="25"/>
        <v>0</v>
      </c>
      <c r="S186" s="642">
        <f>Discount!$J$36</f>
        <v>0</v>
      </c>
      <c r="T186" s="452">
        <f t="shared" si="26"/>
        <v>0</v>
      </c>
      <c r="U186" s="453">
        <f t="shared" si="27"/>
        <v>0</v>
      </c>
      <c r="V186" s="769"/>
      <c r="W186" s="264"/>
      <c r="X186" s="264"/>
      <c r="Y186" s="264"/>
      <c r="Z186" s="264"/>
      <c r="AA186" s="264"/>
    </row>
    <row r="187" spans="1:27" ht="31.5">
      <c r="A187" s="746">
        <v>45</v>
      </c>
      <c r="B187" s="561">
        <v>7000016417</v>
      </c>
      <c r="C187" s="561">
        <v>10</v>
      </c>
      <c r="D187" s="561">
        <v>10</v>
      </c>
      <c r="E187" s="561">
        <v>450</v>
      </c>
      <c r="F187" s="561" t="s">
        <v>821</v>
      </c>
      <c r="G187" s="561">
        <v>100001433</v>
      </c>
      <c r="H187" s="561">
        <v>995435</v>
      </c>
      <c r="I187" s="562"/>
      <c r="J187" s="561">
        <v>18</v>
      </c>
      <c r="K187" s="560"/>
      <c r="L187" s="559" t="s">
        <v>678</v>
      </c>
      <c r="M187" s="561" t="s">
        <v>522</v>
      </c>
      <c r="N187" s="561">
        <v>1</v>
      </c>
      <c r="O187" s="547"/>
      <c r="P187" s="558" t="str">
        <f t="shared" si="23"/>
        <v>INCLUDED</v>
      </c>
      <c r="Q187" s="516">
        <f t="shared" si="24"/>
        <v>0</v>
      </c>
      <c r="R187" s="452">
        <f t="shared" si="25"/>
        <v>0</v>
      </c>
      <c r="S187" s="642">
        <f>Discount!$J$36</f>
        <v>0</v>
      </c>
      <c r="T187" s="452">
        <f t="shared" si="26"/>
        <v>0</v>
      </c>
      <c r="U187" s="453">
        <f t="shared" si="27"/>
        <v>0</v>
      </c>
      <c r="V187" s="769"/>
      <c r="W187" s="264"/>
      <c r="X187" s="264"/>
      <c r="Y187" s="264"/>
      <c r="Z187" s="264"/>
      <c r="AA187" s="264"/>
    </row>
    <row r="188" spans="1:27" ht="78.75">
      <c r="A188" s="746">
        <v>46</v>
      </c>
      <c r="B188" s="561">
        <v>7000016417</v>
      </c>
      <c r="C188" s="561">
        <v>10</v>
      </c>
      <c r="D188" s="561">
        <v>10</v>
      </c>
      <c r="E188" s="561">
        <v>460</v>
      </c>
      <c r="F188" s="561" t="s">
        <v>821</v>
      </c>
      <c r="G188" s="561">
        <v>100019432</v>
      </c>
      <c r="H188" s="561">
        <v>995414</v>
      </c>
      <c r="I188" s="562"/>
      <c r="J188" s="561">
        <v>18</v>
      </c>
      <c r="K188" s="560"/>
      <c r="L188" s="559" t="s">
        <v>863</v>
      </c>
      <c r="M188" s="561" t="s">
        <v>479</v>
      </c>
      <c r="N188" s="561">
        <v>110</v>
      </c>
      <c r="O188" s="547"/>
      <c r="P188" s="558" t="str">
        <f t="shared" si="23"/>
        <v>INCLUDED</v>
      </c>
      <c r="Q188" s="516">
        <f t="shared" si="24"/>
        <v>0</v>
      </c>
      <c r="R188" s="452">
        <f t="shared" si="25"/>
        <v>0</v>
      </c>
      <c r="S188" s="642">
        <f>Discount!$J$36</f>
        <v>0</v>
      </c>
      <c r="T188" s="452">
        <f t="shared" si="26"/>
        <v>0</v>
      </c>
      <c r="U188" s="453">
        <f t="shared" si="27"/>
        <v>0</v>
      </c>
      <c r="V188" s="769"/>
      <c r="W188" s="264"/>
      <c r="X188" s="264"/>
      <c r="Y188" s="264"/>
      <c r="Z188" s="264"/>
      <c r="AA188" s="264"/>
    </row>
    <row r="189" spans="1:27" ht="78.75">
      <c r="A189" s="746">
        <v>47</v>
      </c>
      <c r="B189" s="561">
        <v>7000016417</v>
      </c>
      <c r="C189" s="561">
        <v>10</v>
      </c>
      <c r="D189" s="561">
        <v>10</v>
      </c>
      <c r="E189" s="561">
        <v>470</v>
      </c>
      <c r="F189" s="561" t="s">
        <v>821</v>
      </c>
      <c r="G189" s="561">
        <v>100019433</v>
      </c>
      <c r="H189" s="561">
        <v>995414</v>
      </c>
      <c r="I189" s="562"/>
      <c r="J189" s="561">
        <v>18</v>
      </c>
      <c r="K189" s="560"/>
      <c r="L189" s="559" t="s">
        <v>864</v>
      </c>
      <c r="M189" s="561" t="s">
        <v>479</v>
      </c>
      <c r="N189" s="561">
        <v>15</v>
      </c>
      <c r="O189" s="547"/>
      <c r="P189" s="558" t="str">
        <f t="shared" si="23"/>
        <v>INCLUDED</v>
      </c>
      <c r="Q189" s="516">
        <f t="shared" si="24"/>
        <v>0</v>
      </c>
      <c r="R189" s="452">
        <f t="shared" si="25"/>
        <v>0</v>
      </c>
      <c r="S189" s="642">
        <f>Discount!$J$36</f>
        <v>0</v>
      </c>
      <c r="T189" s="452">
        <f t="shared" si="26"/>
        <v>0</v>
      </c>
      <c r="U189" s="453">
        <f t="shared" si="27"/>
        <v>0</v>
      </c>
      <c r="V189" s="769"/>
      <c r="W189" s="264"/>
      <c r="X189" s="264"/>
      <c r="Y189" s="264"/>
      <c r="Z189" s="264"/>
      <c r="AA189" s="264"/>
    </row>
    <row r="190" spans="1:27" ht="78.75">
      <c r="A190" s="746">
        <v>48</v>
      </c>
      <c r="B190" s="561">
        <v>7000016417</v>
      </c>
      <c r="C190" s="561">
        <v>10</v>
      </c>
      <c r="D190" s="561">
        <v>10</v>
      </c>
      <c r="E190" s="561">
        <v>480</v>
      </c>
      <c r="F190" s="561" t="s">
        <v>821</v>
      </c>
      <c r="G190" s="561">
        <v>100019434</v>
      </c>
      <c r="H190" s="561">
        <v>995414</v>
      </c>
      <c r="I190" s="562"/>
      <c r="J190" s="561">
        <v>18</v>
      </c>
      <c r="K190" s="560"/>
      <c r="L190" s="559" t="s">
        <v>865</v>
      </c>
      <c r="M190" s="561" t="s">
        <v>479</v>
      </c>
      <c r="N190" s="561">
        <v>15</v>
      </c>
      <c r="O190" s="547"/>
      <c r="P190" s="558" t="str">
        <f t="shared" si="23"/>
        <v>INCLUDED</v>
      </c>
      <c r="Q190" s="516">
        <f t="shared" si="24"/>
        <v>0</v>
      </c>
      <c r="R190" s="452">
        <f t="shared" si="25"/>
        <v>0</v>
      </c>
      <c r="S190" s="642">
        <f>Discount!$J$36</f>
        <v>0</v>
      </c>
      <c r="T190" s="452">
        <f t="shared" si="26"/>
        <v>0</v>
      </c>
      <c r="U190" s="453">
        <f t="shared" si="27"/>
        <v>0</v>
      </c>
      <c r="V190" s="769"/>
      <c r="W190" s="264"/>
      <c r="X190" s="264"/>
      <c r="Y190" s="264"/>
      <c r="Z190" s="264"/>
      <c r="AA190" s="264"/>
    </row>
    <row r="191" spans="1:27" ht="78.75">
      <c r="A191" s="746">
        <v>49</v>
      </c>
      <c r="B191" s="561">
        <v>7000016417</v>
      </c>
      <c r="C191" s="561">
        <v>10</v>
      </c>
      <c r="D191" s="561">
        <v>10</v>
      </c>
      <c r="E191" s="561">
        <v>490</v>
      </c>
      <c r="F191" s="561" t="s">
        <v>821</v>
      </c>
      <c r="G191" s="561">
        <v>100019435</v>
      </c>
      <c r="H191" s="561">
        <v>995414</v>
      </c>
      <c r="I191" s="562"/>
      <c r="J191" s="561">
        <v>18</v>
      </c>
      <c r="K191" s="560"/>
      <c r="L191" s="559" t="s">
        <v>866</v>
      </c>
      <c r="M191" s="561" t="s">
        <v>479</v>
      </c>
      <c r="N191" s="561">
        <v>120</v>
      </c>
      <c r="O191" s="547"/>
      <c r="P191" s="558" t="str">
        <f t="shared" si="23"/>
        <v>INCLUDED</v>
      </c>
      <c r="Q191" s="516">
        <f t="shared" si="24"/>
        <v>0</v>
      </c>
      <c r="R191" s="452">
        <f t="shared" si="25"/>
        <v>0</v>
      </c>
      <c r="S191" s="642">
        <f>Discount!$J$36</f>
        <v>0</v>
      </c>
      <c r="T191" s="452">
        <f t="shared" si="26"/>
        <v>0</v>
      </c>
      <c r="U191" s="453">
        <f t="shared" si="27"/>
        <v>0</v>
      </c>
      <c r="V191" s="769"/>
      <c r="W191" s="264"/>
      <c r="X191" s="264"/>
      <c r="Y191" s="264"/>
      <c r="Z191" s="264"/>
      <c r="AA191" s="264"/>
    </row>
    <row r="192" spans="1:27" ht="63">
      <c r="A192" s="746">
        <v>50</v>
      </c>
      <c r="B192" s="561">
        <v>7000016417</v>
      </c>
      <c r="C192" s="561">
        <v>10</v>
      </c>
      <c r="D192" s="561">
        <v>10</v>
      </c>
      <c r="E192" s="561">
        <v>500</v>
      </c>
      <c r="F192" s="561" t="s">
        <v>821</v>
      </c>
      <c r="G192" s="561">
        <v>100003507</v>
      </c>
      <c r="H192" s="561">
        <v>995416</v>
      </c>
      <c r="I192" s="562"/>
      <c r="J192" s="561">
        <v>18</v>
      </c>
      <c r="K192" s="560"/>
      <c r="L192" s="559" t="s">
        <v>867</v>
      </c>
      <c r="M192" s="561" t="s">
        <v>479</v>
      </c>
      <c r="N192" s="561">
        <v>40</v>
      </c>
      <c r="O192" s="547"/>
      <c r="P192" s="558" t="str">
        <f t="shared" si="23"/>
        <v>INCLUDED</v>
      </c>
      <c r="Q192" s="516">
        <f t="shared" si="24"/>
        <v>0</v>
      </c>
      <c r="R192" s="452">
        <f t="shared" si="25"/>
        <v>0</v>
      </c>
      <c r="S192" s="642">
        <f>Discount!$J$36</f>
        <v>0</v>
      </c>
      <c r="T192" s="452">
        <f t="shared" si="26"/>
        <v>0</v>
      </c>
      <c r="U192" s="453">
        <f t="shared" si="27"/>
        <v>0</v>
      </c>
      <c r="V192" s="769"/>
      <c r="W192" s="264"/>
      <c r="X192" s="264"/>
      <c r="Y192" s="264"/>
      <c r="Z192" s="264"/>
      <c r="AA192" s="264"/>
    </row>
    <row r="193" spans="1:27" ht="63">
      <c r="A193" s="746">
        <v>51</v>
      </c>
      <c r="B193" s="561">
        <v>7000016417</v>
      </c>
      <c r="C193" s="561">
        <v>20</v>
      </c>
      <c r="D193" s="561">
        <v>20</v>
      </c>
      <c r="E193" s="561">
        <v>10</v>
      </c>
      <c r="F193" s="561" t="s">
        <v>822</v>
      </c>
      <c r="G193" s="561">
        <v>100001210</v>
      </c>
      <c r="H193" s="561">
        <v>995455</v>
      </c>
      <c r="I193" s="562"/>
      <c r="J193" s="561">
        <v>18</v>
      </c>
      <c r="K193" s="560"/>
      <c r="L193" s="559" t="s">
        <v>531</v>
      </c>
      <c r="M193" s="561" t="s">
        <v>300</v>
      </c>
      <c r="N193" s="561">
        <v>52</v>
      </c>
      <c r="O193" s="547"/>
      <c r="P193" s="558" t="str">
        <f t="shared" si="23"/>
        <v>INCLUDED</v>
      </c>
      <c r="Q193" s="516">
        <f t="shared" si="24"/>
        <v>0</v>
      </c>
      <c r="R193" s="452">
        <f t="shared" si="25"/>
        <v>0</v>
      </c>
      <c r="S193" s="642">
        <f>Discount!$J$36</f>
        <v>0</v>
      </c>
      <c r="T193" s="452">
        <f t="shared" si="26"/>
        <v>0</v>
      </c>
      <c r="U193" s="453">
        <f t="shared" si="27"/>
        <v>0</v>
      </c>
      <c r="V193" s="769"/>
      <c r="W193" s="264"/>
      <c r="X193" s="264"/>
      <c r="Y193" s="264"/>
      <c r="Z193" s="264"/>
      <c r="AA193" s="264"/>
    </row>
    <row r="194" spans="1:27" ht="47.25">
      <c r="A194" s="746">
        <v>52</v>
      </c>
      <c r="B194" s="561">
        <v>7000016417</v>
      </c>
      <c r="C194" s="561">
        <v>20</v>
      </c>
      <c r="D194" s="561">
        <v>20</v>
      </c>
      <c r="E194" s="561">
        <v>20</v>
      </c>
      <c r="F194" s="561" t="s">
        <v>822</v>
      </c>
      <c r="G194" s="561">
        <v>100001241</v>
      </c>
      <c r="H194" s="561">
        <v>995455</v>
      </c>
      <c r="I194" s="562"/>
      <c r="J194" s="561">
        <v>18</v>
      </c>
      <c r="K194" s="560"/>
      <c r="L194" s="559" t="s">
        <v>672</v>
      </c>
      <c r="M194" s="561" t="s">
        <v>300</v>
      </c>
      <c r="N194" s="561">
        <v>5</v>
      </c>
      <c r="O194" s="547"/>
      <c r="P194" s="558" t="str">
        <f t="shared" si="23"/>
        <v>INCLUDED</v>
      </c>
      <c r="Q194" s="516">
        <f t="shared" si="24"/>
        <v>0</v>
      </c>
      <c r="R194" s="452">
        <f t="shared" si="25"/>
        <v>0</v>
      </c>
      <c r="S194" s="642">
        <f>Discount!$J$36</f>
        <v>0</v>
      </c>
      <c r="T194" s="452">
        <f t="shared" si="26"/>
        <v>0</v>
      </c>
      <c r="U194" s="453">
        <f t="shared" si="27"/>
        <v>0</v>
      </c>
      <c r="V194" s="769"/>
      <c r="W194" s="264"/>
      <c r="X194" s="264"/>
      <c r="Y194" s="264"/>
      <c r="Z194" s="264"/>
      <c r="AA194" s="264"/>
    </row>
    <row r="195" spans="1:27" ht="47.25">
      <c r="A195" s="746">
        <v>53</v>
      </c>
      <c r="B195" s="561">
        <v>7000016417</v>
      </c>
      <c r="C195" s="561">
        <v>20</v>
      </c>
      <c r="D195" s="561">
        <v>20</v>
      </c>
      <c r="E195" s="561">
        <v>30</v>
      </c>
      <c r="F195" s="561" t="s">
        <v>822</v>
      </c>
      <c r="G195" s="561">
        <v>100001680</v>
      </c>
      <c r="H195" s="561">
        <v>995455</v>
      </c>
      <c r="I195" s="562"/>
      <c r="J195" s="561">
        <v>18</v>
      </c>
      <c r="K195" s="560"/>
      <c r="L195" s="559" t="s">
        <v>504</v>
      </c>
      <c r="M195" s="561" t="s">
        <v>300</v>
      </c>
      <c r="N195" s="561">
        <v>2</v>
      </c>
      <c r="O195" s="547"/>
      <c r="P195" s="558" t="str">
        <f t="shared" si="23"/>
        <v>INCLUDED</v>
      </c>
      <c r="Q195" s="516">
        <f t="shared" si="24"/>
        <v>0</v>
      </c>
      <c r="R195" s="452">
        <f t="shared" si="25"/>
        <v>0</v>
      </c>
      <c r="S195" s="642">
        <f>Discount!$J$36</f>
        <v>0</v>
      </c>
      <c r="T195" s="452">
        <f t="shared" si="26"/>
        <v>0</v>
      </c>
      <c r="U195" s="453">
        <f t="shared" si="27"/>
        <v>0</v>
      </c>
      <c r="V195" s="769"/>
      <c r="W195" s="264"/>
      <c r="X195" s="264"/>
      <c r="Y195" s="264"/>
      <c r="Z195" s="264"/>
      <c r="AA195" s="264"/>
    </row>
    <row r="196" spans="1:27" ht="47.25">
      <c r="A196" s="746">
        <v>54</v>
      </c>
      <c r="B196" s="561">
        <v>7000016417</v>
      </c>
      <c r="C196" s="561">
        <v>20</v>
      </c>
      <c r="D196" s="561">
        <v>20</v>
      </c>
      <c r="E196" s="561">
        <v>40</v>
      </c>
      <c r="F196" s="561" t="s">
        <v>822</v>
      </c>
      <c r="G196" s="561">
        <v>100001681</v>
      </c>
      <c r="H196" s="561">
        <v>995455</v>
      </c>
      <c r="I196" s="562"/>
      <c r="J196" s="561">
        <v>18</v>
      </c>
      <c r="K196" s="560"/>
      <c r="L196" s="559" t="s">
        <v>505</v>
      </c>
      <c r="M196" s="561" t="s">
        <v>300</v>
      </c>
      <c r="N196" s="561">
        <v>6</v>
      </c>
      <c r="O196" s="547"/>
      <c r="P196" s="558" t="str">
        <f t="shared" si="23"/>
        <v>INCLUDED</v>
      </c>
      <c r="Q196" s="516">
        <f t="shared" si="24"/>
        <v>0</v>
      </c>
      <c r="R196" s="452">
        <f t="shared" si="25"/>
        <v>0</v>
      </c>
      <c r="S196" s="642">
        <f>Discount!$J$36</f>
        <v>0</v>
      </c>
      <c r="T196" s="452">
        <f t="shared" si="26"/>
        <v>0</v>
      </c>
      <c r="U196" s="453">
        <f t="shared" si="27"/>
        <v>0</v>
      </c>
      <c r="V196" s="769"/>
      <c r="W196" s="264"/>
      <c r="X196" s="264"/>
      <c r="Y196" s="264"/>
      <c r="Z196" s="264"/>
      <c r="AA196" s="264"/>
    </row>
    <row r="197" spans="1:27" ht="63">
      <c r="A197" s="746">
        <v>55</v>
      </c>
      <c r="B197" s="561">
        <v>7000016417</v>
      </c>
      <c r="C197" s="561">
        <v>150</v>
      </c>
      <c r="D197" s="561">
        <v>50</v>
      </c>
      <c r="E197" s="561">
        <v>20</v>
      </c>
      <c r="F197" s="561" t="s">
        <v>823</v>
      </c>
      <c r="G197" s="561">
        <v>100002857</v>
      </c>
      <c r="H197" s="561">
        <v>998734</v>
      </c>
      <c r="I197" s="562"/>
      <c r="J197" s="561">
        <v>18</v>
      </c>
      <c r="K197" s="560"/>
      <c r="L197" s="559" t="s">
        <v>868</v>
      </c>
      <c r="M197" s="561" t="s">
        <v>302</v>
      </c>
      <c r="N197" s="561">
        <v>1</v>
      </c>
      <c r="O197" s="547"/>
      <c r="P197" s="558" t="str">
        <f t="shared" si="23"/>
        <v>INCLUDED</v>
      </c>
      <c r="Q197" s="516">
        <f t="shared" si="24"/>
        <v>0</v>
      </c>
      <c r="R197" s="452">
        <f t="shared" si="25"/>
        <v>0</v>
      </c>
      <c r="S197" s="642">
        <f>Discount!$J$36</f>
        <v>0</v>
      </c>
      <c r="T197" s="452">
        <f t="shared" si="26"/>
        <v>0</v>
      </c>
      <c r="U197" s="453">
        <f t="shared" si="27"/>
        <v>0</v>
      </c>
      <c r="V197" s="769"/>
      <c r="W197" s="264"/>
      <c r="X197" s="264"/>
      <c r="Y197" s="264"/>
      <c r="Z197" s="264"/>
      <c r="AA197" s="264"/>
    </row>
    <row r="198" spans="1:27">
      <c r="A198" s="746">
        <v>56</v>
      </c>
      <c r="B198" s="561">
        <v>7000016417</v>
      </c>
      <c r="C198" s="561">
        <v>150</v>
      </c>
      <c r="D198" s="561">
        <v>50</v>
      </c>
      <c r="E198" s="561">
        <v>40</v>
      </c>
      <c r="F198" s="561" t="s">
        <v>823</v>
      </c>
      <c r="G198" s="561">
        <v>170000428</v>
      </c>
      <c r="H198" s="561">
        <v>998734</v>
      </c>
      <c r="I198" s="562"/>
      <c r="J198" s="561">
        <v>18</v>
      </c>
      <c r="K198" s="560"/>
      <c r="L198" s="559" t="s">
        <v>869</v>
      </c>
      <c r="M198" s="561" t="s">
        <v>301</v>
      </c>
      <c r="N198" s="561">
        <v>2</v>
      </c>
      <c r="O198" s="547"/>
      <c r="P198" s="558" t="str">
        <f t="shared" si="23"/>
        <v>INCLUDED</v>
      </c>
      <c r="Q198" s="516">
        <f t="shared" si="24"/>
        <v>0</v>
      </c>
      <c r="R198" s="452">
        <f t="shared" si="25"/>
        <v>0</v>
      </c>
      <c r="S198" s="642">
        <f>Discount!$J$36</f>
        <v>0</v>
      </c>
      <c r="T198" s="452">
        <f t="shared" si="26"/>
        <v>0</v>
      </c>
      <c r="U198" s="453">
        <f t="shared" si="27"/>
        <v>0</v>
      </c>
      <c r="V198" s="769"/>
      <c r="W198" s="264"/>
      <c r="X198" s="264"/>
      <c r="Y198" s="264"/>
      <c r="Z198" s="264"/>
      <c r="AA198" s="264"/>
    </row>
    <row r="199" spans="1:27">
      <c r="A199" s="746">
        <v>57</v>
      </c>
      <c r="B199" s="561">
        <v>7000016417</v>
      </c>
      <c r="C199" s="561">
        <v>150</v>
      </c>
      <c r="D199" s="561">
        <v>50</v>
      </c>
      <c r="E199" s="561">
        <v>70</v>
      </c>
      <c r="F199" s="561" t="s">
        <v>823</v>
      </c>
      <c r="G199" s="561">
        <v>100002825</v>
      </c>
      <c r="H199" s="561">
        <v>998734</v>
      </c>
      <c r="I199" s="562"/>
      <c r="J199" s="561">
        <v>18</v>
      </c>
      <c r="K199" s="560"/>
      <c r="L199" s="559" t="s">
        <v>870</v>
      </c>
      <c r="M199" s="561" t="s">
        <v>302</v>
      </c>
      <c r="N199" s="561">
        <v>2</v>
      </c>
      <c r="O199" s="547"/>
      <c r="P199" s="558" t="str">
        <f t="shared" si="23"/>
        <v>INCLUDED</v>
      </c>
      <c r="Q199" s="516">
        <f t="shared" si="24"/>
        <v>0</v>
      </c>
      <c r="R199" s="452">
        <f t="shared" si="25"/>
        <v>0</v>
      </c>
      <c r="S199" s="642">
        <f>Discount!$J$36</f>
        <v>0</v>
      </c>
      <c r="T199" s="452">
        <f t="shared" si="26"/>
        <v>0</v>
      </c>
      <c r="U199" s="453">
        <f t="shared" si="27"/>
        <v>0</v>
      </c>
      <c r="V199" s="769"/>
      <c r="W199" s="264"/>
      <c r="X199" s="264"/>
      <c r="Y199" s="264"/>
      <c r="Z199" s="264"/>
      <c r="AA199" s="264"/>
    </row>
    <row r="200" spans="1:27" ht="31.5">
      <c r="A200" s="746">
        <v>58</v>
      </c>
      <c r="B200" s="561">
        <v>7000016417</v>
      </c>
      <c r="C200" s="561">
        <v>150</v>
      </c>
      <c r="D200" s="561">
        <v>50</v>
      </c>
      <c r="E200" s="561">
        <v>80</v>
      </c>
      <c r="F200" s="561" t="s">
        <v>823</v>
      </c>
      <c r="G200" s="561">
        <v>170000550</v>
      </c>
      <c r="H200" s="561">
        <v>998336</v>
      </c>
      <c r="I200" s="562"/>
      <c r="J200" s="561">
        <v>18</v>
      </c>
      <c r="K200" s="560"/>
      <c r="L200" s="559" t="s">
        <v>871</v>
      </c>
      <c r="M200" s="561" t="s">
        <v>301</v>
      </c>
      <c r="N200" s="561">
        <v>2</v>
      </c>
      <c r="O200" s="547"/>
      <c r="P200" s="558" t="str">
        <f t="shared" si="23"/>
        <v>INCLUDED</v>
      </c>
      <c r="Q200" s="516">
        <f t="shared" si="24"/>
        <v>0</v>
      </c>
      <c r="R200" s="452">
        <f t="shared" si="25"/>
        <v>0</v>
      </c>
      <c r="S200" s="642">
        <f>Discount!$J$36</f>
        <v>0</v>
      </c>
      <c r="T200" s="452">
        <f t="shared" si="26"/>
        <v>0</v>
      </c>
      <c r="U200" s="453">
        <f t="shared" si="27"/>
        <v>0</v>
      </c>
      <c r="V200" s="769"/>
      <c r="W200" s="264"/>
      <c r="X200" s="264"/>
      <c r="Y200" s="264"/>
      <c r="Z200" s="264"/>
      <c r="AA200" s="264"/>
    </row>
    <row r="201" spans="1:27">
      <c r="A201" s="746">
        <v>59</v>
      </c>
      <c r="B201" s="561">
        <v>7000016417</v>
      </c>
      <c r="C201" s="561">
        <v>150</v>
      </c>
      <c r="D201" s="561">
        <v>50</v>
      </c>
      <c r="E201" s="561">
        <v>90</v>
      </c>
      <c r="F201" s="561" t="s">
        <v>823</v>
      </c>
      <c r="G201" s="561">
        <v>170000375</v>
      </c>
      <c r="H201" s="561">
        <v>998734</v>
      </c>
      <c r="I201" s="562"/>
      <c r="J201" s="561">
        <v>18</v>
      </c>
      <c r="K201" s="560"/>
      <c r="L201" s="559" t="s">
        <v>872</v>
      </c>
      <c r="M201" s="561" t="s">
        <v>301</v>
      </c>
      <c r="N201" s="561">
        <v>1</v>
      </c>
      <c r="O201" s="547"/>
      <c r="P201" s="558" t="str">
        <f t="shared" si="23"/>
        <v>INCLUDED</v>
      </c>
      <c r="Q201" s="516">
        <f t="shared" si="24"/>
        <v>0</v>
      </c>
      <c r="R201" s="452">
        <f t="shared" si="25"/>
        <v>0</v>
      </c>
      <c r="S201" s="642">
        <f>Discount!$J$36</f>
        <v>0</v>
      </c>
      <c r="T201" s="452">
        <f t="shared" si="26"/>
        <v>0</v>
      </c>
      <c r="U201" s="453">
        <f t="shared" si="27"/>
        <v>0</v>
      </c>
      <c r="V201" s="769"/>
      <c r="W201" s="264"/>
      <c r="X201" s="264"/>
      <c r="Y201" s="264"/>
      <c r="Z201" s="264"/>
      <c r="AA201" s="264"/>
    </row>
    <row r="202" spans="1:27">
      <c r="A202" s="746">
        <v>60</v>
      </c>
      <c r="B202" s="561">
        <v>7000016417</v>
      </c>
      <c r="C202" s="561">
        <v>150</v>
      </c>
      <c r="D202" s="561">
        <v>50</v>
      </c>
      <c r="E202" s="561">
        <v>110</v>
      </c>
      <c r="F202" s="561" t="s">
        <v>823</v>
      </c>
      <c r="G202" s="561">
        <v>170000376</v>
      </c>
      <c r="H202" s="561">
        <v>998734</v>
      </c>
      <c r="I202" s="562"/>
      <c r="J202" s="561">
        <v>18</v>
      </c>
      <c r="K202" s="560"/>
      <c r="L202" s="559" t="s">
        <v>873</v>
      </c>
      <c r="M202" s="561" t="s">
        <v>301</v>
      </c>
      <c r="N202" s="561">
        <v>1</v>
      </c>
      <c r="O202" s="547"/>
      <c r="P202" s="558" t="str">
        <f t="shared" si="23"/>
        <v>INCLUDED</v>
      </c>
      <c r="Q202" s="516">
        <f t="shared" si="24"/>
        <v>0</v>
      </c>
      <c r="R202" s="452">
        <f t="shared" si="25"/>
        <v>0</v>
      </c>
      <c r="S202" s="642">
        <f>Discount!$J$36</f>
        <v>0</v>
      </c>
      <c r="T202" s="452">
        <f t="shared" si="26"/>
        <v>0</v>
      </c>
      <c r="U202" s="453">
        <f t="shared" si="27"/>
        <v>0</v>
      </c>
      <c r="V202" s="769"/>
      <c r="W202" s="264"/>
      <c r="X202" s="264"/>
      <c r="Y202" s="264"/>
      <c r="Z202" s="264"/>
      <c r="AA202" s="264"/>
    </row>
    <row r="203" spans="1:27">
      <c r="A203" s="746">
        <v>61</v>
      </c>
      <c r="B203" s="561">
        <v>7000016417</v>
      </c>
      <c r="C203" s="561">
        <v>150</v>
      </c>
      <c r="D203" s="561">
        <v>50</v>
      </c>
      <c r="E203" s="561">
        <v>120</v>
      </c>
      <c r="F203" s="561" t="s">
        <v>823</v>
      </c>
      <c r="G203" s="561">
        <v>170000377</v>
      </c>
      <c r="H203" s="561">
        <v>998734</v>
      </c>
      <c r="I203" s="562"/>
      <c r="J203" s="561">
        <v>18</v>
      </c>
      <c r="K203" s="560"/>
      <c r="L203" s="559" t="s">
        <v>874</v>
      </c>
      <c r="M203" s="561" t="s">
        <v>301</v>
      </c>
      <c r="N203" s="561">
        <v>1</v>
      </c>
      <c r="O203" s="547"/>
      <c r="P203" s="558" t="str">
        <f t="shared" si="23"/>
        <v>INCLUDED</v>
      </c>
      <c r="Q203" s="516">
        <f t="shared" si="24"/>
        <v>0</v>
      </c>
      <c r="R203" s="452">
        <f t="shared" si="25"/>
        <v>0</v>
      </c>
      <c r="S203" s="642">
        <f>Discount!$J$36</f>
        <v>0</v>
      </c>
      <c r="T203" s="452">
        <f t="shared" si="26"/>
        <v>0</v>
      </c>
      <c r="U203" s="453">
        <f t="shared" si="27"/>
        <v>0</v>
      </c>
      <c r="V203" s="769"/>
      <c r="W203" s="264"/>
      <c r="X203" s="264"/>
      <c r="Y203" s="264"/>
      <c r="Z203" s="264"/>
      <c r="AA203" s="264"/>
    </row>
    <row r="204" spans="1:27" ht="31.5">
      <c r="A204" s="746">
        <v>62</v>
      </c>
      <c r="B204" s="561">
        <v>7000016417</v>
      </c>
      <c r="C204" s="561">
        <v>150</v>
      </c>
      <c r="D204" s="561">
        <v>50</v>
      </c>
      <c r="E204" s="561">
        <v>130</v>
      </c>
      <c r="F204" s="561" t="s">
        <v>823</v>
      </c>
      <c r="G204" s="561">
        <v>170000551</v>
      </c>
      <c r="H204" s="561">
        <v>998336</v>
      </c>
      <c r="I204" s="562"/>
      <c r="J204" s="561">
        <v>18</v>
      </c>
      <c r="K204" s="560"/>
      <c r="L204" s="559" t="s">
        <v>875</v>
      </c>
      <c r="M204" s="561" t="s">
        <v>301</v>
      </c>
      <c r="N204" s="561">
        <v>2</v>
      </c>
      <c r="O204" s="547"/>
      <c r="P204" s="558" t="str">
        <f t="shared" si="23"/>
        <v>INCLUDED</v>
      </c>
      <c r="Q204" s="516">
        <f t="shared" si="24"/>
        <v>0</v>
      </c>
      <c r="R204" s="452">
        <f t="shared" si="25"/>
        <v>0</v>
      </c>
      <c r="S204" s="642">
        <f>Discount!$J$36</f>
        <v>0</v>
      </c>
      <c r="T204" s="452">
        <f t="shared" si="26"/>
        <v>0</v>
      </c>
      <c r="U204" s="453">
        <f t="shared" si="27"/>
        <v>0</v>
      </c>
      <c r="V204" s="769"/>
      <c r="W204" s="264"/>
      <c r="X204" s="264"/>
      <c r="Y204" s="264"/>
      <c r="Z204" s="264"/>
      <c r="AA204" s="264"/>
    </row>
    <row r="205" spans="1:27">
      <c r="A205" s="746">
        <v>63</v>
      </c>
      <c r="B205" s="561">
        <v>7000016417</v>
      </c>
      <c r="C205" s="561">
        <v>1020</v>
      </c>
      <c r="D205" s="561">
        <v>370</v>
      </c>
      <c r="E205" s="561">
        <v>20</v>
      </c>
      <c r="F205" s="561" t="s">
        <v>683</v>
      </c>
      <c r="G205" s="561">
        <v>100020007</v>
      </c>
      <c r="H205" s="561">
        <v>998736</v>
      </c>
      <c r="I205" s="562"/>
      <c r="J205" s="561">
        <v>18</v>
      </c>
      <c r="K205" s="560"/>
      <c r="L205" s="559" t="s">
        <v>876</v>
      </c>
      <c r="M205" s="561" t="s">
        <v>302</v>
      </c>
      <c r="N205" s="561">
        <v>2</v>
      </c>
      <c r="O205" s="547"/>
      <c r="P205" s="558" t="str">
        <f t="shared" si="23"/>
        <v>INCLUDED</v>
      </c>
      <c r="Q205" s="516">
        <f t="shared" si="24"/>
        <v>0</v>
      </c>
      <c r="R205" s="452">
        <f t="shared" si="25"/>
        <v>0</v>
      </c>
      <c r="S205" s="642">
        <f>Discount!$J$36</f>
        <v>0</v>
      </c>
      <c r="T205" s="452">
        <f t="shared" si="26"/>
        <v>0</v>
      </c>
      <c r="U205" s="453">
        <f t="shared" si="27"/>
        <v>0</v>
      </c>
      <c r="V205" s="769"/>
      <c r="W205" s="264"/>
      <c r="X205" s="264"/>
      <c r="Y205" s="264"/>
      <c r="Z205" s="264"/>
      <c r="AA205" s="264"/>
    </row>
    <row r="206" spans="1:27">
      <c r="A206" s="746">
        <v>64</v>
      </c>
      <c r="B206" s="561">
        <v>7000016417</v>
      </c>
      <c r="C206" s="561">
        <v>1020</v>
      </c>
      <c r="D206" s="561">
        <v>370</v>
      </c>
      <c r="E206" s="561">
        <v>30</v>
      </c>
      <c r="F206" s="561" t="s">
        <v>683</v>
      </c>
      <c r="G206" s="561">
        <v>100002055</v>
      </c>
      <c r="H206" s="561">
        <v>998736</v>
      </c>
      <c r="I206" s="562"/>
      <c r="J206" s="561">
        <v>18</v>
      </c>
      <c r="K206" s="560"/>
      <c r="L206" s="559" t="s">
        <v>730</v>
      </c>
      <c r="M206" s="561" t="s">
        <v>302</v>
      </c>
      <c r="N206" s="561">
        <v>2</v>
      </c>
      <c r="O206" s="547"/>
      <c r="P206" s="558" t="str">
        <f t="shared" si="23"/>
        <v>INCLUDED</v>
      </c>
      <c r="Q206" s="516">
        <f t="shared" si="24"/>
        <v>0</v>
      </c>
      <c r="R206" s="452">
        <f t="shared" si="25"/>
        <v>0</v>
      </c>
      <c r="S206" s="642">
        <f>Discount!$J$36</f>
        <v>0</v>
      </c>
      <c r="T206" s="452">
        <f t="shared" si="26"/>
        <v>0</v>
      </c>
      <c r="U206" s="453">
        <f t="shared" si="27"/>
        <v>0</v>
      </c>
      <c r="V206" s="769"/>
      <c r="W206" s="264"/>
      <c r="X206" s="264"/>
      <c r="Y206" s="264"/>
      <c r="Z206" s="264"/>
      <c r="AA206" s="264"/>
    </row>
    <row r="207" spans="1:27" ht="31.5">
      <c r="A207" s="746">
        <v>65</v>
      </c>
      <c r="B207" s="561">
        <v>7000016417</v>
      </c>
      <c r="C207" s="561">
        <v>1020</v>
      </c>
      <c r="D207" s="561">
        <v>370</v>
      </c>
      <c r="E207" s="561">
        <v>50</v>
      </c>
      <c r="F207" s="561" t="s">
        <v>683</v>
      </c>
      <c r="G207" s="561">
        <v>100020008</v>
      </c>
      <c r="H207" s="561">
        <v>998736</v>
      </c>
      <c r="I207" s="562"/>
      <c r="J207" s="561">
        <v>18</v>
      </c>
      <c r="K207" s="560"/>
      <c r="L207" s="559" t="s">
        <v>877</v>
      </c>
      <c r="M207" s="561" t="s">
        <v>301</v>
      </c>
      <c r="N207" s="561">
        <v>2</v>
      </c>
      <c r="O207" s="547"/>
      <c r="P207" s="558" t="str">
        <f t="shared" si="23"/>
        <v>INCLUDED</v>
      </c>
      <c r="Q207" s="516">
        <f t="shared" si="24"/>
        <v>0</v>
      </c>
      <c r="R207" s="452">
        <f t="shared" si="25"/>
        <v>0</v>
      </c>
      <c r="S207" s="642">
        <f>Discount!$J$36</f>
        <v>0</v>
      </c>
      <c r="T207" s="452">
        <f t="shared" si="26"/>
        <v>0</v>
      </c>
      <c r="U207" s="453">
        <f t="shared" si="27"/>
        <v>0</v>
      </c>
      <c r="V207" s="769"/>
      <c r="W207" s="264"/>
      <c r="X207" s="264"/>
      <c r="Y207" s="264"/>
      <c r="Z207" s="264"/>
      <c r="AA207" s="264"/>
    </row>
    <row r="208" spans="1:27" ht="31.5">
      <c r="A208" s="746">
        <v>66</v>
      </c>
      <c r="B208" s="561">
        <v>7000016417</v>
      </c>
      <c r="C208" s="561">
        <v>1020</v>
      </c>
      <c r="D208" s="561">
        <v>370</v>
      </c>
      <c r="E208" s="561">
        <v>60</v>
      </c>
      <c r="F208" s="561" t="s">
        <v>683</v>
      </c>
      <c r="G208" s="561">
        <v>100000004</v>
      </c>
      <c r="H208" s="561">
        <v>998736</v>
      </c>
      <c r="I208" s="562"/>
      <c r="J208" s="561">
        <v>18</v>
      </c>
      <c r="K208" s="560"/>
      <c r="L208" s="559" t="s">
        <v>878</v>
      </c>
      <c r="M208" s="561" t="s">
        <v>301</v>
      </c>
      <c r="N208" s="561">
        <v>2</v>
      </c>
      <c r="O208" s="547"/>
      <c r="P208" s="558" t="str">
        <f t="shared" si="23"/>
        <v>INCLUDED</v>
      </c>
      <c r="Q208" s="516">
        <f t="shared" si="24"/>
        <v>0</v>
      </c>
      <c r="R208" s="452">
        <f t="shared" si="25"/>
        <v>0</v>
      </c>
      <c r="S208" s="642">
        <f>Discount!$J$36</f>
        <v>0</v>
      </c>
      <c r="T208" s="452">
        <f t="shared" si="26"/>
        <v>0</v>
      </c>
      <c r="U208" s="453">
        <f t="shared" si="27"/>
        <v>0</v>
      </c>
      <c r="V208" s="769"/>
      <c r="W208" s="264"/>
      <c r="X208" s="264"/>
      <c r="Y208" s="264"/>
      <c r="Z208" s="264"/>
      <c r="AA208" s="264"/>
    </row>
    <row r="209" spans="1:27" ht="31.5">
      <c r="A209" s="746">
        <v>67</v>
      </c>
      <c r="B209" s="561">
        <v>7000016417</v>
      </c>
      <c r="C209" s="561">
        <v>1030</v>
      </c>
      <c r="D209" s="561">
        <v>380</v>
      </c>
      <c r="E209" s="561">
        <v>10</v>
      </c>
      <c r="F209" s="561" t="s">
        <v>684</v>
      </c>
      <c r="G209" s="561">
        <v>100002650</v>
      </c>
      <c r="H209" s="561">
        <v>998736</v>
      </c>
      <c r="I209" s="562"/>
      <c r="J209" s="561">
        <v>18</v>
      </c>
      <c r="K209" s="560"/>
      <c r="L209" s="559" t="s">
        <v>879</v>
      </c>
      <c r="M209" s="561" t="s">
        <v>302</v>
      </c>
      <c r="N209" s="561">
        <v>2</v>
      </c>
      <c r="O209" s="547"/>
      <c r="P209" s="558" t="str">
        <f t="shared" si="23"/>
        <v>INCLUDED</v>
      </c>
      <c r="Q209" s="516">
        <f t="shared" si="24"/>
        <v>0</v>
      </c>
      <c r="R209" s="452">
        <f t="shared" si="25"/>
        <v>0</v>
      </c>
      <c r="S209" s="642">
        <f>Discount!$J$36</f>
        <v>0</v>
      </c>
      <c r="T209" s="452">
        <f t="shared" si="26"/>
        <v>0</v>
      </c>
      <c r="U209" s="453">
        <f t="shared" si="27"/>
        <v>0</v>
      </c>
      <c r="V209" s="769"/>
      <c r="W209" s="264"/>
      <c r="X209" s="264"/>
      <c r="Y209" s="264"/>
      <c r="Z209" s="264"/>
      <c r="AA209" s="264"/>
    </row>
    <row r="210" spans="1:27" ht="31.5">
      <c r="A210" s="746">
        <v>68</v>
      </c>
      <c r="B210" s="561">
        <v>7000016417</v>
      </c>
      <c r="C210" s="561">
        <v>1030</v>
      </c>
      <c r="D210" s="561">
        <v>380</v>
      </c>
      <c r="E210" s="561">
        <v>20</v>
      </c>
      <c r="F210" s="561" t="s">
        <v>684</v>
      </c>
      <c r="G210" s="561">
        <v>100002651</v>
      </c>
      <c r="H210" s="561">
        <v>998736</v>
      </c>
      <c r="I210" s="562"/>
      <c r="J210" s="561">
        <v>18</v>
      </c>
      <c r="K210" s="560"/>
      <c r="L210" s="559" t="s">
        <v>880</v>
      </c>
      <c r="M210" s="561" t="s">
        <v>302</v>
      </c>
      <c r="N210" s="561">
        <v>2</v>
      </c>
      <c r="O210" s="547"/>
      <c r="P210" s="558" t="str">
        <f t="shared" si="23"/>
        <v>INCLUDED</v>
      </c>
      <c r="Q210" s="516">
        <f t="shared" si="24"/>
        <v>0</v>
      </c>
      <c r="R210" s="452">
        <f t="shared" si="25"/>
        <v>0</v>
      </c>
      <c r="S210" s="642">
        <f>Discount!$J$36</f>
        <v>0</v>
      </c>
      <c r="T210" s="452">
        <f t="shared" si="26"/>
        <v>0</v>
      </c>
      <c r="U210" s="453">
        <f t="shared" si="27"/>
        <v>0</v>
      </c>
      <c r="V210" s="769"/>
      <c r="W210" s="264"/>
      <c r="X210" s="264"/>
      <c r="Y210" s="264"/>
      <c r="Z210" s="264"/>
      <c r="AA210" s="264"/>
    </row>
    <row r="211" spans="1:27" ht="31.5">
      <c r="A211" s="746">
        <v>69</v>
      </c>
      <c r="B211" s="561">
        <v>7000016417</v>
      </c>
      <c r="C211" s="561">
        <v>1030</v>
      </c>
      <c r="D211" s="561">
        <v>380</v>
      </c>
      <c r="E211" s="561">
        <v>30</v>
      </c>
      <c r="F211" s="561" t="s">
        <v>684</v>
      </c>
      <c r="G211" s="561">
        <v>100019567</v>
      </c>
      <c r="H211" s="561">
        <v>998736</v>
      </c>
      <c r="I211" s="562"/>
      <c r="J211" s="561">
        <v>18</v>
      </c>
      <c r="K211" s="560"/>
      <c r="L211" s="559" t="s">
        <v>881</v>
      </c>
      <c r="M211" s="561" t="s">
        <v>302</v>
      </c>
      <c r="N211" s="561">
        <v>2</v>
      </c>
      <c r="O211" s="547"/>
      <c r="P211" s="558" t="str">
        <f t="shared" si="23"/>
        <v>INCLUDED</v>
      </c>
      <c r="Q211" s="516">
        <f t="shared" si="24"/>
        <v>0</v>
      </c>
      <c r="R211" s="452">
        <f t="shared" si="25"/>
        <v>0</v>
      </c>
      <c r="S211" s="642">
        <f>Discount!$J$36</f>
        <v>0</v>
      </c>
      <c r="T211" s="452">
        <f t="shared" si="26"/>
        <v>0</v>
      </c>
      <c r="U211" s="453">
        <f t="shared" si="27"/>
        <v>0</v>
      </c>
      <c r="V211" s="769"/>
      <c r="W211" s="264"/>
      <c r="X211" s="264"/>
      <c r="Y211" s="264"/>
      <c r="Z211" s="264"/>
      <c r="AA211" s="264"/>
    </row>
    <row r="212" spans="1:27" ht="31.5">
      <c r="A212" s="746">
        <v>70</v>
      </c>
      <c r="B212" s="561">
        <v>7000016417</v>
      </c>
      <c r="C212" s="561">
        <v>1030</v>
      </c>
      <c r="D212" s="561">
        <v>380</v>
      </c>
      <c r="E212" s="561">
        <v>40</v>
      </c>
      <c r="F212" s="561" t="s">
        <v>684</v>
      </c>
      <c r="G212" s="561">
        <v>100020690</v>
      </c>
      <c r="H212" s="561">
        <v>998736</v>
      </c>
      <c r="I212" s="562"/>
      <c r="J212" s="561">
        <v>18</v>
      </c>
      <c r="K212" s="560"/>
      <c r="L212" s="559" t="s">
        <v>882</v>
      </c>
      <c r="M212" s="561" t="s">
        <v>302</v>
      </c>
      <c r="N212" s="561">
        <v>1</v>
      </c>
      <c r="O212" s="547"/>
      <c r="P212" s="558" t="str">
        <f t="shared" si="23"/>
        <v>INCLUDED</v>
      </c>
      <c r="Q212" s="516">
        <f t="shared" si="24"/>
        <v>0</v>
      </c>
      <c r="R212" s="452">
        <f t="shared" si="25"/>
        <v>0</v>
      </c>
      <c r="S212" s="642">
        <f>Discount!$J$36</f>
        <v>0</v>
      </c>
      <c r="T212" s="452">
        <f t="shared" si="26"/>
        <v>0</v>
      </c>
      <c r="U212" s="453">
        <f t="shared" si="27"/>
        <v>0</v>
      </c>
      <c r="V212" s="769"/>
      <c r="W212" s="264"/>
      <c r="X212" s="264"/>
      <c r="Y212" s="264"/>
      <c r="Z212" s="264"/>
      <c r="AA212" s="264"/>
    </row>
    <row r="213" spans="1:27">
      <c r="A213" s="746">
        <v>71</v>
      </c>
      <c r="B213" s="561">
        <v>7000016417</v>
      </c>
      <c r="C213" s="561">
        <v>1040</v>
      </c>
      <c r="D213" s="561">
        <v>390</v>
      </c>
      <c r="E213" s="561">
        <v>10</v>
      </c>
      <c r="F213" s="561" t="s">
        <v>686</v>
      </c>
      <c r="G213" s="561">
        <v>100000635</v>
      </c>
      <c r="H213" s="561">
        <v>998736</v>
      </c>
      <c r="I213" s="562"/>
      <c r="J213" s="561">
        <v>18</v>
      </c>
      <c r="K213" s="560"/>
      <c r="L213" s="559" t="s">
        <v>883</v>
      </c>
      <c r="M213" s="561" t="s">
        <v>301</v>
      </c>
      <c r="N213" s="561">
        <v>12</v>
      </c>
      <c r="O213" s="547"/>
      <c r="P213" s="558" t="str">
        <f t="shared" ref="P213:P275" si="28">IF(O213=0, "INCLUDED", IF(ISERROR(N213*O213), O213, N213*O213))</f>
        <v>INCLUDED</v>
      </c>
      <c r="Q213" s="516">
        <f t="shared" ref="Q213:Q276" si="29">IF(P213="Included",0,P213)</f>
        <v>0</v>
      </c>
      <c r="R213" s="452">
        <f t="shared" ref="R213:R275" si="30">IF( K213="",J213*(IF(P213="Included",0,P213))/100,K213*(IF(P213="Included",0,P213)))</f>
        <v>0</v>
      </c>
      <c r="S213" s="642">
        <f>Discount!$J$36</f>
        <v>0</v>
      </c>
      <c r="T213" s="452">
        <f t="shared" ref="T213:T275" si="31">S213*Q213</f>
        <v>0</v>
      </c>
      <c r="U213" s="453">
        <f t="shared" ref="U213:U275" si="32">IF(K213="",J213*T213/100,K213*T213)</f>
        <v>0</v>
      </c>
      <c r="V213" s="769"/>
      <c r="W213" s="264"/>
      <c r="X213" s="264"/>
      <c r="Y213" s="264"/>
      <c r="Z213" s="264"/>
      <c r="AA213" s="264"/>
    </row>
    <row r="214" spans="1:27">
      <c r="A214" s="746">
        <v>72</v>
      </c>
      <c r="B214" s="561">
        <v>7000016417</v>
      </c>
      <c r="C214" s="561">
        <v>1040</v>
      </c>
      <c r="D214" s="561">
        <v>390</v>
      </c>
      <c r="E214" s="561">
        <v>20</v>
      </c>
      <c r="F214" s="561" t="s">
        <v>686</v>
      </c>
      <c r="G214" s="561">
        <v>100001909</v>
      </c>
      <c r="H214" s="561">
        <v>998736</v>
      </c>
      <c r="I214" s="562"/>
      <c r="J214" s="561">
        <v>18</v>
      </c>
      <c r="K214" s="560"/>
      <c r="L214" s="559" t="s">
        <v>884</v>
      </c>
      <c r="M214" s="561" t="s">
        <v>301</v>
      </c>
      <c r="N214" s="561">
        <v>21</v>
      </c>
      <c r="O214" s="547"/>
      <c r="P214" s="558" t="str">
        <f t="shared" si="28"/>
        <v>INCLUDED</v>
      </c>
      <c r="Q214" s="516">
        <f t="shared" si="29"/>
        <v>0</v>
      </c>
      <c r="R214" s="452">
        <f t="shared" si="30"/>
        <v>0</v>
      </c>
      <c r="S214" s="642">
        <f>Discount!$J$36</f>
        <v>0</v>
      </c>
      <c r="T214" s="452">
        <f t="shared" si="31"/>
        <v>0</v>
      </c>
      <c r="U214" s="453">
        <f t="shared" si="32"/>
        <v>0</v>
      </c>
      <c r="V214" s="769"/>
      <c r="W214" s="264"/>
      <c r="X214" s="264"/>
      <c r="Y214" s="264"/>
      <c r="Z214" s="264"/>
      <c r="AA214" s="264"/>
    </row>
    <row r="215" spans="1:27" ht="31.5">
      <c r="A215" s="746">
        <v>73</v>
      </c>
      <c r="B215" s="561">
        <v>7000016417</v>
      </c>
      <c r="C215" s="561">
        <v>1050</v>
      </c>
      <c r="D215" s="561">
        <v>400</v>
      </c>
      <c r="E215" s="561">
        <v>10</v>
      </c>
      <c r="F215" s="561" t="s">
        <v>687</v>
      </c>
      <c r="G215" s="561">
        <v>100003781</v>
      </c>
      <c r="H215" s="561">
        <v>998736</v>
      </c>
      <c r="I215" s="562"/>
      <c r="J215" s="561">
        <v>18</v>
      </c>
      <c r="K215" s="560"/>
      <c r="L215" s="559" t="s">
        <v>885</v>
      </c>
      <c r="M215" s="561" t="s">
        <v>302</v>
      </c>
      <c r="N215" s="561">
        <v>1</v>
      </c>
      <c r="O215" s="547"/>
      <c r="P215" s="558" t="str">
        <f t="shared" si="28"/>
        <v>INCLUDED</v>
      </c>
      <c r="Q215" s="516">
        <f t="shared" si="29"/>
        <v>0</v>
      </c>
      <c r="R215" s="452">
        <f t="shared" si="30"/>
        <v>0</v>
      </c>
      <c r="S215" s="642">
        <f>Discount!$J$36</f>
        <v>0</v>
      </c>
      <c r="T215" s="452">
        <f t="shared" si="31"/>
        <v>0</v>
      </c>
      <c r="U215" s="453">
        <f t="shared" si="32"/>
        <v>0</v>
      </c>
      <c r="V215" s="769"/>
      <c r="W215" s="264"/>
      <c r="X215" s="264"/>
      <c r="Y215" s="264"/>
      <c r="Z215" s="264"/>
      <c r="AA215" s="264"/>
    </row>
    <row r="216" spans="1:27" ht="31.5">
      <c r="A216" s="746">
        <v>74</v>
      </c>
      <c r="B216" s="561">
        <v>7000016417</v>
      </c>
      <c r="C216" s="561">
        <v>1050</v>
      </c>
      <c r="D216" s="561">
        <v>400</v>
      </c>
      <c r="E216" s="561">
        <v>20</v>
      </c>
      <c r="F216" s="561" t="s">
        <v>687</v>
      </c>
      <c r="G216" s="561">
        <v>100003779</v>
      </c>
      <c r="H216" s="561">
        <v>998736</v>
      </c>
      <c r="I216" s="562"/>
      <c r="J216" s="561">
        <v>18</v>
      </c>
      <c r="K216" s="560"/>
      <c r="L216" s="559" t="s">
        <v>886</v>
      </c>
      <c r="M216" s="561" t="s">
        <v>301</v>
      </c>
      <c r="N216" s="561">
        <v>10</v>
      </c>
      <c r="O216" s="547"/>
      <c r="P216" s="558" t="str">
        <f t="shared" si="28"/>
        <v>INCLUDED</v>
      </c>
      <c r="Q216" s="516">
        <f t="shared" si="29"/>
        <v>0</v>
      </c>
      <c r="R216" s="452">
        <f t="shared" si="30"/>
        <v>0</v>
      </c>
      <c r="S216" s="642">
        <f>Discount!$J$36</f>
        <v>0</v>
      </c>
      <c r="T216" s="452">
        <f t="shared" si="31"/>
        <v>0</v>
      </c>
      <c r="U216" s="453">
        <f t="shared" si="32"/>
        <v>0</v>
      </c>
      <c r="V216" s="769"/>
      <c r="W216" s="264"/>
      <c r="X216" s="264"/>
      <c r="Y216" s="264"/>
      <c r="Z216" s="264"/>
      <c r="AA216" s="264"/>
    </row>
    <row r="217" spans="1:27" ht="31.5">
      <c r="A217" s="746">
        <v>75</v>
      </c>
      <c r="B217" s="561">
        <v>7000016417</v>
      </c>
      <c r="C217" s="561">
        <v>1050</v>
      </c>
      <c r="D217" s="561">
        <v>400</v>
      </c>
      <c r="E217" s="561">
        <v>30</v>
      </c>
      <c r="F217" s="561" t="s">
        <v>687</v>
      </c>
      <c r="G217" s="561">
        <v>100003792</v>
      </c>
      <c r="H217" s="561">
        <v>998736</v>
      </c>
      <c r="I217" s="562"/>
      <c r="J217" s="561">
        <v>18</v>
      </c>
      <c r="K217" s="560"/>
      <c r="L217" s="559" t="s">
        <v>887</v>
      </c>
      <c r="M217" s="561" t="s">
        <v>301</v>
      </c>
      <c r="N217" s="561">
        <v>2</v>
      </c>
      <c r="O217" s="547"/>
      <c r="P217" s="558" t="str">
        <f t="shared" si="28"/>
        <v>INCLUDED</v>
      </c>
      <c r="Q217" s="516">
        <f t="shared" si="29"/>
        <v>0</v>
      </c>
      <c r="R217" s="452">
        <f t="shared" si="30"/>
        <v>0</v>
      </c>
      <c r="S217" s="642">
        <f>Discount!$J$36</f>
        <v>0</v>
      </c>
      <c r="T217" s="452">
        <f t="shared" si="31"/>
        <v>0</v>
      </c>
      <c r="U217" s="453">
        <f t="shared" si="32"/>
        <v>0</v>
      </c>
      <c r="V217" s="769"/>
      <c r="W217" s="264"/>
      <c r="X217" s="264"/>
      <c r="Y217" s="264"/>
      <c r="Z217" s="264"/>
      <c r="AA217" s="264"/>
    </row>
    <row r="218" spans="1:27" ht="31.5">
      <c r="A218" s="746">
        <v>76</v>
      </c>
      <c r="B218" s="561">
        <v>7000016417</v>
      </c>
      <c r="C218" s="561">
        <v>1050</v>
      </c>
      <c r="D218" s="561">
        <v>400</v>
      </c>
      <c r="E218" s="561">
        <v>40</v>
      </c>
      <c r="F218" s="561" t="s">
        <v>687</v>
      </c>
      <c r="G218" s="561">
        <v>100003780</v>
      </c>
      <c r="H218" s="561">
        <v>998736</v>
      </c>
      <c r="I218" s="562"/>
      <c r="J218" s="561">
        <v>18</v>
      </c>
      <c r="K218" s="560"/>
      <c r="L218" s="559" t="s">
        <v>888</v>
      </c>
      <c r="M218" s="561" t="s">
        <v>301</v>
      </c>
      <c r="N218" s="561">
        <v>2</v>
      </c>
      <c r="O218" s="547"/>
      <c r="P218" s="558" t="str">
        <f t="shared" si="28"/>
        <v>INCLUDED</v>
      </c>
      <c r="Q218" s="516">
        <f t="shared" si="29"/>
        <v>0</v>
      </c>
      <c r="R218" s="452">
        <f t="shared" si="30"/>
        <v>0</v>
      </c>
      <c r="S218" s="642">
        <f>Discount!$J$36</f>
        <v>0</v>
      </c>
      <c r="T218" s="452">
        <f t="shared" si="31"/>
        <v>0</v>
      </c>
      <c r="U218" s="453">
        <f t="shared" si="32"/>
        <v>0</v>
      </c>
      <c r="V218" s="769"/>
      <c r="W218" s="264"/>
      <c r="X218" s="264"/>
      <c r="Y218" s="264"/>
      <c r="Z218" s="264"/>
      <c r="AA218" s="264"/>
    </row>
    <row r="219" spans="1:27">
      <c r="A219" s="746">
        <v>77</v>
      </c>
      <c r="B219" s="561">
        <v>7000016417</v>
      </c>
      <c r="C219" s="561">
        <v>1060</v>
      </c>
      <c r="D219" s="561">
        <v>410</v>
      </c>
      <c r="E219" s="561">
        <v>50</v>
      </c>
      <c r="F219" s="561" t="s">
        <v>688</v>
      </c>
      <c r="G219" s="561">
        <v>100002040</v>
      </c>
      <c r="H219" s="561">
        <v>998736</v>
      </c>
      <c r="I219" s="562"/>
      <c r="J219" s="561">
        <v>18</v>
      </c>
      <c r="K219" s="560"/>
      <c r="L219" s="559" t="s">
        <v>748</v>
      </c>
      <c r="M219" s="561" t="s">
        <v>301</v>
      </c>
      <c r="N219" s="561">
        <v>6</v>
      </c>
      <c r="O219" s="547"/>
      <c r="P219" s="558" t="str">
        <f t="shared" si="28"/>
        <v>INCLUDED</v>
      </c>
      <c r="Q219" s="516">
        <f t="shared" si="29"/>
        <v>0</v>
      </c>
      <c r="R219" s="452">
        <f t="shared" si="30"/>
        <v>0</v>
      </c>
      <c r="S219" s="642">
        <f>Discount!$J$36</f>
        <v>0</v>
      </c>
      <c r="T219" s="452">
        <f t="shared" si="31"/>
        <v>0</v>
      </c>
      <c r="U219" s="453">
        <f t="shared" si="32"/>
        <v>0</v>
      </c>
      <c r="V219" s="769"/>
      <c r="W219" s="264"/>
      <c r="X219" s="264"/>
      <c r="Y219" s="264"/>
      <c r="Z219" s="264"/>
      <c r="AA219" s="264"/>
    </row>
    <row r="220" spans="1:27">
      <c r="A220" s="746">
        <v>78</v>
      </c>
      <c r="B220" s="561">
        <v>7000016417</v>
      </c>
      <c r="C220" s="561">
        <v>1060</v>
      </c>
      <c r="D220" s="561">
        <v>410</v>
      </c>
      <c r="E220" s="561">
        <v>70</v>
      </c>
      <c r="F220" s="561" t="s">
        <v>688</v>
      </c>
      <c r="G220" s="561">
        <v>100000713</v>
      </c>
      <c r="H220" s="561">
        <v>998736</v>
      </c>
      <c r="I220" s="562"/>
      <c r="J220" s="561">
        <v>18</v>
      </c>
      <c r="K220" s="560"/>
      <c r="L220" s="559" t="s">
        <v>749</v>
      </c>
      <c r="M220" s="561" t="s">
        <v>301</v>
      </c>
      <c r="N220" s="561">
        <v>6</v>
      </c>
      <c r="O220" s="547"/>
      <c r="P220" s="558" t="str">
        <f t="shared" si="28"/>
        <v>INCLUDED</v>
      </c>
      <c r="Q220" s="516">
        <f t="shared" si="29"/>
        <v>0</v>
      </c>
      <c r="R220" s="452">
        <f t="shared" si="30"/>
        <v>0</v>
      </c>
      <c r="S220" s="642">
        <f>Discount!$J$36</f>
        <v>0</v>
      </c>
      <c r="T220" s="452">
        <f t="shared" si="31"/>
        <v>0</v>
      </c>
      <c r="U220" s="453">
        <f t="shared" si="32"/>
        <v>0</v>
      </c>
      <c r="V220" s="769"/>
      <c r="W220" s="264"/>
      <c r="X220" s="264"/>
      <c r="Y220" s="264"/>
      <c r="Z220" s="264"/>
      <c r="AA220" s="264"/>
    </row>
    <row r="221" spans="1:27">
      <c r="A221" s="746">
        <v>79</v>
      </c>
      <c r="B221" s="561">
        <v>7000016417</v>
      </c>
      <c r="C221" s="561">
        <v>1070</v>
      </c>
      <c r="D221" s="561">
        <v>420</v>
      </c>
      <c r="E221" s="561">
        <v>10</v>
      </c>
      <c r="F221" s="561" t="s">
        <v>824</v>
      </c>
      <c r="G221" s="561">
        <v>100002773</v>
      </c>
      <c r="H221" s="561">
        <v>998736</v>
      </c>
      <c r="I221" s="562"/>
      <c r="J221" s="561">
        <v>18</v>
      </c>
      <c r="K221" s="560"/>
      <c r="L221" s="559" t="s">
        <v>889</v>
      </c>
      <c r="M221" s="561" t="s">
        <v>301</v>
      </c>
      <c r="N221" s="561">
        <v>2</v>
      </c>
      <c r="O221" s="547"/>
      <c r="P221" s="558" t="str">
        <f t="shared" si="28"/>
        <v>INCLUDED</v>
      </c>
      <c r="Q221" s="516">
        <f t="shared" si="29"/>
        <v>0</v>
      </c>
      <c r="R221" s="452">
        <f t="shared" si="30"/>
        <v>0</v>
      </c>
      <c r="S221" s="642">
        <f>Discount!$J$36</f>
        <v>0</v>
      </c>
      <c r="T221" s="452">
        <f t="shared" si="31"/>
        <v>0</v>
      </c>
      <c r="U221" s="453">
        <f t="shared" si="32"/>
        <v>0</v>
      </c>
      <c r="V221" s="769"/>
      <c r="W221" s="264"/>
      <c r="X221" s="264"/>
      <c r="Y221" s="264"/>
      <c r="Z221" s="264"/>
      <c r="AA221" s="264"/>
    </row>
    <row r="222" spans="1:27">
      <c r="A222" s="746">
        <v>80</v>
      </c>
      <c r="B222" s="561">
        <v>7000016417</v>
      </c>
      <c r="C222" s="561">
        <v>1080</v>
      </c>
      <c r="D222" s="561">
        <v>430</v>
      </c>
      <c r="E222" s="561">
        <v>10</v>
      </c>
      <c r="F222" s="561" t="s">
        <v>690</v>
      </c>
      <c r="G222" s="561">
        <v>100000894</v>
      </c>
      <c r="H222" s="561">
        <v>998736</v>
      </c>
      <c r="I222" s="562"/>
      <c r="J222" s="561">
        <v>18</v>
      </c>
      <c r="K222" s="560"/>
      <c r="L222" s="559" t="s">
        <v>751</v>
      </c>
      <c r="M222" s="561" t="s">
        <v>302</v>
      </c>
      <c r="N222" s="561">
        <v>1</v>
      </c>
      <c r="O222" s="547"/>
      <c r="P222" s="558" t="str">
        <f t="shared" si="28"/>
        <v>INCLUDED</v>
      </c>
      <c r="Q222" s="516">
        <f t="shared" si="29"/>
        <v>0</v>
      </c>
      <c r="R222" s="452">
        <f t="shared" si="30"/>
        <v>0</v>
      </c>
      <c r="S222" s="642">
        <f>Discount!$J$36</f>
        <v>0</v>
      </c>
      <c r="T222" s="452">
        <f t="shared" si="31"/>
        <v>0</v>
      </c>
      <c r="U222" s="453">
        <f t="shared" si="32"/>
        <v>0</v>
      </c>
      <c r="V222" s="769"/>
      <c r="W222" s="264"/>
      <c r="X222" s="264"/>
      <c r="Y222" s="264"/>
      <c r="Z222" s="264"/>
      <c r="AA222" s="264"/>
    </row>
    <row r="223" spans="1:27">
      <c r="A223" s="746">
        <v>81</v>
      </c>
      <c r="B223" s="561">
        <v>7000016417</v>
      </c>
      <c r="C223" s="561">
        <v>1080</v>
      </c>
      <c r="D223" s="561">
        <v>430</v>
      </c>
      <c r="E223" s="561">
        <v>20</v>
      </c>
      <c r="F223" s="561" t="s">
        <v>690</v>
      </c>
      <c r="G223" s="561">
        <v>100000895</v>
      </c>
      <c r="H223" s="561">
        <v>998736</v>
      </c>
      <c r="I223" s="562"/>
      <c r="J223" s="561">
        <v>18</v>
      </c>
      <c r="K223" s="560"/>
      <c r="L223" s="559" t="s">
        <v>890</v>
      </c>
      <c r="M223" s="561" t="s">
        <v>302</v>
      </c>
      <c r="N223" s="561">
        <v>1</v>
      </c>
      <c r="O223" s="547"/>
      <c r="P223" s="558" t="str">
        <f t="shared" si="28"/>
        <v>INCLUDED</v>
      </c>
      <c r="Q223" s="516">
        <f t="shared" si="29"/>
        <v>0</v>
      </c>
      <c r="R223" s="452">
        <f t="shared" si="30"/>
        <v>0</v>
      </c>
      <c r="S223" s="642">
        <f>Discount!$J$36</f>
        <v>0</v>
      </c>
      <c r="T223" s="452">
        <f t="shared" si="31"/>
        <v>0</v>
      </c>
      <c r="U223" s="453">
        <f t="shared" si="32"/>
        <v>0</v>
      </c>
      <c r="V223" s="769"/>
      <c r="W223" s="264"/>
      <c r="X223" s="264"/>
      <c r="Y223" s="264"/>
      <c r="Z223" s="264"/>
      <c r="AA223" s="264"/>
    </row>
    <row r="224" spans="1:27" ht="31.5">
      <c r="A224" s="746">
        <v>82</v>
      </c>
      <c r="B224" s="561">
        <v>7000016417</v>
      </c>
      <c r="C224" s="561">
        <v>1080</v>
      </c>
      <c r="D224" s="561">
        <v>430</v>
      </c>
      <c r="E224" s="561">
        <v>30</v>
      </c>
      <c r="F224" s="561" t="s">
        <v>690</v>
      </c>
      <c r="G224" s="561">
        <v>100002065</v>
      </c>
      <c r="H224" s="561">
        <v>998731</v>
      </c>
      <c r="I224" s="562"/>
      <c r="J224" s="561">
        <v>18</v>
      </c>
      <c r="K224" s="560"/>
      <c r="L224" s="559" t="s">
        <v>754</v>
      </c>
      <c r="M224" s="561" t="s">
        <v>302</v>
      </c>
      <c r="N224" s="561">
        <v>1</v>
      </c>
      <c r="O224" s="547"/>
      <c r="P224" s="558" t="str">
        <f t="shared" si="28"/>
        <v>INCLUDED</v>
      </c>
      <c r="Q224" s="516">
        <f t="shared" si="29"/>
        <v>0</v>
      </c>
      <c r="R224" s="452">
        <f t="shared" si="30"/>
        <v>0</v>
      </c>
      <c r="S224" s="642">
        <f>Discount!$J$36</f>
        <v>0</v>
      </c>
      <c r="T224" s="452">
        <f t="shared" si="31"/>
        <v>0</v>
      </c>
      <c r="U224" s="453">
        <f t="shared" si="32"/>
        <v>0</v>
      </c>
      <c r="V224" s="769"/>
      <c r="W224" s="264"/>
      <c r="X224" s="264"/>
      <c r="Y224" s="264"/>
      <c r="Z224" s="264"/>
      <c r="AA224" s="264"/>
    </row>
    <row r="225" spans="1:27" ht="31.5">
      <c r="A225" s="746">
        <v>83</v>
      </c>
      <c r="B225" s="561">
        <v>7000016417</v>
      </c>
      <c r="C225" s="561">
        <v>1080</v>
      </c>
      <c r="D225" s="561">
        <v>430</v>
      </c>
      <c r="E225" s="561">
        <v>40</v>
      </c>
      <c r="F225" s="561" t="s">
        <v>690</v>
      </c>
      <c r="G225" s="561">
        <v>100002066</v>
      </c>
      <c r="H225" s="561">
        <v>998731</v>
      </c>
      <c r="I225" s="562"/>
      <c r="J225" s="561">
        <v>18</v>
      </c>
      <c r="K225" s="560"/>
      <c r="L225" s="559" t="s">
        <v>755</v>
      </c>
      <c r="M225" s="561" t="s">
        <v>302</v>
      </c>
      <c r="N225" s="561">
        <v>1</v>
      </c>
      <c r="O225" s="547"/>
      <c r="P225" s="558" t="str">
        <f t="shared" si="28"/>
        <v>INCLUDED</v>
      </c>
      <c r="Q225" s="516">
        <f t="shared" si="29"/>
        <v>0</v>
      </c>
      <c r="R225" s="452">
        <f t="shared" si="30"/>
        <v>0</v>
      </c>
      <c r="S225" s="642">
        <f>Discount!$J$36</f>
        <v>0</v>
      </c>
      <c r="T225" s="452">
        <f t="shared" si="31"/>
        <v>0</v>
      </c>
      <c r="U225" s="453">
        <f t="shared" si="32"/>
        <v>0</v>
      </c>
      <c r="V225" s="769"/>
      <c r="W225" s="264"/>
      <c r="X225" s="264"/>
      <c r="Y225" s="264"/>
      <c r="Z225" s="264"/>
      <c r="AA225" s="264"/>
    </row>
    <row r="226" spans="1:27">
      <c r="A226" s="746">
        <v>84</v>
      </c>
      <c r="B226" s="561">
        <v>7000016417</v>
      </c>
      <c r="C226" s="561">
        <v>1080</v>
      </c>
      <c r="D226" s="561">
        <v>430</v>
      </c>
      <c r="E226" s="561">
        <v>50</v>
      </c>
      <c r="F226" s="561" t="s">
        <v>690</v>
      </c>
      <c r="G226" s="561">
        <v>100000904</v>
      </c>
      <c r="H226" s="561">
        <v>998736</v>
      </c>
      <c r="I226" s="562"/>
      <c r="J226" s="561">
        <v>18</v>
      </c>
      <c r="K226" s="560"/>
      <c r="L226" s="559" t="s">
        <v>756</v>
      </c>
      <c r="M226" s="561" t="s">
        <v>302</v>
      </c>
      <c r="N226" s="561">
        <v>2</v>
      </c>
      <c r="O226" s="547"/>
      <c r="P226" s="558" t="str">
        <f t="shared" si="28"/>
        <v>INCLUDED</v>
      </c>
      <c r="Q226" s="516">
        <f t="shared" si="29"/>
        <v>0</v>
      </c>
      <c r="R226" s="452">
        <f t="shared" si="30"/>
        <v>0</v>
      </c>
      <c r="S226" s="642">
        <f>Discount!$J$36</f>
        <v>0</v>
      </c>
      <c r="T226" s="452">
        <f t="shared" si="31"/>
        <v>0</v>
      </c>
      <c r="U226" s="453">
        <f t="shared" si="32"/>
        <v>0</v>
      </c>
      <c r="V226" s="769"/>
      <c r="W226" s="264"/>
      <c r="X226" s="264"/>
      <c r="Y226" s="264"/>
      <c r="Z226" s="264"/>
      <c r="AA226" s="264"/>
    </row>
    <row r="227" spans="1:27">
      <c r="A227" s="746">
        <v>85</v>
      </c>
      <c r="B227" s="561">
        <v>7000016417</v>
      </c>
      <c r="C227" s="561">
        <v>1080</v>
      </c>
      <c r="D227" s="561">
        <v>430</v>
      </c>
      <c r="E227" s="561">
        <v>60</v>
      </c>
      <c r="F227" s="561" t="s">
        <v>690</v>
      </c>
      <c r="G227" s="561">
        <v>100000905</v>
      </c>
      <c r="H227" s="561">
        <v>998736</v>
      </c>
      <c r="I227" s="562"/>
      <c r="J227" s="561">
        <v>18</v>
      </c>
      <c r="K227" s="560"/>
      <c r="L227" s="559" t="s">
        <v>753</v>
      </c>
      <c r="M227" s="561" t="s">
        <v>302</v>
      </c>
      <c r="N227" s="561">
        <v>2</v>
      </c>
      <c r="O227" s="547"/>
      <c r="P227" s="558" t="str">
        <f t="shared" si="28"/>
        <v>INCLUDED</v>
      </c>
      <c r="Q227" s="516">
        <f t="shared" si="29"/>
        <v>0</v>
      </c>
      <c r="R227" s="452">
        <f t="shared" si="30"/>
        <v>0</v>
      </c>
      <c r="S227" s="642">
        <f>Discount!$J$36</f>
        <v>0</v>
      </c>
      <c r="T227" s="452">
        <f t="shared" si="31"/>
        <v>0</v>
      </c>
      <c r="U227" s="453">
        <f t="shared" si="32"/>
        <v>0</v>
      </c>
      <c r="V227" s="769"/>
      <c r="W227" s="264"/>
      <c r="X227" s="264"/>
      <c r="Y227" s="264"/>
      <c r="Z227" s="264"/>
      <c r="AA227" s="264"/>
    </row>
    <row r="228" spans="1:27">
      <c r="A228" s="746">
        <v>86</v>
      </c>
      <c r="B228" s="561">
        <v>7000016417</v>
      </c>
      <c r="C228" s="561">
        <v>1090</v>
      </c>
      <c r="D228" s="561">
        <v>440</v>
      </c>
      <c r="E228" s="561">
        <v>10</v>
      </c>
      <c r="F228" s="561" t="s">
        <v>691</v>
      </c>
      <c r="G228" s="561">
        <v>100000957</v>
      </c>
      <c r="H228" s="561">
        <v>998736</v>
      </c>
      <c r="I228" s="562"/>
      <c r="J228" s="561">
        <v>18</v>
      </c>
      <c r="K228" s="560"/>
      <c r="L228" s="559" t="s">
        <v>757</v>
      </c>
      <c r="M228" s="561" t="s">
        <v>302</v>
      </c>
      <c r="N228" s="561">
        <v>1</v>
      </c>
      <c r="O228" s="547"/>
      <c r="P228" s="558" t="str">
        <f t="shared" si="28"/>
        <v>INCLUDED</v>
      </c>
      <c r="Q228" s="516">
        <f t="shared" si="29"/>
        <v>0</v>
      </c>
      <c r="R228" s="452">
        <f t="shared" si="30"/>
        <v>0</v>
      </c>
      <c r="S228" s="642">
        <f>Discount!$J$36</f>
        <v>0</v>
      </c>
      <c r="T228" s="452">
        <f t="shared" si="31"/>
        <v>0</v>
      </c>
      <c r="U228" s="453">
        <f t="shared" si="32"/>
        <v>0</v>
      </c>
      <c r="V228" s="769"/>
      <c r="W228" s="264"/>
      <c r="X228" s="264"/>
      <c r="Y228" s="264"/>
      <c r="Z228" s="264"/>
      <c r="AA228" s="264"/>
    </row>
    <row r="229" spans="1:27" ht="31.5">
      <c r="A229" s="746">
        <v>87</v>
      </c>
      <c r="B229" s="561">
        <v>7000016417</v>
      </c>
      <c r="C229" s="561">
        <v>1100</v>
      </c>
      <c r="D229" s="561">
        <v>450</v>
      </c>
      <c r="E229" s="561">
        <v>10</v>
      </c>
      <c r="F229" s="561" t="s">
        <v>692</v>
      </c>
      <c r="G229" s="561">
        <v>100000918</v>
      </c>
      <c r="H229" s="561">
        <v>998736</v>
      </c>
      <c r="I229" s="562"/>
      <c r="J229" s="561">
        <v>18</v>
      </c>
      <c r="K229" s="560"/>
      <c r="L229" s="559" t="s">
        <v>761</v>
      </c>
      <c r="M229" s="561" t="s">
        <v>302</v>
      </c>
      <c r="N229" s="561">
        <v>2</v>
      </c>
      <c r="O229" s="547"/>
      <c r="P229" s="558" t="str">
        <f t="shared" si="28"/>
        <v>INCLUDED</v>
      </c>
      <c r="Q229" s="516">
        <f t="shared" si="29"/>
        <v>0</v>
      </c>
      <c r="R229" s="452">
        <f t="shared" si="30"/>
        <v>0</v>
      </c>
      <c r="S229" s="642">
        <f>Discount!$J$36</f>
        <v>0</v>
      </c>
      <c r="T229" s="452">
        <f t="shared" si="31"/>
        <v>0</v>
      </c>
      <c r="U229" s="453">
        <f t="shared" si="32"/>
        <v>0</v>
      </c>
      <c r="V229" s="769"/>
      <c r="W229" s="264"/>
      <c r="X229" s="264"/>
      <c r="Y229" s="264"/>
      <c r="Z229" s="264"/>
      <c r="AA229" s="264"/>
    </row>
    <row r="230" spans="1:27" ht="31.5">
      <c r="A230" s="746">
        <v>88</v>
      </c>
      <c r="B230" s="561">
        <v>7000016417</v>
      </c>
      <c r="C230" s="561">
        <v>1100</v>
      </c>
      <c r="D230" s="561">
        <v>450</v>
      </c>
      <c r="E230" s="561">
        <v>20</v>
      </c>
      <c r="F230" s="561" t="s">
        <v>692</v>
      </c>
      <c r="G230" s="561">
        <v>100000942</v>
      </c>
      <c r="H230" s="561">
        <v>998736</v>
      </c>
      <c r="I230" s="562"/>
      <c r="J230" s="561">
        <v>18</v>
      </c>
      <c r="K230" s="560"/>
      <c r="L230" s="559" t="s">
        <v>762</v>
      </c>
      <c r="M230" s="561" t="s">
        <v>301</v>
      </c>
      <c r="N230" s="561">
        <v>2</v>
      </c>
      <c r="O230" s="547"/>
      <c r="P230" s="558" t="str">
        <f t="shared" si="28"/>
        <v>INCLUDED</v>
      </c>
      <c r="Q230" s="516">
        <f t="shared" si="29"/>
        <v>0</v>
      </c>
      <c r="R230" s="452">
        <f t="shared" si="30"/>
        <v>0</v>
      </c>
      <c r="S230" s="642">
        <f>Discount!$J$36</f>
        <v>0</v>
      </c>
      <c r="T230" s="452">
        <f t="shared" si="31"/>
        <v>0</v>
      </c>
      <c r="U230" s="453">
        <f t="shared" si="32"/>
        <v>0</v>
      </c>
      <c r="V230" s="769"/>
      <c r="W230" s="264"/>
      <c r="X230" s="264"/>
      <c r="Y230" s="264"/>
      <c r="Z230" s="264"/>
      <c r="AA230" s="264"/>
    </row>
    <row r="231" spans="1:27" ht="31.5">
      <c r="A231" s="746">
        <v>89</v>
      </c>
      <c r="B231" s="561">
        <v>7000016417</v>
      </c>
      <c r="C231" s="561">
        <v>1100</v>
      </c>
      <c r="D231" s="561">
        <v>450</v>
      </c>
      <c r="E231" s="561">
        <v>30</v>
      </c>
      <c r="F231" s="561" t="s">
        <v>692</v>
      </c>
      <c r="G231" s="561">
        <v>100000926</v>
      </c>
      <c r="H231" s="561">
        <v>998736</v>
      </c>
      <c r="I231" s="562"/>
      <c r="J231" s="561">
        <v>18</v>
      </c>
      <c r="K231" s="560"/>
      <c r="L231" s="559" t="s">
        <v>759</v>
      </c>
      <c r="M231" s="561" t="s">
        <v>302</v>
      </c>
      <c r="N231" s="561">
        <v>2</v>
      </c>
      <c r="O231" s="547"/>
      <c r="P231" s="558" t="str">
        <f t="shared" si="28"/>
        <v>INCLUDED</v>
      </c>
      <c r="Q231" s="516">
        <f t="shared" si="29"/>
        <v>0</v>
      </c>
      <c r="R231" s="452">
        <f t="shared" si="30"/>
        <v>0</v>
      </c>
      <c r="S231" s="642">
        <f>Discount!$J$36</f>
        <v>0</v>
      </c>
      <c r="T231" s="452">
        <f t="shared" si="31"/>
        <v>0</v>
      </c>
      <c r="U231" s="453">
        <f t="shared" si="32"/>
        <v>0</v>
      </c>
      <c r="V231" s="769"/>
      <c r="W231" s="264"/>
      <c r="X231" s="264"/>
      <c r="Y231" s="264"/>
      <c r="Z231" s="264"/>
      <c r="AA231" s="264"/>
    </row>
    <row r="232" spans="1:27" ht="31.5">
      <c r="A232" s="746">
        <v>90</v>
      </c>
      <c r="B232" s="561">
        <v>7000016417</v>
      </c>
      <c r="C232" s="561">
        <v>1100</v>
      </c>
      <c r="D232" s="561">
        <v>450</v>
      </c>
      <c r="E232" s="561">
        <v>40</v>
      </c>
      <c r="F232" s="561" t="s">
        <v>692</v>
      </c>
      <c r="G232" s="561">
        <v>100000948</v>
      </c>
      <c r="H232" s="561">
        <v>998736</v>
      </c>
      <c r="I232" s="562"/>
      <c r="J232" s="561">
        <v>18</v>
      </c>
      <c r="K232" s="560"/>
      <c r="L232" s="559" t="s">
        <v>760</v>
      </c>
      <c r="M232" s="561" t="s">
        <v>301</v>
      </c>
      <c r="N232" s="561">
        <v>2</v>
      </c>
      <c r="O232" s="547"/>
      <c r="P232" s="558" t="str">
        <f t="shared" si="28"/>
        <v>INCLUDED</v>
      </c>
      <c r="Q232" s="516">
        <f t="shared" si="29"/>
        <v>0</v>
      </c>
      <c r="R232" s="452">
        <f t="shared" si="30"/>
        <v>0</v>
      </c>
      <c r="S232" s="642">
        <f>Discount!$J$36</f>
        <v>0</v>
      </c>
      <c r="T232" s="452">
        <f t="shared" si="31"/>
        <v>0</v>
      </c>
      <c r="U232" s="453">
        <f t="shared" si="32"/>
        <v>0</v>
      </c>
      <c r="V232" s="769"/>
      <c r="W232" s="264"/>
      <c r="X232" s="264"/>
      <c r="Y232" s="264"/>
      <c r="Z232" s="264"/>
      <c r="AA232" s="264"/>
    </row>
    <row r="233" spans="1:27">
      <c r="A233" s="746">
        <v>91</v>
      </c>
      <c r="B233" s="561">
        <v>7000016417</v>
      </c>
      <c r="C233" s="561">
        <v>1110</v>
      </c>
      <c r="D233" s="561">
        <v>460</v>
      </c>
      <c r="E233" s="561">
        <v>10</v>
      </c>
      <c r="F233" s="561" t="s">
        <v>542</v>
      </c>
      <c r="G233" s="561">
        <v>100001021</v>
      </c>
      <c r="H233" s="561">
        <v>995461</v>
      </c>
      <c r="I233" s="562"/>
      <c r="J233" s="561">
        <v>18</v>
      </c>
      <c r="K233" s="560"/>
      <c r="L233" s="559" t="s">
        <v>763</v>
      </c>
      <c r="M233" s="561" t="s">
        <v>301</v>
      </c>
      <c r="N233" s="561">
        <v>2</v>
      </c>
      <c r="O233" s="547"/>
      <c r="P233" s="558" t="str">
        <f t="shared" si="28"/>
        <v>INCLUDED</v>
      </c>
      <c r="Q233" s="516">
        <f t="shared" si="29"/>
        <v>0</v>
      </c>
      <c r="R233" s="452">
        <f t="shared" si="30"/>
        <v>0</v>
      </c>
      <c r="S233" s="642">
        <f>Discount!$J$36</f>
        <v>0</v>
      </c>
      <c r="T233" s="452">
        <f t="shared" si="31"/>
        <v>0</v>
      </c>
      <c r="U233" s="453">
        <f t="shared" si="32"/>
        <v>0</v>
      </c>
      <c r="V233" s="769"/>
      <c r="W233" s="264"/>
      <c r="X233" s="264"/>
      <c r="Y233" s="264"/>
      <c r="Z233" s="264"/>
      <c r="AA233" s="264"/>
    </row>
    <row r="234" spans="1:27" ht="31.5">
      <c r="A234" s="746">
        <v>92</v>
      </c>
      <c r="B234" s="561">
        <v>7000016417</v>
      </c>
      <c r="C234" s="561">
        <v>1110</v>
      </c>
      <c r="D234" s="561">
        <v>460</v>
      </c>
      <c r="E234" s="561">
        <v>20</v>
      </c>
      <c r="F234" s="561" t="s">
        <v>542</v>
      </c>
      <c r="G234" s="561">
        <v>100001024</v>
      </c>
      <c r="H234" s="561">
        <v>998731</v>
      </c>
      <c r="I234" s="562"/>
      <c r="J234" s="561">
        <v>18</v>
      </c>
      <c r="K234" s="560"/>
      <c r="L234" s="559" t="s">
        <v>480</v>
      </c>
      <c r="M234" s="561" t="s">
        <v>301</v>
      </c>
      <c r="N234" s="561">
        <v>6</v>
      </c>
      <c r="O234" s="547"/>
      <c r="P234" s="558" t="str">
        <f t="shared" si="28"/>
        <v>INCLUDED</v>
      </c>
      <c r="Q234" s="516">
        <f t="shared" si="29"/>
        <v>0</v>
      </c>
      <c r="R234" s="452">
        <f t="shared" si="30"/>
        <v>0</v>
      </c>
      <c r="S234" s="642">
        <f>Discount!$J$36</f>
        <v>0</v>
      </c>
      <c r="T234" s="452">
        <f t="shared" si="31"/>
        <v>0</v>
      </c>
      <c r="U234" s="453">
        <f t="shared" si="32"/>
        <v>0</v>
      </c>
      <c r="V234" s="769"/>
      <c r="W234" s="264"/>
      <c r="X234" s="264"/>
      <c r="Y234" s="264"/>
      <c r="Z234" s="264"/>
      <c r="AA234" s="264"/>
    </row>
    <row r="235" spans="1:27">
      <c r="A235" s="746">
        <v>93</v>
      </c>
      <c r="B235" s="561">
        <v>7000016417</v>
      </c>
      <c r="C235" s="561">
        <v>1110</v>
      </c>
      <c r="D235" s="561">
        <v>460</v>
      </c>
      <c r="E235" s="561">
        <v>30</v>
      </c>
      <c r="F235" s="561" t="s">
        <v>542</v>
      </c>
      <c r="G235" s="561">
        <v>100001022</v>
      </c>
      <c r="H235" s="561">
        <v>998731</v>
      </c>
      <c r="I235" s="562"/>
      <c r="J235" s="561">
        <v>18</v>
      </c>
      <c r="K235" s="560"/>
      <c r="L235" s="559" t="s">
        <v>764</v>
      </c>
      <c r="M235" s="561" t="s">
        <v>301</v>
      </c>
      <c r="N235" s="561">
        <v>2</v>
      </c>
      <c r="O235" s="547"/>
      <c r="P235" s="558" t="str">
        <f t="shared" si="28"/>
        <v>INCLUDED</v>
      </c>
      <c r="Q235" s="516">
        <f t="shared" si="29"/>
        <v>0</v>
      </c>
      <c r="R235" s="452">
        <f t="shared" si="30"/>
        <v>0</v>
      </c>
      <c r="S235" s="642">
        <f>Discount!$J$36</f>
        <v>0</v>
      </c>
      <c r="T235" s="452">
        <f t="shared" si="31"/>
        <v>0</v>
      </c>
      <c r="U235" s="453">
        <f t="shared" si="32"/>
        <v>0</v>
      </c>
      <c r="V235" s="769"/>
      <c r="W235" s="264"/>
      <c r="X235" s="264"/>
      <c r="Y235" s="264"/>
      <c r="Z235" s="264"/>
      <c r="AA235" s="264"/>
    </row>
    <row r="236" spans="1:27" ht="31.5">
      <c r="A236" s="746">
        <v>94</v>
      </c>
      <c r="B236" s="561">
        <v>7000016417</v>
      </c>
      <c r="C236" s="561">
        <v>1110</v>
      </c>
      <c r="D236" s="561">
        <v>460</v>
      </c>
      <c r="E236" s="561">
        <v>40</v>
      </c>
      <c r="F236" s="561" t="s">
        <v>542</v>
      </c>
      <c r="G236" s="561">
        <v>100004930</v>
      </c>
      <c r="H236" s="561">
        <v>998731</v>
      </c>
      <c r="I236" s="562"/>
      <c r="J236" s="561">
        <v>18</v>
      </c>
      <c r="K236" s="560"/>
      <c r="L236" s="559" t="s">
        <v>674</v>
      </c>
      <c r="M236" s="561" t="s">
        <v>301</v>
      </c>
      <c r="N236" s="561">
        <v>8</v>
      </c>
      <c r="O236" s="547"/>
      <c r="P236" s="558" t="str">
        <f t="shared" si="28"/>
        <v>INCLUDED</v>
      </c>
      <c r="Q236" s="516">
        <f t="shared" si="29"/>
        <v>0</v>
      </c>
      <c r="R236" s="452">
        <f t="shared" si="30"/>
        <v>0</v>
      </c>
      <c r="S236" s="642">
        <f>Discount!$J$36</f>
        <v>0</v>
      </c>
      <c r="T236" s="452">
        <f t="shared" si="31"/>
        <v>0</v>
      </c>
      <c r="U236" s="453">
        <f t="shared" si="32"/>
        <v>0</v>
      </c>
      <c r="V236" s="769"/>
      <c r="W236" s="264"/>
      <c r="X236" s="264"/>
      <c r="Y236" s="264"/>
      <c r="Z236" s="264"/>
      <c r="AA236" s="264"/>
    </row>
    <row r="237" spans="1:27" ht="31.5">
      <c r="A237" s="746">
        <v>95</v>
      </c>
      <c r="B237" s="561">
        <v>7000016417</v>
      </c>
      <c r="C237" s="561">
        <v>1110</v>
      </c>
      <c r="D237" s="561">
        <v>460</v>
      </c>
      <c r="E237" s="561">
        <v>50</v>
      </c>
      <c r="F237" s="561" t="s">
        <v>542</v>
      </c>
      <c r="G237" s="561">
        <v>100004931</v>
      </c>
      <c r="H237" s="561">
        <v>998731</v>
      </c>
      <c r="I237" s="562"/>
      <c r="J237" s="561">
        <v>18</v>
      </c>
      <c r="K237" s="560"/>
      <c r="L237" s="559" t="s">
        <v>891</v>
      </c>
      <c r="M237" s="561" t="s">
        <v>301</v>
      </c>
      <c r="N237" s="561">
        <v>10</v>
      </c>
      <c r="O237" s="547"/>
      <c r="P237" s="558" t="str">
        <f t="shared" si="28"/>
        <v>INCLUDED</v>
      </c>
      <c r="Q237" s="516">
        <f t="shared" si="29"/>
        <v>0</v>
      </c>
      <c r="R237" s="452">
        <f t="shared" si="30"/>
        <v>0</v>
      </c>
      <c r="S237" s="642">
        <f>Discount!$J$36</f>
        <v>0</v>
      </c>
      <c r="T237" s="452">
        <f t="shared" si="31"/>
        <v>0</v>
      </c>
      <c r="U237" s="453">
        <f t="shared" si="32"/>
        <v>0</v>
      </c>
      <c r="V237" s="769"/>
      <c r="W237" s="264"/>
      <c r="X237" s="264"/>
      <c r="Y237" s="264"/>
      <c r="Z237" s="264"/>
      <c r="AA237" s="264"/>
    </row>
    <row r="238" spans="1:27" ht="31.5">
      <c r="A238" s="746">
        <v>96</v>
      </c>
      <c r="B238" s="561">
        <v>7000016417</v>
      </c>
      <c r="C238" s="561">
        <v>1110</v>
      </c>
      <c r="D238" s="561">
        <v>460</v>
      </c>
      <c r="E238" s="561">
        <v>60</v>
      </c>
      <c r="F238" s="561" t="s">
        <v>542</v>
      </c>
      <c r="G238" s="561">
        <v>100004933</v>
      </c>
      <c r="H238" s="561">
        <v>998731</v>
      </c>
      <c r="I238" s="562"/>
      <c r="J238" s="561">
        <v>18</v>
      </c>
      <c r="K238" s="560"/>
      <c r="L238" s="559" t="s">
        <v>892</v>
      </c>
      <c r="M238" s="561" t="s">
        <v>301</v>
      </c>
      <c r="N238" s="561">
        <v>10</v>
      </c>
      <c r="O238" s="547"/>
      <c r="P238" s="558" t="str">
        <f t="shared" si="28"/>
        <v>INCLUDED</v>
      </c>
      <c r="Q238" s="516">
        <f t="shared" si="29"/>
        <v>0</v>
      </c>
      <c r="R238" s="452">
        <f t="shared" si="30"/>
        <v>0</v>
      </c>
      <c r="S238" s="642">
        <f>Discount!$J$36</f>
        <v>0</v>
      </c>
      <c r="T238" s="452">
        <f t="shared" si="31"/>
        <v>0</v>
      </c>
      <c r="U238" s="453">
        <f t="shared" si="32"/>
        <v>0</v>
      </c>
      <c r="V238" s="769"/>
      <c r="W238" s="264"/>
      <c r="X238" s="264"/>
      <c r="Y238" s="264"/>
      <c r="Z238" s="264"/>
      <c r="AA238" s="264"/>
    </row>
    <row r="239" spans="1:27" ht="31.5">
      <c r="A239" s="746">
        <v>97</v>
      </c>
      <c r="B239" s="561">
        <v>7000016417</v>
      </c>
      <c r="C239" s="561">
        <v>1110</v>
      </c>
      <c r="D239" s="561">
        <v>460</v>
      </c>
      <c r="E239" s="561">
        <v>70</v>
      </c>
      <c r="F239" s="561" t="s">
        <v>542</v>
      </c>
      <c r="G239" s="561">
        <v>100004932</v>
      </c>
      <c r="H239" s="561">
        <v>998731</v>
      </c>
      <c r="I239" s="562"/>
      <c r="J239" s="561">
        <v>18</v>
      </c>
      <c r="K239" s="560"/>
      <c r="L239" s="559" t="s">
        <v>651</v>
      </c>
      <c r="M239" s="561" t="s">
        <v>301</v>
      </c>
      <c r="N239" s="561">
        <v>10</v>
      </c>
      <c r="O239" s="547"/>
      <c r="P239" s="558" t="str">
        <f t="shared" si="28"/>
        <v>INCLUDED</v>
      </c>
      <c r="Q239" s="516">
        <f t="shared" si="29"/>
        <v>0</v>
      </c>
      <c r="R239" s="452">
        <f t="shared" si="30"/>
        <v>0</v>
      </c>
      <c r="S239" s="642">
        <f>Discount!$J$36</f>
        <v>0</v>
      </c>
      <c r="T239" s="452">
        <f t="shared" si="31"/>
        <v>0</v>
      </c>
      <c r="U239" s="453">
        <f t="shared" si="32"/>
        <v>0</v>
      </c>
      <c r="V239" s="769"/>
      <c r="W239" s="264"/>
      <c r="X239" s="264"/>
      <c r="Y239" s="264"/>
      <c r="Z239" s="264"/>
      <c r="AA239" s="264"/>
    </row>
    <row r="240" spans="1:27" ht="31.5">
      <c r="A240" s="746">
        <v>98</v>
      </c>
      <c r="B240" s="561">
        <v>7000016417</v>
      </c>
      <c r="C240" s="561">
        <v>1110</v>
      </c>
      <c r="D240" s="561">
        <v>460</v>
      </c>
      <c r="E240" s="561">
        <v>80</v>
      </c>
      <c r="F240" s="561" t="s">
        <v>542</v>
      </c>
      <c r="G240" s="561">
        <v>100001051</v>
      </c>
      <c r="H240" s="561">
        <v>998731</v>
      </c>
      <c r="I240" s="562"/>
      <c r="J240" s="561">
        <v>18</v>
      </c>
      <c r="K240" s="560"/>
      <c r="L240" s="559" t="s">
        <v>893</v>
      </c>
      <c r="M240" s="561" t="s">
        <v>301</v>
      </c>
      <c r="N240" s="561">
        <v>4</v>
      </c>
      <c r="O240" s="547"/>
      <c r="P240" s="558" t="str">
        <f t="shared" si="28"/>
        <v>INCLUDED</v>
      </c>
      <c r="Q240" s="516">
        <f t="shared" si="29"/>
        <v>0</v>
      </c>
      <c r="R240" s="452">
        <f t="shared" si="30"/>
        <v>0</v>
      </c>
      <c r="S240" s="642">
        <f>Discount!$J$36</f>
        <v>0</v>
      </c>
      <c r="T240" s="452">
        <f t="shared" si="31"/>
        <v>0</v>
      </c>
      <c r="U240" s="453">
        <f t="shared" si="32"/>
        <v>0</v>
      </c>
      <c r="V240" s="769"/>
      <c r="W240" s="264"/>
      <c r="X240" s="264"/>
      <c r="Y240" s="264"/>
      <c r="Z240" s="264"/>
      <c r="AA240" s="264"/>
    </row>
    <row r="241" spans="1:27" ht="31.5">
      <c r="A241" s="746">
        <v>99</v>
      </c>
      <c r="B241" s="561">
        <v>7000016417</v>
      </c>
      <c r="C241" s="561">
        <v>1110</v>
      </c>
      <c r="D241" s="561">
        <v>460</v>
      </c>
      <c r="E241" s="561">
        <v>90</v>
      </c>
      <c r="F241" s="561" t="s">
        <v>542</v>
      </c>
      <c r="G241" s="561">
        <v>100001053</v>
      </c>
      <c r="H241" s="561">
        <v>998731</v>
      </c>
      <c r="I241" s="562"/>
      <c r="J241" s="561">
        <v>18</v>
      </c>
      <c r="K241" s="560"/>
      <c r="L241" s="559" t="s">
        <v>894</v>
      </c>
      <c r="M241" s="561" t="s">
        <v>301</v>
      </c>
      <c r="N241" s="561">
        <v>2</v>
      </c>
      <c r="O241" s="547"/>
      <c r="P241" s="558" t="str">
        <f t="shared" si="28"/>
        <v>INCLUDED</v>
      </c>
      <c r="Q241" s="516">
        <f t="shared" si="29"/>
        <v>0</v>
      </c>
      <c r="R241" s="452">
        <f t="shared" si="30"/>
        <v>0</v>
      </c>
      <c r="S241" s="642">
        <f>Discount!$J$36</f>
        <v>0</v>
      </c>
      <c r="T241" s="452">
        <f t="shared" si="31"/>
        <v>0</v>
      </c>
      <c r="U241" s="453">
        <f t="shared" si="32"/>
        <v>0</v>
      </c>
      <c r="V241" s="769"/>
      <c r="W241" s="264"/>
      <c r="X241" s="264"/>
      <c r="Y241" s="264"/>
      <c r="Z241" s="264"/>
      <c r="AA241" s="264"/>
    </row>
    <row r="242" spans="1:27" ht="31.5">
      <c r="A242" s="746">
        <v>100</v>
      </c>
      <c r="B242" s="561">
        <v>7000016417</v>
      </c>
      <c r="C242" s="561">
        <v>1110</v>
      </c>
      <c r="D242" s="561">
        <v>460</v>
      </c>
      <c r="E242" s="561">
        <v>100</v>
      </c>
      <c r="F242" s="561" t="s">
        <v>542</v>
      </c>
      <c r="G242" s="561">
        <v>100004456</v>
      </c>
      <c r="H242" s="561">
        <v>998739</v>
      </c>
      <c r="I242" s="562"/>
      <c r="J242" s="561">
        <v>18</v>
      </c>
      <c r="K242" s="560"/>
      <c r="L242" s="559" t="s">
        <v>895</v>
      </c>
      <c r="M242" s="561" t="s">
        <v>481</v>
      </c>
      <c r="N242" s="561">
        <v>1</v>
      </c>
      <c r="O242" s="547"/>
      <c r="P242" s="558" t="str">
        <f t="shared" si="28"/>
        <v>INCLUDED</v>
      </c>
      <c r="Q242" s="516">
        <f t="shared" si="29"/>
        <v>0</v>
      </c>
      <c r="R242" s="452">
        <f t="shared" si="30"/>
        <v>0</v>
      </c>
      <c r="S242" s="642">
        <f>Discount!$J$36</f>
        <v>0</v>
      </c>
      <c r="T242" s="452">
        <f t="shared" si="31"/>
        <v>0</v>
      </c>
      <c r="U242" s="453">
        <f t="shared" si="32"/>
        <v>0</v>
      </c>
      <c r="V242" s="769"/>
      <c r="W242" s="264"/>
      <c r="X242" s="264"/>
      <c r="Y242" s="264"/>
      <c r="Z242" s="264"/>
      <c r="AA242" s="264"/>
    </row>
    <row r="243" spans="1:27" ht="31.5">
      <c r="A243" s="746">
        <v>101</v>
      </c>
      <c r="B243" s="561">
        <v>7000016417</v>
      </c>
      <c r="C243" s="561">
        <v>1110</v>
      </c>
      <c r="D243" s="561">
        <v>460</v>
      </c>
      <c r="E243" s="561">
        <v>110</v>
      </c>
      <c r="F243" s="561" t="s">
        <v>542</v>
      </c>
      <c r="G243" s="561">
        <v>100008185</v>
      </c>
      <c r="H243" s="561">
        <v>998736</v>
      </c>
      <c r="I243" s="562"/>
      <c r="J243" s="561">
        <v>18</v>
      </c>
      <c r="K243" s="560"/>
      <c r="L243" s="559" t="s">
        <v>896</v>
      </c>
      <c r="M243" s="561" t="s">
        <v>302</v>
      </c>
      <c r="N243" s="561">
        <v>1</v>
      </c>
      <c r="O243" s="547"/>
      <c r="P243" s="558" t="str">
        <f t="shared" si="28"/>
        <v>INCLUDED</v>
      </c>
      <c r="Q243" s="516">
        <f t="shared" si="29"/>
        <v>0</v>
      </c>
      <c r="R243" s="452">
        <f t="shared" si="30"/>
        <v>0</v>
      </c>
      <c r="S243" s="642">
        <f>Discount!$J$36</f>
        <v>0</v>
      </c>
      <c r="T243" s="452">
        <f t="shared" si="31"/>
        <v>0</v>
      </c>
      <c r="U243" s="453">
        <f t="shared" si="32"/>
        <v>0</v>
      </c>
      <c r="V243" s="769"/>
      <c r="W243" s="264"/>
      <c r="X243" s="264"/>
      <c r="Y243" s="264"/>
      <c r="Z243" s="264"/>
      <c r="AA243" s="264"/>
    </row>
    <row r="244" spans="1:27">
      <c r="A244" s="746">
        <v>102</v>
      </c>
      <c r="B244" s="561">
        <v>7000016417</v>
      </c>
      <c r="C244" s="561">
        <v>1110</v>
      </c>
      <c r="D244" s="561">
        <v>460</v>
      </c>
      <c r="E244" s="561">
        <v>120</v>
      </c>
      <c r="F244" s="561" t="s">
        <v>542</v>
      </c>
      <c r="G244" s="561">
        <v>100002487</v>
      </c>
      <c r="H244" s="561">
        <v>998731</v>
      </c>
      <c r="I244" s="562"/>
      <c r="J244" s="561">
        <v>18</v>
      </c>
      <c r="K244" s="560"/>
      <c r="L244" s="559" t="s">
        <v>773</v>
      </c>
      <c r="M244" s="561" t="s">
        <v>481</v>
      </c>
      <c r="N244" s="561">
        <v>1</v>
      </c>
      <c r="O244" s="547"/>
      <c r="P244" s="558" t="str">
        <f t="shared" si="28"/>
        <v>INCLUDED</v>
      </c>
      <c r="Q244" s="516">
        <f t="shared" si="29"/>
        <v>0</v>
      </c>
      <c r="R244" s="452">
        <f t="shared" si="30"/>
        <v>0</v>
      </c>
      <c r="S244" s="642">
        <f>Discount!$J$36</f>
        <v>0</v>
      </c>
      <c r="T244" s="452">
        <f t="shared" si="31"/>
        <v>0</v>
      </c>
      <c r="U244" s="453">
        <f t="shared" si="32"/>
        <v>0</v>
      </c>
      <c r="V244" s="769"/>
      <c r="W244" s="264"/>
      <c r="X244" s="264"/>
      <c r="Y244" s="264"/>
      <c r="Z244" s="264"/>
      <c r="AA244" s="264"/>
    </row>
    <row r="245" spans="1:27" ht="31.5">
      <c r="A245" s="746">
        <v>103</v>
      </c>
      <c r="B245" s="561">
        <v>7000016417</v>
      </c>
      <c r="C245" s="561">
        <v>1110</v>
      </c>
      <c r="D245" s="561">
        <v>460</v>
      </c>
      <c r="E245" s="561">
        <v>130</v>
      </c>
      <c r="F245" s="561" t="s">
        <v>542</v>
      </c>
      <c r="G245" s="561">
        <v>100004728</v>
      </c>
      <c r="H245" s="561">
        <v>998739</v>
      </c>
      <c r="I245" s="562"/>
      <c r="J245" s="561">
        <v>18</v>
      </c>
      <c r="K245" s="560"/>
      <c r="L245" s="559" t="s">
        <v>774</v>
      </c>
      <c r="M245" s="561" t="s">
        <v>481</v>
      </c>
      <c r="N245" s="561">
        <v>1</v>
      </c>
      <c r="O245" s="547"/>
      <c r="P245" s="558" t="str">
        <f t="shared" si="28"/>
        <v>INCLUDED</v>
      </c>
      <c r="Q245" s="516">
        <f t="shared" si="29"/>
        <v>0</v>
      </c>
      <c r="R245" s="452">
        <f t="shared" si="30"/>
        <v>0</v>
      </c>
      <c r="S245" s="642">
        <f>Discount!$J$36</f>
        <v>0</v>
      </c>
      <c r="T245" s="452">
        <f t="shared" si="31"/>
        <v>0</v>
      </c>
      <c r="U245" s="453">
        <f t="shared" si="32"/>
        <v>0</v>
      </c>
      <c r="V245" s="769"/>
      <c r="W245" s="264"/>
      <c r="X245" s="264"/>
      <c r="Y245" s="264"/>
      <c r="Z245" s="264"/>
      <c r="AA245" s="264"/>
    </row>
    <row r="246" spans="1:27" ht="31.5">
      <c r="A246" s="746">
        <v>104</v>
      </c>
      <c r="B246" s="561">
        <v>7000016417</v>
      </c>
      <c r="C246" s="561">
        <v>1120</v>
      </c>
      <c r="D246" s="561">
        <v>470</v>
      </c>
      <c r="E246" s="561">
        <v>20</v>
      </c>
      <c r="F246" s="561" t="s">
        <v>693</v>
      </c>
      <c r="G246" s="561">
        <v>100000759</v>
      </c>
      <c r="H246" s="561">
        <v>998736</v>
      </c>
      <c r="I246" s="562"/>
      <c r="J246" s="561">
        <v>18</v>
      </c>
      <c r="K246" s="560"/>
      <c r="L246" s="559" t="s">
        <v>897</v>
      </c>
      <c r="M246" s="561" t="s">
        <v>301</v>
      </c>
      <c r="N246" s="561">
        <v>5</v>
      </c>
      <c r="O246" s="547"/>
      <c r="P246" s="558" t="str">
        <f t="shared" si="28"/>
        <v>INCLUDED</v>
      </c>
      <c r="Q246" s="516">
        <f t="shared" si="29"/>
        <v>0</v>
      </c>
      <c r="R246" s="452">
        <f t="shared" si="30"/>
        <v>0</v>
      </c>
      <c r="S246" s="642">
        <f>Discount!$J$36</f>
        <v>0</v>
      </c>
      <c r="T246" s="452">
        <f t="shared" si="31"/>
        <v>0</v>
      </c>
      <c r="U246" s="453">
        <f t="shared" si="32"/>
        <v>0</v>
      </c>
      <c r="V246" s="769"/>
      <c r="W246" s="264"/>
      <c r="X246" s="264"/>
      <c r="Y246" s="264"/>
      <c r="Z246" s="264"/>
      <c r="AA246" s="264"/>
    </row>
    <row r="247" spans="1:27">
      <c r="A247" s="746">
        <v>105</v>
      </c>
      <c r="B247" s="561">
        <v>7000016417</v>
      </c>
      <c r="C247" s="561">
        <v>1120</v>
      </c>
      <c r="D247" s="561">
        <v>470</v>
      </c>
      <c r="E247" s="561">
        <v>30</v>
      </c>
      <c r="F247" s="561" t="s">
        <v>693</v>
      </c>
      <c r="G247" s="561">
        <v>100000760</v>
      </c>
      <c r="H247" s="561">
        <v>998736</v>
      </c>
      <c r="I247" s="562"/>
      <c r="J247" s="561">
        <v>18</v>
      </c>
      <c r="K247" s="560"/>
      <c r="L247" s="559" t="s">
        <v>776</v>
      </c>
      <c r="M247" s="561" t="s">
        <v>301</v>
      </c>
      <c r="N247" s="561">
        <v>2</v>
      </c>
      <c r="O247" s="547"/>
      <c r="P247" s="558" t="str">
        <f t="shared" si="28"/>
        <v>INCLUDED</v>
      </c>
      <c r="Q247" s="516">
        <f t="shared" si="29"/>
        <v>0</v>
      </c>
      <c r="R247" s="452">
        <f t="shared" si="30"/>
        <v>0</v>
      </c>
      <c r="S247" s="642">
        <f>Discount!$J$36</f>
        <v>0</v>
      </c>
      <c r="T247" s="452">
        <f t="shared" si="31"/>
        <v>0</v>
      </c>
      <c r="U247" s="453">
        <f t="shared" si="32"/>
        <v>0</v>
      </c>
      <c r="V247" s="769"/>
      <c r="W247" s="264"/>
      <c r="X247" s="264"/>
      <c r="Y247" s="264"/>
      <c r="Z247" s="264"/>
      <c r="AA247" s="264"/>
    </row>
    <row r="248" spans="1:27" ht="31.5">
      <c r="A248" s="746">
        <v>106</v>
      </c>
      <c r="B248" s="561">
        <v>7000016417</v>
      </c>
      <c r="C248" s="561">
        <v>1120</v>
      </c>
      <c r="D248" s="561">
        <v>470</v>
      </c>
      <c r="E248" s="561">
        <v>40</v>
      </c>
      <c r="F248" s="561" t="s">
        <v>693</v>
      </c>
      <c r="G248" s="561">
        <v>100000761</v>
      </c>
      <c r="H248" s="561">
        <v>998736</v>
      </c>
      <c r="I248" s="562"/>
      <c r="J248" s="561">
        <v>18</v>
      </c>
      <c r="K248" s="560"/>
      <c r="L248" s="559" t="s">
        <v>898</v>
      </c>
      <c r="M248" s="561" t="s">
        <v>301</v>
      </c>
      <c r="N248" s="561">
        <v>2</v>
      </c>
      <c r="O248" s="547"/>
      <c r="P248" s="558" t="str">
        <f t="shared" si="28"/>
        <v>INCLUDED</v>
      </c>
      <c r="Q248" s="516">
        <f t="shared" si="29"/>
        <v>0</v>
      </c>
      <c r="R248" s="452">
        <f t="shared" si="30"/>
        <v>0</v>
      </c>
      <c r="S248" s="642">
        <f>Discount!$J$36</f>
        <v>0</v>
      </c>
      <c r="T248" s="452">
        <f t="shared" si="31"/>
        <v>0</v>
      </c>
      <c r="U248" s="453">
        <f t="shared" si="32"/>
        <v>0</v>
      </c>
      <c r="V248" s="769"/>
      <c r="W248" s="264"/>
      <c r="X248" s="264"/>
      <c r="Y248" s="264"/>
      <c r="Z248" s="264"/>
      <c r="AA248" s="264"/>
    </row>
    <row r="249" spans="1:27">
      <c r="A249" s="746">
        <v>107</v>
      </c>
      <c r="B249" s="561">
        <v>7000016417</v>
      </c>
      <c r="C249" s="561">
        <v>1120</v>
      </c>
      <c r="D249" s="561">
        <v>470</v>
      </c>
      <c r="E249" s="561">
        <v>50</v>
      </c>
      <c r="F249" s="561" t="s">
        <v>693</v>
      </c>
      <c r="G249" s="561">
        <v>100002711</v>
      </c>
      <c r="H249" s="561">
        <v>998736</v>
      </c>
      <c r="I249" s="562"/>
      <c r="J249" s="561">
        <v>18</v>
      </c>
      <c r="K249" s="560"/>
      <c r="L249" s="559" t="s">
        <v>899</v>
      </c>
      <c r="M249" s="561" t="s">
        <v>301</v>
      </c>
      <c r="N249" s="561">
        <v>1</v>
      </c>
      <c r="O249" s="547"/>
      <c r="P249" s="558" t="str">
        <f t="shared" si="28"/>
        <v>INCLUDED</v>
      </c>
      <c r="Q249" s="516">
        <f t="shared" si="29"/>
        <v>0</v>
      </c>
      <c r="R249" s="452">
        <f t="shared" si="30"/>
        <v>0</v>
      </c>
      <c r="S249" s="642">
        <f>Discount!$J$36</f>
        <v>0</v>
      </c>
      <c r="T249" s="452">
        <f t="shared" si="31"/>
        <v>0</v>
      </c>
      <c r="U249" s="453">
        <f t="shared" si="32"/>
        <v>0</v>
      </c>
      <c r="V249" s="769"/>
      <c r="W249" s="264"/>
      <c r="X249" s="264"/>
      <c r="Y249" s="264"/>
      <c r="Z249" s="264"/>
      <c r="AA249" s="264"/>
    </row>
    <row r="250" spans="1:27" ht="31.5">
      <c r="A250" s="746">
        <v>108</v>
      </c>
      <c r="B250" s="561">
        <v>7000016417</v>
      </c>
      <c r="C250" s="561">
        <v>1130</v>
      </c>
      <c r="D250" s="561">
        <v>480</v>
      </c>
      <c r="E250" s="561">
        <v>10</v>
      </c>
      <c r="F250" s="561" t="s">
        <v>694</v>
      </c>
      <c r="G250" s="561">
        <v>100002641</v>
      </c>
      <c r="H250" s="561">
        <v>995461</v>
      </c>
      <c r="I250" s="562"/>
      <c r="J250" s="561">
        <v>18</v>
      </c>
      <c r="K250" s="560"/>
      <c r="L250" s="559" t="s">
        <v>900</v>
      </c>
      <c r="M250" s="561" t="s">
        <v>481</v>
      </c>
      <c r="N250" s="561">
        <v>1</v>
      </c>
      <c r="O250" s="547"/>
      <c r="P250" s="558" t="str">
        <f t="shared" si="28"/>
        <v>INCLUDED</v>
      </c>
      <c r="Q250" s="516">
        <f t="shared" si="29"/>
        <v>0</v>
      </c>
      <c r="R250" s="452">
        <f t="shared" si="30"/>
        <v>0</v>
      </c>
      <c r="S250" s="642">
        <f>Discount!$J$36</f>
        <v>0</v>
      </c>
      <c r="T250" s="452">
        <f t="shared" si="31"/>
        <v>0</v>
      </c>
      <c r="U250" s="453">
        <f t="shared" si="32"/>
        <v>0</v>
      </c>
      <c r="V250" s="769"/>
      <c r="W250" s="264"/>
      <c r="X250" s="264"/>
      <c r="Y250" s="264"/>
      <c r="Z250" s="264"/>
      <c r="AA250" s="264"/>
    </row>
    <row r="251" spans="1:27">
      <c r="A251" s="746">
        <v>109</v>
      </c>
      <c r="B251" s="561">
        <v>7000016417</v>
      </c>
      <c r="C251" s="561">
        <v>1130</v>
      </c>
      <c r="D251" s="561">
        <v>480</v>
      </c>
      <c r="E251" s="561">
        <v>20</v>
      </c>
      <c r="F251" s="561" t="s">
        <v>694</v>
      </c>
      <c r="G251" s="561">
        <v>100020009</v>
      </c>
      <c r="H251" s="561">
        <v>995461</v>
      </c>
      <c r="I251" s="562"/>
      <c r="J251" s="561">
        <v>18</v>
      </c>
      <c r="K251" s="560"/>
      <c r="L251" s="559" t="s">
        <v>901</v>
      </c>
      <c r="M251" s="561" t="s">
        <v>302</v>
      </c>
      <c r="N251" s="561">
        <v>1</v>
      </c>
      <c r="O251" s="547"/>
      <c r="P251" s="558" t="str">
        <f t="shared" si="28"/>
        <v>INCLUDED</v>
      </c>
      <c r="Q251" s="516">
        <f t="shared" si="29"/>
        <v>0</v>
      </c>
      <c r="R251" s="452">
        <f t="shared" si="30"/>
        <v>0</v>
      </c>
      <c r="S251" s="642">
        <f>Discount!$J$36</f>
        <v>0</v>
      </c>
      <c r="T251" s="452">
        <f t="shared" si="31"/>
        <v>0</v>
      </c>
      <c r="U251" s="453">
        <f t="shared" si="32"/>
        <v>0</v>
      </c>
      <c r="V251" s="769"/>
      <c r="W251" s="264"/>
      <c r="X251" s="264"/>
      <c r="Y251" s="264"/>
      <c r="Z251" s="264"/>
      <c r="AA251" s="264"/>
    </row>
    <row r="252" spans="1:27">
      <c r="A252" s="746">
        <v>110</v>
      </c>
      <c r="B252" s="561">
        <v>7000016417</v>
      </c>
      <c r="C252" s="561">
        <v>1130</v>
      </c>
      <c r="D252" s="561">
        <v>480</v>
      </c>
      <c r="E252" s="561">
        <v>30</v>
      </c>
      <c r="F252" s="561" t="s">
        <v>694</v>
      </c>
      <c r="G252" s="561">
        <v>100020680</v>
      </c>
      <c r="H252" s="561">
        <v>995461</v>
      </c>
      <c r="I252" s="562"/>
      <c r="J252" s="561">
        <v>18</v>
      </c>
      <c r="K252" s="560"/>
      <c r="L252" s="559" t="s">
        <v>902</v>
      </c>
      <c r="M252" s="561" t="s">
        <v>302</v>
      </c>
      <c r="N252" s="561">
        <v>1</v>
      </c>
      <c r="O252" s="547"/>
      <c r="P252" s="558" t="str">
        <f t="shared" si="28"/>
        <v>INCLUDED</v>
      </c>
      <c r="Q252" s="516">
        <f t="shared" si="29"/>
        <v>0</v>
      </c>
      <c r="R252" s="452">
        <f t="shared" si="30"/>
        <v>0</v>
      </c>
      <c r="S252" s="642">
        <f>Discount!$J$36</f>
        <v>0</v>
      </c>
      <c r="T252" s="452">
        <f t="shared" si="31"/>
        <v>0</v>
      </c>
      <c r="U252" s="453">
        <f t="shared" si="32"/>
        <v>0</v>
      </c>
      <c r="V252" s="769"/>
      <c r="W252" s="264"/>
      <c r="X252" s="264"/>
      <c r="Y252" s="264"/>
      <c r="Z252" s="264"/>
      <c r="AA252" s="264"/>
    </row>
    <row r="253" spans="1:27" ht="31.5">
      <c r="A253" s="746">
        <v>111</v>
      </c>
      <c r="B253" s="561">
        <v>7000016417</v>
      </c>
      <c r="C253" s="561">
        <v>1140</v>
      </c>
      <c r="D253" s="561">
        <v>490</v>
      </c>
      <c r="E253" s="561">
        <v>10</v>
      </c>
      <c r="F253" s="561" t="s">
        <v>695</v>
      </c>
      <c r="G253" s="561">
        <v>100002180</v>
      </c>
      <c r="H253" s="561">
        <v>998736</v>
      </c>
      <c r="I253" s="562"/>
      <c r="J253" s="561">
        <v>18</v>
      </c>
      <c r="K253" s="560"/>
      <c r="L253" s="559" t="s">
        <v>529</v>
      </c>
      <c r="M253" s="561" t="s">
        <v>481</v>
      </c>
      <c r="N253" s="561">
        <v>1</v>
      </c>
      <c r="O253" s="547"/>
      <c r="P253" s="558" t="str">
        <f t="shared" si="28"/>
        <v>INCLUDED</v>
      </c>
      <c r="Q253" s="516">
        <f t="shared" si="29"/>
        <v>0</v>
      </c>
      <c r="R253" s="452">
        <f t="shared" si="30"/>
        <v>0</v>
      </c>
      <c r="S253" s="642">
        <f>Discount!$J$36</f>
        <v>0</v>
      </c>
      <c r="T253" s="452">
        <f t="shared" si="31"/>
        <v>0</v>
      </c>
      <c r="U253" s="453">
        <f t="shared" si="32"/>
        <v>0</v>
      </c>
      <c r="V253" s="769"/>
      <c r="W253" s="264"/>
      <c r="X253" s="264"/>
      <c r="Y253" s="264"/>
      <c r="Z253" s="264"/>
      <c r="AA253" s="264"/>
    </row>
    <row r="254" spans="1:27" ht="31.5">
      <c r="A254" s="746">
        <v>112</v>
      </c>
      <c r="B254" s="561">
        <v>7000016417</v>
      </c>
      <c r="C254" s="561">
        <v>1140</v>
      </c>
      <c r="D254" s="561">
        <v>490</v>
      </c>
      <c r="E254" s="561">
        <v>20</v>
      </c>
      <c r="F254" s="561" t="s">
        <v>695</v>
      </c>
      <c r="G254" s="561">
        <v>100002181</v>
      </c>
      <c r="H254" s="561">
        <v>998736</v>
      </c>
      <c r="I254" s="562"/>
      <c r="J254" s="561">
        <v>18</v>
      </c>
      <c r="K254" s="560"/>
      <c r="L254" s="559" t="s">
        <v>482</v>
      </c>
      <c r="M254" s="561" t="s">
        <v>481</v>
      </c>
      <c r="N254" s="561">
        <v>1</v>
      </c>
      <c r="O254" s="547"/>
      <c r="P254" s="558" t="str">
        <f t="shared" si="28"/>
        <v>INCLUDED</v>
      </c>
      <c r="Q254" s="516">
        <f t="shared" si="29"/>
        <v>0</v>
      </c>
      <c r="R254" s="452">
        <f t="shared" si="30"/>
        <v>0</v>
      </c>
      <c r="S254" s="642">
        <f>Discount!$J$36</f>
        <v>0</v>
      </c>
      <c r="T254" s="452">
        <f t="shared" si="31"/>
        <v>0</v>
      </c>
      <c r="U254" s="453">
        <f t="shared" si="32"/>
        <v>0</v>
      </c>
      <c r="V254" s="769"/>
      <c r="W254" s="264"/>
      <c r="X254" s="264"/>
      <c r="Y254" s="264"/>
      <c r="Z254" s="264"/>
      <c r="AA254" s="264"/>
    </row>
    <row r="255" spans="1:27" ht="31.5">
      <c r="A255" s="746">
        <v>113</v>
      </c>
      <c r="B255" s="561">
        <v>7000016417</v>
      </c>
      <c r="C255" s="561">
        <v>1140</v>
      </c>
      <c r="D255" s="561">
        <v>490</v>
      </c>
      <c r="E255" s="561">
        <v>30</v>
      </c>
      <c r="F255" s="561" t="s">
        <v>695</v>
      </c>
      <c r="G255" s="561">
        <v>100002182</v>
      </c>
      <c r="H255" s="561">
        <v>998736</v>
      </c>
      <c r="I255" s="562"/>
      <c r="J255" s="561">
        <v>18</v>
      </c>
      <c r="K255" s="560"/>
      <c r="L255" s="559" t="s">
        <v>483</v>
      </c>
      <c r="M255" s="561" t="s">
        <v>481</v>
      </c>
      <c r="N255" s="561">
        <v>1</v>
      </c>
      <c r="O255" s="547"/>
      <c r="P255" s="558" t="str">
        <f t="shared" si="28"/>
        <v>INCLUDED</v>
      </c>
      <c r="Q255" s="516">
        <f t="shared" si="29"/>
        <v>0</v>
      </c>
      <c r="R255" s="452">
        <f t="shared" si="30"/>
        <v>0</v>
      </c>
      <c r="S255" s="642">
        <f>Discount!$J$36</f>
        <v>0</v>
      </c>
      <c r="T255" s="452">
        <f t="shared" si="31"/>
        <v>0</v>
      </c>
      <c r="U255" s="453">
        <f t="shared" si="32"/>
        <v>0</v>
      </c>
      <c r="V255" s="769"/>
      <c r="W255" s="264"/>
      <c r="X255" s="264"/>
      <c r="Y255" s="264"/>
      <c r="Z255" s="264"/>
      <c r="AA255" s="264"/>
    </row>
    <row r="256" spans="1:27">
      <c r="A256" s="746">
        <v>114</v>
      </c>
      <c r="B256" s="561">
        <v>7000016417</v>
      </c>
      <c r="C256" s="561">
        <v>1140</v>
      </c>
      <c r="D256" s="561">
        <v>490</v>
      </c>
      <c r="E256" s="561">
        <v>40</v>
      </c>
      <c r="F256" s="561" t="s">
        <v>695</v>
      </c>
      <c r="G256" s="561">
        <v>100003034</v>
      </c>
      <c r="H256" s="561">
        <v>998736</v>
      </c>
      <c r="I256" s="562"/>
      <c r="J256" s="561">
        <v>18</v>
      </c>
      <c r="K256" s="560"/>
      <c r="L256" s="559" t="s">
        <v>579</v>
      </c>
      <c r="M256" s="561" t="s">
        <v>303</v>
      </c>
      <c r="N256" s="561">
        <v>0.5</v>
      </c>
      <c r="O256" s="547"/>
      <c r="P256" s="558" t="str">
        <f t="shared" si="28"/>
        <v>INCLUDED</v>
      </c>
      <c r="Q256" s="516">
        <f t="shared" si="29"/>
        <v>0</v>
      </c>
      <c r="R256" s="452">
        <f t="shared" si="30"/>
        <v>0</v>
      </c>
      <c r="S256" s="642">
        <f>Discount!$J$36</f>
        <v>0</v>
      </c>
      <c r="T256" s="452">
        <f t="shared" si="31"/>
        <v>0</v>
      </c>
      <c r="U256" s="453">
        <f t="shared" si="32"/>
        <v>0</v>
      </c>
      <c r="V256" s="769"/>
      <c r="W256" s="264"/>
      <c r="X256" s="264"/>
      <c r="Y256" s="264"/>
      <c r="Z256" s="264"/>
      <c r="AA256" s="264"/>
    </row>
    <row r="257" spans="1:27" ht="31.5">
      <c r="A257" s="746">
        <v>115</v>
      </c>
      <c r="B257" s="561">
        <v>7000016417</v>
      </c>
      <c r="C257" s="561">
        <v>1150</v>
      </c>
      <c r="D257" s="561">
        <v>500</v>
      </c>
      <c r="E257" s="561">
        <v>10</v>
      </c>
      <c r="F257" s="561" t="s">
        <v>544</v>
      </c>
      <c r="G257" s="561">
        <v>100000638</v>
      </c>
      <c r="H257" s="561">
        <v>998731</v>
      </c>
      <c r="I257" s="562"/>
      <c r="J257" s="561">
        <v>18</v>
      </c>
      <c r="K257" s="560"/>
      <c r="L257" s="559" t="s">
        <v>903</v>
      </c>
      <c r="M257" s="561" t="s">
        <v>302</v>
      </c>
      <c r="N257" s="561">
        <v>2</v>
      </c>
      <c r="O257" s="547"/>
      <c r="P257" s="558" t="str">
        <f t="shared" si="28"/>
        <v>INCLUDED</v>
      </c>
      <c r="Q257" s="516">
        <f t="shared" si="29"/>
        <v>0</v>
      </c>
      <c r="R257" s="452">
        <f t="shared" si="30"/>
        <v>0</v>
      </c>
      <c r="S257" s="642">
        <f>Discount!$J$36</f>
        <v>0</v>
      </c>
      <c r="T257" s="452">
        <f t="shared" si="31"/>
        <v>0</v>
      </c>
      <c r="U257" s="453">
        <f t="shared" si="32"/>
        <v>0</v>
      </c>
      <c r="V257" s="769"/>
      <c r="W257" s="264"/>
      <c r="X257" s="264"/>
      <c r="Y257" s="264"/>
      <c r="Z257" s="264"/>
      <c r="AA257" s="264"/>
    </row>
    <row r="258" spans="1:27" ht="31.5">
      <c r="A258" s="746">
        <v>116</v>
      </c>
      <c r="B258" s="561">
        <v>7000016417</v>
      </c>
      <c r="C258" s="561">
        <v>1150</v>
      </c>
      <c r="D258" s="561">
        <v>500</v>
      </c>
      <c r="E258" s="561">
        <v>20</v>
      </c>
      <c r="F258" s="561" t="s">
        <v>544</v>
      </c>
      <c r="G258" s="561">
        <v>100000639</v>
      </c>
      <c r="H258" s="561">
        <v>998731</v>
      </c>
      <c r="I258" s="562"/>
      <c r="J258" s="561">
        <v>18</v>
      </c>
      <c r="K258" s="560"/>
      <c r="L258" s="559" t="s">
        <v>904</v>
      </c>
      <c r="M258" s="561" t="s">
        <v>302</v>
      </c>
      <c r="N258" s="561">
        <v>2</v>
      </c>
      <c r="O258" s="547"/>
      <c r="P258" s="558" t="str">
        <f t="shared" si="28"/>
        <v>INCLUDED</v>
      </c>
      <c r="Q258" s="516">
        <f t="shared" si="29"/>
        <v>0</v>
      </c>
      <c r="R258" s="452">
        <f t="shared" si="30"/>
        <v>0</v>
      </c>
      <c r="S258" s="642">
        <f>Discount!$J$36</f>
        <v>0</v>
      </c>
      <c r="T258" s="452">
        <f t="shared" si="31"/>
        <v>0</v>
      </c>
      <c r="U258" s="453">
        <f t="shared" si="32"/>
        <v>0</v>
      </c>
      <c r="V258" s="769"/>
      <c r="W258" s="264"/>
      <c r="X258" s="264"/>
      <c r="Y258" s="264"/>
      <c r="Z258" s="264"/>
      <c r="AA258" s="264"/>
    </row>
    <row r="259" spans="1:27" ht="31.5">
      <c r="A259" s="746">
        <v>117</v>
      </c>
      <c r="B259" s="561">
        <v>7000016417</v>
      </c>
      <c r="C259" s="561">
        <v>1150</v>
      </c>
      <c r="D259" s="561">
        <v>500</v>
      </c>
      <c r="E259" s="561">
        <v>50</v>
      </c>
      <c r="F259" s="561" t="s">
        <v>544</v>
      </c>
      <c r="G259" s="561">
        <v>100002655</v>
      </c>
      <c r="H259" s="561">
        <v>998731</v>
      </c>
      <c r="I259" s="562"/>
      <c r="J259" s="561">
        <v>18</v>
      </c>
      <c r="K259" s="560"/>
      <c r="L259" s="559" t="s">
        <v>905</v>
      </c>
      <c r="M259" s="561" t="s">
        <v>302</v>
      </c>
      <c r="N259" s="561">
        <v>10</v>
      </c>
      <c r="O259" s="547"/>
      <c r="P259" s="558" t="str">
        <f t="shared" si="28"/>
        <v>INCLUDED</v>
      </c>
      <c r="Q259" s="516">
        <f t="shared" si="29"/>
        <v>0</v>
      </c>
      <c r="R259" s="452">
        <f t="shared" si="30"/>
        <v>0</v>
      </c>
      <c r="S259" s="642">
        <f>Discount!$J$36</f>
        <v>0</v>
      </c>
      <c r="T259" s="452">
        <f t="shared" si="31"/>
        <v>0</v>
      </c>
      <c r="U259" s="453">
        <f t="shared" si="32"/>
        <v>0</v>
      </c>
      <c r="V259" s="769"/>
      <c r="W259" s="264"/>
      <c r="X259" s="264"/>
      <c r="Y259" s="264"/>
      <c r="Z259" s="264"/>
      <c r="AA259" s="264"/>
    </row>
    <row r="260" spans="1:27" ht="31.5">
      <c r="A260" s="746">
        <v>118</v>
      </c>
      <c r="B260" s="561">
        <v>7000016417</v>
      </c>
      <c r="C260" s="561">
        <v>1150</v>
      </c>
      <c r="D260" s="561">
        <v>500</v>
      </c>
      <c r="E260" s="561">
        <v>60</v>
      </c>
      <c r="F260" s="561" t="s">
        <v>544</v>
      </c>
      <c r="G260" s="561">
        <v>100002656</v>
      </c>
      <c r="H260" s="561">
        <v>998731</v>
      </c>
      <c r="I260" s="562"/>
      <c r="J260" s="561">
        <v>18</v>
      </c>
      <c r="K260" s="560"/>
      <c r="L260" s="559" t="s">
        <v>906</v>
      </c>
      <c r="M260" s="561" t="s">
        <v>302</v>
      </c>
      <c r="N260" s="561">
        <v>4</v>
      </c>
      <c r="O260" s="547"/>
      <c r="P260" s="558" t="str">
        <f t="shared" si="28"/>
        <v>INCLUDED</v>
      </c>
      <c r="Q260" s="516">
        <f t="shared" si="29"/>
        <v>0</v>
      </c>
      <c r="R260" s="452">
        <f t="shared" si="30"/>
        <v>0</v>
      </c>
      <c r="S260" s="642">
        <f>Discount!$J$36</f>
        <v>0</v>
      </c>
      <c r="T260" s="452">
        <f t="shared" si="31"/>
        <v>0</v>
      </c>
      <c r="U260" s="453">
        <f t="shared" si="32"/>
        <v>0</v>
      </c>
      <c r="V260" s="769"/>
      <c r="W260" s="264"/>
      <c r="X260" s="264"/>
      <c r="Y260" s="264"/>
      <c r="Z260" s="264"/>
      <c r="AA260" s="264"/>
    </row>
    <row r="261" spans="1:27" ht="31.5">
      <c r="A261" s="746">
        <v>119</v>
      </c>
      <c r="B261" s="561">
        <v>7000016417</v>
      </c>
      <c r="C261" s="561">
        <v>1150</v>
      </c>
      <c r="D261" s="561">
        <v>500</v>
      </c>
      <c r="E261" s="561">
        <v>70</v>
      </c>
      <c r="F261" s="561" t="s">
        <v>544</v>
      </c>
      <c r="G261" s="561">
        <v>100004682</v>
      </c>
      <c r="H261" s="561">
        <v>998736</v>
      </c>
      <c r="I261" s="562"/>
      <c r="J261" s="561">
        <v>18</v>
      </c>
      <c r="K261" s="560"/>
      <c r="L261" s="559" t="s">
        <v>907</v>
      </c>
      <c r="M261" s="561" t="s">
        <v>301</v>
      </c>
      <c r="N261" s="561">
        <v>1</v>
      </c>
      <c r="O261" s="547"/>
      <c r="P261" s="558" t="str">
        <f t="shared" si="28"/>
        <v>INCLUDED</v>
      </c>
      <c r="Q261" s="516">
        <f t="shared" si="29"/>
        <v>0</v>
      </c>
      <c r="R261" s="452">
        <f t="shared" si="30"/>
        <v>0</v>
      </c>
      <c r="S261" s="642">
        <f>Discount!$J$36</f>
        <v>0</v>
      </c>
      <c r="T261" s="452">
        <f t="shared" si="31"/>
        <v>0</v>
      </c>
      <c r="U261" s="453">
        <f t="shared" si="32"/>
        <v>0</v>
      </c>
      <c r="V261" s="769"/>
      <c r="W261" s="264"/>
      <c r="X261" s="264"/>
      <c r="Y261" s="264"/>
      <c r="Z261" s="264"/>
      <c r="AA261" s="264"/>
    </row>
    <row r="262" spans="1:27">
      <c r="A262" s="746">
        <v>120</v>
      </c>
      <c r="B262" s="561">
        <v>7000016417</v>
      </c>
      <c r="C262" s="561">
        <v>1160</v>
      </c>
      <c r="D262" s="561">
        <v>510</v>
      </c>
      <c r="E262" s="561">
        <v>10</v>
      </c>
      <c r="F262" s="561" t="s">
        <v>696</v>
      </c>
      <c r="G262" s="561">
        <v>100003103</v>
      </c>
      <c r="H262" s="561">
        <v>998731</v>
      </c>
      <c r="I262" s="562"/>
      <c r="J262" s="561">
        <v>18</v>
      </c>
      <c r="K262" s="560"/>
      <c r="L262" s="559" t="s">
        <v>491</v>
      </c>
      <c r="M262" s="561" t="s">
        <v>303</v>
      </c>
      <c r="N262" s="561">
        <v>5</v>
      </c>
      <c r="O262" s="547"/>
      <c r="P262" s="558" t="str">
        <f t="shared" si="28"/>
        <v>INCLUDED</v>
      </c>
      <c r="Q262" s="516">
        <f t="shared" si="29"/>
        <v>0</v>
      </c>
      <c r="R262" s="452">
        <f t="shared" si="30"/>
        <v>0</v>
      </c>
      <c r="S262" s="642">
        <f>Discount!$J$36</f>
        <v>0</v>
      </c>
      <c r="T262" s="452">
        <f t="shared" si="31"/>
        <v>0</v>
      </c>
      <c r="U262" s="453">
        <f t="shared" si="32"/>
        <v>0</v>
      </c>
      <c r="V262" s="769"/>
      <c r="W262" s="264"/>
      <c r="X262" s="264"/>
      <c r="Y262" s="264"/>
      <c r="Z262" s="264"/>
      <c r="AA262" s="264"/>
    </row>
    <row r="263" spans="1:27" ht="31.5">
      <c r="A263" s="746">
        <v>121</v>
      </c>
      <c r="B263" s="561">
        <v>7000016417</v>
      </c>
      <c r="C263" s="561">
        <v>1250</v>
      </c>
      <c r="D263" s="561">
        <v>540</v>
      </c>
      <c r="E263" s="561">
        <v>10</v>
      </c>
      <c r="F263" s="561" t="s">
        <v>700</v>
      </c>
      <c r="G263" s="561">
        <v>100002379</v>
      </c>
      <c r="H263" s="561">
        <v>995463</v>
      </c>
      <c r="I263" s="562"/>
      <c r="J263" s="561">
        <v>18</v>
      </c>
      <c r="K263" s="560"/>
      <c r="L263" s="559" t="s">
        <v>518</v>
      </c>
      <c r="M263" s="561" t="s">
        <v>481</v>
      </c>
      <c r="N263" s="561">
        <v>1</v>
      </c>
      <c r="O263" s="547"/>
      <c r="P263" s="558" t="str">
        <f t="shared" si="28"/>
        <v>INCLUDED</v>
      </c>
      <c r="Q263" s="516">
        <f t="shared" si="29"/>
        <v>0</v>
      </c>
      <c r="R263" s="452">
        <f t="shared" si="30"/>
        <v>0</v>
      </c>
      <c r="S263" s="642">
        <f>Discount!$J$36</f>
        <v>0</v>
      </c>
      <c r="T263" s="452">
        <f t="shared" si="31"/>
        <v>0</v>
      </c>
      <c r="U263" s="453">
        <f t="shared" si="32"/>
        <v>0</v>
      </c>
      <c r="V263" s="769"/>
      <c r="W263" s="264"/>
      <c r="X263" s="264"/>
      <c r="Y263" s="264"/>
      <c r="Z263" s="264"/>
      <c r="AA263" s="264"/>
    </row>
    <row r="264" spans="1:27" ht="31.5">
      <c r="A264" s="746">
        <v>122</v>
      </c>
      <c r="B264" s="561">
        <v>7000016417</v>
      </c>
      <c r="C264" s="561">
        <v>1250</v>
      </c>
      <c r="D264" s="561">
        <v>540</v>
      </c>
      <c r="E264" s="561">
        <v>20</v>
      </c>
      <c r="F264" s="561" t="s">
        <v>700</v>
      </c>
      <c r="G264" s="561">
        <v>100020006</v>
      </c>
      <c r="H264" s="561">
        <v>995463</v>
      </c>
      <c r="I264" s="562"/>
      <c r="J264" s="561">
        <v>18</v>
      </c>
      <c r="K264" s="560"/>
      <c r="L264" s="559" t="s">
        <v>908</v>
      </c>
      <c r="M264" s="561" t="s">
        <v>302</v>
      </c>
      <c r="N264" s="561">
        <v>1</v>
      </c>
      <c r="O264" s="547"/>
      <c r="P264" s="558" t="str">
        <f t="shared" si="28"/>
        <v>INCLUDED</v>
      </c>
      <c r="Q264" s="516">
        <f t="shared" si="29"/>
        <v>0</v>
      </c>
      <c r="R264" s="452">
        <f t="shared" si="30"/>
        <v>0</v>
      </c>
      <c r="S264" s="642">
        <f>Discount!$J$36</f>
        <v>0</v>
      </c>
      <c r="T264" s="452">
        <f t="shared" si="31"/>
        <v>0</v>
      </c>
      <c r="U264" s="453">
        <f t="shared" si="32"/>
        <v>0</v>
      </c>
      <c r="V264" s="769"/>
      <c r="W264" s="264"/>
      <c r="X264" s="264"/>
      <c r="Y264" s="264"/>
      <c r="Z264" s="264"/>
      <c r="AA264" s="264"/>
    </row>
    <row r="265" spans="1:27" ht="31.5">
      <c r="A265" s="746">
        <v>123</v>
      </c>
      <c r="B265" s="561">
        <v>7000016417</v>
      </c>
      <c r="C265" s="561">
        <v>1250</v>
      </c>
      <c r="D265" s="561">
        <v>540</v>
      </c>
      <c r="E265" s="561">
        <v>30</v>
      </c>
      <c r="F265" s="561" t="s">
        <v>700</v>
      </c>
      <c r="G265" s="561">
        <v>100020691</v>
      </c>
      <c r="H265" s="561">
        <v>995463</v>
      </c>
      <c r="I265" s="562"/>
      <c r="J265" s="561">
        <v>18</v>
      </c>
      <c r="K265" s="560"/>
      <c r="L265" s="559" t="s">
        <v>909</v>
      </c>
      <c r="M265" s="561" t="s">
        <v>302</v>
      </c>
      <c r="N265" s="561">
        <v>1</v>
      </c>
      <c r="O265" s="547"/>
      <c r="P265" s="558" t="str">
        <f t="shared" si="28"/>
        <v>INCLUDED</v>
      </c>
      <c r="Q265" s="516">
        <f t="shared" si="29"/>
        <v>0</v>
      </c>
      <c r="R265" s="452">
        <f t="shared" si="30"/>
        <v>0</v>
      </c>
      <c r="S265" s="642">
        <f>Discount!$J$36</f>
        <v>0</v>
      </c>
      <c r="T265" s="452">
        <f t="shared" si="31"/>
        <v>0</v>
      </c>
      <c r="U265" s="453">
        <f t="shared" si="32"/>
        <v>0</v>
      </c>
      <c r="V265" s="769"/>
      <c r="W265" s="264"/>
      <c r="X265" s="264"/>
      <c r="Y265" s="264"/>
      <c r="Z265" s="264"/>
      <c r="AA265" s="264"/>
    </row>
    <row r="266" spans="1:27" ht="31.5">
      <c r="A266" s="746">
        <v>124</v>
      </c>
      <c r="B266" s="561">
        <v>7000016417</v>
      </c>
      <c r="C266" s="561">
        <v>1250</v>
      </c>
      <c r="D266" s="561">
        <v>540</v>
      </c>
      <c r="E266" s="561">
        <v>50</v>
      </c>
      <c r="F266" s="561" t="s">
        <v>700</v>
      </c>
      <c r="G266" s="561">
        <v>100003495</v>
      </c>
      <c r="H266" s="561">
        <v>998731</v>
      </c>
      <c r="I266" s="562"/>
      <c r="J266" s="561">
        <v>18</v>
      </c>
      <c r="K266" s="560"/>
      <c r="L266" s="559" t="s">
        <v>910</v>
      </c>
      <c r="M266" s="561" t="s">
        <v>301</v>
      </c>
      <c r="N266" s="561">
        <v>15</v>
      </c>
      <c r="O266" s="547"/>
      <c r="P266" s="558" t="str">
        <f t="shared" si="28"/>
        <v>INCLUDED</v>
      </c>
      <c r="Q266" s="516">
        <f t="shared" si="29"/>
        <v>0</v>
      </c>
      <c r="R266" s="452">
        <f t="shared" si="30"/>
        <v>0</v>
      </c>
      <c r="S266" s="642">
        <f>Discount!$J$36</f>
        <v>0</v>
      </c>
      <c r="T266" s="452">
        <f t="shared" si="31"/>
        <v>0</v>
      </c>
      <c r="U266" s="453">
        <f t="shared" si="32"/>
        <v>0</v>
      </c>
      <c r="V266" s="769"/>
      <c r="W266" s="264"/>
      <c r="X266" s="264"/>
      <c r="Y266" s="264"/>
      <c r="Z266" s="264"/>
      <c r="AA266" s="264"/>
    </row>
    <row r="267" spans="1:27" ht="31.5">
      <c r="A267" s="746">
        <v>125</v>
      </c>
      <c r="B267" s="561">
        <v>7000016417</v>
      </c>
      <c r="C267" s="561">
        <v>1260</v>
      </c>
      <c r="D267" s="561">
        <v>550</v>
      </c>
      <c r="E267" s="561">
        <v>10</v>
      </c>
      <c r="F267" s="561" t="s">
        <v>825</v>
      </c>
      <c r="G267" s="561">
        <v>100002654</v>
      </c>
      <c r="H267" s="561">
        <v>998736</v>
      </c>
      <c r="I267" s="562"/>
      <c r="J267" s="561">
        <v>18</v>
      </c>
      <c r="K267" s="560"/>
      <c r="L267" s="559" t="s">
        <v>911</v>
      </c>
      <c r="M267" s="561" t="s">
        <v>301</v>
      </c>
      <c r="N267" s="561">
        <v>1</v>
      </c>
      <c r="O267" s="547"/>
      <c r="P267" s="558" t="str">
        <f t="shared" si="28"/>
        <v>INCLUDED</v>
      </c>
      <c r="Q267" s="516">
        <f t="shared" si="29"/>
        <v>0</v>
      </c>
      <c r="R267" s="452">
        <f t="shared" si="30"/>
        <v>0</v>
      </c>
      <c r="S267" s="642">
        <f>Discount!$J$36</f>
        <v>0</v>
      </c>
      <c r="T267" s="452">
        <f t="shared" si="31"/>
        <v>0</v>
      </c>
      <c r="U267" s="453">
        <f t="shared" si="32"/>
        <v>0</v>
      </c>
      <c r="V267" s="769"/>
      <c r="W267" s="264"/>
      <c r="X267" s="264"/>
      <c r="Y267" s="264"/>
      <c r="Z267" s="264"/>
      <c r="AA267" s="264"/>
    </row>
    <row r="268" spans="1:27" ht="31.5">
      <c r="A268" s="746">
        <v>126</v>
      </c>
      <c r="B268" s="561">
        <v>7000016417</v>
      </c>
      <c r="C268" s="561">
        <v>1270</v>
      </c>
      <c r="D268" s="561">
        <v>560</v>
      </c>
      <c r="E268" s="561">
        <v>10</v>
      </c>
      <c r="F268" s="561" t="s">
        <v>826</v>
      </c>
      <c r="G268" s="561">
        <v>100003004</v>
      </c>
      <c r="H268" s="561">
        <v>998736</v>
      </c>
      <c r="I268" s="562"/>
      <c r="J268" s="561">
        <v>18</v>
      </c>
      <c r="K268" s="560"/>
      <c r="L268" s="559" t="s">
        <v>912</v>
      </c>
      <c r="M268" s="561" t="s">
        <v>303</v>
      </c>
      <c r="N268" s="561">
        <v>4.5</v>
      </c>
      <c r="O268" s="547"/>
      <c r="P268" s="558" t="str">
        <f t="shared" si="28"/>
        <v>INCLUDED</v>
      </c>
      <c r="Q268" s="516">
        <f t="shared" si="29"/>
        <v>0</v>
      </c>
      <c r="R268" s="452">
        <f t="shared" si="30"/>
        <v>0</v>
      </c>
      <c r="S268" s="642">
        <f>Discount!$J$36</f>
        <v>0</v>
      </c>
      <c r="T268" s="452">
        <f t="shared" si="31"/>
        <v>0</v>
      </c>
      <c r="U268" s="453">
        <f t="shared" si="32"/>
        <v>0</v>
      </c>
      <c r="V268" s="769"/>
      <c r="W268" s="264"/>
      <c r="X268" s="264"/>
      <c r="Y268" s="264"/>
      <c r="Z268" s="264"/>
      <c r="AA268" s="264"/>
    </row>
    <row r="269" spans="1:27" ht="47.25">
      <c r="A269" s="746">
        <v>127</v>
      </c>
      <c r="B269" s="561">
        <v>7000016417</v>
      </c>
      <c r="C269" s="561">
        <v>1270</v>
      </c>
      <c r="D269" s="561">
        <v>560</v>
      </c>
      <c r="E269" s="561">
        <v>20</v>
      </c>
      <c r="F269" s="561" t="s">
        <v>826</v>
      </c>
      <c r="G269" s="561">
        <v>100003538</v>
      </c>
      <c r="H269" s="561">
        <v>998736</v>
      </c>
      <c r="I269" s="562"/>
      <c r="J269" s="561">
        <v>18</v>
      </c>
      <c r="K269" s="560"/>
      <c r="L269" s="559" t="s">
        <v>913</v>
      </c>
      <c r="M269" s="561" t="s">
        <v>302</v>
      </c>
      <c r="N269" s="561">
        <v>12</v>
      </c>
      <c r="O269" s="547"/>
      <c r="P269" s="558" t="str">
        <f t="shared" si="28"/>
        <v>INCLUDED</v>
      </c>
      <c r="Q269" s="516">
        <f t="shared" si="29"/>
        <v>0</v>
      </c>
      <c r="R269" s="452">
        <f t="shared" si="30"/>
        <v>0</v>
      </c>
      <c r="S269" s="642">
        <f>Discount!$J$36</f>
        <v>0</v>
      </c>
      <c r="T269" s="452">
        <f t="shared" si="31"/>
        <v>0</v>
      </c>
      <c r="U269" s="453">
        <f t="shared" si="32"/>
        <v>0</v>
      </c>
      <c r="V269" s="769"/>
      <c r="W269" s="264"/>
      <c r="X269" s="264"/>
      <c r="Y269" s="264"/>
      <c r="Z269" s="264"/>
      <c r="AA269" s="264"/>
    </row>
    <row r="270" spans="1:27" ht="31.5">
      <c r="A270" s="746">
        <v>128</v>
      </c>
      <c r="B270" s="561">
        <v>7000016417</v>
      </c>
      <c r="C270" s="561">
        <v>1280</v>
      </c>
      <c r="D270" s="561">
        <v>570</v>
      </c>
      <c r="E270" s="561">
        <v>10</v>
      </c>
      <c r="F270" s="561" t="s">
        <v>699</v>
      </c>
      <c r="G270" s="561">
        <v>100000774</v>
      </c>
      <c r="H270" s="561">
        <v>998736</v>
      </c>
      <c r="I270" s="562"/>
      <c r="J270" s="561">
        <v>18</v>
      </c>
      <c r="K270" s="560"/>
      <c r="L270" s="559" t="s">
        <v>914</v>
      </c>
      <c r="M270" s="561" t="s">
        <v>301</v>
      </c>
      <c r="N270" s="561">
        <v>4</v>
      </c>
      <c r="O270" s="547"/>
      <c r="P270" s="558" t="str">
        <f t="shared" si="28"/>
        <v>INCLUDED</v>
      </c>
      <c r="Q270" s="516">
        <f t="shared" si="29"/>
        <v>0</v>
      </c>
      <c r="R270" s="452">
        <f t="shared" si="30"/>
        <v>0</v>
      </c>
      <c r="S270" s="642">
        <f>Discount!$J$36</f>
        <v>0</v>
      </c>
      <c r="T270" s="452">
        <f t="shared" si="31"/>
        <v>0</v>
      </c>
      <c r="U270" s="453">
        <f t="shared" si="32"/>
        <v>0</v>
      </c>
      <c r="V270" s="769"/>
      <c r="W270" s="264"/>
      <c r="X270" s="264"/>
      <c r="Y270" s="264"/>
      <c r="Z270" s="264"/>
      <c r="AA270" s="264"/>
    </row>
    <row r="271" spans="1:27" ht="31.5">
      <c r="A271" s="746">
        <v>129</v>
      </c>
      <c r="B271" s="561">
        <v>7000016417</v>
      </c>
      <c r="C271" s="561">
        <v>1280</v>
      </c>
      <c r="D271" s="561">
        <v>570</v>
      </c>
      <c r="E271" s="561">
        <v>20</v>
      </c>
      <c r="F271" s="561" t="s">
        <v>699</v>
      </c>
      <c r="G271" s="561">
        <v>100002710</v>
      </c>
      <c r="H271" s="561">
        <v>998736</v>
      </c>
      <c r="I271" s="562"/>
      <c r="J271" s="561">
        <v>18</v>
      </c>
      <c r="K271" s="560"/>
      <c r="L271" s="559" t="s">
        <v>915</v>
      </c>
      <c r="M271" s="561" t="s">
        <v>301</v>
      </c>
      <c r="N271" s="561">
        <v>1</v>
      </c>
      <c r="O271" s="547"/>
      <c r="P271" s="558" t="str">
        <f t="shared" si="28"/>
        <v>INCLUDED</v>
      </c>
      <c r="Q271" s="516">
        <f t="shared" si="29"/>
        <v>0</v>
      </c>
      <c r="R271" s="452">
        <f t="shared" si="30"/>
        <v>0</v>
      </c>
      <c r="S271" s="642">
        <f>Discount!$J$36</f>
        <v>0</v>
      </c>
      <c r="T271" s="452">
        <f t="shared" si="31"/>
        <v>0</v>
      </c>
      <c r="U271" s="453">
        <f t="shared" si="32"/>
        <v>0</v>
      </c>
      <c r="V271" s="769"/>
      <c r="W271" s="264"/>
      <c r="X271" s="264"/>
      <c r="Y271" s="264"/>
      <c r="Z271" s="264"/>
      <c r="AA271" s="264"/>
    </row>
    <row r="272" spans="1:27" ht="31.5">
      <c r="A272" s="746">
        <v>130</v>
      </c>
      <c r="B272" s="561">
        <v>7000016417</v>
      </c>
      <c r="C272" s="561">
        <v>1280</v>
      </c>
      <c r="D272" s="561">
        <v>570</v>
      </c>
      <c r="E272" s="561">
        <v>30</v>
      </c>
      <c r="F272" s="561" t="s">
        <v>699</v>
      </c>
      <c r="G272" s="561">
        <v>100002775</v>
      </c>
      <c r="H272" s="561">
        <v>998736</v>
      </c>
      <c r="I272" s="562"/>
      <c r="J272" s="561">
        <v>18</v>
      </c>
      <c r="K272" s="560"/>
      <c r="L272" s="559" t="s">
        <v>916</v>
      </c>
      <c r="M272" s="561" t="s">
        <v>301</v>
      </c>
      <c r="N272" s="561">
        <v>14</v>
      </c>
      <c r="O272" s="547"/>
      <c r="P272" s="558" t="str">
        <f t="shared" si="28"/>
        <v>INCLUDED</v>
      </c>
      <c r="Q272" s="516">
        <f t="shared" si="29"/>
        <v>0</v>
      </c>
      <c r="R272" s="452">
        <f t="shared" si="30"/>
        <v>0</v>
      </c>
      <c r="S272" s="642">
        <f>Discount!$J$36</f>
        <v>0</v>
      </c>
      <c r="T272" s="452">
        <f t="shared" si="31"/>
        <v>0</v>
      </c>
      <c r="U272" s="453">
        <f t="shared" si="32"/>
        <v>0</v>
      </c>
      <c r="V272" s="769"/>
      <c r="W272" s="264"/>
      <c r="X272" s="264"/>
      <c r="Y272" s="264"/>
      <c r="Z272" s="264"/>
      <c r="AA272" s="264"/>
    </row>
    <row r="273" spans="1:31" ht="31.5">
      <c r="A273" s="746">
        <v>131</v>
      </c>
      <c r="B273" s="561">
        <v>7000016417</v>
      </c>
      <c r="C273" s="561">
        <v>1280</v>
      </c>
      <c r="D273" s="561">
        <v>570</v>
      </c>
      <c r="E273" s="561">
        <v>40</v>
      </c>
      <c r="F273" s="561" t="s">
        <v>699</v>
      </c>
      <c r="G273" s="561">
        <v>100002774</v>
      </c>
      <c r="H273" s="561">
        <v>998736</v>
      </c>
      <c r="I273" s="562"/>
      <c r="J273" s="561">
        <v>18</v>
      </c>
      <c r="K273" s="560"/>
      <c r="L273" s="559" t="s">
        <v>917</v>
      </c>
      <c r="M273" s="561" t="s">
        <v>301</v>
      </c>
      <c r="N273" s="561">
        <v>1</v>
      </c>
      <c r="O273" s="547"/>
      <c r="P273" s="558" t="str">
        <f t="shared" si="28"/>
        <v>INCLUDED</v>
      </c>
      <c r="Q273" s="516">
        <f t="shared" si="29"/>
        <v>0</v>
      </c>
      <c r="R273" s="452">
        <f t="shared" si="30"/>
        <v>0</v>
      </c>
      <c r="S273" s="642">
        <f>Discount!$J$36</f>
        <v>0</v>
      </c>
      <c r="T273" s="452">
        <f t="shared" si="31"/>
        <v>0</v>
      </c>
      <c r="U273" s="453">
        <f t="shared" si="32"/>
        <v>0</v>
      </c>
      <c r="V273" s="769"/>
      <c r="W273" s="264"/>
      <c r="X273" s="264"/>
      <c r="Y273" s="264"/>
      <c r="Z273" s="264"/>
      <c r="AA273" s="264"/>
    </row>
    <row r="274" spans="1:31" ht="47.25">
      <c r="A274" s="746">
        <v>132</v>
      </c>
      <c r="B274" s="561">
        <v>7000016417</v>
      </c>
      <c r="C274" s="561">
        <v>1310</v>
      </c>
      <c r="D274" s="561">
        <v>590</v>
      </c>
      <c r="E274" s="561">
        <v>20</v>
      </c>
      <c r="F274" s="561" t="s">
        <v>827</v>
      </c>
      <c r="G274" s="561">
        <v>100003538</v>
      </c>
      <c r="H274" s="561">
        <v>998736</v>
      </c>
      <c r="I274" s="562"/>
      <c r="J274" s="561">
        <v>18</v>
      </c>
      <c r="K274" s="560"/>
      <c r="L274" s="559" t="s">
        <v>913</v>
      </c>
      <c r="M274" s="561" t="s">
        <v>302</v>
      </c>
      <c r="N274" s="561">
        <v>4</v>
      </c>
      <c r="O274" s="547"/>
      <c r="P274" s="558" t="str">
        <f t="shared" si="28"/>
        <v>INCLUDED</v>
      </c>
      <c r="Q274" s="516">
        <f t="shared" si="29"/>
        <v>0</v>
      </c>
      <c r="R274" s="452">
        <f t="shared" si="30"/>
        <v>0</v>
      </c>
      <c r="S274" s="642">
        <f>Discount!$J$36</f>
        <v>0</v>
      </c>
      <c r="T274" s="452">
        <f t="shared" si="31"/>
        <v>0</v>
      </c>
      <c r="U274" s="453">
        <f t="shared" si="32"/>
        <v>0</v>
      </c>
      <c r="V274" s="769"/>
      <c r="W274" s="264"/>
      <c r="X274" s="264"/>
      <c r="Y274" s="264"/>
      <c r="Z274" s="264"/>
      <c r="AA274" s="264"/>
    </row>
    <row r="275" spans="1:31" ht="31.5">
      <c r="A275" s="746">
        <v>133</v>
      </c>
      <c r="B275" s="561">
        <v>7000016417</v>
      </c>
      <c r="C275" s="561">
        <v>1310</v>
      </c>
      <c r="D275" s="561">
        <v>590</v>
      </c>
      <c r="E275" s="561">
        <v>30</v>
      </c>
      <c r="F275" s="561" t="s">
        <v>827</v>
      </c>
      <c r="G275" s="561">
        <v>100020681</v>
      </c>
      <c r="H275" s="561">
        <v>998736</v>
      </c>
      <c r="I275" s="562"/>
      <c r="J275" s="561">
        <v>18</v>
      </c>
      <c r="K275" s="560"/>
      <c r="L275" s="559" t="s">
        <v>918</v>
      </c>
      <c r="M275" s="561" t="s">
        <v>303</v>
      </c>
      <c r="N275" s="561">
        <v>0.5</v>
      </c>
      <c r="O275" s="547"/>
      <c r="P275" s="558" t="str">
        <f t="shared" si="28"/>
        <v>INCLUDED</v>
      </c>
      <c r="Q275" s="516">
        <f t="shared" si="29"/>
        <v>0</v>
      </c>
      <c r="R275" s="452">
        <f t="shared" si="30"/>
        <v>0</v>
      </c>
      <c r="S275" s="642">
        <f>Discount!$J$36</f>
        <v>0</v>
      </c>
      <c r="T275" s="452">
        <f t="shared" si="31"/>
        <v>0</v>
      </c>
      <c r="U275" s="453">
        <f t="shared" si="32"/>
        <v>0</v>
      </c>
      <c r="V275" s="769"/>
      <c r="W275" s="264"/>
      <c r="X275" s="264"/>
      <c r="Y275" s="264"/>
      <c r="Z275" s="264"/>
      <c r="AA275" s="264"/>
    </row>
    <row r="276" spans="1:31" s="767" customFormat="1" ht="33" customHeight="1">
      <c r="A276" s="763" t="s">
        <v>932</v>
      </c>
      <c r="B276" s="772" t="s">
        <v>702</v>
      </c>
      <c r="C276" s="763"/>
      <c r="D276" s="763"/>
      <c r="E276" s="763"/>
      <c r="F276" s="764"/>
      <c r="G276" s="764"/>
      <c r="H276" s="765"/>
      <c r="I276" s="765"/>
      <c r="J276" s="765"/>
      <c r="K276" s="765"/>
      <c r="L276" s="764"/>
      <c r="M276" s="763"/>
      <c r="N276" s="763"/>
      <c r="O276" s="763"/>
      <c r="P276" s="558" t="s">
        <v>934</v>
      </c>
      <c r="Q276" s="516" t="str">
        <f t="shared" si="29"/>
        <v>……………………………………………………………………………..0..</v>
      </c>
      <c r="R276" s="452"/>
      <c r="S276" s="642"/>
      <c r="T276" s="452"/>
      <c r="U276" s="453"/>
      <c r="V276" s="766"/>
      <c r="W276" s="766"/>
      <c r="X276" s="766"/>
      <c r="Y276" s="766"/>
      <c r="Z276" s="766"/>
      <c r="AA276" s="766"/>
      <c r="AB276" s="766"/>
      <c r="AC276" s="766"/>
      <c r="AD276" s="766"/>
      <c r="AE276" s="766"/>
    </row>
    <row r="277" spans="1:31" ht="63">
      <c r="A277" s="746">
        <v>1</v>
      </c>
      <c r="B277" s="561">
        <v>7000016417</v>
      </c>
      <c r="C277" s="561">
        <v>1910</v>
      </c>
      <c r="D277" s="561">
        <v>250</v>
      </c>
      <c r="E277" s="561">
        <v>10</v>
      </c>
      <c r="F277" s="561" t="s">
        <v>821</v>
      </c>
      <c r="G277" s="561">
        <v>100004518</v>
      </c>
      <c r="H277" s="561">
        <v>995433</v>
      </c>
      <c r="I277" s="562"/>
      <c r="J277" s="561">
        <v>18</v>
      </c>
      <c r="K277" s="560"/>
      <c r="L277" s="559" t="s">
        <v>492</v>
      </c>
      <c r="M277" s="561" t="s">
        <v>304</v>
      </c>
      <c r="N277" s="561">
        <v>2942</v>
      </c>
      <c r="O277" s="547"/>
      <c r="P277" s="558" t="str">
        <f t="shared" ref="P277:P340" si="33">IF(O277=0, "INCLUDED", IF(ISERROR(N277*O277), O277, N277*O277))</f>
        <v>INCLUDED</v>
      </c>
      <c r="Q277" s="516">
        <f t="shared" ref="Q277:Q340" si="34">IF(P277="Included",0,P277)</f>
        <v>0</v>
      </c>
      <c r="R277" s="452">
        <f t="shared" ref="R277:R340" si="35">IF( K277="",J277*(IF(P277="Included",0,P277))/100,K277*(IF(P277="Included",0,P277)))</f>
        <v>0</v>
      </c>
      <c r="S277" s="642">
        <f>Discount!$J$36</f>
        <v>0</v>
      </c>
      <c r="T277" s="452">
        <f t="shared" ref="T277:T340" si="36">S277*Q277</f>
        <v>0</v>
      </c>
      <c r="U277" s="453">
        <f t="shared" ref="U277:U340" si="37">IF(K277="",J277*T277/100,K277*T277)</f>
        <v>0</v>
      </c>
      <c r="V277" s="769"/>
      <c r="W277" s="264"/>
      <c r="X277" s="264"/>
      <c r="Y277" s="264"/>
      <c r="Z277" s="264"/>
      <c r="AA277" s="264"/>
    </row>
    <row r="278" spans="1:31" ht="63">
      <c r="A278" s="746">
        <v>2</v>
      </c>
      <c r="B278" s="561">
        <v>7000016417</v>
      </c>
      <c r="C278" s="561">
        <v>1910</v>
      </c>
      <c r="D278" s="561">
        <v>250</v>
      </c>
      <c r="E278" s="561">
        <v>20</v>
      </c>
      <c r="F278" s="561" t="s">
        <v>821</v>
      </c>
      <c r="G278" s="561">
        <v>100011662</v>
      </c>
      <c r="H278" s="561">
        <v>995433</v>
      </c>
      <c r="I278" s="562"/>
      <c r="J278" s="561">
        <v>18</v>
      </c>
      <c r="K278" s="560"/>
      <c r="L278" s="559" t="s">
        <v>841</v>
      </c>
      <c r="M278" s="561" t="s">
        <v>304</v>
      </c>
      <c r="N278" s="561">
        <v>294</v>
      </c>
      <c r="O278" s="547"/>
      <c r="P278" s="558" t="str">
        <f t="shared" si="33"/>
        <v>INCLUDED</v>
      </c>
      <c r="Q278" s="516">
        <f t="shared" si="34"/>
        <v>0</v>
      </c>
      <c r="R278" s="452">
        <f t="shared" si="35"/>
        <v>0</v>
      </c>
      <c r="S278" s="642">
        <f>Discount!$J$36</f>
        <v>0</v>
      </c>
      <c r="T278" s="452">
        <f t="shared" si="36"/>
        <v>0</v>
      </c>
      <c r="U278" s="453">
        <f t="shared" si="37"/>
        <v>0</v>
      </c>
      <c r="V278" s="769"/>
      <c r="W278" s="264"/>
      <c r="X278" s="264"/>
      <c r="Y278" s="264"/>
      <c r="Z278" s="264"/>
      <c r="AA278" s="264"/>
    </row>
    <row r="279" spans="1:31">
      <c r="A279" s="746">
        <v>3</v>
      </c>
      <c r="B279" s="561">
        <v>7000016417</v>
      </c>
      <c r="C279" s="561">
        <v>1910</v>
      </c>
      <c r="D279" s="561">
        <v>250</v>
      </c>
      <c r="E279" s="561">
        <v>30</v>
      </c>
      <c r="F279" s="561" t="s">
        <v>821</v>
      </c>
      <c r="G279" s="561">
        <v>100001325</v>
      </c>
      <c r="H279" s="561">
        <v>995454</v>
      </c>
      <c r="I279" s="562"/>
      <c r="J279" s="561">
        <v>18</v>
      </c>
      <c r="K279" s="560"/>
      <c r="L279" s="559" t="s">
        <v>493</v>
      </c>
      <c r="M279" s="561" t="s">
        <v>304</v>
      </c>
      <c r="N279" s="561">
        <v>214</v>
      </c>
      <c r="O279" s="547"/>
      <c r="P279" s="558" t="str">
        <f t="shared" si="33"/>
        <v>INCLUDED</v>
      </c>
      <c r="Q279" s="516">
        <f t="shared" si="34"/>
        <v>0</v>
      </c>
      <c r="R279" s="452">
        <f t="shared" si="35"/>
        <v>0</v>
      </c>
      <c r="S279" s="642">
        <f>Discount!$J$36</f>
        <v>0</v>
      </c>
      <c r="T279" s="452">
        <f t="shared" si="36"/>
        <v>0</v>
      </c>
      <c r="U279" s="453">
        <f t="shared" si="37"/>
        <v>0</v>
      </c>
      <c r="V279" s="769"/>
      <c r="W279" s="264"/>
      <c r="X279" s="264"/>
      <c r="Y279" s="264"/>
      <c r="Z279" s="264"/>
      <c r="AA279" s="264"/>
    </row>
    <row r="280" spans="1:31">
      <c r="A280" s="746">
        <v>4</v>
      </c>
      <c r="B280" s="561">
        <v>7000016417</v>
      </c>
      <c r="C280" s="561">
        <v>1910</v>
      </c>
      <c r="D280" s="561">
        <v>250</v>
      </c>
      <c r="E280" s="561">
        <v>40</v>
      </c>
      <c r="F280" s="561" t="s">
        <v>821</v>
      </c>
      <c r="G280" s="561">
        <v>100001326</v>
      </c>
      <c r="H280" s="561">
        <v>995454</v>
      </c>
      <c r="I280" s="562"/>
      <c r="J280" s="561">
        <v>18</v>
      </c>
      <c r="K280" s="560"/>
      <c r="L280" s="559" t="s">
        <v>494</v>
      </c>
      <c r="M280" s="561" t="s">
        <v>304</v>
      </c>
      <c r="N280" s="561">
        <v>14</v>
      </c>
      <c r="O280" s="547"/>
      <c r="P280" s="558" t="str">
        <f t="shared" si="33"/>
        <v>INCLUDED</v>
      </c>
      <c r="Q280" s="516">
        <f t="shared" si="34"/>
        <v>0</v>
      </c>
      <c r="R280" s="452">
        <f t="shared" si="35"/>
        <v>0</v>
      </c>
      <c r="S280" s="642">
        <f>Discount!$J$36</f>
        <v>0</v>
      </c>
      <c r="T280" s="452">
        <f t="shared" si="36"/>
        <v>0</v>
      </c>
      <c r="U280" s="453">
        <f t="shared" si="37"/>
        <v>0</v>
      </c>
      <c r="V280" s="769"/>
      <c r="W280" s="264"/>
      <c r="X280" s="264"/>
      <c r="Y280" s="264"/>
      <c r="Z280" s="264"/>
      <c r="AA280" s="264"/>
    </row>
    <row r="281" spans="1:31" ht="47.25">
      <c r="A281" s="746">
        <v>5</v>
      </c>
      <c r="B281" s="561">
        <v>7000016417</v>
      </c>
      <c r="C281" s="561">
        <v>1910</v>
      </c>
      <c r="D281" s="561">
        <v>250</v>
      </c>
      <c r="E281" s="561">
        <v>50</v>
      </c>
      <c r="F281" s="561" t="s">
        <v>821</v>
      </c>
      <c r="G281" s="561">
        <v>100001327</v>
      </c>
      <c r="H281" s="561">
        <v>995454</v>
      </c>
      <c r="I281" s="562"/>
      <c r="J281" s="561">
        <v>18</v>
      </c>
      <c r="K281" s="560"/>
      <c r="L281" s="559" t="s">
        <v>495</v>
      </c>
      <c r="M281" s="561" t="s">
        <v>304</v>
      </c>
      <c r="N281" s="561">
        <v>1195</v>
      </c>
      <c r="O281" s="547"/>
      <c r="P281" s="558" t="str">
        <f t="shared" si="33"/>
        <v>INCLUDED</v>
      </c>
      <c r="Q281" s="516">
        <f t="shared" si="34"/>
        <v>0</v>
      </c>
      <c r="R281" s="452">
        <f t="shared" si="35"/>
        <v>0</v>
      </c>
      <c r="S281" s="642">
        <f>Discount!$J$36</f>
        <v>0</v>
      </c>
      <c r="T281" s="452">
        <f t="shared" si="36"/>
        <v>0</v>
      </c>
      <c r="U281" s="453">
        <f t="shared" si="37"/>
        <v>0</v>
      </c>
      <c r="V281" s="769"/>
      <c r="W281" s="264"/>
      <c r="X281" s="264"/>
      <c r="Y281" s="264"/>
      <c r="Z281" s="264"/>
      <c r="AA281" s="264"/>
    </row>
    <row r="282" spans="1:31" ht="31.5">
      <c r="A282" s="746">
        <v>6</v>
      </c>
      <c r="B282" s="561">
        <v>7000016417</v>
      </c>
      <c r="C282" s="561">
        <v>1910</v>
      </c>
      <c r="D282" s="561">
        <v>250</v>
      </c>
      <c r="E282" s="561">
        <v>60</v>
      </c>
      <c r="F282" s="561" t="s">
        <v>821</v>
      </c>
      <c r="G282" s="561">
        <v>100001328</v>
      </c>
      <c r="H282" s="561">
        <v>995454</v>
      </c>
      <c r="I282" s="562"/>
      <c r="J282" s="561">
        <v>18</v>
      </c>
      <c r="K282" s="560"/>
      <c r="L282" s="559" t="s">
        <v>510</v>
      </c>
      <c r="M282" s="561" t="s">
        <v>304</v>
      </c>
      <c r="N282" s="561">
        <v>173</v>
      </c>
      <c r="O282" s="547"/>
      <c r="P282" s="558" t="str">
        <f t="shared" si="33"/>
        <v>INCLUDED</v>
      </c>
      <c r="Q282" s="516">
        <f t="shared" si="34"/>
        <v>0</v>
      </c>
      <c r="R282" s="452">
        <f t="shared" si="35"/>
        <v>0</v>
      </c>
      <c r="S282" s="642">
        <f>Discount!$J$36</f>
        <v>0</v>
      </c>
      <c r="T282" s="452">
        <f t="shared" si="36"/>
        <v>0</v>
      </c>
      <c r="U282" s="453">
        <f t="shared" si="37"/>
        <v>0</v>
      </c>
      <c r="V282" s="769"/>
      <c r="W282" s="264"/>
      <c r="X282" s="264"/>
      <c r="Y282" s="264"/>
      <c r="Z282" s="264"/>
      <c r="AA282" s="264"/>
    </row>
    <row r="283" spans="1:31">
      <c r="A283" s="746">
        <v>7</v>
      </c>
      <c r="B283" s="561">
        <v>7000016417</v>
      </c>
      <c r="C283" s="561">
        <v>1910</v>
      </c>
      <c r="D283" s="561">
        <v>250</v>
      </c>
      <c r="E283" s="561">
        <v>70</v>
      </c>
      <c r="F283" s="561" t="s">
        <v>821</v>
      </c>
      <c r="G283" s="561">
        <v>100001329</v>
      </c>
      <c r="H283" s="561">
        <v>995454</v>
      </c>
      <c r="I283" s="562"/>
      <c r="J283" s="561">
        <v>18</v>
      </c>
      <c r="K283" s="560"/>
      <c r="L283" s="559" t="s">
        <v>496</v>
      </c>
      <c r="M283" s="561" t="s">
        <v>300</v>
      </c>
      <c r="N283" s="561">
        <v>71</v>
      </c>
      <c r="O283" s="547"/>
      <c r="P283" s="558" t="str">
        <f t="shared" si="33"/>
        <v>INCLUDED</v>
      </c>
      <c r="Q283" s="516">
        <f t="shared" si="34"/>
        <v>0</v>
      </c>
      <c r="R283" s="452">
        <f t="shared" si="35"/>
        <v>0</v>
      </c>
      <c r="S283" s="642">
        <f>Discount!$J$36</f>
        <v>0</v>
      </c>
      <c r="T283" s="452">
        <f t="shared" si="36"/>
        <v>0</v>
      </c>
      <c r="U283" s="453">
        <f t="shared" si="37"/>
        <v>0</v>
      </c>
      <c r="V283" s="769"/>
      <c r="W283" s="264"/>
      <c r="X283" s="264"/>
      <c r="Y283" s="264"/>
      <c r="Z283" s="264"/>
      <c r="AA283" s="264"/>
    </row>
    <row r="284" spans="1:31">
      <c r="A284" s="746">
        <v>8</v>
      </c>
      <c r="B284" s="561">
        <v>7000016417</v>
      </c>
      <c r="C284" s="561">
        <v>1910</v>
      </c>
      <c r="D284" s="561">
        <v>250</v>
      </c>
      <c r="E284" s="561">
        <v>80</v>
      </c>
      <c r="F284" s="561" t="s">
        <v>821</v>
      </c>
      <c r="G284" s="561">
        <v>100001330</v>
      </c>
      <c r="H284" s="561">
        <v>995428</v>
      </c>
      <c r="I284" s="562"/>
      <c r="J284" s="561">
        <v>18</v>
      </c>
      <c r="K284" s="560"/>
      <c r="L284" s="559" t="s">
        <v>497</v>
      </c>
      <c r="M284" s="561" t="s">
        <v>304</v>
      </c>
      <c r="N284" s="561">
        <v>60</v>
      </c>
      <c r="O284" s="547"/>
      <c r="P284" s="558" t="str">
        <f t="shared" si="33"/>
        <v>INCLUDED</v>
      </c>
      <c r="Q284" s="516">
        <f t="shared" si="34"/>
        <v>0</v>
      </c>
      <c r="R284" s="452">
        <f t="shared" si="35"/>
        <v>0</v>
      </c>
      <c r="S284" s="642">
        <f>Discount!$J$36</f>
        <v>0</v>
      </c>
      <c r="T284" s="452">
        <f t="shared" si="36"/>
        <v>0</v>
      </c>
      <c r="U284" s="453">
        <f t="shared" si="37"/>
        <v>0</v>
      </c>
      <c r="V284" s="769"/>
      <c r="W284" s="264"/>
      <c r="X284" s="264"/>
      <c r="Y284" s="264"/>
      <c r="Z284" s="264"/>
      <c r="AA284" s="264"/>
    </row>
    <row r="285" spans="1:31" ht="47.25">
      <c r="A285" s="746">
        <v>9</v>
      </c>
      <c r="B285" s="561">
        <v>7000016417</v>
      </c>
      <c r="C285" s="561">
        <v>1910</v>
      </c>
      <c r="D285" s="561">
        <v>250</v>
      </c>
      <c r="E285" s="561">
        <v>90</v>
      </c>
      <c r="F285" s="561" t="s">
        <v>821</v>
      </c>
      <c r="G285" s="561">
        <v>100001331</v>
      </c>
      <c r="H285" s="561">
        <v>995455</v>
      </c>
      <c r="I285" s="562"/>
      <c r="J285" s="561">
        <v>18</v>
      </c>
      <c r="K285" s="560"/>
      <c r="L285" s="559" t="s">
        <v>498</v>
      </c>
      <c r="M285" s="561" t="s">
        <v>300</v>
      </c>
      <c r="N285" s="561">
        <v>63</v>
      </c>
      <c r="O285" s="547"/>
      <c r="P285" s="558" t="str">
        <f t="shared" si="33"/>
        <v>INCLUDED</v>
      </c>
      <c r="Q285" s="516">
        <f t="shared" si="34"/>
        <v>0</v>
      </c>
      <c r="R285" s="452">
        <f t="shared" si="35"/>
        <v>0</v>
      </c>
      <c r="S285" s="642">
        <f>Discount!$J$36</f>
        <v>0</v>
      </c>
      <c r="T285" s="452">
        <f t="shared" si="36"/>
        <v>0</v>
      </c>
      <c r="U285" s="453">
        <f t="shared" si="37"/>
        <v>0</v>
      </c>
      <c r="V285" s="769"/>
      <c r="W285" s="264"/>
      <c r="X285" s="264"/>
      <c r="Y285" s="264"/>
      <c r="Z285" s="264"/>
      <c r="AA285" s="264"/>
    </row>
    <row r="286" spans="1:31">
      <c r="A286" s="746">
        <v>10</v>
      </c>
      <c r="B286" s="561">
        <v>7000016417</v>
      </c>
      <c r="C286" s="561">
        <v>1910</v>
      </c>
      <c r="D286" s="561">
        <v>250</v>
      </c>
      <c r="E286" s="561">
        <v>100</v>
      </c>
      <c r="F286" s="561" t="s">
        <v>821</v>
      </c>
      <c r="G286" s="561">
        <v>100001714</v>
      </c>
      <c r="H286" s="561">
        <v>995428</v>
      </c>
      <c r="I286" s="562"/>
      <c r="J286" s="561">
        <v>18</v>
      </c>
      <c r="K286" s="560"/>
      <c r="L286" s="559" t="s">
        <v>499</v>
      </c>
      <c r="M286" s="561" t="s">
        <v>479</v>
      </c>
      <c r="N286" s="561">
        <v>1800</v>
      </c>
      <c r="O286" s="547"/>
      <c r="P286" s="558" t="str">
        <f t="shared" si="33"/>
        <v>INCLUDED</v>
      </c>
      <c r="Q286" s="516">
        <f t="shared" si="34"/>
        <v>0</v>
      </c>
      <c r="R286" s="452">
        <f t="shared" si="35"/>
        <v>0</v>
      </c>
      <c r="S286" s="642">
        <f>Discount!$J$36</f>
        <v>0</v>
      </c>
      <c r="T286" s="452">
        <f t="shared" si="36"/>
        <v>0</v>
      </c>
      <c r="U286" s="453">
        <f t="shared" si="37"/>
        <v>0</v>
      </c>
      <c r="V286" s="769"/>
      <c r="W286" s="264"/>
      <c r="X286" s="264"/>
      <c r="Y286" s="264"/>
      <c r="Z286" s="264"/>
      <c r="AA286" s="264"/>
    </row>
    <row r="287" spans="1:31">
      <c r="A287" s="746">
        <v>11</v>
      </c>
      <c r="B287" s="561">
        <v>7000016417</v>
      </c>
      <c r="C287" s="561">
        <v>1910</v>
      </c>
      <c r="D287" s="561">
        <v>250</v>
      </c>
      <c r="E287" s="561">
        <v>110</v>
      </c>
      <c r="F287" s="561" t="s">
        <v>821</v>
      </c>
      <c r="G287" s="561">
        <v>100001713</v>
      </c>
      <c r="H287" s="561">
        <v>995424</v>
      </c>
      <c r="I287" s="562"/>
      <c r="J287" s="561">
        <v>18</v>
      </c>
      <c r="K287" s="560"/>
      <c r="L287" s="559" t="s">
        <v>500</v>
      </c>
      <c r="M287" s="561" t="s">
        <v>479</v>
      </c>
      <c r="N287" s="561">
        <v>2300</v>
      </c>
      <c r="O287" s="547"/>
      <c r="P287" s="558" t="str">
        <f t="shared" si="33"/>
        <v>INCLUDED</v>
      </c>
      <c r="Q287" s="516">
        <f t="shared" si="34"/>
        <v>0</v>
      </c>
      <c r="R287" s="452">
        <f t="shared" si="35"/>
        <v>0</v>
      </c>
      <c r="S287" s="642">
        <f>Discount!$J$36</f>
        <v>0</v>
      </c>
      <c r="T287" s="452">
        <f t="shared" si="36"/>
        <v>0</v>
      </c>
      <c r="U287" s="453">
        <f t="shared" si="37"/>
        <v>0</v>
      </c>
      <c r="V287" s="769"/>
      <c r="W287" s="264"/>
      <c r="X287" s="264"/>
      <c r="Y287" s="264"/>
      <c r="Z287" s="264"/>
      <c r="AA287" s="264"/>
    </row>
    <row r="288" spans="1:31" ht="31.5">
      <c r="A288" s="746">
        <v>12</v>
      </c>
      <c r="B288" s="561">
        <v>7000016417</v>
      </c>
      <c r="C288" s="561">
        <v>1910</v>
      </c>
      <c r="D288" s="561">
        <v>250</v>
      </c>
      <c r="E288" s="561">
        <v>120</v>
      </c>
      <c r="F288" s="561" t="s">
        <v>821</v>
      </c>
      <c r="G288" s="561">
        <v>100003114</v>
      </c>
      <c r="H288" s="561">
        <v>995454</v>
      </c>
      <c r="I288" s="562"/>
      <c r="J288" s="561">
        <v>18</v>
      </c>
      <c r="K288" s="560"/>
      <c r="L288" s="559" t="s">
        <v>511</v>
      </c>
      <c r="M288" s="561" t="s">
        <v>479</v>
      </c>
      <c r="N288" s="561">
        <v>330</v>
      </c>
      <c r="O288" s="547"/>
      <c r="P288" s="558" t="str">
        <f t="shared" si="33"/>
        <v>INCLUDED</v>
      </c>
      <c r="Q288" s="516">
        <f t="shared" si="34"/>
        <v>0</v>
      </c>
      <c r="R288" s="452">
        <f t="shared" si="35"/>
        <v>0</v>
      </c>
      <c r="S288" s="642">
        <f>Discount!$J$36</f>
        <v>0</v>
      </c>
      <c r="T288" s="452">
        <f t="shared" si="36"/>
        <v>0</v>
      </c>
      <c r="U288" s="453">
        <f t="shared" si="37"/>
        <v>0</v>
      </c>
      <c r="V288" s="769"/>
      <c r="W288" s="264"/>
      <c r="X288" s="264"/>
      <c r="Y288" s="264"/>
      <c r="Z288" s="264"/>
      <c r="AA288" s="264"/>
    </row>
    <row r="289" spans="1:27" ht="63">
      <c r="A289" s="746">
        <v>13</v>
      </c>
      <c r="B289" s="561">
        <v>7000016417</v>
      </c>
      <c r="C289" s="561">
        <v>1910</v>
      </c>
      <c r="D289" s="561">
        <v>250</v>
      </c>
      <c r="E289" s="561">
        <v>130</v>
      </c>
      <c r="F289" s="561" t="s">
        <v>821</v>
      </c>
      <c r="G289" s="561">
        <v>100001719</v>
      </c>
      <c r="H289" s="561">
        <v>995421</v>
      </c>
      <c r="I289" s="562"/>
      <c r="J289" s="561">
        <v>18</v>
      </c>
      <c r="K289" s="560"/>
      <c r="L289" s="559" t="s">
        <v>843</v>
      </c>
      <c r="M289" s="561" t="s">
        <v>479</v>
      </c>
      <c r="N289" s="561">
        <v>585</v>
      </c>
      <c r="O289" s="547"/>
      <c r="P289" s="558" t="str">
        <f t="shared" si="33"/>
        <v>INCLUDED</v>
      </c>
      <c r="Q289" s="516">
        <f t="shared" si="34"/>
        <v>0</v>
      </c>
      <c r="R289" s="452">
        <f t="shared" si="35"/>
        <v>0</v>
      </c>
      <c r="S289" s="642">
        <f>Discount!$J$36</f>
        <v>0</v>
      </c>
      <c r="T289" s="452">
        <f t="shared" si="36"/>
        <v>0</v>
      </c>
      <c r="U289" s="453">
        <f t="shared" si="37"/>
        <v>0</v>
      </c>
      <c r="V289" s="769"/>
      <c r="W289" s="264"/>
      <c r="X289" s="264"/>
      <c r="Y289" s="264"/>
      <c r="Z289" s="264"/>
      <c r="AA289" s="264"/>
    </row>
    <row r="290" spans="1:27" ht="47.25">
      <c r="A290" s="746">
        <v>14</v>
      </c>
      <c r="B290" s="561">
        <v>7000016417</v>
      </c>
      <c r="C290" s="561">
        <v>1910</v>
      </c>
      <c r="D290" s="561">
        <v>250</v>
      </c>
      <c r="E290" s="561">
        <v>140</v>
      </c>
      <c r="F290" s="561" t="s">
        <v>821</v>
      </c>
      <c r="G290" s="561">
        <v>100001735</v>
      </c>
      <c r="H290" s="561">
        <v>995462</v>
      </c>
      <c r="I290" s="562"/>
      <c r="J290" s="561">
        <v>18</v>
      </c>
      <c r="K290" s="560"/>
      <c r="L290" s="559" t="s">
        <v>501</v>
      </c>
      <c r="M290" s="561" t="s">
        <v>478</v>
      </c>
      <c r="N290" s="561">
        <v>15</v>
      </c>
      <c r="O290" s="547"/>
      <c r="P290" s="558" t="str">
        <f t="shared" si="33"/>
        <v>INCLUDED</v>
      </c>
      <c r="Q290" s="516">
        <f t="shared" si="34"/>
        <v>0</v>
      </c>
      <c r="R290" s="452">
        <f t="shared" si="35"/>
        <v>0</v>
      </c>
      <c r="S290" s="642">
        <f>Discount!$J$36</f>
        <v>0</v>
      </c>
      <c r="T290" s="452">
        <f t="shared" si="36"/>
        <v>0</v>
      </c>
      <c r="U290" s="453">
        <f t="shared" si="37"/>
        <v>0</v>
      </c>
      <c r="V290" s="769"/>
      <c r="W290" s="264"/>
      <c r="X290" s="264"/>
      <c r="Y290" s="264"/>
      <c r="Z290" s="264"/>
      <c r="AA290" s="264"/>
    </row>
    <row r="291" spans="1:27" ht="47.25">
      <c r="A291" s="746">
        <v>15</v>
      </c>
      <c r="B291" s="561">
        <v>7000016417</v>
      </c>
      <c r="C291" s="561">
        <v>1910</v>
      </c>
      <c r="D291" s="561">
        <v>250</v>
      </c>
      <c r="E291" s="561">
        <v>150</v>
      </c>
      <c r="F291" s="561" t="s">
        <v>821</v>
      </c>
      <c r="G291" s="561">
        <v>100001736</v>
      </c>
      <c r="H291" s="561">
        <v>995462</v>
      </c>
      <c r="I291" s="562"/>
      <c r="J291" s="561">
        <v>18</v>
      </c>
      <c r="K291" s="560"/>
      <c r="L291" s="559" t="s">
        <v>661</v>
      </c>
      <c r="M291" s="561" t="s">
        <v>478</v>
      </c>
      <c r="N291" s="561">
        <v>15</v>
      </c>
      <c r="O291" s="547"/>
      <c r="P291" s="558" t="str">
        <f t="shared" si="33"/>
        <v>INCLUDED</v>
      </c>
      <c r="Q291" s="516">
        <f t="shared" si="34"/>
        <v>0</v>
      </c>
      <c r="R291" s="452">
        <f t="shared" si="35"/>
        <v>0</v>
      </c>
      <c r="S291" s="642">
        <f>Discount!$J$36</f>
        <v>0</v>
      </c>
      <c r="T291" s="452">
        <f t="shared" si="36"/>
        <v>0</v>
      </c>
      <c r="U291" s="453">
        <f t="shared" si="37"/>
        <v>0</v>
      </c>
      <c r="V291" s="769"/>
      <c r="W291" s="264"/>
      <c r="X291" s="264"/>
      <c r="Y291" s="264"/>
      <c r="Z291" s="264"/>
      <c r="AA291" s="264"/>
    </row>
    <row r="292" spans="1:27" ht="47.25">
      <c r="A292" s="746">
        <v>16</v>
      </c>
      <c r="B292" s="561">
        <v>7000016417</v>
      </c>
      <c r="C292" s="561">
        <v>1910</v>
      </c>
      <c r="D292" s="561">
        <v>250</v>
      </c>
      <c r="E292" s="561">
        <v>160</v>
      </c>
      <c r="F292" s="561" t="s">
        <v>821</v>
      </c>
      <c r="G292" s="561">
        <v>100001737</v>
      </c>
      <c r="H292" s="561">
        <v>995462</v>
      </c>
      <c r="I292" s="562"/>
      <c r="J292" s="561">
        <v>18</v>
      </c>
      <c r="K292" s="560"/>
      <c r="L292" s="559" t="s">
        <v>502</v>
      </c>
      <c r="M292" s="561" t="s">
        <v>478</v>
      </c>
      <c r="N292" s="561">
        <v>15</v>
      </c>
      <c r="O292" s="547"/>
      <c r="P292" s="558" t="str">
        <f t="shared" si="33"/>
        <v>INCLUDED</v>
      </c>
      <c r="Q292" s="516">
        <f t="shared" si="34"/>
        <v>0</v>
      </c>
      <c r="R292" s="452">
        <f t="shared" si="35"/>
        <v>0</v>
      </c>
      <c r="S292" s="642">
        <f>Discount!$J$36</f>
        <v>0</v>
      </c>
      <c r="T292" s="452">
        <f t="shared" si="36"/>
        <v>0</v>
      </c>
      <c r="U292" s="453">
        <f t="shared" si="37"/>
        <v>0</v>
      </c>
      <c r="V292" s="769"/>
      <c r="W292" s="264"/>
      <c r="X292" s="264"/>
      <c r="Y292" s="264"/>
      <c r="Z292" s="264"/>
      <c r="AA292" s="264"/>
    </row>
    <row r="293" spans="1:27">
      <c r="A293" s="746">
        <v>17</v>
      </c>
      <c r="B293" s="561">
        <v>7000016417</v>
      </c>
      <c r="C293" s="561">
        <v>1910</v>
      </c>
      <c r="D293" s="561">
        <v>250</v>
      </c>
      <c r="E293" s="561">
        <v>170</v>
      </c>
      <c r="F293" s="561" t="s">
        <v>821</v>
      </c>
      <c r="G293" s="561">
        <v>100007701</v>
      </c>
      <c r="H293" s="561">
        <v>995462</v>
      </c>
      <c r="I293" s="562"/>
      <c r="J293" s="561">
        <v>18</v>
      </c>
      <c r="K293" s="560"/>
      <c r="L293" s="559" t="s">
        <v>662</v>
      </c>
      <c r="M293" s="561" t="s">
        <v>301</v>
      </c>
      <c r="N293" s="561">
        <v>3</v>
      </c>
      <c r="O293" s="547"/>
      <c r="P293" s="558" t="str">
        <f t="shared" si="33"/>
        <v>INCLUDED</v>
      </c>
      <c r="Q293" s="516">
        <f t="shared" si="34"/>
        <v>0</v>
      </c>
      <c r="R293" s="452">
        <f t="shared" si="35"/>
        <v>0</v>
      </c>
      <c r="S293" s="642">
        <f>Discount!$J$36</f>
        <v>0</v>
      </c>
      <c r="T293" s="452">
        <f t="shared" si="36"/>
        <v>0</v>
      </c>
      <c r="U293" s="453">
        <f t="shared" si="37"/>
        <v>0</v>
      </c>
      <c r="V293" s="769"/>
      <c r="W293" s="264"/>
      <c r="X293" s="264"/>
      <c r="Y293" s="264"/>
      <c r="Z293" s="264"/>
      <c r="AA293" s="264"/>
    </row>
    <row r="294" spans="1:27" ht="31.5">
      <c r="A294" s="746">
        <v>18</v>
      </c>
      <c r="B294" s="561">
        <v>7000016417</v>
      </c>
      <c r="C294" s="561">
        <v>1910</v>
      </c>
      <c r="D294" s="561">
        <v>250</v>
      </c>
      <c r="E294" s="561">
        <v>180</v>
      </c>
      <c r="F294" s="561" t="s">
        <v>821</v>
      </c>
      <c r="G294" s="561">
        <v>100001412</v>
      </c>
      <c r="H294" s="561">
        <v>995462</v>
      </c>
      <c r="I294" s="562"/>
      <c r="J294" s="561">
        <v>18</v>
      </c>
      <c r="K294" s="560"/>
      <c r="L294" s="559" t="s">
        <v>663</v>
      </c>
      <c r="M294" s="561" t="s">
        <v>478</v>
      </c>
      <c r="N294" s="561">
        <v>60</v>
      </c>
      <c r="O294" s="547"/>
      <c r="P294" s="558" t="str">
        <f t="shared" si="33"/>
        <v>INCLUDED</v>
      </c>
      <c r="Q294" s="516">
        <f t="shared" si="34"/>
        <v>0</v>
      </c>
      <c r="R294" s="452">
        <f t="shared" si="35"/>
        <v>0</v>
      </c>
      <c r="S294" s="642">
        <f>Discount!$J$36</f>
        <v>0</v>
      </c>
      <c r="T294" s="452">
        <f t="shared" si="36"/>
        <v>0</v>
      </c>
      <c r="U294" s="453">
        <f t="shared" si="37"/>
        <v>0</v>
      </c>
      <c r="V294" s="769"/>
      <c r="W294" s="264"/>
      <c r="X294" s="264"/>
      <c r="Y294" s="264"/>
      <c r="Z294" s="264"/>
      <c r="AA294" s="264"/>
    </row>
    <row r="295" spans="1:27" ht="31.5">
      <c r="A295" s="746">
        <v>19</v>
      </c>
      <c r="B295" s="561">
        <v>7000016417</v>
      </c>
      <c r="C295" s="561">
        <v>1910</v>
      </c>
      <c r="D295" s="561">
        <v>250</v>
      </c>
      <c r="E295" s="561">
        <v>190</v>
      </c>
      <c r="F295" s="561" t="s">
        <v>821</v>
      </c>
      <c r="G295" s="561">
        <v>100001413</v>
      </c>
      <c r="H295" s="561">
        <v>995462</v>
      </c>
      <c r="I295" s="562"/>
      <c r="J295" s="561">
        <v>18</v>
      </c>
      <c r="K295" s="560"/>
      <c r="L295" s="559" t="s">
        <v>664</v>
      </c>
      <c r="M295" s="561" t="s">
        <v>478</v>
      </c>
      <c r="N295" s="561">
        <v>20</v>
      </c>
      <c r="O295" s="547"/>
      <c r="P295" s="558" t="str">
        <f t="shared" si="33"/>
        <v>INCLUDED</v>
      </c>
      <c r="Q295" s="516">
        <f t="shared" si="34"/>
        <v>0</v>
      </c>
      <c r="R295" s="452">
        <f t="shared" si="35"/>
        <v>0</v>
      </c>
      <c r="S295" s="642">
        <f>Discount!$J$36</f>
        <v>0</v>
      </c>
      <c r="T295" s="452">
        <f t="shared" si="36"/>
        <v>0</v>
      </c>
      <c r="U295" s="453">
        <f t="shared" si="37"/>
        <v>0</v>
      </c>
      <c r="V295" s="769"/>
      <c r="W295" s="264"/>
      <c r="X295" s="264"/>
      <c r="Y295" s="264"/>
      <c r="Z295" s="264"/>
      <c r="AA295" s="264"/>
    </row>
    <row r="296" spans="1:27" ht="31.5">
      <c r="A296" s="746">
        <v>20</v>
      </c>
      <c r="B296" s="561">
        <v>7000016417</v>
      </c>
      <c r="C296" s="561">
        <v>1910</v>
      </c>
      <c r="D296" s="561">
        <v>250</v>
      </c>
      <c r="E296" s="561">
        <v>200</v>
      </c>
      <c r="F296" s="561" t="s">
        <v>821</v>
      </c>
      <c r="G296" s="561">
        <v>100001414</v>
      </c>
      <c r="H296" s="561">
        <v>995462</v>
      </c>
      <c r="I296" s="562"/>
      <c r="J296" s="561">
        <v>18</v>
      </c>
      <c r="K296" s="560"/>
      <c r="L296" s="559" t="s">
        <v>665</v>
      </c>
      <c r="M296" s="561" t="s">
        <v>478</v>
      </c>
      <c r="N296" s="561">
        <v>10</v>
      </c>
      <c r="O296" s="547"/>
      <c r="P296" s="558" t="str">
        <f t="shared" si="33"/>
        <v>INCLUDED</v>
      </c>
      <c r="Q296" s="516">
        <f t="shared" si="34"/>
        <v>0</v>
      </c>
      <c r="R296" s="452">
        <f t="shared" si="35"/>
        <v>0</v>
      </c>
      <c r="S296" s="642">
        <f>Discount!$J$36</f>
        <v>0</v>
      </c>
      <c r="T296" s="452">
        <f t="shared" si="36"/>
        <v>0</v>
      </c>
      <c r="U296" s="453">
        <f t="shared" si="37"/>
        <v>0</v>
      </c>
      <c r="V296" s="769"/>
      <c r="W296" s="264"/>
      <c r="X296" s="264"/>
      <c r="Y296" s="264"/>
      <c r="Z296" s="264"/>
      <c r="AA296" s="264"/>
    </row>
    <row r="297" spans="1:27" ht="31.5">
      <c r="A297" s="746">
        <v>21</v>
      </c>
      <c r="B297" s="561">
        <v>7000016417</v>
      </c>
      <c r="C297" s="561">
        <v>1910</v>
      </c>
      <c r="D297" s="561">
        <v>250</v>
      </c>
      <c r="E297" s="561">
        <v>210</v>
      </c>
      <c r="F297" s="561" t="s">
        <v>821</v>
      </c>
      <c r="G297" s="561">
        <v>100001415</v>
      </c>
      <c r="H297" s="561">
        <v>995462</v>
      </c>
      <c r="I297" s="562"/>
      <c r="J297" s="561">
        <v>18</v>
      </c>
      <c r="K297" s="560"/>
      <c r="L297" s="559" t="s">
        <v>666</v>
      </c>
      <c r="M297" s="561" t="s">
        <v>478</v>
      </c>
      <c r="N297" s="561">
        <v>10</v>
      </c>
      <c r="O297" s="547"/>
      <c r="P297" s="558" t="str">
        <f t="shared" si="33"/>
        <v>INCLUDED</v>
      </c>
      <c r="Q297" s="516">
        <f t="shared" si="34"/>
        <v>0</v>
      </c>
      <c r="R297" s="452">
        <f t="shared" si="35"/>
        <v>0</v>
      </c>
      <c r="S297" s="642">
        <f>Discount!$J$36</f>
        <v>0</v>
      </c>
      <c r="T297" s="452">
        <f t="shared" si="36"/>
        <v>0</v>
      </c>
      <c r="U297" s="453">
        <f t="shared" si="37"/>
        <v>0</v>
      </c>
      <c r="V297" s="769"/>
      <c r="W297" s="264"/>
      <c r="X297" s="264"/>
      <c r="Y297" s="264"/>
      <c r="Z297" s="264"/>
      <c r="AA297" s="264"/>
    </row>
    <row r="298" spans="1:27" ht="31.5">
      <c r="A298" s="746">
        <v>22</v>
      </c>
      <c r="B298" s="561">
        <v>7000016417</v>
      </c>
      <c r="C298" s="561">
        <v>1910</v>
      </c>
      <c r="D298" s="561">
        <v>250</v>
      </c>
      <c r="E298" s="561">
        <v>220</v>
      </c>
      <c r="F298" s="561" t="s">
        <v>821</v>
      </c>
      <c r="G298" s="561">
        <v>100001712</v>
      </c>
      <c r="H298" s="561">
        <v>995428</v>
      </c>
      <c r="I298" s="562"/>
      <c r="J298" s="561">
        <v>18</v>
      </c>
      <c r="K298" s="560"/>
      <c r="L298" s="559" t="s">
        <v>657</v>
      </c>
      <c r="M298" s="561" t="s">
        <v>479</v>
      </c>
      <c r="N298" s="561">
        <v>500</v>
      </c>
      <c r="O298" s="547"/>
      <c r="P298" s="558" t="str">
        <f t="shared" si="33"/>
        <v>INCLUDED</v>
      </c>
      <c r="Q298" s="516">
        <f t="shared" si="34"/>
        <v>0</v>
      </c>
      <c r="R298" s="452">
        <f t="shared" si="35"/>
        <v>0</v>
      </c>
      <c r="S298" s="642">
        <f>Discount!$J$36</f>
        <v>0</v>
      </c>
      <c r="T298" s="452">
        <f t="shared" si="36"/>
        <v>0</v>
      </c>
      <c r="U298" s="453">
        <f t="shared" si="37"/>
        <v>0</v>
      </c>
      <c r="V298" s="769"/>
      <c r="W298" s="264"/>
      <c r="X298" s="264"/>
      <c r="Y298" s="264"/>
      <c r="Z298" s="264"/>
      <c r="AA298" s="264"/>
    </row>
    <row r="299" spans="1:27" ht="78.75">
      <c r="A299" s="746">
        <v>23</v>
      </c>
      <c r="B299" s="561">
        <v>7000016417</v>
      </c>
      <c r="C299" s="561">
        <v>1910</v>
      </c>
      <c r="D299" s="561">
        <v>250</v>
      </c>
      <c r="E299" s="561">
        <v>230</v>
      </c>
      <c r="F299" s="561" t="s">
        <v>821</v>
      </c>
      <c r="G299" s="561">
        <v>100001748</v>
      </c>
      <c r="H299" s="561">
        <v>995414</v>
      </c>
      <c r="I299" s="562"/>
      <c r="J299" s="561">
        <v>18</v>
      </c>
      <c r="K299" s="560"/>
      <c r="L299" s="559" t="s">
        <v>667</v>
      </c>
      <c r="M299" s="561" t="s">
        <v>479</v>
      </c>
      <c r="N299" s="561">
        <v>125</v>
      </c>
      <c r="O299" s="547"/>
      <c r="P299" s="558" t="str">
        <f t="shared" si="33"/>
        <v>INCLUDED</v>
      </c>
      <c r="Q299" s="516">
        <f t="shared" si="34"/>
        <v>0</v>
      </c>
      <c r="R299" s="452">
        <f t="shared" si="35"/>
        <v>0</v>
      </c>
      <c r="S299" s="642">
        <f>Discount!$J$36</f>
        <v>0</v>
      </c>
      <c r="T299" s="452">
        <f t="shared" si="36"/>
        <v>0</v>
      </c>
      <c r="U299" s="453">
        <f t="shared" si="37"/>
        <v>0</v>
      </c>
      <c r="V299" s="769"/>
      <c r="W299" s="264"/>
      <c r="X299" s="264"/>
      <c r="Y299" s="264"/>
      <c r="Z299" s="264"/>
      <c r="AA299" s="264"/>
    </row>
    <row r="300" spans="1:27" ht="78.75">
      <c r="A300" s="746">
        <v>24</v>
      </c>
      <c r="B300" s="561">
        <v>7000016417</v>
      </c>
      <c r="C300" s="561">
        <v>1910</v>
      </c>
      <c r="D300" s="561">
        <v>250</v>
      </c>
      <c r="E300" s="561">
        <v>240</v>
      </c>
      <c r="F300" s="561" t="s">
        <v>821</v>
      </c>
      <c r="G300" s="561">
        <v>100004430</v>
      </c>
      <c r="H300" s="561">
        <v>995416</v>
      </c>
      <c r="I300" s="562"/>
      <c r="J300" s="561">
        <v>18</v>
      </c>
      <c r="K300" s="560"/>
      <c r="L300" s="559" t="s">
        <v>669</v>
      </c>
      <c r="M300" s="561" t="s">
        <v>479</v>
      </c>
      <c r="N300" s="561">
        <v>20</v>
      </c>
      <c r="O300" s="547"/>
      <c r="P300" s="558" t="str">
        <f t="shared" si="33"/>
        <v>INCLUDED</v>
      </c>
      <c r="Q300" s="516">
        <f t="shared" si="34"/>
        <v>0</v>
      </c>
      <c r="R300" s="452">
        <f t="shared" si="35"/>
        <v>0</v>
      </c>
      <c r="S300" s="642">
        <f>Discount!$J$36</f>
        <v>0</v>
      </c>
      <c r="T300" s="452">
        <f t="shared" si="36"/>
        <v>0</v>
      </c>
      <c r="U300" s="453">
        <f t="shared" si="37"/>
        <v>0</v>
      </c>
      <c r="V300" s="769"/>
      <c r="W300" s="264"/>
      <c r="X300" s="264"/>
      <c r="Y300" s="264"/>
      <c r="Z300" s="264"/>
      <c r="AA300" s="264"/>
    </row>
    <row r="301" spans="1:27" ht="78.75">
      <c r="A301" s="746">
        <v>25</v>
      </c>
      <c r="B301" s="561">
        <v>7000016417</v>
      </c>
      <c r="C301" s="561">
        <v>1910</v>
      </c>
      <c r="D301" s="561">
        <v>250</v>
      </c>
      <c r="E301" s="561">
        <v>250</v>
      </c>
      <c r="F301" s="561" t="s">
        <v>821</v>
      </c>
      <c r="G301" s="561">
        <v>100004426</v>
      </c>
      <c r="H301" s="561">
        <v>995416</v>
      </c>
      <c r="I301" s="562"/>
      <c r="J301" s="561">
        <v>18</v>
      </c>
      <c r="K301" s="560"/>
      <c r="L301" s="559" t="s">
        <v>668</v>
      </c>
      <c r="M301" s="561" t="s">
        <v>479</v>
      </c>
      <c r="N301" s="561">
        <v>20</v>
      </c>
      <c r="O301" s="547"/>
      <c r="P301" s="558" t="str">
        <f t="shared" si="33"/>
        <v>INCLUDED</v>
      </c>
      <c r="Q301" s="516">
        <f t="shared" si="34"/>
        <v>0</v>
      </c>
      <c r="R301" s="452">
        <f t="shared" si="35"/>
        <v>0</v>
      </c>
      <c r="S301" s="642">
        <f>Discount!$J$36</f>
        <v>0</v>
      </c>
      <c r="T301" s="452">
        <f t="shared" si="36"/>
        <v>0</v>
      </c>
      <c r="U301" s="453">
        <f t="shared" si="37"/>
        <v>0</v>
      </c>
      <c r="V301" s="769"/>
      <c r="W301" s="264"/>
      <c r="X301" s="264"/>
      <c r="Y301" s="264"/>
      <c r="Z301" s="264"/>
      <c r="AA301" s="264"/>
    </row>
    <row r="302" spans="1:27" ht="78.75">
      <c r="A302" s="746">
        <v>26</v>
      </c>
      <c r="B302" s="561">
        <v>7000016417</v>
      </c>
      <c r="C302" s="561">
        <v>1910</v>
      </c>
      <c r="D302" s="561">
        <v>250</v>
      </c>
      <c r="E302" s="561">
        <v>260</v>
      </c>
      <c r="F302" s="561" t="s">
        <v>821</v>
      </c>
      <c r="G302" s="561">
        <v>100019431</v>
      </c>
      <c r="H302" s="561">
        <v>995414</v>
      </c>
      <c r="I302" s="562"/>
      <c r="J302" s="561">
        <v>18</v>
      </c>
      <c r="K302" s="560"/>
      <c r="L302" s="559" t="s">
        <v>919</v>
      </c>
      <c r="M302" s="561" t="s">
        <v>479</v>
      </c>
      <c r="N302" s="561">
        <v>80</v>
      </c>
      <c r="O302" s="547"/>
      <c r="P302" s="558" t="str">
        <f t="shared" si="33"/>
        <v>INCLUDED</v>
      </c>
      <c r="Q302" s="516">
        <f t="shared" si="34"/>
        <v>0</v>
      </c>
      <c r="R302" s="452">
        <f t="shared" si="35"/>
        <v>0</v>
      </c>
      <c r="S302" s="642">
        <f>Discount!$J$36</f>
        <v>0</v>
      </c>
      <c r="T302" s="452">
        <f t="shared" si="36"/>
        <v>0</v>
      </c>
      <c r="U302" s="453">
        <f t="shared" si="37"/>
        <v>0</v>
      </c>
      <c r="V302" s="769"/>
      <c r="W302" s="264"/>
      <c r="X302" s="264"/>
      <c r="Y302" s="264"/>
      <c r="Z302" s="264"/>
      <c r="AA302" s="264"/>
    </row>
    <row r="303" spans="1:27" ht="78.75">
      <c r="A303" s="746">
        <v>27</v>
      </c>
      <c r="B303" s="561">
        <v>7000016417</v>
      </c>
      <c r="C303" s="561">
        <v>1910</v>
      </c>
      <c r="D303" s="561">
        <v>250</v>
      </c>
      <c r="E303" s="561">
        <v>270</v>
      </c>
      <c r="F303" s="561" t="s">
        <v>821</v>
      </c>
      <c r="G303" s="561">
        <v>100019433</v>
      </c>
      <c r="H303" s="561">
        <v>995414</v>
      </c>
      <c r="I303" s="562"/>
      <c r="J303" s="561">
        <v>18</v>
      </c>
      <c r="K303" s="560"/>
      <c r="L303" s="559" t="s">
        <v>864</v>
      </c>
      <c r="M303" s="561" t="s">
        <v>479</v>
      </c>
      <c r="N303" s="561">
        <v>15</v>
      </c>
      <c r="O303" s="547"/>
      <c r="P303" s="558" t="str">
        <f t="shared" si="33"/>
        <v>INCLUDED</v>
      </c>
      <c r="Q303" s="516">
        <f t="shared" si="34"/>
        <v>0</v>
      </c>
      <c r="R303" s="452">
        <f t="shared" si="35"/>
        <v>0</v>
      </c>
      <c r="S303" s="642">
        <f>Discount!$J$36</f>
        <v>0</v>
      </c>
      <c r="T303" s="452">
        <f t="shared" si="36"/>
        <v>0</v>
      </c>
      <c r="U303" s="453">
        <f t="shared" si="37"/>
        <v>0</v>
      </c>
      <c r="V303" s="769"/>
      <c r="W303" s="264"/>
      <c r="X303" s="264"/>
      <c r="Y303" s="264"/>
      <c r="Z303" s="264"/>
      <c r="AA303" s="264"/>
    </row>
    <row r="304" spans="1:27" ht="78.75">
      <c r="A304" s="746">
        <v>28</v>
      </c>
      <c r="B304" s="561">
        <v>7000016417</v>
      </c>
      <c r="C304" s="561">
        <v>1910</v>
      </c>
      <c r="D304" s="561">
        <v>250</v>
      </c>
      <c r="E304" s="561">
        <v>280</v>
      </c>
      <c r="F304" s="561" t="s">
        <v>821</v>
      </c>
      <c r="G304" s="561">
        <v>100019434</v>
      </c>
      <c r="H304" s="561">
        <v>995414</v>
      </c>
      <c r="I304" s="562"/>
      <c r="J304" s="561">
        <v>18</v>
      </c>
      <c r="K304" s="560"/>
      <c r="L304" s="559" t="s">
        <v>865</v>
      </c>
      <c r="M304" s="561" t="s">
        <v>479</v>
      </c>
      <c r="N304" s="561">
        <v>15</v>
      </c>
      <c r="O304" s="547"/>
      <c r="P304" s="558" t="str">
        <f t="shared" si="33"/>
        <v>INCLUDED</v>
      </c>
      <c r="Q304" s="516">
        <f t="shared" si="34"/>
        <v>0</v>
      </c>
      <c r="R304" s="452">
        <f t="shared" si="35"/>
        <v>0</v>
      </c>
      <c r="S304" s="642">
        <f>Discount!$J$36</f>
        <v>0</v>
      </c>
      <c r="T304" s="452">
        <f t="shared" si="36"/>
        <v>0</v>
      </c>
      <c r="U304" s="453">
        <f t="shared" si="37"/>
        <v>0</v>
      </c>
      <c r="V304" s="769"/>
      <c r="W304" s="264"/>
      <c r="X304" s="264"/>
      <c r="Y304" s="264"/>
      <c r="Z304" s="264"/>
      <c r="AA304" s="264"/>
    </row>
    <row r="305" spans="1:27" ht="63">
      <c r="A305" s="746">
        <v>29</v>
      </c>
      <c r="B305" s="561">
        <v>7000016417</v>
      </c>
      <c r="C305" s="561">
        <v>1920</v>
      </c>
      <c r="D305" s="561">
        <v>260</v>
      </c>
      <c r="E305" s="561">
        <v>10</v>
      </c>
      <c r="F305" s="561" t="s">
        <v>680</v>
      </c>
      <c r="G305" s="561">
        <v>100001210</v>
      </c>
      <c r="H305" s="561">
        <v>995455</v>
      </c>
      <c r="I305" s="562"/>
      <c r="J305" s="561">
        <v>18</v>
      </c>
      <c r="K305" s="560"/>
      <c r="L305" s="559" t="s">
        <v>531</v>
      </c>
      <c r="M305" s="561" t="s">
        <v>300</v>
      </c>
      <c r="N305" s="561">
        <v>15</v>
      </c>
      <c r="O305" s="547"/>
      <c r="P305" s="558" t="str">
        <f t="shared" si="33"/>
        <v>INCLUDED</v>
      </c>
      <c r="Q305" s="516">
        <f t="shared" si="34"/>
        <v>0</v>
      </c>
      <c r="R305" s="452">
        <f t="shared" si="35"/>
        <v>0</v>
      </c>
      <c r="S305" s="642">
        <f>Discount!$J$36</f>
        <v>0</v>
      </c>
      <c r="T305" s="452">
        <f t="shared" si="36"/>
        <v>0</v>
      </c>
      <c r="U305" s="453">
        <f t="shared" si="37"/>
        <v>0</v>
      </c>
      <c r="V305" s="769"/>
      <c r="W305" s="264"/>
      <c r="X305" s="264"/>
      <c r="Y305" s="264"/>
      <c r="Z305" s="264"/>
      <c r="AA305" s="264"/>
    </row>
    <row r="306" spans="1:27" ht="47.25">
      <c r="A306" s="746">
        <v>30</v>
      </c>
      <c r="B306" s="561">
        <v>7000016417</v>
      </c>
      <c r="C306" s="561">
        <v>1920</v>
      </c>
      <c r="D306" s="561">
        <v>260</v>
      </c>
      <c r="E306" s="561">
        <v>20</v>
      </c>
      <c r="F306" s="561" t="s">
        <v>680</v>
      </c>
      <c r="G306" s="561">
        <v>100001241</v>
      </c>
      <c r="H306" s="561">
        <v>995455</v>
      </c>
      <c r="I306" s="562"/>
      <c r="J306" s="561">
        <v>18</v>
      </c>
      <c r="K306" s="560"/>
      <c r="L306" s="559" t="s">
        <v>672</v>
      </c>
      <c r="M306" s="561" t="s">
        <v>300</v>
      </c>
      <c r="N306" s="561">
        <v>3</v>
      </c>
      <c r="O306" s="547"/>
      <c r="P306" s="558" t="str">
        <f t="shared" si="33"/>
        <v>INCLUDED</v>
      </c>
      <c r="Q306" s="516">
        <f t="shared" si="34"/>
        <v>0</v>
      </c>
      <c r="R306" s="452">
        <f t="shared" si="35"/>
        <v>0</v>
      </c>
      <c r="S306" s="642">
        <f>Discount!$J$36</f>
        <v>0</v>
      </c>
      <c r="T306" s="452">
        <f t="shared" si="36"/>
        <v>0</v>
      </c>
      <c r="U306" s="453">
        <f t="shared" si="37"/>
        <v>0</v>
      </c>
      <c r="V306" s="769"/>
      <c r="W306" s="264"/>
      <c r="X306" s="264"/>
      <c r="Y306" s="264"/>
      <c r="Z306" s="264"/>
      <c r="AA306" s="264"/>
    </row>
    <row r="307" spans="1:27" ht="47.25">
      <c r="A307" s="746">
        <v>31</v>
      </c>
      <c r="B307" s="561">
        <v>7000016417</v>
      </c>
      <c r="C307" s="561">
        <v>1920</v>
      </c>
      <c r="D307" s="561">
        <v>260</v>
      </c>
      <c r="E307" s="561">
        <v>30</v>
      </c>
      <c r="F307" s="561" t="s">
        <v>680</v>
      </c>
      <c r="G307" s="561">
        <v>100001680</v>
      </c>
      <c r="H307" s="561">
        <v>995455</v>
      </c>
      <c r="I307" s="562"/>
      <c r="J307" s="561">
        <v>18</v>
      </c>
      <c r="K307" s="560"/>
      <c r="L307" s="559" t="s">
        <v>504</v>
      </c>
      <c r="M307" s="561" t="s">
        <v>300</v>
      </c>
      <c r="N307" s="561">
        <v>1</v>
      </c>
      <c r="O307" s="547"/>
      <c r="P307" s="558" t="str">
        <f t="shared" si="33"/>
        <v>INCLUDED</v>
      </c>
      <c r="Q307" s="516">
        <f t="shared" si="34"/>
        <v>0</v>
      </c>
      <c r="R307" s="452">
        <f t="shared" si="35"/>
        <v>0</v>
      </c>
      <c r="S307" s="642">
        <f>Discount!$J$36</f>
        <v>0</v>
      </c>
      <c r="T307" s="452">
        <f t="shared" si="36"/>
        <v>0</v>
      </c>
      <c r="U307" s="453">
        <f t="shared" si="37"/>
        <v>0</v>
      </c>
      <c r="V307" s="769"/>
      <c r="W307" s="264"/>
      <c r="X307" s="264"/>
      <c r="Y307" s="264"/>
      <c r="Z307" s="264"/>
      <c r="AA307" s="264"/>
    </row>
    <row r="308" spans="1:27" ht="47.25">
      <c r="A308" s="746">
        <v>32</v>
      </c>
      <c r="B308" s="561">
        <v>7000016417</v>
      </c>
      <c r="C308" s="561">
        <v>1920</v>
      </c>
      <c r="D308" s="561">
        <v>260</v>
      </c>
      <c r="E308" s="561">
        <v>40</v>
      </c>
      <c r="F308" s="561" t="s">
        <v>680</v>
      </c>
      <c r="G308" s="561">
        <v>100001681</v>
      </c>
      <c r="H308" s="561">
        <v>995455</v>
      </c>
      <c r="I308" s="562"/>
      <c r="J308" s="561">
        <v>18</v>
      </c>
      <c r="K308" s="560"/>
      <c r="L308" s="559" t="s">
        <v>505</v>
      </c>
      <c r="M308" s="561" t="s">
        <v>300</v>
      </c>
      <c r="N308" s="561">
        <v>3</v>
      </c>
      <c r="O308" s="547"/>
      <c r="P308" s="558" t="str">
        <f t="shared" si="33"/>
        <v>INCLUDED</v>
      </c>
      <c r="Q308" s="516">
        <f t="shared" si="34"/>
        <v>0</v>
      </c>
      <c r="R308" s="452">
        <f t="shared" si="35"/>
        <v>0</v>
      </c>
      <c r="S308" s="642">
        <f>Discount!$J$36</f>
        <v>0</v>
      </c>
      <c r="T308" s="452">
        <f t="shared" si="36"/>
        <v>0</v>
      </c>
      <c r="U308" s="453">
        <f t="shared" si="37"/>
        <v>0</v>
      </c>
      <c r="V308" s="769"/>
      <c r="W308" s="264"/>
      <c r="X308" s="264"/>
      <c r="Y308" s="264"/>
      <c r="Z308" s="264"/>
      <c r="AA308" s="264"/>
    </row>
    <row r="309" spans="1:27" ht="63">
      <c r="A309" s="746">
        <v>33</v>
      </c>
      <c r="B309" s="561">
        <v>7000016417</v>
      </c>
      <c r="C309" s="561">
        <v>2030</v>
      </c>
      <c r="D309" s="561">
        <v>290</v>
      </c>
      <c r="E309" s="561">
        <v>20</v>
      </c>
      <c r="F309" s="561" t="s">
        <v>823</v>
      </c>
      <c r="G309" s="561">
        <v>100002857</v>
      </c>
      <c r="H309" s="561">
        <v>998734</v>
      </c>
      <c r="I309" s="562"/>
      <c r="J309" s="561">
        <v>18</v>
      </c>
      <c r="K309" s="560"/>
      <c r="L309" s="559" t="s">
        <v>868</v>
      </c>
      <c r="M309" s="561" t="s">
        <v>302</v>
      </c>
      <c r="N309" s="561">
        <v>1</v>
      </c>
      <c r="O309" s="547"/>
      <c r="P309" s="558" t="str">
        <f t="shared" si="33"/>
        <v>INCLUDED</v>
      </c>
      <c r="Q309" s="516">
        <f t="shared" si="34"/>
        <v>0</v>
      </c>
      <c r="R309" s="452">
        <f t="shared" si="35"/>
        <v>0</v>
      </c>
      <c r="S309" s="642">
        <f>Discount!$J$36</f>
        <v>0</v>
      </c>
      <c r="T309" s="452">
        <f t="shared" si="36"/>
        <v>0</v>
      </c>
      <c r="U309" s="453">
        <f t="shared" si="37"/>
        <v>0</v>
      </c>
      <c r="V309" s="769"/>
      <c r="W309" s="264"/>
      <c r="X309" s="264"/>
      <c r="Y309" s="264"/>
      <c r="Z309" s="264"/>
      <c r="AA309" s="264"/>
    </row>
    <row r="310" spans="1:27">
      <c r="A310" s="746">
        <v>34</v>
      </c>
      <c r="B310" s="561">
        <v>7000016417</v>
      </c>
      <c r="C310" s="561">
        <v>2030</v>
      </c>
      <c r="D310" s="561">
        <v>290</v>
      </c>
      <c r="E310" s="561">
        <v>40</v>
      </c>
      <c r="F310" s="561" t="s">
        <v>823</v>
      </c>
      <c r="G310" s="561">
        <v>170000428</v>
      </c>
      <c r="H310" s="561">
        <v>998734</v>
      </c>
      <c r="I310" s="562"/>
      <c r="J310" s="561">
        <v>18</v>
      </c>
      <c r="K310" s="560"/>
      <c r="L310" s="559" t="s">
        <v>869</v>
      </c>
      <c r="M310" s="561" t="s">
        <v>301</v>
      </c>
      <c r="N310" s="561">
        <v>2</v>
      </c>
      <c r="O310" s="547"/>
      <c r="P310" s="558" t="str">
        <f t="shared" si="33"/>
        <v>INCLUDED</v>
      </c>
      <c r="Q310" s="516">
        <f t="shared" si="34"/>
        <v>0</v>
      </c>
      <c r="R310" s="452">
        <f t="shared" si="35"/>
        <v>0</v>
      </c>
      <c r="S310" s="642">
        <f>Discount!$J$36</f>
        <v>0</v>
      </c>
      <c r="T310" s="452">
        <f t="shared" si="36"/>
        <v>0</v>
      </c>
      <c r="U310" s="453">
        <f t="shared" si="37"/>
        <v>0</v>
      </c>
      <c r="V310" s="769"/>
      <c r="W310" s="264"/>
      <c r="X310" s="264"/>
      <c r="Y310" s="264"/>
      <c r="Z310" s="264"/>
      <c r="AA310" s="264"/>
    </row>
    <row r="311" spans="1:27">
      <c r="A311" s="746">
        <v>35</v>
      </c>
      <c r="B311" s="561">
        <v>7000016417</v>
      </c>
      <c r="C311" s="561">
        <v>2030</v>
      </c>
      <c r="D311" s="561">
        <v>290</v>
      </c>
      <c r="E311" s="561">
        <v>60</v>
      </c>
      <c r="F311" s="561" t="s">
        <v>823</v>
      </c>
      <c r="G311" s="561">
        <v>100002825</v>
      </c>
      <c r="H311" s="561">
        <v>998734</v>
      </c>
      <c r="I311" s="562"/>
      <c r="J311" s="561">
        <v>18</v>
      </c>
      <c r="K311" s="560"/>
      <c r="L311" s="559" t="s">
        <v>870</v>
      </c>
      <c r="M311" s="561" t="s">
        <v>302</v>
      </c>
      <c r="N311" s="561">
        <v>2</v>
      </c>
      <c r="O311" s="547"/>
      <c r="P311" s="558" t="str">
        <f t="shared" si="33"/>
        <v>INCLUDED</v>
      </c>
      <c r="Q311" s="516">
        <f t="shared" si="34"/>
        <v>0</v>
      </c>
      <c r="R311" s="452">
        <f t="shared" si="35"/>
        <v>0</v>
      </c>
      <c r="S311" s="642">
        <f>Discount!$J$36</f>
        <v>0</v>
      </c>
      <c r="T311" s="452">
        <f t="shared" si="36"/>
        <v>0</v>
      </c>
      <c r="U311" s="453">
        <f t="shared" si="37"/>
        <v>0</v>
      </c>
      <c r="V311" s="769"/>
      <c r="W311" s="264"/>
      <c r="X311" s="264"/>
      <c r="Y311" s="264"/>
      <c r="Z311" s="264"/>
      <c r="AA311" s="264"/>
    </row>
    <row r="312" spans="1:27" ht="31.5">
      <c r="A312" s="746">
        <v>36</v>
      </c>
      <c r="B312" s="561">
        <v>7000016417</v>
      </c>
      <c r="C312" s="561">
        <v>2030</v>
      </c>
      <c r="D312" s="561">
        <v>290</v>
      </c>
      <c r="E312" s="561">
        <v>70</v>
      </c>
      <c r="F312" s="561" t="s">
        <v>823</v>
      </c>
      <c r="G312" s="561">
        <v>170000550</v>
      </c>
      <c r="H312" s="561">
        <v>998336</v>
      </c>
      <c r="I312" s="562"/>
      <c r="J312" s="561">
        <v>18</v>
      </c>
      <c r="K312" s="560"/>
      <c r="L312" s="559" t="s">
        <v>871</v>
      </c>
      <c r="M312" s="561" t="s">
        <v>301</v>
      </c>
      <c r="N312" s="561">
        <v>2</v>
      </c>
      <c r="O312" s="547"/>
      <c r="P312" s="558" t="str">
        <f t="shared" si="33"/>
        <v>INCLUDED</v>
      </c>
      <c r="Q312" s="516">
        <f t="shared" si="34"/>
        <v>0</v>
      </c>
      <c r="R312" s="452">
        <f t="shared" si="35"/>
        <v>0</v>
      </c>
      <c r="S312" s="642">
        <f>Discount!$J$36</f>
        <v>0</v>
      </c>
      <c r="T312" s="452">
        <f t="shared" si="36"/>
        <v>0</v>
      </c>
      <c r="U312" s="453">
        <f t="shared" si="37"/>
        <v>0</v>
      </c>
      <c r="V312" s="769"/>
      <c r="W312" s="264"/>
      <c r="X312" s="264"/>
      <c r="Y312" s="264"/>
      <c r="Z312" s="264"/>
      <c r="AA312" s="264"/>
    </row>
    <row r="313" spans="1:27">
      <c r="A313" s="746">
        <v>37</v>
      </c>
      <c r="B313" s="561">
        <v>7000016417</v>
      </c>
      <c r="C313" s="561">
        <v>2030</v>
      </c>
      <c r="D313" s="561">
        <v>290</v>
      </c>
      <c r="E313" s="561">
        <v>80</v>
      </c>
      <c r="F313" s="561" t="s">
        <v>823</v>
      </c>
      <c r="G313" s="561">
        <v>170000375</v>
      </c>
      <c r="H313" s="561">
        <v>998734</v>
      </c>
      <c r="I313" s="562"/>
      <c r="J313" s="561">
        <v>18</v>
      </c>
      <c r="K313" s="560"/>
      <c r="L313" s="559" t="s">
        <v>872</v>
      </c>
      <c r="M313" s="561" t="s">
        <v>301</v>
      </c>
      <c r="N313" s="561">
        <v>1</v>
      </c>
      <c r="O313" s="547"/>
      <c r="P313" s="558" t="str">
        <f t="shared" si="33"/>
        <v>INCLUDED</v>
      </c>
      <c r="Q313" s="516">
        <f t="shared" si="34"/>
        <v>0</v>
      </c>
      <c r="R313" s="452">
        <f t="shared" si="35"/>
        <v>0</v>
      </c>
      <c r="S313" s="642">
        <f>Discount!$J$36</f>
        <v>0</v>
      </c>
      <c r="T313" s="452">
        <f t="shared" si="36"/>
        <v>0</v>
      </c>
      <c r="U313" s="453">
        <f t="shared" si="37"/>
        <v>0</v>
      </c>
      <c r="V313" s="769"/>
      <c r="W313" s="264"/>
      <c r="X313" s="264"/>
      <c r="Y313" s="264"/>
      <c r="Z313" s="264"/>
      <c r="AA313" s="264"/>
    </row>
    <row r="314" spans="1:27" ht="31.5">
      <c r="A314" s="746">
        <v>38</v>
      </c>
      <c r="B314" s="561">
        <v>7000016417</v>
      </c>
      <c r="C314" s="561">
        <v>2030</v>
      </c>
      <c r="D314" s="561">
        <v>290</v>
      </c>
      <c r="E314" s="561">
        <v>90</v>
      </c>
      <c r="F314" s="561" t="s">
        <v>823</v>
      </c>
      <c r="G314" s="561">
        <v>170000551</v>
      </c>
      <c r="H314" s="561">
        <v>998336</v>
      </c>
      <c r="I314" s="562"/>
      <c r="J314" s="561">
        <v>18</v>
      </c>
      <c r="K314" s="560"/>
      <c r="L314" s="559" t="s">
        <v>875</v>
      </c>
      <c r="M314" s="561" t="s">
        <v>301</v>
      </c>
      <c r="N314" s="561">
        <v>2</v>
      </c>
      <c r="O314" s="547"/>
      <c r="P314" s="558" t="str">
        <f t="shared" si="33"/>
        <v>INCLUDED</v>
      </c>
      <c r="Q314" s="516">
        <f t="shared" si="34"/>
        <v>0</v>
      </c>
      <c r="R314" s="452">
        <f t="shared" si="35"/>
        <v>0</v>
      </c>
      <c r="S314" s="642">
        <f>Discount!$J$36</f>
        <v>0</v>
      </c>
      <c r="T314" s="452">
        <f t="shared" si="36"/>
        <v>0</v>
      </c>
      <c r="U314" s="453">
        <f t="shared" si="37"/>
        <v>0</v>
      </c>
      <c r="V314" s="769"/>
      <c r="W314" s="264"/>
      <c r="X314" s="264"/>
      <c r="Y314" s="264"/>
      <c r="Z314" s="264"/>
      <c r="AA314" s="264"/>
    </row>
    <row r="315" spans="1:27" ht="31.5">
      <c r="A315" s="746">
        <v>39</v>
      </c>
      <c r="B315" s="561">
        <v>7000016417</v>
      </c>
      <c r="C315" s="561">
        <v>2040</v>
      </c>
      <c r="D315" s="561">
        <v>300</v>
      </c>
      <c r="E315" s="561">
        <v>10</v>
      </c>
      <c r="F315" s="561" t="s">
        <v>828</v>
      </c>
      <c r="G315" s="561">
        <v>100003484</v>
      </c>
      <c r="H315" s="561">
        <v>998736</v>
      </c>
      <c r="I315" s="562"/>
      <c r="J315" s="561">
        <v>18</v>
      </c>
      <c r="K315" s="560"/>
      <c r="L315" s="559" t="s">
        <v>920</v>
      </c>
      <c r="M315" s="561" t="s">
        <v>301</v>
      </c>
      <c r="N315" s="561">
        <v>3</v>
      </c>
      <c r="O315" s="547"/>
      <c r="P315" s="558" t="str">
        <f t="shared" si="33"/>
        <v>INCLUDED</v>
      </c>
      <c r="Q315" s="516">
        <f t="shared" si="34"/>
        <v>0</v>
      </c>
      <c r="R315" s="452">
        <f t="shared" si="35"/>
        <v>0</v>
      </c>
      <c r="S315" s="642">
        <f>Discount!$J$36</f>
        <v>0</v>
      </c>
      <c r="T315" s="452">
        <f t="shared" si="36"/>
        <v>0</v>
      </c>
      <c r="U315" s="453">
        <f t="shared" si="37"/>
        <v>0</v>
      </c>
      <c r="V315" s="769"/>
      <c r="W315" s="264"/>
      <c r="X315" s="264"/>
      <c r="Y315" s="264"/>
      <c r="Z315" s="264"/>
      <c r="AA315" s="264"/>
    </row>
    <row r="316" spans="1:27" ht="31.5">
      <c r="A316" s="746">
        <v>40</v>
      </c>
      <c r="B316" s="561">
        <v>7000016417</v>
      </c>
      <c r="C316" s="561">
        <v>2040</v>
      </c>
      <c r="D316" s="561">
        <v>300</v>
      </c>
      <c r="E316" s="561">
        <v>20</v>
      </c>
      <c r="F316" s="561" t="s">
        <v>828</v>
      </c>
      <c r="G316" s="561">
        <v>100003485</v>
      </c>
      <c r="H316" s="561">
        <v>998736</v>
      </c>
      <c r="I316" s="562"/>
      <c r="J316" s="561">
        <v>18</v>
      </c>
      <c r="K316" s="560"/>
      <c r="L316" s="559" t="s">
        <v>921</v>
      </c>
      <c r="M316" s="561" t="s">
        <v>522</v>
      </c>
      <c r="N316" s="561">
        <v>3</v>
      </c>
      <c r="O316" s="547"/>
      <c r="P316" s="558" t="str">
        <f t="shared" si="33"/>
        <v>INCLUDED</v>
      </c>
      <c r="Q316" s="516">
        <f t="shared" si="34"/>
        <v>0</v>
      </c>
      <c r="R316" s="452">
        <f t="shared" si="35"/>
        <v>0</v>
      </c>
      <c r="S316" s="642">
        <f>Discount!$J$36</f>
        <v>0</v>
      </c>
      <c r="T316" s="452">
        <f t="shared" si="36"/>
        <v>0</v>
      </c>
      <c r="U316" s="453">
        <f t="shared" si="37"/>
        <v>0</v>
      </c>
      <c r="V316" s="769"/>
      <c r="W316" s="264"/>
      <c r="X316" s="264"/>
      <c r="Y316" s="264"/>
      <c r="Z316" s="264"/>
      <c r="AA316" s="264"/>
    </row>
    <row r="317" spans="1:27" ht="31.5">
      <c r="A317" s="746">
        <v>41</v>
      </c>
      <c r="B317" s="561">
        <v>7000016417</v>
      </c>
      <c r="C317" s="561">
        <v>2040</v>
      </c>
      <c r="D317" s="561">
        <v>300</v>
      </c>
      <c r="E317" s="561">
        <v>30</v>
      </c>
      <c r="F317" s="561" t="s">
        <v>828</v>
      </c>
      <c r="G317" s="561">
        <v>100001864</v>
      </c>
      <c r="H317" s="561">
        <v>998736</v>
      </c>
      <c r="I317" s="562"/>
      <c r="J317" s="561">
        <v>18</v>
      </c>
      <c r="K317" s="560"/>
      <c r="L317" s="559" t="s">
        <v>632</v>
      </c>
      <c r="M317" s="561" t="s">
        <v>302</v>
      </c>
      <c r="N317" s="561">
        <v>3</v>
      </c>
      <c r="O317" s="547"/>
      <c r="P317" s="558" t="str">
        <f t="shared" si="33"/>
        <v>INCLUDED</v>
      </c>
      <c r="Q317" s="516">
        <f t="shared" si="34"/>
        <v>0</v>
      </c>
      <c r="R317" s="452">
        <f t="shared" si="35"/>
        <v>0</v>
      </c>
      <c r="S317" s="642">
        <f>Discount!$J$36</f>
        <v>0</v>
      </c>
      <c r="T317" s="452">
        <f t="shared" si="36"/>
        <v>0</v>
      </c>
      <c r="U317" s="453">
        <f t="shared" si="37"/>
        <v>0</v>
      </c>
      <c r="V317" s="769"/>
      <c r="W317" s="264"/>
      <c r="X317" s="264"/>
      <c r="Y317" s="264"/>
      <c r="Z317" s="264"/>
      <c r="AA317" s="264"/>
    </row>
    <row r="318" spans="1:27" ht="31.5">
      <c r="A318" s="746">
        <v>42</v>
      </c>
      <c r="B318" s="561">
        <v>7000016417</v>
      </c>
      <c r="C318" s="561">
        <v>2040</v>
      </c>
      <c r="D318" s="561">
        <v>300</v>
      </c>
      <c r="E318" s="561">
        <v>40</v>
      </c>
      <c r="F318" s="561" t="s">
        <v>828</v>
      </c>
      <c r="G318" s="561">
        <v>100000011</v>
      </c>
      <c r="H318" s="561">
        <v>998736</v>
      </c>
      <c r="I318" s="562"/>
      <c r="J318" s="561">
        <v>18</v>
      </c>
      <c r="K318" s="560"/>
      <c r="L318" s="559" t="s">
        <v>922</v>
      </c>
      <c r="M318" s="561" t="s">
        <v>302</v>
      </c>
      <c r="N318" s="561">
        <v>1</v>
      </c>
      <c r="O318" s="547"/>
      <c r="P318" s="558" t="str">
        <f t="shared" si="33"/>
        <v>INCLUDED</v>
      </c>
      <c r="Q318" s="516">
        <f t="shared" si="34"/>
        <v>0</v>
      </c>
      <c r="R318" s="452">
        <f t="shared" si="35"/>
        <v>0</v>
      </c>
      <c r="S318" s="642">
        <f>Discount!$J$36</f>
        <v>0</v>
      </c>
      <c r="T318" s="452">
        <f t="shared" si="36"/>
        <v>0</v>
      </c>
      <c r="U318" s="453">
        <f t="shared" si="37"/>
        <v>0</v>
      </c>
      <c r="V318" s="769"/>
      <c r="W318" s="264"/>
      <c r="X318" s="264"/>
      <c r="Y318" s="264"/>
      <c r="Z318" s="264"/>
      <c r="AA318" s="264"/>
    </row>
    <row r="319" spans="1:27">
      <c r="A319" s="746">
        <v>43</v>
      </c>
      <c r="B319" s="561">
        <v>7000016417</v>
      </c>
      <c r="C319" s="561">
        <v>2050</v>
      </c>
      <c r="D319" s="561">
        <v>310</v>
      </c>
      <c r="E319" s="561">
        <v>10</v>
      </c>
      <c r="F319" s="561" t="s">
        <v>829</v>
      </c>
      <c r="G319" s="561">
        <v>100000372</v>
      </c>
      <c r="H319" s="561">
        <v>998736</v>
      </c>
      <c r="I319" s="562"/>
      <c r="J319" s="561">
        <v>18</v>
      </c>
      <c r="K319" s="560"/>
      <c r="L319" s="559" t="s">
        <v>923</v>
      </c>
      <c r="M319" s="561" t="s">
        <v>302</v>
      </c>
      <c r="N319" s="561">
        <v>1</v>
      </c>
      <c r="O319" s="547"/>
      <c r="P319" s="558" t="str">
        <f t="shared" si="33"/>
        <v>INCLUDED</v>
      </c>
      <c r="Q319" s="516">
        <f t="shared" si="34"/>
        <v>0</v>
      </c>
      <c r="R319" s="452">
        <f t="shared" si="35"/>
        <v>0</v>
      </c>
      <c r="S319" s="642">
        <f>Discount!$J$36</f>
        <v>0</v>
      </c>
      <c r="T319" s="452">
        <f t="shared" si="36"/>
        <v>0</v>
      </c>
      <c r="U319" s="453">
        <f t="shared" si="37"/>
        <v>0</v>
      </c>
      <c r="V319" s="769"/>
      <c r="W319" s="264"/>
      <c r="X319" s="264"/>
      <c r="Y319" s="264"/>
      <c r="Z319" s="264"/>
      <c r="AA319" s="264"/>
    </row>
    <row r="320" spans="1:27">
      <c r="A320" s="746">
        <v>44</v>
      </c>
      <c r="B320" s="561">
        <v>7000016417</v>
      </c>
      <c r="C320" s="561">
        <v>2060</v>
      </c>
      <c r="D320" s="561">
        <v>320</v>
      </c>
      <c r="E320" s="561">
        <v>10</v>
      </c>
      <c r="F320" s="561" t="s">
        <v>830</v>
      </c>
      <c r="G320" s="561">
        <v>100000484</v>
      </c>
      <c r="H320" s="561">
        <v>998736</v>
      </c>
      <c r="I320" s="562"/>
      <c r="J320" s="561">
        <v>18</v>
      </c>
      <c r="K320" s="560"/>
      <c r="L320" s="559" t="s">
        <v>484</v>
      </c>
      <c r="M320" s="561" t="s">
        <v>301</v>
      </c>
      <c r="N320" s="561">
        <v>3</v>
      </c>
      <c r="O320" s="547"/>
      <c r="P320" s="558" t="str">
        <f t="shared" si="33"/>
        <v>INCLUDED</v>
      </c>
      <c r="Q320" s="516">
        <f t="shared" si="34"/>
        <v>0</v>
      </c>
      <c r="R320" s="452">
        <f t="shared" si="35"/>
        <v>0</v>
      </c>
      <c r="S320" s="642">
        <f>Discount!$J$36</f>
        <v>0</v>
      </c>
      <c r="T320" s="452">
        <f t="shared" si="36"/>
        <v>0</v>
      </c>
      <c r="U320" s="453">
        <f t="shared" si="37"/>
        <v>0</v>
      </c>
      <c r="V320" s="769"/>
      <c r="W320" s="264"/>
      <c r="X320" s="264"/>
      <c r="Y320" s="264"/>
      <c r="Z320" s="264"/>
      <c r="AA320" s="264"/>
    </row>
    <row r="321" spans="1:27">
      <c r="A321" s="746">
        <v>45</v>
      </c>
      <c r="B321" s="561">
        <v>7000016417</v>
      </c>
      <c r="C321" s="561">
        <v>2060</v>
      </c>
      <c r="D321" s="561">
        <v>320</v>
      </c>
      <c r="E321" s="561">
        <v>20</v>
      </c>
      <c r="F321" s="561" t="s">
        <v>830</v>
      </c>
      <c r="G321" s="561">
        <v>100001907</v>
      </c>
      <c r="H321" s="561">
        <v>998736</v>
      </c>
      <c r="I321" s="562"/>
      <c r="J321" s="561">
        <v>18</v>
      </c>
      <c r="K321" s="560"/>
      <c r="L321" s="559" t="s">
        <v>503</v>
      </c>
      <c r="M321" s="561" t="s">
        <v>301</v>
      </c>
      <c r="N321" s="561">
        <v>18</v>
      </c>
      <c r="O321" s="547"/>
      <c r="P321" s="558" t="str">
        <f t="shared" si="33"/>
        <v>INCLUDED</v>
      </c>
      <c r="Q321" s="516">
        <f t="shared" si="34"/>
        <v>0</v>
      </c>
      <c r="R321" s="452">
        <f t="shared" si="35"/>
        <v>0</v>
      </c>
      <c r="S321" s="642">
        <f>Discount!$J$36</f>
        <v>0</v>
      </c>
      <c r="T321" s="452">
        <f t="shared" si="36"/>
        <v>0</v>
      </c>
      <c r="U321" s="453">
        <f t="shared" si="37"/>
        <v>0</v>
      </c>
      <c r="V321" s="769"/>
      <c r="W321" s="264"/>
      <c r="X321" s="264"/>
      <c r="Y321" s="264"/>
      <c r="Z321" s="264"/>
      <c r="AA321" s="264"/>
    </row>
    <row r="322" spans="1:27" ht="31.5">
      <c r="A322" s="746">
        <v>46</v>
      </c>
      <c r="B322" s="561">
        <v>7000016417</v>
      </c>
      <c r="C322" s="561">
        <v>2070</v>
      </c>
      <c r="D322" s="561">
        <v>330</v>
      </c>
      <c r="E322" s="561">
        <v>10</v>
      </c>
      <c r="F322" s="561" t="s">
        <v>831</v>
      </c>
      <c r="G322" s="561">
        <v>100002650</v>
      </c>
      <c r="H322" s="561">
        <v>998736</v>
      </c>
      <c r="I322" s="562"/>
      <c r="J322" s="561">
        <v>18</v>
      </c>
      <c r="K322" s="560"/>
      <c r="L322" s="559" t="s">
        <v>879</v>
      </c>
      <c r="M322" s="561" t="s">
        <v>302</v>
      </c>
      <c r="N322" s="561">
        <v>1</v>
      </c>
      <c r="O322" s="547"/>
      <c r="P322" s="558" t="str">
        <f t="shared" si="33"/>
        <v>INCLUDED</v>
      </c>
      <c r="Q322" s="516">
        <f t="shared" si="34"/>
        <v>0</v>
      </c>
      <c r="R322" s="452">
        <f t="shared" si="35"/>
        <v>0</v>
      </c>
      <c r="S322" s="642">
        <f>Discount!$J$36</f>
        <v>0</v>
      </c>
      <c r="T322" s="452">
        <f t="shared" si="36"/>
        <v>0</v>
      </c>
      <c r="U322" s="453">
        <f t="shared" si="37"/>
        <v>0</v>
      </c>
      <c r="V322" s="769"/>
      <c r="W322" s="264"/>
      <c r="X322" s="264"/>
      <c r="Y322" s="264"/>
      <c r="Z322" s="264"/>
      <c r="AA322" s="264"/>
    </row>
    <row r="323" spans="1:27" ht="31.5">
      <c r="A323" s="746">
        <v>47</v>
      </c>
      <c r="B323" s="561">
        <v>7000016417</v>
      </c>
      <c r="C323" s="561">
        <v>2070</v>
      </c>
      <c r="D323" s="561">
        <v>330</v>
      </c>
      <c r="E323" s="561">
        <v>20</v>
      </c>
      <c r="F323" s="561" t="s">
        <v>831</v>
      </c>
      <c r="G323" s="561">
        <v>100002651</v>
      </c>
      <c r="H323" s="561">
        <v>998736</v>
      </c>
      <c r="I323" s="562"/>
      <c r="J323" s="561">
        <v>18</v>
      </c>
      <c r="K323" s="560"/>
      <c r="L323" s="559" t="s">
        <v>880</v>
      </c>
      <c r="M323" s="561" t="s">
        <v>302</v>
      </c>
      <c r="N323" s="561">
        <v>2</v>
      </c>
      <c r="O323" s="547"/>
      <c r="P323" s="558" t="str">
        <f t="shared" si="33"/>
        <v>INCLUDED</v>
      </c>
      <c r="Q323" s="516">
        <f t="shared" si="34"/>
        <v>0</v>
      </c>
      <c r="R323" s="452">
        <f t="shared" si="35"/>
        <v>0</v>
      </c>
      <c r="S323" s="642">
        <f>Discount!$J$36</f>
        <v>0</v>
      </c>
      <c r="T323" s="452">
        <f t="shared" si="36"/>
        <v>0</v>
      </c>
      <c r="U323" s="453">
        <f t="shared" si="37"/>
        <v>0</v>
      </c>
      <c r="V323" s="769"/>
      <c r="W323" s="264"/>
      <c r="X323" s="264"/>
      <c r="Y323" s="264"/>
      <c r="Z323" s="264"/>
      <c r="AA323" s="264"/>
    </row>
    <row r="324" spans="1:27">
      <c r="A324" s="746">
        <v>48</v>
      </c>
      <c r="B324" s="561">
        <v>7000016417</v>
      </c>
      <c r="C324" s="561">
        <v>2070</v>
      </c>
      <c r="D324" s="561">
        <v>330</v>
      </c>
      <c r="E324" s="561">
        <v>30</v>
      </c>
      <c r="F324" s="561" t="s">
        <v>831</v>
      </c>
      <c r="G324" s="561">
        <v>100019568</v>
      </c>
      <c r="H324" s="561">
        <v>998736</v>
      </c>
      <c r="I324" s="562"/>
      <c r="J324" s="561">
        <v>18</v>
      </c>
      <c r="K324" s="560"/>
      <c r="L324" s="559" t="s">
        <v>924</v>
      </c>
      <c r="M324" s="561" t="s">
        <v>302</v>
      </c>
      <c r="N324" s="561">
        <v>1</v>
      </c>
      <c r="O324" s="547"/>
      <c r="P324" s="558" t="str">
        <f t="shared" si="33"/>
        <v>INCLUDED</v>
      </c>
      <c r="Q324" s="516">
        <f t="shared" si="34"/>
        <v>0</v>
      </c>
      <c r="R324" s="452">
        <f t="shared" si="35"/>
        <v>0</v>
      </c>
      <c r="S324" s="642">
        <f>Discount!$J$36</f>
        <v>0</v>
      </c>
      <c r="T324" s="452">
        <f t="shared" si="36"/>
        <v>0</v>
      </c>
      <c r="U324" s="453">
        <f t="shared" si="37"/>
        <v>0</v>
      </c>
      <c r="V324" s="769"/>
      <c r="W324" s="264"/>
      <c r="X324" s="264"/>
      <c r="Y324" s="264"/>
      <c r="Z324" s="264"/>
      <c r="AA324" s="264"/>
    </row>
    <row r="325" spans="1:27">
      <c r="A325" s="746">
        <v>49</v>
      </c>
      <c r="B325" s="561">
        <v>7000016417</v>
      </c>
      <c r="C325" s="561">
        <v>2080</v>
      </c>
      <c r="D325" s="561">
        <v>340</v>
      </c>
      <c r="E325" s="561">
        <v>10</v>
      </c>
      <c r="F325" s="561" t="s">
        <v>832</v>
      </c>
      <c r="G325" s="561">
        <v>100000635</v>
      </c>
      <c r="H325" s="561">
        <v>998736</v>
      </c>
      <c r="I325" s="562"/>
      <c r="J325" s="561">
        <v>18</v>
      </c>
      <c r="K325" s="560"/>
      <c r="L325" s="559" t="s">
        <v>883</v>
      </c>
      <c r="M325" s="561" t="s">
        <v>301</v>
      </c>
      <c r="N325" s="561">
        <v>9</v>
      </c>
      <c r="O325" s="547"/>
      <c r="P325" s="558" t="str">
        <f t="shared" si="33"/>
        <v>INCLUDED</v>
      </c>
      <c r="Q325" s="516">
        <f t="shared" si="34"/>
        <v>0</v>
      </c>
      <c r="R325" s="452">
        <f t="shared" si="35"/>
        <v>0</v>
      </c>
      <c r="S325" s="642">
        <f>Discount!$J$36</f>
        <v>0</v>
      </c>
      <c r="T325" s="452">
        <f t="shared" si="36"/>
        <v>0</v>
      </c>
      <c r="U325" s="453">
        <f t="shared" si="37"/>
        <v>0</v>
      </c>
      <c r="V325" s="769"/>
      <c r="W325" s="264"/>
      <c r="X325" s="264"/>
      <c r="Y325" s="264"/>
      <c r="Z325" s="264"/>
      <c r="AA325" s="264"/>
    </row>
    <row r="326" spans="1:27">
      <c r="A326" s="746">
        <v>50</v>
      </c>
      <c r="B326" s="561">
        <v>7000016417</v>
      </c>
      <c r="C326" s="561">
        <v>2080</v>
      </c>
      <c r="D326" s="561">
        <v>340</v>
      </c>
      <c r="E326" s="561">
        <v>20</v>
      </c>
      <c r="F326" s="561" t="s">
        <v>832</v>
      </c>
      <c r="G326" s="561">
        <v>100001909</v>
      </c>
      <c r="H326" s="561">
        <v>998736</v>
      </c>
      <c r="I326" s="562"/>
      <c r="J326" s="561">
        <v>18</v>
      </c>
      <c r="K326" s="560"/>
      <c r="L326" s="559" t="s">
        <v>884</v>
      </c>
      <c r="M326" s="561" t="s">
        <v>301</v>
      </c>
      <c r="N326" s="561">
        <v>20</v>
      </c>
      <c r="O326" s="547"/>
      <c r="P326" s="558" t="str">
        <f t="shared" si="33"/>
        <v>INCLUDED</v>
      </c>
      <c r="Q326" s="516">
        <f t="shared" si="34"/>
        <v>0</v>
      </c>
      <c r="R326" s="452">
        <f t="shared" si="35"/>
        <v>0</v>
      </c>
      <c r="S326" s="642">
        <f>Discount!$J$36</f>
        <v>0</v>
      </c>
      <c r="T326" s="452">
        <f t="shared" si="36"/>
        <v>0</v>
      </c>
      <c r="U326" s="453">
        <f t="shared" si="37"/>
        <v>0</v>
      </c>
      <c r="V326" s="769"/>
      <c r="W326" s="264"/>
      <c r="X326" s="264"/>
      <c r="Y326" s="264"/>
      <c r="Z326" s="264"/>
      <c r="AA326" s="264"/>
    </row>
    <row r="327" spans="1:27" ht="31.5">
      <c r="A327" s="746">
        <v>51</v>
      </c>
      <c r="B327" s="561">
        <v>7000016417</v>
      </c>
      <c r="C327" s="561">
        <v>2090</v>
      </c>
      <c r="D327" s="561">
        <v>350</v>
      </c>
      <c r="E327" s="561">
        <v>10</v>
      </c>
      <c r="F327" s="561" t="s">
        <v>833</v>
      </c>
      <c r="G327" s="561">
        <v>100000803</v>
      </c>
      <c r="H327" s="561">
        <v>998736</v>
      </c>
      <c r="I327" s="562"/>
      <c r="J327" s="561">
        <v>18</v>
      </c>
      <c r="K327" s="560"/>
      <c r="L327" s="559" t="s">
        <v>633</v>
      </c>
      <c r="M327" s="561" t="s">
        <v>301</v>
      </c>
      <c r="N327" s="561">
        <v>1</v>
      </c>
      <c r="O327" s="547"/>
      <c r="P327" s="558" t="str">
        <f t="shared" si="33"/>
        <v>INCLUDED</v>
      </c>
      <c r="Q327" s="516">
        <f t="shared" si="34"/>
        <v>0</v>
      </c>
      <c r="R327" s="452">
        <f t="shared" si="35"/>
        <v>0</v>
      </c>
      <c r="S327" s="642">
        <f>Discount!$J$36</f>
        <v>0</v>
      </c>
      <c r="T327" s="452">
        <f t="shared" si="36"/>
        <v>0</v>
      </c>
      <c r="U327" s="453">
        <f t="shared" si="37"/>
        <v>0</v>
      </c>
      <c r="V327" s="769"/>
      <c r="W327" s="264"/>
      <c r="X327" s="264"/>
      <c r="Y327" s="264"/>
      <c r="Z327" s="264"/>
      <c r="AA327" s="264"/>
    </row>
    <row r="328" spans="1:27" ht="31.5">
      <c r="A328" s="746">
        <v>52</v>
      </c>
      <c r="B328" s="561">
        <v>7000016417</v>
      </c>
      <c r="C328" s="561">
        <v>2090</v>
      </c>
      <c r="D328" s="561">
        <v>350</v>
      </c>
      <c r="E328" s="561">
        <v>20</v>
      </c>
      <c r="F328" s="561" t="s">
        <v>833</v>
      </c>
      <c r="G328" s="561">
        <v>100000739</v>
      </c>
      <c r="H328" s="561">
        <v>998736</v>
      </c>
      <c r="I328" s="562"/>
      <c r="J328" s="561">
        <v>18</v>
      </c>
      <c r="K328" s="560"/>
      <c r="L328" s="559" t="s">
        <v>925</v>
      </c>
      <c r="M328" s="561" t="s">
        <v>301</v>
      </c>
      <c r="N328" s="561">
        <v>1</v>
      </c>
      <c r="O328" s="547"/>
      <c r="P328" s="558" t="str">
        <f t="shared" si="33"/>
        <v>INCLUDED</v>
      </c>
      <c r="Q328" s="516">
        <f t="shared" si="34"/>
        <v>0</v>
      </c>
      <c r="R328" s="452">
        <f t="shared" si="35"/>
        <v>0</v>
      </c>
      <c r="S328" s="642">
        <f>Discount!$J$36</f>
        <v>0</v>
      </c>
      <c r="T328" s="452">
        <f t="shared" si="36"/>
        <v>0</v>
      </c>
      <c r="U328" s="453">
        <f t="shared" si="37"/>
        <v>0</v>
      </c>
      <c r="V328" s="769"/>
      <c r="W328" s="264"/>
      <c r="X328" s="264"/>
      <c r="Y328" s="264"/>
      <c r="Z328" s="264"/>
      <c r="AA328" s="264"/>
    </row>
    <row r="329" spans="1:27" ht="31.5">
      <c r="A329" s="746">
        <v>53</v>
      </c>
      <c r="B329" s="561">
        <v>7000016417</v>
      </c>
      <c r="C329" s="561">
        <v>2090</v>
      </c>
      <c r="D329" s="561">
        <v>350</v>
      </c>
      <c r="E329" s="561">
        <v>30</v>
      </c>
      <c r="F329" s="561" t="s">
        <v>833</v>
      </c>
      <c r="G329" s="561">
        <v>100000808</v>
      </c>
      <c r="H329" s="561">
        <v>998736</v>
      </c>
      <c r="I329" s="562"/>
      <c r="J329" s="561">
        <v>18</v>
      </c>
      <c r="K329" s="560"/>
      <c r="L329" s="559" t="s">
        <v>564</v>
      </c>
      <c r="M329" s="561" t="s">
        <v>302</v>
      </c>
      <c r="N329" s="561">
        <v>1</v>
      </c>
      <c r="O329" s="547"/>
      <c r="P329" s="558" t="str">
        <f t="shared" si="33"/>
        <v>INCLUDED</v>
      </c>
      <c r="Q329" s="516">
        <f t="shared" si="34"/>
        <v>0</v>
      </c>
      <c r="R329" s="452">
        <f t="shared" si="35"/>
        <v>0</v>
      </c>
      <c r="S329" s="642">
        <f>Discount!$J$36</f>
        <v>0</v>
      </c>
      <c r="T329" s="452">
        <f t="shared" si="36"/>
        <v>0</v>
      </c>
      <c r="U329" s="453">
        <f t="shared" si="37"/>
        <v>0</v>
      </c>
      <c r="V329" s="769"/>
      <c r="W329" s="264"/>
      <c r="X329" s="264"/>
      <c r="Y329" s="264"/>
      <c r="Z329" s="264"/>
      <c r="AA329" s="264"/>
    </row>
    <row r="330" spans="1:27" ht="31.5">
      <c r="A330" s="746">
        <v>54</v>
      </c>
      <c r="B330" s="561">
        <v>7000016417</v>
      </c>
      <c r="C330" s="561">
        <v>2090</v>
      </c>
      <c r="D330" s="561">
        <v>350</v>
      </c>
      <c r="E330" s="561">
        <v>40</v>
      </c>
      <c r="F330" s="561" t="s">
        <v>833</v>
      </c>
      <c r="G330" s="561">
        <v>100000758</v>
      </c>
      <c r="H330" s="561">
        <v>998736</v>
      </c>
      <c r="I330" s="562"/>
      <c r="J330" s="561">
        <v>18</v>
      </c>
      <c r="K330" s="560"/>
      <c r="L330" s="559" t="s">
        <v>811</v>
      </c>
      <c r="M330" s="561" t="s">
        <v>301</v>
      </c>
      <c r="N330" s="561">
        <v>2</v>
      </c>
      <c r="O330" s="547"/>
      <c r="P330" s="558" t="str">
        <f t="shared" si="33"/>
        <v>INCLUDED</v>
      </c>
      <c r="Q330" s="516">
        <f t="shared" si="34"/>
        <v>0</v>
      </c>
      <c r="R330" s="452">
        <f t="shared" si="35"/>
        <v>0</v>
      </c>
      <c r="S330" s="642">
        <f>Discount!$J$36</f>
        <v>0</v>
      </c>
      <c r="T330" s="452">
        <f t="shared" si="36"/>
        <v>0</v>
      </c>
      <c r="U330" s="453">
        <f t="shared" si="37"/>
        <v>0</v>
      </c>
      <c r="V330" s="769"/>
      <c r="W330" s="264"/>
      <c r="X330" s="264"/>
      <c r="Y330" s="264"/>
      <c r="Z330" s="264"/>
      <c r="AA330" s="264"/>
    </row>
    <row r="331" spans="1:27" ht="31.5">
      <c r="A331" s="746">
        <v>55</v>
      </c>
      <c r="B331" s="561">
        <v>7000016417</v>
      </c>
      <c r="C331" s="561">
        <v>2090</v>
      </c>
      <c r="D331" s="561">
        <v>350</v>
      </c>
      <c r="E331" s="561">
        <v>50</v>
      </c>
      <c r="F331" s="561" t="s">
        <v>833</v>
      </c>
      <c r="G331" s="561">
        <v>100000759</v>
      </c>
      <c r="H331" s="561">
        <v>998736</v>
      </c>
      <c r="I331" s="562"/>
      <c r="J331" s="561">
        <v>18</v>
      </c>
      <c r="K331" s="560"/>
      <c r="L331" s="559" t="s">
        <v>897</v>
      </c>
      <c r="M331" s="561" t="s">
        <v>301</v>
      </c>
      <c r="N331" s="561">
        <v>1</v>
      </c>
      <c r="O331" s="547"/>
      <c r="P331" s="558" t="str">
        <f t="shared" si="33"/>
        <v>INCLUDED</v>
      </c>
      <c r="Q331" s="516">
        <f t="shared" si="34"/>
        <v>0</v>
      </c>
      <c r="R331" s="452">
        <f t="shared" si="35"/>
        <v>0</v>
      </c>
      <c r="S331" s="642">
        <f>Discount!$J$36</f>
        <v>0</v>
      </c>
      <c r="T331" s="452">
        <f t="shared" si="36"/>
        <v>0</v>
      </c>
      <c r="U331" s="453">
        <f t="shared" si="37"/>
        <v>0</v>
      </c>
      <c r="V331" s="769"/>
      <c r="W331" s="264"/>
      <c r="X331" s="264"/>
      <c r="Y331" s="264"/>
      <c r="Z331" s="264"/>
      <c r="AA331" s="264"/>
    </row>
    <row r="332" spans="1:27" ht="31.5">
      <c r="A332" s="746">
        <v>56</v>
      </c>
      <c r="B332" s="561">
        <v>7000016417</v>
      </c>
      <c r="C332" s="561">
        <v>2090</v>
      </c>
      <c r="D332" s="561">
        <v>350</v>
      </c>
      <c r="E332" s="561">
        <v>60</v>
      </c>
      <c r="F332" s="561" t="s">
        <v>833</v>
      </c>
      <c r="G332" s="561">
        <v>100000760</v>
      </c>
      <c r="H332" s="561">
        <v>998736</v>
      </c>
      <c r="I332" s="562"/>
      <c r="J332" s="561">
        <v>18</v>
      </c>
      <c r="K332" s="560"/>
      <c r="L332" s="559" t="s">
        <v>776</v>
      </c>
      <c r="M332" s="561" t="s">
        <v>301</v>
      </c>
      <c r="N332" s="561">
        <v>2</v>
      </c>
      <c r="O332" s="547"/>
      <c r="P332" s="558" t="str">
        <f t="shared" si="33"/>
        <v>INCLUDED</v>
      </c>
      <c r="Q332" s="516">
        <f t="shared" si="34"/>
        <v>0</v>
      </c>
      <c r="R332" s="452">
        <f t="shared" si="35"/>
        <v>0</v>
      </c>
      <c r="S332" s="642">
        <f>Discount!$J$36</f>
        <v>0</v>
      </c>
      <c r="T332" s="452">
        <f t="shared" si="36"/>
        <v>0</v>
      </c>
      <c r="U332" s="453">
        <f t="shared" si="37"/>
        <v>0</v>
      </c>
      <c r="V332" s="769"/>
      <c r="W332" s="264"/>
      <c r="X332" s="264"/>
      <c r="Y332" s="264"/>
      <c r="Z332" s="264"/>
      <c r="AA332" s="264"/>
    </row>
    <row r="333" spans="1:27" ht="31.5">
      <c r="A333" s="746">
        <v>57</v>
      </c>
      <c r="B333" s="561">
        <v>7000016417</v>
      </c>
      <c r="C333" s="561">
        <v>2090</v>
      </c>
      <c r="D333" s="561">
        <v>350</v>
      </c>
      <c r="E333" s="561">
        <v>70</v>
      </c>
      <c r="F333" s="561" t="s">
        <v>833</v>
      </c>
      <c r="G333" s="561">
        <v>100002331</v>
      </c>
      <c r="H333" s="561">
        <v>998731</v>
      </c>
      <c r="I333" s="562"/>
      <c r="J333" s="561">
        <v>18</v>
      </c>
      <c r="K333" s="560"/>
      <c r="L333" s="559" t="s">
        <v>926</v>
      </c>
      <c r="M333" s="561" t="s">
        <v>302</v>
      </c>
      <c r="N333" s="561">
        <v>1</v>
      </c>
      <c r="O333" s="547"/>
      <c r="P333" s="558" t="str">
        <f t="shared" si="33"/>
        <v>INCLUDED</v>
      </c>
      <c r="Q333" s="516">
        <f t="shared" si="34"/>
        <v>0</v>
      </c>
      <c r="R333" s="452">
        <f t="shared" si="35"/>
        <v>0</v>
      </c>
      <c r="S333" s="642">
        <f>Discount!$J$36</f>
        <v>0</v>
      </c>
      <c r="T333" s="452">
        <f t="shared" si="36"/>
        <v>0</v>
      </c>
      <c r="U333" s="453">
        <f t="shared" si="37"/>
        <v>0</v>
      </c>
      <c r="V333" s="769"/>
      <c r="W333" s="264"/>
      <c r="X333" s="264"/>
      <c r="Y333" s="264"/>
      <c r="Z333" s="264"/>
      <c r="AA333" s="264"/>
    </row>
    <row r="334" spans="1:27" ht="31.5">
      <c r="A334" s="746">
        <v>58</v>
      </c>
      <c r="B334" s="561">
        <v>7000016417</v>
      </c>
      <c r="C334" s="561">
        <v>2100</v>
      </c>
      <c r="D334" s="561">
        <v>360</v>
      </c>
      <c r="E334" s="561">
        <v>10</v>
      </c>
      <c r="F334" s="561" t="s">
        <v>834</v>
      </c>
      <c r="G334" s="561">
        <v>100000896</v>
      </c>
      <c r="H334" s="561">
        <v>998736</v>
      </c>
      <c r="I334" s="562"/>
      <c r="J334" s="561">
        <v>18</v>
      </c>
      <c r="K334" s="560"/>
      <c r="L334" s="559" t="s">
        <v>812</v>
      </c>
      <c r="M334" s="561" t="s">
        <v>302</v>
      </c>
      <c r="N334" s="561">
        <v>1</v>
      </c>
      <c r="O334" s="547"/>
      <c r="P334" s="558" t="str">
        <f t="shared" si="33"/>
        <v>INCLUDED</v>
      </c>
      <c r="Q334" s="516">
        <f t="shared" si="34"/>
        <v>0</v>
      </c>
      <c r="R334" s="452">
        <f t="shared" si="35"/>
        <v>0</v>
      </c>
      <c r="S334" s="642">
        <f>Discount!$J$36</f>
        <v>0</v>
      </c>
      <c r="T334" s="452">
        <f t="shared" si="36"/>
        <v>0</v>
      </c>
      <c r="U334" s="453">
        <f t="shared" si="37"/>
        <v>0</v>
      </c>
      <c r="V334" s="769"/>
      <c r="W334" s="264"/>
      <c r="X334" s="264"/>
      <c r="Y334" s="264"/>
      <c r="Z334" s="264"/>
      <c r="AA334" s="264"/>
    </row>
    <row r="335" spans="1:27" ht="31.5">
      <c r="A335" s="746">
        <v>59</v>
      </c>
      <c r="B335" s="561">
        <v>7000016417</v>
      </c>
      <c r="C335" s="561">
        <v>2100</v>
      </c>
      <c r="D335" s="561">
        <v>360</v>
      </c>
      <c r="E335" s="561">
        <v>20</v>
      </c>
      <c r="F335" s="561" t="s">
        <v>834</v>
      </c>
      <c r="G335" s="561">
        <v>100000903</v>
      </c>
      <c r="H335" s="561">
        <v>998736</v>
      </c>
      <c r="I335" s="562"/>
      <c r="J335" s="561">
        <v>18</v>
      </c>
      <c r="K335" s="560"/>
      <c r="L335" s="559" t="s">
        <v>813</v>
      </c>
      <c r="M335" s="561" t="s">
        <v>302</v>
      </c>
      <c r="N335" s="561">
        <v>2</v>
      </c>
      <c r="O335" s="547"/>
      <c r="P335" s="558" t="str">
        <f t="shared" si="33"/>
        <v>INCLUDED</v>
      </c>
      <c r="Q335" s="516">
        <f t="shared" si="34"/>
        <v>0</v>
      </c>
      <c r="R335" s="452">
        <f t="shared" si="35"/>
        <v>0</v>
      </c>
      <c r="S335" s="642">
        <f>Discount!$J$36</f>
        <v>0</v>
      </c>
      <c r="T335" s="452">
        <f t="shared" si="36"/>
        <v>0</v>
      </c>
      <c r="U335" s="453">
        <f t="shared" si="37"/>
        <v>0</v>
      </c>
      <c r="V335" s="769"/>
      <c r="W335" s="264"/>
      <c r="X335" s="264"/>
      <c r="Y335" s="264"/>
      <c r="Z335" s="264"/>
      <c r="AA335" s="264"/>
    </row>
    <row r="336" spans="1:27" ht="31.5">
      <c r="A336" s="746">
        <v>60</v>
      </c>
      <c r="B336" s="561">
        <v>7000016417</v>
      </c>
      <c r="C336" s="561">
        <v>2110</v>
      </c>
      <c r="D336" s="561">
        <v>370</v>
      </c>
      <c r="E336" s="561">
        <v>10</v>
      </c>
      <c r="F336" s="561" t="s">
        <v>835</v>
      </c>
      <c r="G336" s="561">
        <v>100003319</v>
      </c>
      <c r="H336" s="561">
        <v>998736</v>
      </c>
      <c r="I336" s="562"/>
      <c r="J336" s="561">
        <v>18</v>
      </c>
      <c r="K336" s="560"/>
      <c r="L336" s="559" t="s">
        <v>655</v>
      </c>
      <c r="M336" s="561" t="s">
        <v>302</v>
      </c>
      <c r="N336" s="561">
        <v>2</v>
      </c>
      <c r="O336" s="547"/>
      <c r="P336" s="558" t="str">
        <f t="shared" si="33"/>
        <v>INCLUDED</v>
      </c>
      <c r="Q336" s="516">
        <f t="shared" si="34"/>
        <v>0</v>
      </c>
      <c r="R336" s="452">
        <f t="shared" si="35"/>
        <v>0</v>
      </c>
      <c r="S336" s="642">
        <f>Discount!$J$36</f>
        <v>0</v>
      </c>
      <c r="T336" s="452">
        <f t="shared" si="36"/>
        <v>0</v>
      </c>
      <c r="U336" s="453">
        <f t="shared" si="37"/>
        <v>0</v>
      </c>
      <c r="V336" s="769"/>
      <c r="W336" s="264"/>
      <c r="X336" s="264"/>
      <c r="Y336" s="264"/>
      <c r="Z336" s="264"/>
      <c r="AA336" s="264"/>
    </row>
    <row r="337" spans="1:27" ht="31.5">
      <c r="A337" s="746">
        <v>61</v>
      </c>
      <c r="B337" s="561">
        <v>7000016417</v>
      </c>
      <c r="C337" s="561">
        <v>2110</v>
      </c>
      <c r="D337" s="561">
        <v>370</v>
      </c>
      <c r="E337" s="561">
        <v>20</v>
      </c>
      <c r="F337" s="561" t="s">
        <v>835</v>
      </c>
      <c r="G337" s="561">
        <v>100000973</v>
      </c>
      <c r="H337" s="561">
        <v>998736</v>
      </c>
      <c r="I337" s="562"/>
      <c r="J337" s="561">
        <v>18</v>
      </c>
      <c r="K337" s="560"/>
      <c r="L337" s="559" t="s">
        <v>577</v>
      </c>
      <c r="M337" s="561" t="s">
        <v>301</v>
      </c>
      <c r="N337" s="561">
        <v>3</v>
      </c>
      <c r="O337" s="547"/>
      <c r="P337" s="558" t="str">
        <f t="shared" si="33"/>
        <v>INCLUDED</v>
      </c>
      <c r="Q337" s="516">
        <f t="shared" si="34"/>
        <v>0</v>
      </c>
      <c r="R337" s="452">
        <f t="shared" si="35"/>
        <v>0</v>
      </c>
      <c r="S337" s="642">
        <f>Discount!$J$36</f>
        <v>0</v>
      </c>
      <c r="T337" s="452">
        <f t="shared" si="36"/>
        <v>0</v>
      </c>
      <c r="U337" s="453">
        <f t="shared" si="37"/>
        <v>0</v>
      </c>
      <c r="V337" s="769"/>
      <c r="W337" s="264"/>
      <c r="X337" s="264"/>
      <c r="Y337" s="264"/>
      <c r="Z337" s="264"/>
      <c r="AA337" s="264"/>
    </row>
    <row r="338" spans="1:27" ht="31.5">
      <c r="A338" s="746">
        <v>62</v>
      </c>
      <c r="B338" s="561">
        <v>7000016417</v>
      </c>
      <c r="C338" s="561">
        <v>2110</v>
      </c>
      <c r="D338" s="561">
        <v>370</v>
      </c>
      <c r="E338" s="561">
        <v>30</v>
      </c>
      <c r="F338" s="561" t="s">
        <v>835</v>
      </c>
      <c r="G338" s="561">
        <v>100002752</v>
      </c>
      <c r="H338" s="561">
        <v>998736</v>
      </c>
      <c r="I338" s="562"/>
      <c r="J338" s="561">
        <v>18</v>
      </c>
      <c r="K338" s="560"/>
      <c r="L338" s="559" t="s">
        <v>654</v>
      </c>
      <c r="M338" s="561" t="s">
        <v>301</v>
      </c>
      <c r="N338" s="561">
        <v>8</v>
      </c>
      <c r="O338" s="547"/>
      <c r="P338" s="558" t="str">
        <f t="shared" si="33"/>
        <v>INCLUDED</v>
      </c>
      <c r="Q338" s="516">
        <f t="shared" si="34"/>
        <v>0</v>
      </c>
      <c r="R338" s="452">
        <f t="shared" si="35"/>
        <v>0</v>
      </c>
      <c r="S338" s="642">
        <f>Discount!$J$36</f>
        <v>0</v>
      </c>
      <c r="T338" s="452">
        <f t="shared" si="36"/>
        <v>0</v>
      </c>
      <c r="U338" s="453">
        <f t="shared" si="37"/>
        <v>0</v>
      </c>
      <c r="V338" s="769"/>
      <c r="W338" s="264"/>
      <c r="X338" s="264"/>
      <c r="Y338" s="264"/>
      <c r="Z338" s="264"/>
      <c r="AA338" s="264"/>
    </row>
    <row r="339" spans="1:27" ht="31.5">
      <c r="A339" s="746">
        <v>63</v>
      </c>
      <c r="B339" s="561">
        <v>7000016417</v>
      </c>
      <c r="C339" s="561">
        <v>2110</v>
      </c>
      <c r="D339" s="561">
        <v>370</v>
      </c>
      <c r="E339" s="561">
        <v>40</v>
      </c>
      <c r="F339" s="561" t="s">
        <v>835</v>
      </c>
      <c r="G339" s="561">
        <v>100000975</v>
      </c>
      <c r="H339" s="561">
        <v>995461</v>
      </c>
      <c r="I339" s="562"/>
      <c r="J339" s="561">
        <v>18</v>
      </c>
      <c r="K339" s="560"/>
      <c r="L339" s="559" t="s">
        <v>516</v>
      </c>
      <c r="M339" s="561" t="s">
        <v>301</v>
      </c>
      <c r="N339" s="561">
        <v>8</v>
      </c>
      <c r="O339" s="547"/>
      <c r="P339" s="558" t="str">
        <f t="shared" si="33"/>
        <v>INCLUDED</v>
      </c>
      <c r="Q339" s="516">
        <f t="shared" si="34"/>
        <v>0</v>
      </c>
      <c r="R339" s="452">
        <f t="shared" si="35"/>
        <v>0</v>
      </c>
      <c r="S339" s="642">
        <f>Discount!$J$36</f>
        <v>0</v>
      </c>
      <c r="T339" s="452">
        <f t="shared" si="36"/>
        <v>0</v>
      </c>
      <c r="U339" s="453">
        <f t="shared" si="37"/>
        <v>0</v>
      </c>
      <c r="V339" s="769"/>
      <c r="W339" s="264"/>
      <c r="X339" s="264"/>
      <c r="Y339" s="264"/>
      <c r="Z339" s="264"/>
      <c r="AA339" s="264"/>
    </row>
    <row r="340" spans="1:27" ht="31.5">
      <c r="A340" s="746">
        <v>64</v>
      </c>
      <c r="B340" s="561">
        <v>7000016417</v>
      </c>
      <c r="C340" s="561">
        <v>2120</v>
      </c>
      <c r="D340" s="561">
        <v>380</v>
      </c>
      <c r="E340" s="561">
        <v>10</v>
      </c>
      <c r="F340" s="561" t="s">
        <v>836</v>
      </c>
      <c r="G340" s="561">
        <v>100001024</v>
      </c>
      <c r="H340" s="561">
        <v>998731</v>
      </c>
      <c r="I340" s="562"/>
      <c r="J340" s="561">
        <v>18</v>
      </c>
      <c r="K340" s="560"/>
      <c r="L340" s="559" t="s">
        <v>480</v>
      </c>
      <c r="M340" s="561" t="s">
        <v>301</v>
      </c>
      <c r="N340" s="561">
        <v>4</v>
      </c>
      <c r="O340" s="547"/>
      <c r="P340" s="558" t="str">
        <f t="shared" si="33"/>
        <v>INCLUDED</v>
      </c>
      <c r="Q340" s="516">
        <f t="shared" si="34"/>
        <v>0</v>
      </c>
      <c r="R340" s="452">
        <f t="shared" si="35"/>
        <v>0</v>
      </c>
      <c r="S340" s="642">
        <f>Discount!$J$36</f>
        <v>0</v>
      </c>
      <c r="T340" s="452">
        <f t="shared" si="36"/>
        <v>0</v>
      </c>
      <c r="U340" s="453">
        <f t="shared" si="37"/>
        <v>0</v>
      </c>
      <c r="V340" s="769"/>
      <c r="W340" s="264"/>
      <c r="X340" s="264"/>
      <c r="Y340" s="264"/>
      <c r="Z340" s="264"/>
      <c r="AA340" s="264"/>
    </row>
    <row r="341" spans="1:27" ht="31.5">
      <c r="A341" s="746">
        <v>65</v>
      </c>
      <c r="B341" s="561">
        <v>7000016417</v>
      </c>
      <c r="C341" s="561">
        <v>2120</v>
      </c>
      <c r="D341" s="561">
        <v>380</v>
      </c>
      <c r="E341" s="561">
        <v>20</v>
      </c>
      <c r="F341" s="561" t="s">
        <v>836</v>
      </c>
      <c r="G341" s="561">
        <v>100004926</v>
      </c>
      <c r="H341" s="561">
        <v>998731</v>
      </c>
      <c r="I341" s="562"/>
      <c r="J341" s="561">
        <v>18</v>
      </c>
      <c r="K341" s="560"/>
      <c r="L341" s="559" t="s">
        <v>528</v>
      </c>
      <c r="M341" s="561" t="s">
        <v>301</v>
      </c>
      <c r="N341" s="561">
        <v>18</v>
      </c>
      <c r="O341" s="547"/>
      <c r="P341" s="558" t="str">
        <f t="shared" ref="P341:P363" si="38">IF(O341=0, "INCLUDED", IF(ISERROR(N341*O341), O341, N341*O341))</f>
        <v>INCLUDED</v>
      </c>
      <c r="Q341" s="516">
        <f t="shared" ref="Q341:Q363" si="39">IF(P341="Included",0,P341)</f>
        <v>0</v>
      </c>
      <c r="R341" s="452">
        <f t="shared" ref="R341:R363" si="40">IF( K341="",J341*(IF(P341="Included",0,P341))/100,K341*(IF(P341="Included",0,P341)))</f>
        <v>0</v>
      </c>
      <c r="S341" s="642">
        <f>Discount!$J$36</f>
        <v>0</v>
      </c>
      <c r="T341" s="452">
        <f t="shared" ref="T341:T363" si="41">S341*Q341</f>
        <v>0</v>
      </c>
      <c r="U341" s="453">
        <f t="shared" ref="U341:U363" si="42">IF(K341="",J341*T341/100,K341*T341)</f>
        <v>0</v>
      </c>
      <c r="V341" s="769"/>
      <c r="W341" s="264"/>
      <c r="X341" s="264"/>
      <c r="Y341" s="264"/>
      <c r="Z341" s="264"/>
      <c r="AA341" s="264"/>
    </row>
    <row r="342" spans="1:27" ht="31.5">
      <c r="A342" s="746">
        <v>66</v>
      </c>
      <c r="B342" s="561">
        <v>7000016417</v>
      </c>
      <c r="C342" s="561">
        <v>2120</v>
      </c>
      <c r="D342" s="561">
        <v>380</v>
      </c>
      <c r="E342" s="561">
        <v>30</v>
      </c>
      <c r="F342" s="561" t="s">
        <v>836</v>
      </c>
      <c r="G342" s="561">
        <v>100007147</v>
      </c>
      <c r="H342" s="561">
        <v>998731</v>
      </c>
      <c r="I342" s="562"/>
      <c r="J342" s="561">
        <v>18</v>
      </c>
      <c r="K342" s="560"/>
      <c r="L342" s="559" t="s">
        <v>645</v>
      </c>
      <c r="M342" s="561" t="s">
        <v>301</v>
      </c>
      <c r="N342" s="561">
        <v>8</v>
      </c>
      <c r="O342" s="547"/>
      <c r="P342" s="558" t="str">
        <f t="shared" si="38"/>
        <v>INCLUDED</v>
      </c>
      <c r="Q342" s="516">
        <f t="shared" si="39"/>
        <v>0</v>
      </c>
      <c r="R342" s="452">
        <f t="shared" si="40"/>
        <v>0</v>
      </c>
      <c r="S342" s="642">
        <f>Discount!$J$36</f>
        <v>0</v>
      </c>
      <c r="T342" s="452">
        <f t="shared" si="41"/>
        <v>0</v>
      </c>
      <c r="U342" s="453">
        <f t="shared" si="42"/>
        <v>0</v>
      </c>
      <c r="V342" s="769"/>
      <c r="W342" s="264"/>
      <c r="X342" s="264"/>
      <c r="Y342" s="264"/>
      <c r="Z342" s="264"/>
      <c r="AA342" s="264"/>
    </row>
    <row r="343" spans="1:27" ht="31.5">
      <c r="A343" s="746">
        <v>67</v>
      </c>
      <c r="B343" s="561">
        <v>7000016417</v>
      </c>
      <c r="C343" s="561">
        <v>2120</v>
      </c>
      <c r="D343" s="561">
        <v>380</v>
      </c>
      <c r="E343" s="561">
        <v>40</v>
      </c>
      <c r="F343" s="561" t="s">
        <v>836</v>
      </c>
      <c r="G343" s="561">
        <v>100004937</v>
      </c>
      <c r="H343" s="561">
        <v>998731</v>
      </c>
      <c r="I343" s="562"/>
      <c r="J343" s="561">
        <v>18</v>
      </c>
      <c r="K343" s="560"/>
      <c r="L343" s="559" t="s">
        <v>530</v>
      </c>
      <c r="M343" s="561" t="s">
        <v>301</v>
      </c>
      <c r="N343" s="561">
        <v>4</v>
      </c>
      <c r="O343" s="547"/>
      <c r="P343" s="558" t="str">
        <f t="shared" si="38"/>
        <v>INCLUDED</v>
      </c>
      <c r="Q343" s="516">
        <f t="shared" si="39"/>
        <v>0</v>
      </c>
      <c r="R343" s="452">
        <f t="shared" si="40"/>
        <v>0</v>
      </c>
      <c r="S343" s="642">
        <f>Discount!$J$36</f>
        <v>0</v>
      </c>
      <c r="T343" s="452">
        <f t="shared" si="41"/>
        <v>0</v>
      </c>
      <c r="U343" s="453">
        <f t="shared" si="42"/>
        <v>0</v>
      </c>
      <c r="V343" s="769"/>
      <c r="W343" s="264"/>
      <c r="X343" s="264"/>
      <c r="Y343" s="264"/>
      <c r="Z343" s="264"/>
      <c r="AA343" s="264"/>
    </row>
    <row r="344" spans="1:27" ht="31.5">
      <c r="A344" s="746">
        <v>68</v>
      </c>
      <c r="B344" s="561">
        <v>7000016417</v>
      </c>
      <c r="C344" s="561">
        <v>2120</v>
      </c>
      <c r="D344" s="561">
        <v>380</v>
      </c>
      <c r="E344" s="561">
        <v>70</v>
      </c>
      <c r="F344" s="561" t="s">
        <v>836</v>
      </c>
      <c r="G344" s="561">
        <v>100008132</v>
      </c>
      <c r="H344" s="561">
        <v>998736</v>
      </c>
      <c r="I344" s="562"/>
      <c r="J344" s="561">
        <v>18</v>
      </c>
      <c r="K344" s="560"/>
      <c r="L344" s="559" t="s">
        <v>648</v>
      </c>
      <c r="M344" s="561" t="s">
        <v>301</v>
      </c>
      <c r="N344" s="561">
        <v>8</v>
      </c>
      <c r="O344" s="547"/>
      <c r="P344" s="558" t="str">
        <f t="shared" si="38"/>
        <v>INCLUDED</v>
      </c>
      <c r="Q344" s="516">
        <f t="shared" si="39"/>
        <v>0</v>
      </c>
      <c r="R344" s="452">
        <f t="shared" si="40"/>
        <v>0</v>
      </c>
      <c r="S344" s="642">
        <f>Discount!$J$36</f>
        <v>0</v>
      </c>
      <c r="T344" s="452">
        <f t="shared" si="41"/>
        <v>0</v>
      </c>
      <c r="U344" s="453">
        <f t="shared" si="42"/>
        <v>0</v>
      </c>
      <c r="V344" s="769"/>
      <c r="W344" s="264"/>
      <c r="X344" s="264"/>
      <c r="Y344" s="264"/>
      <c r="Z344" s="264"/>
      <c r="AA344" s="264"/>
    </row>
    <row r="345" spans="1:27" ht="31.5">
      <c r="A345" s="746">
        <v>69</v>
      </c>
      <c r="B345" s="561">
        <v>7000016417</v>
      </c>
      <c r="C345" s="561">
        <v>2120</v>
      </c>
      <c r="D345" s="561">
        <v>380</v>
      </c>
      <c r="E345" s="561">
        <v>80</v>
      </c>
      <c r="F345" s="561" t="s">
        <v>836</v>
      </c>
      <c r="G345" s="561">
        <v>100008097</v>
      </c>
      <c r="H345" s="561">
        <v>998731</v>
      </c>
      <c r="I345" s="562"/>
      <c r="J345" s="561">
        <v>18</v>
      </c>
      <c r="K345" s="560"/>
      <c r="L345" s="559" t="s">
        <v>649</v>
      </c>
      <c r="M345" s="561" t="s">
        <v>301</v>
      </c>
      <c r="N345" s="561">
        <v>8</v>
      </c>
      <c r="O345" s="547"/>
      <c r="P345" s="558" t="str">
        <f t="shared" si="38"/>
        <v>INCLUDED</v>
      </c>
      <c r="Q345" s="516">
        <f t="shared" si="39"/>
        <v>0</v>
      </c>
      <c r="R345" s="452">
        <f t="shared" si="40"/>
        <v>0</v>
      </c>
      <c r="S345" s="642">
        <f>Discount!$J$36</f>
        <v>0</v>
      </c>
      <c r="T345" s="452">
        <f t="shared" si="41"/>
        <v>0</v>
      </c>
      <c r="U345" s="453">
        <f t="shared" si="42"/>
        <v>0</v>
      </c>
      <c r="V345" s="769"/>
      <c r="W345" s="264"/>
      <c r="X345" s="264"/>
      <c r="Y345" s="264"/>
      <c r="Z345" s="264"/>
      <c r="AA345" s="264"/>
    </row>
    <row r="346" spans="1:27" ht="31.5">
      <c r="A346" s="746">
        <v>70</v>
      </c>
      <c r="B346" s="561">
        <v>7000016417</v>
      </c>
      <c r="C346" s="561">
        <v>2120</v>
      </c>
      <c r="D346" s="561">
        <v>380</v>
      </c>
      <c r="E346" s="561">
        <v>90</v>
      </c>
      <c r="F346" s="561" t="s">
        <v>836</v>
      </c>
      <c r="G346" s="561">
        <v>100005942</v>
      </c>
      <c r="H346" s="561">
        <v>998731</v>
      </c>
      <c r="I346" s="562"/>
      <c r="J346" s="561">
        <v>18</v>
      </c>
      <c r="K346" s="560"/>
      <c r="L346" s="559" t="s">
        <v>650</v>
      </c>
      <c r="M346" s="561" t="s">
        <v>301</v>
      </c>
      <c r="N346" s="561">
        <v>12</v>
      </c>
      <c r="O346" s="547"/>
      <c r="P346" s="558" t="str">
        <f t="shared" si="38"/>
        <v>INCLUDED</v>
      </c>
      <c r="Q346" s="516">
        <f t="shared" si="39"/>
        <v>0</v>
      </c>
      <c r="R346" s="452">
        <f t="shared" si="40"/>
        <v>0</v>
      </c>
      <c r="S346" s="642">
        <f>Discount!$J$36</f>
        <v>0</v>
      </c>
      <c r="T346" s="452">
        <f t="shared" si="41"/>
        <v>0</v>
      </c>
      <c r="U346" s="453">
        <f t="shared" si="42"/>
        <v>0</v>
      </c>
      <c r="V346" s="769"/>
      <c r="W346" s="264"/>
      <c r="X346" s="264"/>
      <c r="Y346" s="264"/>
      <c r="Z346" s="264"/>
      <c r="AA346" s="264"/>
    </row>
    <row r="347" spans="1:27" ht="31.5">
      <c r="A347" s="746">
        <v>71</v>
      </c>
      <c r="B347" s="561">
        <v>7000016417</v>
      </c>
      <c r="C347" s="561">
        <v>2120</v>
      </c>
      <c r="D347" s="561">
        <v>380</v>
      </c>
      <c r="E347" s="561">
        <v>100</v>
      </c>
      <c r="F347" s="561" t="s">
        <v>836</v>
      </c>
      <c r="G347" s="561">
        <v>100004932</v>
      </c>
      <c r="H347" s="561">
        <v>998731</v>
      </c>
      <c r="I347" s="562"/>
      <c r="J347" s="561">
        <v>18</v>
      </c>
      <c r="K347" s="560"/>
      <c r="L347" s="559" t="s">
        <v>651</v>
      </c>
      <c r="M347" s="561" t="s">
        <v>301</v>
      </c>
      <c r="N347" s="561">
        <v>12</v>
      </c>
      <c r="O347" s="547"/>
      <c r="P347" s="558" t="str">
        <f t="shared" si="38"/>
        <v>INCLUDED</v>
      </c>
      <c r="Q347" s="516">
        <f t="shared" si="39"/>
        <v>0</v>
      </c>
      <c r="R347" s="452">
        <f t="shared" si="40"/>
        <v>0</v>
      </c>
      <c r="S347" s="642">
        <f>Discount!$J$36</f>
        <v>0</v>
      </c>
      <c r="T347" s="452">
        <f t="shared" si="41"/>
        <v>0</v>
      </c>
      <c r="U347" s="453">
        <f t="shared" si="42"/>
        <v>0</v>
      </c>
      <c r="V347" s="769"/>
      <c r="W347" s="264"/>
      <c r="X347" s="264"/>
      <c r="Y347" s="264"/>
      <c r="Z347" s="264"/>
      <c r="AA347" s="264"/>
    </row>
    <row r="348" spans="1:27" ht="31.5">
      <c r="A348" s="746">
        <v>72</v>
      </c>
      <c r="B348" s="561">
        <v>7000016417</v>
      </c>
      <c r="C348" s="561">
        <v>2120</v>
      </c>
      <c r="D348" s="561">
        <v>380</v>
      </c>
      <c r="E348" s="561">
        <v>110</v>
      </c>
      <c r="F348" s="561" t="s">
        <v>836</v>
      </c>
      <c r="G348" s="561">
        <v>100001885</v>
      </c>
      <c r="H348" s="561">
        <v>998739</v>
      </c>
      <c r="I348" s="562"/>
      <c r="J348" s="561">
        <v>18</v>
      </c>
      <c r="K348" s="560"/>
      <c r="L348" s="559" t="s">
        <v>521</v>
      </c>
      <c r="M348" s="561" t="s">
        <v>301</v>
      </c>
      <c r="N348" s="561">
        <v>2</v>
      </c>
      <c r="O348" s="547"/>
      <c r="P348" s="558" t="str">
        <f t="shared" si="38"/>
        <v>INCLUDED</v>
      </c>
      <c r="Q348" s="516">
        <f t="shared" si="39"/>
        <v>0</v>
      </c>
      <c r="R348" s="452">
        <f t="shared" si="40"/>
        <v>0</v>
      </c>
      <c r="S348" s="642">
        <f>Discount!$J$36</f>
        <v>0</v>
      </c>
      <c r="T348" s="452">
        <f t="shared" si="41"/>
        <v>0</v>
      </c>
      <c r="U348" s="453">
        <f t="shared" si="42"/>
        <v>0</v>
      </c>
      <c r="V348" s="769"/>
      <c r="W348" s="264"/>
      <c r="X348" s="264"/>
      <c r="Y348" s="264"/>
      <c r="Z348" s="264"/>
      <c r="AA348" s="264"/>
    </row>
    <row r="349" spans="1:27" ht="31.5">
      <c r="A349" s="746">
        <v>73</v>
      </c>
      <c r="B349" s="561">
        <v>7000016417</v>
      </c>
      <c r="C349" s="561">
        <v>2120</v>
      </c>
      <c r="D349" s="561">
        <v>380</v>
      </c>
      <c r="E349" s="561">
        <v>120</v>
      </c>
      <c r="F349" s="561" t="s">
        <v>836</v>
      </c>
      <c r="G349" s="561">
        <v>100001021</v>
      </c>
      <c r="H349" s="561">
        <v>995461</v>
      </c>
      <c r="I349" s="562"/>
      <c r="J349" s="561">
        <v>18</v>
      </c>
      <c r="K349" s="560"/>
      <c r="L349" s="559" t="s">
        <v>763</v>
      </c>
      <c r="M349" s="561" t="s">
        <v>301</v>
      </c>
      <c r="N349" s="561">
        <v>2</v>
      </c>
      <c r="O349" s="547"/>
      <c r="P349" s="558" t="str">
        <f t="shared" si="38"/>
        <v>INCLUDED</v>
      </c>
      <c r="Q349" s="516">
        <f t="shared" si="39"/>
        <v>0</v>
      </c>
      <c r="R349" s="452">
        <f t="shared" si="40"/>
        <v>0</v>
      </c>
      <c r="S349" s="642">
        <f>Discount!$J$36</f>
        <v>0</v>
      </c>
      <c r="T349" s="452">
        <f t="shared" si="41"/>
        <v>0</v>
      </c>
      <c r="U349" s="453">
        <f t="shared" si="42"/>
        <v>0</v>
      </c>
      <c r="V349" s="769"/>
      <c r="W349" s="264"/>
      <c r="X349" s="264"/>
      <c r="Y349" s="264"/>
      <c r="Z349" s="264"/>
      <c r="AA349" s="264"/>
    </row>
    <row r="350" spans="1:27" ht="31.5">
      <c r="A350" s="746">
        <v>74</v>
      </c>
      <c r="B350" s="561">
        <v>7000016417</v>
      </c>
      <c r="C350" s="561">
        <v>2120</v>
      </c>
      <c r="D350" s="561">
        <v>380</v>
      </c>
      <c r="E350" s="561">
        <v>130</v>
      </c>
      <c r="F350" s="561" t="s">
        <v>836</v>
      </c>
      <c r="G350" s="561">
        <v>100001022</v>
      </c>
      <c r="H350" s="561">
        <v>998731</v>
      </c>
      <c r="I350" s="562"/>
      <c r="J350" s="561">
        <v>18</v>
      </c>
      <c r="K350" s="560"/>
      <c r="L350" s="559" t="s">
        <v>764</v>
      </c>
      <c r="M350" s="561" t="s">
        <v>301</v>
      </c>
      <c r="N350" s="561">
        <v>2</v>
      </c>
      <c r="O350" s="547"/>
      <c r="P350" s="558" t="str">
        <f t="shared" si="38"/>
        <v>INCLUDED</v>
      </c>
      <c r="Q350" s="516">
        <f t="shared" si="39"/>
        <v>0</v>
      </c>
      <c r="R350" s="452">
        <f t="shared" si="40"/>
        <v>0</v>
      </c>
      <c r="S350" s="642">
        <f>Discount!$J$36</f>
        <v>0</v>
      </c>
      <c r="T350" s="452">
        <f t="shared" si="41"/>
        <v>0</v>
      </c>
      <c r="U350" s="453">
        <f t="shared" si="42"/>
        <v>0</v>
      </c>
      <c r="V350" s="769"/>
      <c r="W350" s="264"/>
      <c r="X350" s="264"/>
      <c r="Y350" s="264"/>
      <c r="Z350" s="264"/>
      <c r="AA350" s="264"/>
    </row>
    <row r="351" spans="1:27" ht="31.5">
      <c r="A351" s="746">
        <v>75</v>
      </c>
      <c r="B351" s="561">
        <v>7000016417</v>
      </c>
      <c r="C351" s="561">
        <v>2130</v>
      </c>
      <c r="D351" s="561">
        <v>390</v>
      </c>
      <c r="E351" s="561">
        <v>10</v>
      </c>
      <c r="F351" s="561" t="s">
        <v>837</v>
      </c>
      <c r="G351" s="561">
        <v>100000513</v>
      </c>
      <c r="H351" s="561">
        <v>998731</v>
      </c>
      <c r="I351" s="562"/>
      <c r="J351" s="561">
        <v>18</v>
      </c>
      <c r="K351" s="560"/>
      <c r="L351" s="559" t="s">
        <v>927</v>
      </c>
      <c r="M351" s="561" t="s">
        <v>302</v>
      </c>
      <c r="N351" s="561">
        <v>1</v>
      </c>
      <c r="O351" s="547"/>
      <c r="P351" s="558" t="str">
        <f t="shared" si="38"/>
        <v>INCLUDED</v>
      </c>
      <c r="Q351" s="516">
        <f t="shared" si="39"/>
        <v>0</v>
      </c>
      <c r="R351" s="452">
        <f t="shared" si="40"/>
        <v>0</v>
      </c>
      <c r="S351" s="642">
        <f>Discount!$J$36</f>
        <v>0</v>
      </c>
      <c r="T351" s="452">
        <f t="shared" si="41"/>
        <v>0</v>
      </c>
      <c r="U351" s="453">
        <f t="shared" si="42"/>
        <v>0</v>
      </c>
      <c r="V351" s="769"/>
      <c r="W351" s="264"/>
      <c r="X351" s="264"/>
      <c r="Y351" s="264"/>
      <c r="Z351" s="264"/>
      <c r="AA351" s="264"/>
    </row>
    <row r="352" spans="1:27" ht="47.25">
      <c r="A352" s="746">
        <v>76</v>
      </c>
      <c r="B352" s="561">
        <v>7000016417</v>
      </c>
      <c r="C352" s="561">
        <v>2130</v>
      </c>
      <c r="D352" s="561">
        <v>390</v>
      </c>
      <c r="E352" s="561">
        <v>20</v>
      </c>
      <c r="F352" s="561" t="s">
        <v>837</v>
      </c>
      <c r="G352" s="561">
        <v>100003482</v>
      </c>
      <c r="H352" s="561">
        <v>998731</v>
      </c>
      <c r="I352" s="562"/>
      <c r="J352" s="561">
        <v>18</v>
      </c>
      <c r="K352" s="560"/>
      <c r="L352" s="559" t="s">
        <v>928</v>
      </c>
      <c r="M352" s="561" t="s">
        <v>302</v>
      </c>
      <c r="N352" s="561">
        <v>1</v>
      </c>
      <c r="O352" s="547"/>
      <c r="P352" s="558" t="str">
        <f t="shared" si="38"/>
        <v>INCLUDED</v>
      </c>
      <c r="Q352" s="516">
        <f t="shared" si="39"/>
        <v>0</v>
      </c>
      <c r="R352" s="452">
        <f t="shared" si="40"/>
        <v>0</v>
      </c>
      <c r="S352" s="642">
        <f>Discount!$J$36</f>
        <v>0</v>
      </c>
      <c r="T352" s="452">
        <f t="shared" si="41"/>
        <v>0</v>
      </c>
      <c r="U352" s="453">
        <f t="shared" si="42"/>
        <v>0</v>
      </c>
      <c r="V352" s="769"/>
      <c r="W352" s="264"/>
      <c r="X352" s="264"/>
      <c r="Y352" s="264"/>
      <c r="Z352" s="264"/>
      <c r="AA352" s="264"/>
    </row>
    <row r="353" spans="1:27" ht="31.5">
      <c r="A353" s="746">
        <v>77</v>
      </c>
      <c r="B353" s="561">
        <v>7000016417</v>
      </c>
      <c r="C353" s="561">
        <v>2130</v>
      </c>
      <c r="D353" s="561">
        <v>390</v>
      </c>
      <c r="E353" s="561">
        <v>30</v>
      </c>
      <c r="F353" s="561" t="s">
        <v>837</v>
      </c>
      <c r="G353" s="561">
        <v>100003481</v>
      </c>
      <c r="H353" s="561">
        <v>998731</v>
      </c>
      <c r="I353" s="562"/>
      <c r="J353" s="561">
        <v>18</v>
      </c>
      <c r="K353" s="560"/>
      <c r="L353" s="559" t="s">
        <v>929</v>
      </c>
      <c r="M353" s="561" t="s">
        <v>302</v>
      </c>
      <c r="N353" s="561">
        <v>2</v>
      </c>
      <c r="O353" s="547"/>
      <c r="P353" s="558" t="str">
        <f t="shared" si="38"/>
        <v>INCLUDED</v>
      </c>
      <c r="Q353" s="516">
        <f t="shared" si="39"/>
        <v>0</v>
      </c>
      <c r="R353" s="452">
        <f t="shared" si="40"/>
        <v>0</v>
      </c>
      <c r="S353" s="642">
        <f>Discount!$J$36</f>
        <v>0</v>
      </c>
      <c r="T353" s="452">
        <f t="shared" si="41"/>
        <v>0</v>
      </c>
      <c r="U353" s="453">
        <f t="shared" si="42"/>
        <v>0</v>
      </c>
      <c r="V353" s="769"/>
      <c r="W353" s="264"/>
      <c r="X353" s="264"/>
      <c r="Y353" s="264"/>
      <c r="Z353" s="264"/>
      <c r="AA353" s="264"/>
    </row>
    <row r="354" spans="1:27" ht="31.5">
      <c r="A354" s="746">
        <v>78</v>
      </c>
      <c r="B354" s="561">
        <v>7000016417</v>
      </c>
      <c r="C354" s="561">
        <v>2140</v>
      </c>
      <c r="D354" s="561">
        <v>400</v>
      </c>
      <c r="E354" s="561">
        <v>10</v>
      </c>
      <c r="F354" s="561" t="s">
        <v>838</v>
      </c>
      <c r="G354" s="561">
        <v>100000772</v>
      </c>
      <c r="H354" s="561">
        <v>998736</v>
      </c>
      <c r="I354" s="562"/>
      <c r="J354" s="561">
        <v>18</v>
      </c>
      <c r="K354" s="560"/>
      <c r="L354" s="559" t="s">
        <v>930</v>
      </c>
      <c r="M354" s="561" t="s">
        <v>301</v>
      </c>
      <c r="N354" s="561">
        <v>1</v>
      </c>
      <c r="O354" s="547"/>
      <c r="P354" s="558" t="str">
        <f t="shared" si="38"/>
        <v>INCLUDED</v>
      </c>
      <c r="Q354" s="516">
        <f t="shared" si="39"/>
        <v>0</v>
      </c>
      <c r="R354" s="452">
        <f t="shared" si="40"/>
        <v>0</v>
      </c>
      <c r="S354" s="642">
        <f>Discount!$J$36</f>
        <v>0</v>
      </c>
      <c r="T354" s="452">
        <f t="shared" si="41"/>
        <v>0</v>
      </c>
      <c r="U354" s="453">
        <f t="shared" si="42"/>
        <v>0</v>
      </c>
      <c r="V354" s="769"/>
      <c r="W354" s="264"/>
      <c r="X354" s="264"/>
      <c r="Y354" s="264"/>
      <c r="Z354" s="264"/>
      <c r="AA354" s="264"/>
    </row>
    <row r="355" spans="1:27" ht="31.5">
      <c r="A355" s="746">
        <v>79</v>
      </c>
      <c r="B355" s="561">
        <v>7000016417</v>
      </c>
      <c r="C355" s="561">
        <v>2140</v>
      </c>
      <c r="D355" s="561">
        <v>400</v>
      </c>
      <c r="E355" s="561">
        <v>20</v>
      </c>
      <c r="F355" s="561" t="s">
        <v>838</v>
      </c>
      <c r="G355" s="561">
        <v>100000774</v>
      </c>
      <c r="H355" s="561">
        <v>998736</v>
      </c>
      <c r="I355" s="562"/>
      <c r="J355" s="561">
        <v>18</v>
      </c>
      <c r="K355" s="560"/>
      <c r="L355" s="559" t="s">
        <v>914</v>
      </c>
      <c r="M355" s="561" t="s">
        <v>301</v>
      </c>
      <c r="N355" s="561">
        <v>3</v>
      </c>
      <c r="O355" s="547"/>
      <c r="P355" s="558" t="str">
        <f t="shared" si="38"/>
        <v>INCLUDED</v>
      </c>
      <c r="Q355" s="516">
        <f t="shared" si="39"/>
        <v>0</v>
      </c>
      <c r="R355" s="452">
        <f t="shared" si="40"/>
        <v>0</v>
      </c>
      <c r="S355" s="642">
        <f>Discount!$J$36</f>
        <v>0</v>
      </c>
      <c r="T355" s="452">
        <f t="shared" si="41"/>
        <v>0</v>
      </c>
      <c r="U355" s="453">
        <f t="shared" si="42"/>
        <v>0</v>
      </c>
      <c r="V355" s="769"/>
      <c r="W355" s="264"/>
      <c r="X355" s="264"/>
      <c r="Y355" s="264"/>
      <c r="Z355" s="264"/>
      <c r="AA355" s="264"/>
    </row>
    <row r="356" spans="1:27" ht="47.25">
      <c r="A356" s="746">
        <v>80</v>
      </c>
      <c r="B356" s="561">
        <v>7000016417</v>
      </c>
      <c r="C356" s="561">
        <v>2150</v>
      </c>
      <c r="D356" s="561">
        <v>410</v>
      </c>
      <c r="E356" s="561">
        <v>10</v>
      </c>
      <c r="F356" s="561" t="s">
        <v>839</v>
      </c>
      <c r="G356" s="561">
        <v>100002379</v>
      </c>
      <c r="H356" s="561">
        <v>995463</v>
      </c>
      <c r="I356" s="562"/>
      <c r="J356" s="561">
        <v>18</v>
      </c>
      <c r="K356" s="560"/>
      <c r="L356" s="559" t="s">
        <v>518</v>
      </c>
      <c r="M356" s="561" t="s">
        <v>481</v>
      </c>
      <c r="N356" s="561">
        <v>1</v>
      </c>
      <c r="O356" s="547"/>
      <c r="P356" s="558" t="str">
        <f t="shared" si="38"/>
        <v>INCLUDED</v>
      </c>
      <c r="Q356" s="516">
        <f t="shared" si="39"/>
        <v>0</v>
      </c>
      <c r="R356" s="452">
        <f t="shared" si="40"/>
        <v>0</v>
      </c>
      <c r="S356" s="642">
        <f>Discount!$J$36</f>
        <v>0</v>
      </c>
      <c r="T356" s="452">
        <f t="shared" si="41"/>
        <v>0</v>
      </c>
      <c r="U356" s="453">
        <f t="shared" si="42"/>
        <v>0</v>
      </c>
      <c r="V356" s="769"/>
      <c r="W356" s="264"/>
      <c r="X356" s="264"/>
      <c r="Y356" s="264"/>
      <c r="Z356" s="264"/>
      <c r="AA356" s="264"/>
    </row>
    <row r="357" spans="1:27" ht="47.25">
      <c r="A357" s="746">
        <v>81</v>
      </c>
      <c r="B357" s="561">
        <v>7000016417</v>
      </c>
      <c r="C357" s="561">
        <v>2150</v>
      </c>
      <c r="D357" s="561">
        <v>410</v>
      </c>
      <c r="E357" s="561">
        <v>30</v>
      </c>
      <c r="F357" s="561" t="s">
        <v>839</v>
      </c>
      <c r="G357" s="561">
        <v>100020005</v>
      </c>
      <c r="H357" s="561">
        <v>995463</v>
      </c>
      <c r="I357" s="562"/>
      <c r="J357" s="561">
        <v>18</v>
      </c>
      <c r="K357" s="560"/>
      <c r="L357" s="559" t="s">
        <v>931</v>
      </c>
      <c r="M357" s="561" t="s">
        <v>302</v>
      </c>
      <c r="N357" s="561">
        <v>1</v>
      </c>
      <c r="O357" s="547"/>
      <c r="P357" s="558" t="str">
        <f t="shared" si="38"/>
        <v>INCLUDED</v>
      </c>
      <c r="Q357" s="516">
        <f t="shared" si="39"/>
        <v>0</v>
      </c>
      <c r="R357" s="452">
        <f t="shared" si="40"/>
        <v>0</v>
      </c>
      <c r="S357" s="642">
        <f>Discount!$J$36</f>
        <v>0</v>
      </c>
      <c r="T357" s="452">
        <f t="shared" si="41"/>
        <v>0</v>
      </c>
      <c r="U357" s="453">
        <f t="shared" si="42"/>
        <v>0</v>
      </c>
      <c r="V357" s="769"/>
      <c r="W357" s="264"/>
      <c r="X357" s="264"/>
      <c r="Y357" s="264"/>
      <c r="Z357" s="264"/>
      <c r="AA357" s="264"/>
    </row>
    <row r="358" spans="1:27" ht="47.25">
      <c r="A358" s="746">
        <v>82</v>
      </c>
      <c r="B358" s="561">
        <v>7000016417</v>
      </c>
      <c r="C358" s="561">
        <v>2150</v>
      </c>
      <c r="D358" s="561">
        <v>410</v>
      </c>
      <c r="E358" s="561">
        <v>40</v>
      </c>
      <c r="F358" s="561" t="s">
        <v>839</v>
      </c>
      <c r="G358" s="561">
        <v>100002052</v>
      </c>
      <c r="H358" s="561">
        <v>995463</v>
      </c>
      <c r="I358" s="562"/>
      <c r="J358" s="561">
        <v>18</v>
      </c>
      <c r="K358" s="560"/>
      <c r="L358" s="559" t="s">
        <v>578</v>
      </c>
      <c r="M358" s="561" t="s">
        <v>302</v>
      </c>
      <c r="N358" s="561">
        <v>1</v>
      </c>
      <c r="O358" s="547"/>
      <c r="P358" s="558" t="str">
        <f t="shared" si="38"/>
        <v>INCLUDED</v>
      </c>
      <c r="Q358" s="516">
        <f t="shared" si="39"/>
        <v>0</v>
      </c>
      <c r="R358" s="452">
        <f t="shared" si="40"/>
        <v>0</v>
      </c>
      <c r="S358" s="642">
        <f>Discount!$J$36</f>
        <v>0</v>
      </c>
      <c r="T358" s="452">
        <f t="shared" si="41"/>
        <v>0</v>
      </c>
      <c r="U358" s="453">
        <f t="shared" si="42"/>
        <v>0</v>
      </c>
      <c r="V358" s="769"/>
      <c r="W358" s="264"/>
      <c r="X358" s="264"/>
      <c r="Y358" s="264"/>
      <c r="Z358" s="264"/>
      <c r="AA358" s="264"/>
    </row>
    <row r="359" spans="1:27" ht="47.25">
      <c r="A359" s="746">
        <v>83</v>
      </c>
      <c r="B359" s="561">
        <v>7000016417</v>
      </c>
      <c r="C359" s="561">
        <v>2160</v>
      </c>
      <c r="D359" s="561">
        <v>420</v>
      </c>
      <c r="E359" s="561">
        <v>10</v>
      </c>
      <c r="F359" s="561" t="s">
        <v>840</v>
      </c>
      <c r="G359" s="561">
        <v>100002181</v>
      </c>
      <c r="H359" s="561">
        <v>998736</v>
      </c>
      <c r="I359" s="562"/>
      <c r="J359" s="561">
        <v>18</v>
      </c>
      <c r="K359" s="560"/>
      <c r="L359" s="559" t="s">
        <v>482</v>
      </c>
      <c r="M359" s="561" t="s">
        <v>481</v>
      </c>
      <c r="N359" s="561">
        <v>1</v>
      </c>
      <c r="O359" s="547"/>
      <c r="P359" s="558" t="str">
        <f t="shared" si="38"/>
        <v>INCLUDED</v>
      </c>
      <c r="Q359" s="516">
        <f t="shared" si="39"/>
        <v>0</v>
      </c>
      <c r="R359" s="452">
        <f t="shared" si="40"/>
        <v>0</v>
      </c>
      <c r="S359" s="642">
        <f>Discount!$J$36</f>
        <v>0</v>
      </c>
      <c r="T359" s="452">
        <f t="shared" si="41"/>
        <v>0</v>
      </c>
      <c r="U359" s="453">
        <f t="shared" si="42"/>
        <v>0</v>
      </c>
      <c r="V359" s="769"/>
      <c r="W359" s="264"/>
      <c r="X359" s="264"/>
      <c r="Y359" s="264"/>
      <c r="Z359" s="264"/>
      <c r="AA359" s="264"/>
    </row>
    <row r="360" spans="1:27" ht="47.25">
      <c r="A360" s="746">
        <v>84</v>
      </c>
      <c r="B360" s="561">
        <v>7000016417</v>
      </c>
      <c r="C360" s="561">
        <v>2160</v>
      </c>
      <c r="D360" s="561">
        <v>420</v>
      </c>
      <c r="E360" s="561">
        <v>20</v>
      </c>
      <c r="F360" s="561" t="s">
        <v>840</v>
      </c>
      <c r="G360" s="561">
        <v>100002182</v>
      </c>
      <c r="H360" s="561">
        <v>998736</v>
      </c>
      <c r="I360" s="562"/>
      <c r="J360" s="561">
        <v>18</v>
      </c>
      <c r="K360" s="560"/>
      <c r="L360" s="559" t="s">
        <v>483</v>
      </c>
      <c r="M360" s="561" t="s">
        <v>481</v>
      </c>
      <c r="N360" s="561">
        <v>1</v>
      </c>
      <c r="O360" s="547"/>
      <c r="P360" s="558" t="str">
        <f t="shared" si="38"/>
        <v>INCLUDED</v>
      </c>
      <c r="Q360" s="516">
        <f t="shared" si="39"/>
        <v>0</v>
      </c>
      <c r="R360" s="452">
        <f t="shared" si="40"/>
        <v>0</v>
      </c>
      <c r="S360" s="642">
        <f>Discount!$J$36</f>
        <v>0</v>
      </c>
      <c r="T360" s="452">
        <f t="shared" si="41"/>
        <v>0</v>
      </c>
      <c r="U360" s="453">
        <f t="shared" si="42"/>
        <v>0</v>
      </c>
      <c r="V360" s="769"/>
      <c r="W360" s="264"/>
      <c r="X360" s="264"/>
      <c r="Y360" s="264"/>
      <c r="Z360" s="264"/>
      <c r="AA360" s="264"/>
    </row>
    <row r="361" spans="1:27" ht="47.25">
      <c r="A361" s="746">
        <v>85</v>
      </c>
      <c r="B361" s="561">
        <v>7000016417</v>
      </c>
      <c r="C361" s="561">
        <v>2160</v>
      </c>
      <c r="D361" s="561">
        <v>420</v>
      </c>
      <c r="E361" s="561">
        <v>30</v>
      </c>
      <c r="F361" s="561" t="s">
        <v>840</v>
      </c>
      <c r="G361" s="561">
        <v>100002180</v>
      </c>
      <c r="H361" s="561">
        <v>998736</v>
      </c>
      <c r="I361" s="562"/>
      <c r="J361" s="561">
        <v>18</v>
      </c>
      <c r="K361" s="560"/>
      <c r="L361" s="559" t="s">
        <v>529</v>
      </c>
      <c r="M361" s="561" t="s">
        <v>481</v>
      </c>
      <c r="N361" s="561">
        <v>1</v>
      </c>
      <c r="O361" s="547"/>
      <c r="P361" s="558" t="str">
        <f t="shared" si="38"/>
        <v>INCLUDED</v>
      </c>
      <c r="Q361" s="516">
        <f t="shared" si="39"/>
        <v>0</v>
      </c>
      <c r="R361" s="452">
        <f t="shared" si="40"/>
        <v>0</v>
      </c>
      <c r="S361" s="642">
        <f>Discount!$J$36</f>
        <v>0</v>
      </c>
      <c r="T361" s="452">
        <f t="shared" si="41"/>
        <v>0</v>
      </c>
      <c r="U361" s="453">
        <f t="shared" si="42"/>
        <v>0</v>
      </c>
      <c r="V361" s="769"/>
      <c r="W361" s="264"/>
      <c r="X361" s="264"/>
      <c r="Y361" s="264"/>
      <c r="Z361" s="264"/>
      <c r="AA361" s="264"/>
    </row>
    <row r="362" spans="1:27" ht="47.25">
      <c r="A362" s="746">
        <v>86</v>
      </c>
      <c r="B362" s="561">
        <v>7000016417</v>
      </c>
      <c r="C362" s="561">
        <v>2170</v>
      </c>
      <c r="D362" s="561">
        <v>440</v>
      </c>
      <c r="E362" s="561">
        <v>10</v>
      </c>
      <c r="F362" s="561" t="s">
        <v>707</v>
      </c>
      <c r="G362" s="561">
        <v>100001856</v>
      </c>
      <c r="H362" s="561">
        <v>998736</v>
      </c>
      <c r="I362" s="562"/>
      <c r="J362" s="561">
        <v>18</v>
      </c>
      <c r="K362" s="560"/>
      <c r="L362" s="559" t="s">
        <v>562</v>
      </c>
      <c r="M362" s="561" t="s">
        <v>302</v>
      </c>
      <c r="N362" s="561">
        <v>1</v>
      </c>
      <c r="O362" s="547"/>
      <c r="P362" s="558" t="str">
        <f t="shared" si="38"/>
        <v>INCLUDED</v>
      </c>
      <c r="Q362" s="516">
        <f t="shared" si="39"/>
        <v>0</v>
      </c>
      <c r="R362" s="452">
        <f t="shared" si="40"/>
        <v>0</v>
      </c>
      <c r="S362" s="642">
        <f>Discount!$J$36</f>
        <v>0</v>
      </c>
      <c r="T362" s="452">
        <f t="shared" si="41"/>
        <v>0</v>
      </c>
      <c r="U362" s="453">
        <f t="shared" si="42"/>
        <v>0</v>
      </c>
      <c r="V362" s="769"/>
      <c r="W362" s="264"/>
      <c r="X362" s="264"/>
      <c r="Y362" s="264"/>
      <c r="Z362" s="264"/>
      <c r="AA362" s="264"/>
    </row>
    <row r="363" spans="1:27" ht="47.25">
      <c r="A363" s="746">
        <v>87</v>
      </c>
      <c r="B363" s="561">
        <v>7000016417</v>
      </c>
      <c r="C363" s="561">
        <v>2170</v>
      </c>
      <c r="D363" s="561">
        <v>440</v>
      </c>
      <c r="E363" s="561">
        <v>20</v>
      </c>
      <c r="F363" s="561" t="s">
        <v>707</v>
      </c>
      <c r="G363" s="561">
        <v>100020682</v>
      </c>
      <c r="H363" s="561">
        <v>998736</v>
      </c>
      <c r="I363" s="562"/>
      <c r="J363" s="561">
        <v>18</v>
      </c>
      <c r="K363" s="560"/>
      <c r="L363" s="559" t="s">
        <v>809</v>
      </c>
      <c r="M363" s="561" t="s">
        <v>302</v>
      </c>
      <c r="N363" s="561">
        <v>1</v>
      </c>
      <c r="O363" s="547"/>
      <c r="P363" s="558" t="str">
        <f t="shared" si="38"/>
        <v>INCLUDED</v>
      </c>
      <c r="Q363" s="516">
        <f t="shared" si="39"/>
        <v>0</v>
      </c>
      <c r="R363" s="452">
        <f t="shared" si="40"/>
        <v>0</v>
      </c>
      <c r="S363" s="642">
        <f>Discount!$J$36</f>
        <v>0</v>
      </c>
      <c r="T363" s="452">
        <f t="shared" si="41"/>
        <v>0</v>
      </c>
      <c r="U363" s="453">
        <f t="shared" si="42"/>
        <v>0</v>
      </c>
      <c r="V363" s="769"/>
      <c r="W363" s="264"/>
      <c r="X363" s="264"/>
      <c r="Y363" s="264"/>
      <c r="Z363" s="264"/>
      <c r="AA363" s="264"/>
    </row>
    <row r="364" spans="1:27" ht="28.5" customHeight="1">
      <c r="A364" s="619"/>
      <c r="B364" s="623" t="s">
        <v>197</v>
      </c>
      <c r="C364" s="621"/>
      <c r="D364" s="621"/>
      <c r="E364" s="621"/>
      <c r="F364" s="620"/>
      <c r="G364" s="620"/>
      <c r="H364" s="620"/>
      <c r="I364" s="620"/>
      <c r="J364" s="620"/>
      <c r="K364" s="620"/>
      <c r="L364" s="620"/>
      <c r="M364" s="620"/>
      <c r="N364" s="622"/>
      <c r="O364" s="620"/>
      <c r="P364" s="738">
        <f>SUM(P18:P363)</f>
        <v>0</v>
      </c>
      <c r="Q364" s="645"/>
      <c r="R364" s="644">
        <f>SUM(R18:R363)</f>
        <v>0</v>
      </c>
      <c r="S364" s="263"/>
      <c r="T364" s="454"/>
      <c r="U364" s="644">
        <f>SUM(U18:U363)</f>
        <v>0</v>
      </c>
      <c r="V364" s="769">
        <f>SUM(V18:V363)</f>
        <v>0</v>
      </c>
      <c r="W364" s="264"/>
      <c r="X364" s="264"/>
      <c r="Y364" s="264"/>
      <c r="Z364" s="264"/>
      <c r="AA364" s="264"/>
    </row>
    <row r="365" spans="1:27" ht="21.75" customHeight="1">
      <c r="B365" s="747"/>
      <c r="C365" s="748"/>
      <c r="D365" s="748"/>
      <c r="E365" s="748"/>
      <c r="F365" s="748"/>
      <c r="G365" s="748"/>
      <c r="H365" s="748"/>
      <c r="I365" s="748"/>
      <c r="J365" s="748"/>
      <c r="K365" s="748"/>
      <c r="L365" s="748"/>
      <c r="M365" s="481"/>
      <c r="N365" s="469"/>
      <c r="O365" s="481"/>
      <c r="P365" s="481"/>
      <c r="Q365" s="479"/>
      <c r="R365" s="263"/>
      <c r="S365" s="263"/>
      <c r="T365" s="454"/>
      <c r="U365" s="263"/>
      <c r="V365" s="264"/>
      <c r="W365" s="264"/>
      <c r="X365" s="264"/>
      <c r="Y365" s="264"/>
      <c r="Z365" s="264"/>
      <c r="AA365" s="264"/>
    </row>
    <row r="366" spans="1:27" ht="30" customHeight="1">
      <c r="A366" s="612" t="s">
        <v>360</v>
      </c>
      <c r="B366" s="849" t="s">
        <v>361</v>
      </c>
      <c r="C366" s="849"/>
      <c r="D366" s="849"/>
      <c r="E366" s="849"/>
      <c r="F366" s="849"/>
      <c r="G366" s="849"/>
      <c r="H366" s="849"/>
      <c r="I366" s="849"/>
      <c r="J366" s="849"/>
      <c r="K366" s="849"/>
      <c r="L366" s="849"/>
      <c r="M366" s="849"/>
      <c r="N366" s="849"/>
      <c r="O366" s="849"/>
      <c r="P366" s="849"/>
      <c r="Q366" s="479"/>
      <c r="R366" s="263"/>
      <c r="S366" s="263"/>
      <c r="T366" s="454"/>
      <c r="U366" s="263"/>
      <c r="V366" s="264"/>
      <c r="W366" s="264"/>
      <c r="X366" s="264"/>
      <c r="Y366" s="264"/>
      <c r="Z366" s="264"/>
      <c r="AA366" s="264"/>
    </row>
    <row r="367" spans="1:27" ht="21.75" customHeight="1">
      <c r="A367" s="749"/>
      <c r="B367" s="435"/>
      <c r="C367" s="330"/>
      <c r="D367" s="331"/>
      <c r="E367" s="332"/>
      <c r="F367" s="426"/>
      <c r="G367" s="426"/>
      <c r="H367" s="426"/>
      <c r="I367" s="426"/>
      <c r="J367" s="426"/>
      <c r="K367" s="426"/>
      <c r="L367" s="416"/>
      <c r="M367" s="481"/>
      <c r="N367" s="469"/>
      <c r="O367" s="481"/>
      <c r="P367" s="481"/>
      <c r="Q367" s="479"/>
      <c r="R367" s="263"/>
      <c r="S367" s="263"/>
      <c r="T367" s="454"/>
      <c r="U367" s="263"/>
      <c r="V367" s="264"/>
      <c r="W367" s="264"/>
      <c r="X367" s="264"/>
      <c r="Y367" s="264"/>
      <c r="Z367" s="264"/>
      <c r="AA367" s="264"/>
    </row>
    <row r="368" spans="1:27" ht="21.75" customHeight="1">
      <c r="A368" s="749"/>
      <c r="B368" s="435"/>
      <c r="C368" s="330"/>
      <c r="D368" s="331"/>
      <c r="E368" s="332"/>
      <c r="F368" s="426"/>
      <c r="G368" s="426"/>
      <c r="H368" s="426"/>
      <c r="I368" s="426"/>
      <c r="J368" s="426"/>
      <c r="K368" s="426"/>
      <c r="L368" s="416"/>
      <c r="M368" s="481"/>
      <c r="N368" s="469"/>
      <c r="O368" s="481"/>
      <c r="P368" s="481"/>
      <c r="Q368" s="479"/>
      <c r="R368" s="263"/>
      <c r="S368" s="263"/>
      <c r="T368" s="454"/>
      <c r="U368" s="263"/>
      <c r="V368" s="264"/>
      <c r="W368" s="264"/>
      <c r="X368" s="264"/>
      <c r="Y368" s="264"/>
      <c r="Z368" s="264"/>
      <c r="AA368" s="264"/>
    </row>
    <row r="369" spans="1:21" s="469" customFormat="1" ht="16.5">
      <c r="A369" s="612"/>
      <c r="B369" s="613" t="s">
        <v>318</v>
      </c>
      <c r="C369" s="852" t="str">
        <f>'Sch-1'!C373:D373</f>
        <v xml:space="preserve">  </v>
      </c>
      <c r="D369" s="852"/>
      <c r="E369" s="852"/>
      <c r="F369" s="612"/>
      <c r="G369" s="612"/>
      <c r="H369" s="612"/>
      <c r="I369" s="612"/>
      <c r="J369" s="612"/>
      <c r="K369" s="612"/>
      <c r="L369" s="612"/>
      <c r="M369" s="850" t="s">
        <v>320</v>
      </c>
      <c r="N369" s="850"/>
      <c r="O369" s="853" t="str">
        <f>'Sch-1'!K373</f>
        <v/>
      </c>
      <c r="P369" s="853"/>
      <c r="R369" s="480"/>
      <c r="S369" s="480"/>
      <c r="T369" s="480"/>
      <c r="U369" s="480"/>
    </row>
    <row r="370" spans="1:21" s="469" customFormat="1" ht="16.5">
      <c r="A370" s="612"/>
      <c r="B370" s="613" t="s">
        <v>319</v>
      </c>
      <c r="C370" s="851" t="str">
        <f>'Sch-1'!C374:D374</f>
        <v/>
      </c>
      <c r="D370" s="851"/>
      <c r="E370" s="851"/>
      <c r="F370" s="612"/>
      <c r="G370" s="612"/>
      <c r="H370" s="612"/>
      <c r="I370" s="612"/>
      <c r="J370" s="612"/>
      <c r="K370" s="612"/>
      <c r="L370" s="612"/>
      <c r="M370" s="850" t="s">
        <v>125</v>
      </c>
      <c r="N370" s="850"/>
      <c r="O370" s="853" t="str">
        <f>'Sch-1'!K374</f>
        <v/>
      </c>
      <c r="P370" s="853"/>
      <c r="R370" s="480"/>
      <c r="S370" s="480"/>
      <c r="T370" s="480"/>
      <c r="U370" s="480"/>
    </row>
    <row r="371" spans="1:21" ht="16.5">
      <c r="B371" s="435"/>
      <c r="C371" s="330"/>
      <c r="D371" s="3"/>
      <c r="E371" s="332"/>
      <c r="F371" s="436"/>
      <c r="G371" s="426"/>
      <c r="H371" s="426"/>
      <c r="I371" s="426"/>
      <c r="J371" s="426"/>
      <c r="K371" s="426"/>
      <c r="L371" s="416"/>
      <c r="M371" s="481"/>
      <c r="N371" s="469"/>
      <c r="O371" s="481"/>
      <c r="P371" s="481"/>
      <c r="Q371" s="481"/>
    </row>
    <row r="372" spans="1:21" ht="16.5">
      <c r="B372" s="437"/>
      <c r="C372" s="335"/>
      <c r="D372" s="336"/>
      <c r="E372" s="332"/>
      <c r="F372" s="436"/>
      <c r="G372" s="438"/>
      <c r="H372" s="438"/>
      <c r="I372" s="438"/>
      <c r="J372" s="438"/>
      <c r="K372" s="438"/>
      <c r="L372" s="416"/>
      <c r="M372" s="481"/>
      <c r="N372" s="469"/>
      <c r="O372" s="481"/>
      <c r="P372" s="481"/>
      <c r="Q372" s="481"/>
    </row>
    <row r="374" spans="1:21">
      <c r="P374" s="731">
        <f>P364*0.18</f>
        <v>0</v>
      </c>
    </row>
  </sheetData>
  <sheetProtection algorithmName="SHA-512" hashValue="F0HPljGibgKT/EzUALXlyr7E1RAPvnB00dciGHs6I7olhp/L/z3HZgDivppdkTrwPvlhaC35/hiCnZK9rzEIHw==" saltValue="gu2+EkKtAtdf6NIQAteoDA==" spinCount="100000" sheet="1" formatColumns="0" formatRows="0" selectLockedCells="1"/>
  <customSheetViews>
    <customSheetView guid="{774408C1-A1A6-43CE-92F4-BC878F6EB0D4}" scale="70" showPageBreaks="1" printArea="1" hiddenColumns="1" view="pageBreakPreview" topLeftCell="A10">
      <selection activeCell="I18" sqref="I18"/>
      <pageMargins left="0.2" right="0.2" top="0.75" bottom="0.5" header="0.3" footer="0.3"/>
      <printOptions horizontalCentered="1"/>
      <pageSetup paperSize="9" scale="49" orientation="landscape" r:id="rId1"/>
      <headerFooter>
        <oddHeader>&amp;RSchedule-3
Page &amp;P of &amp;N</oddHeader>
      </headerFooter>
    </customSheetView>
    <customSheetView guid="{CA9345C4-09FE-4F27-BFD9-3D9BCD2DED09}" scale="70" showPageBreaks="1" printArea="1" hiddenColumns="1" view="pageBreakPreview" topLeftCell="A21">
      <selection activeCell="I21" sqref="I21"/>
      <pageMargins left="0.2" right="0.2" top="0.75" bottom="0.5" header="0.3" footer="0.3"/>
      <printOptions horizontalCentered="1"/>
      <pageSetup paperSize="9" scale="49" orientation="landscape" r:id="rId2"/>
      <headerFooter>
        <oddHeader>&amp;RSchedule-3
Page &amp;P of &amp;N</oddHeader>
      </headerFooter>
    </customSheetView>
    <customSheetView guid="{7AB1F867-F01E-4EB9-A93D-DDCFDB9AA444}" scale="98" showPageBreaks="1" printArea="1" hiddenColumns="1" view="pageBreakPreview" topLeftCell="K85">
      <selection activeCell="O93" sqref="O93"/>
      <pageMargins left="0.2" right="0.2" top="0.75" bottom="0.5" header="0.3" footer="0.3"/>
      <printOptions horizontalCentered="1"/>
      <pageSetup paperSize="9" scale="50" orientation="landscape" r:id="rId3"/>
      <headerFooter>
        <oddHeader>&amp;RSchedule-3
Page &amp;P of &amp;N</oddHeader>
      </headerFooter>
    </customSheetView>
    <customSheetView guid="{B96E710B-6DD7-4DE1-95AB-C9EE060CD030}" scale="90" showPageBreaks="1" printArea="1" hiddenColumns="1" view="pageBreakPreview" topLeftCell="A69">
      <selection activeCell="O81" sqref="O81"/>
      <pageMargins left="0.2" right="0.2" top="0.75" bottom="0.5" header="0.3" footer="0.3"/>
      <printOptions horizontalCentered="1"/>
      <pageSetup paperSize="9" scale="53" orientation="landscape" r:id="rId4"/>
      <headerFooter>
        <oddHeader>&amp;RSchedule-3
Page &amp;P of &amp;N</oddHeader>
      </headerFooter>
    </customSheetView>
    <customSheetView guid="{357C9841-BEC3-434B-AC63-C04FB4321BA3}" scale="70" showPageBreaks="1" printArea="1" hiddenColumns="1" view="pageBreakPreview" topLeftCell="A747">
      <selection activeCell="D759" sqref="D759"/>
      <pageMargins left="0.7" right="0.7" top="0.75" bottom="0.75" header="0.3" footer="0.3"/>
      <pageSetup paperSize="9" scale="47" orientation="landscape" r:id="rId5"/>
    </customSheetView>
    <customSheetView guid="{3C00DDA0-7DDE-4169-A739-550DAF5DCF8D}" scale="70" showPageBreaks="1" printArea="1" hiddenColumns="1" view="pageBreakPreview">
      <selection activeCell="A16" sqref="A16"/>
      <pageMargins left="0.7" right="0.7" top="0.75" bottom="0.75" header="0.3" footer="0.3"/>
      <pageSetup paperSize="9" scale="47" orientation="landscape" r:id="rId6"/>
    </customSheetView>
    <customSheetView guid="{99CA2F10-F926-46DC-8609-4EAE5B9F3585}" scale="90" showPageBreaks="1" printArea="1" hiddenColumns="1" view="pageBreakPreview" topLeftCell="A283">
      <selection activeCell="O292" sqref="O292"/>
      <pageMargins left="0.2" right="0.2" top="0.75" bottom="0.5" header="0.3" footer="0.3"/>
      <printOptions horizontalCentered="1"/>
      <pageSetup paperSize="9" scale="53" orientation="landscape" r:id="rId7"/>
      <headerFooter>
        <oddHeader>&amp;RSchedule-3
Page &amp;P of &amp;N</oddHeader>
      </headerFooter>
    </customSheetView>
    <customSheetView guid="{497EA202-A8B8-45C5-9E6C-C3CD104F3979}" scale="60" showPageBreaks="1" printArea="1" hiddenColumns="1" view="pageBreakPreview" topLeftCell="A70">
      <selection activeCell="I70" sqref="I70"/>
      <pageMargins left="0.2" right="0.2" top="0.75" bottom="0.5" header="0.3" footer="0.3"/>
      <printOptions horizontalCentered="1"/>
      <pageSetup paperSize="9" scale="52" orientation="landscape" r:id="rId8"/>
      <headerFooter>
        <oddHeader>&amp;RSchedule-3
Page &amp;P of &amp;N</oddHeader>
      </headerFooter>
    </customSheetView>
    <customSheetView guid="{63D51328-7CBC-4A1E-B96D-BAE91416501B}" scale="60" showPageBreaks="1" printArea="1" hiddenColumns="1" view="pageBreakPreview" topLeftCell="A2">
      <selection activeCell="O22" sqref="O22"/>
      <pageMargins left="0.2" right="0.2" top="0.75" bottom="0.5" header="0.3" footer="0.3"/>
      <printOptions horizontalCentered="1"/>
      <pageSetup paperSize="9" scale="50" orientation="landscape" r:id="rId9"/>
      <headerFooter>
        <oddHeader>&amp;RSchedule-3
Page &amp;P of &amp;N</oddHeader>
      </headerFooter>
    </customSheetView>
    <customSheetView guid="{D5521983-A70D-48A3-9506-C0263CBBC57D}" scale="98" showPageBreaks="1" printArea="1" hiddenColumns="1" view="pageBreakPreview" topLeftCell="K85">
      <selection activeCell="O93" sqref="O93"/>
      <pageMargins left="0.2" right="0.2" top="0.75" bottom="0.5" header="0.3" footer="0.3"/>
      <printOptions horizontalCentered="1"/>
      <pageSetup paperSize="9" scale="50" orientation="landscape" r:id="rId10"/>
      <headerFooter>
        <oddHeader>&amp;RSchedule-3
Page &amp;P of &amp;N</oddHeader>
      </headerFooter>
    </customSheetView>
    <customSheetView guid="{12A89170-4F84-482D-A3C5-7890082E7B73}" scale="98" showPageBreaks="1" printArea="1" hiddenColumns="1" view="pageBreakPreview" topLeftCell="E74">
      <selection activeCell="O78" sqref="O78"/>
      <pageMargins left="0.2" right="0.2" top="0.75" bottom="0.5" header="0.3" footer="0.3"/>
      <printOptions horizontalCentered="1"/>
      <pageSetup paperSize="9" scale="49" orientation="landscape" r:id="rId11"/>
      <headerFooter>
        <oddHeader>&amp;RSchedule-3
Page &amp;P of &amp;N</oddHeader>
      </headerFooter>
    </customSheetView>
    <customSheetView guid="{CCA37BAE-906F-43D5-9FD9-B13563E4B9D7}" scale="70" showPageBreaks="1" printArea="1" hiddenColumns="1" view="pageBreakPreview" topLeftCell="A238">
      <selection activeCell="I21" sqref="I21"/>
      <pageMargins left="0.2" right="0.2" top="0.75" bottom="0.5" header="0.3" footer="0.3"/>
      <printOptions horizontalCentered="1"/>
      <pageSetup paperSize="9" scale="49" orientation="landscape" r:id="rId12"/>
      <headerFooter>
        <oddHeader>&amp;RSchedule-3
Page &amp;P of &amp;N</oddHeader>
      </headerFooter>
    </customSheetView>
  </customSheetViews>
  <mergeCells count="17">
    <mergeCell ref="C12:G12"/>
    <mergeCell ref="A14:P14"/>
    <mergeCell ref="C11:G11"/>
    <mergeCell ref="C10:G10"/>
    <mergeCell ref="C9:G9"/>
    <mergeCell ref="A3:P3"/>
    <mergeCell ref="A4:P4"/>
    <mergeCell ref="A6:B6"/>
    <mergeCell ref="A7:I7"/>
    <mergeCell ref="A8:G8"/>
    <mergeCell ref="B366:P366"/>
    <mergeCell ref="M370:N370"/>
    <mergeCell ref="M369:N369"/>
    <mergeCell ref="C370:E370"/>
    <mergeCell ref="C369:E369"/>
    <mergeCell ref="O370:P370"/>
    <mergeCell ref="O369:P369"/>
  </mergeCells>
  <conditionalFormatting sqref="K18:K19 K101 K93:K99 K138:K141 K143:K275 K277:K363">
    <cfRule type="expression" dxfId="17" priority="33" stopIfTrue="1">
      <formula>J18&gt;0</formula>
    </cfRule>
  </conditionalFormatting>
  <conditionalFormatting sqref="K82:K86 K88:K92">
    <cfRule type="expression" dxfId="16" priority="23" stopIfTrue="1">
      <formula>J82&gt;0</formula>
    </cfRule>
  </conditionalFormatting>
  <conditionalFormatting sqref="K71:K81">
    <cfRule type="expression" dxfId="15" priority="22" stopIfTrue="1">
      <formula>J71&gt;0</formula>
    </cfRule>
  </conditionalFormatting>
  <conditionalFormatting sqref="K60:K70">
    <cfRule type="expression" dxfId="14" priority="21" stopIfTrue="1">
      <formula>J60&gt;0</formula>
    </cfRule>
  </conditionalFormatting>
  <conditionalFormatting sqref="K53:K59">
    <cfRule type="expression" dxfId="13" priority="20" stopIfTrue="1">
      <formula>J53&gt;0</formula>
    </cfRule>
  </conditionalFormatting>
  <conditionalFormatting sqref="K42:K52">
    <cfRule type="expression" dxfId="12" priority="19" stopIfTrue="1">
      <formula>J42&gt;0</formula>
    </cfRule>
  </conditionalFormatting>
  <conditionalFormatting sqref="K31:K41">
    <cfRule type="expression" dxfId="11" priority="18" stopIfTrue="1">
      <formula>J31&gt;0</formula>
    </cfRule>
  </conditionalFormatting>
  <conditionalFormatting sqref="K20:K30">
    <cfRule type="expression" dxfId="10" priority="17" stopIfTrue="1">
      <formula>J20&gt;0</formula>
    </cfRule>
  </conditionalFormatting>
  <conditionalFormatting sqref="K129:K137">
    <cfRule type="expression" dxfId="9" priority="14" stopIfTrue="1">
      <formula>J129&gt;0</formula>
    </cfRule>
  </conditionalFormatting>
  <conditionalFormatting sqref="K120:K128">
    <cfRule type="expression" dxfId="8" priority="13" stopIfTrue="1">
      <formula>J120&gt;0</formula>
    </cfRule>
  </conditionalFormatting>
  <conditionalFormatting sqref="K111:K119">
    <cfRule type="expression" dxfId="7" priority="12" stopIfTrue="1">
      <formula>J111&gt;0</formula>
    </cfRule>
  </conditionalFormatting>
  <conditionalFormatting sqref="K102:K110">
    <cfRule type="expression" dxfId="6" priority="11" stopIfTrue="1">
      <formula>J102&gt;0</formula>
    </cfRule>
  </conditionalFormatting>
  <conditionalFormatting sqref="K100">
    <cfRule type="expression" dxfId="5" priority="1" stopIfTrue="1">
      <formula>J100&gt;0</formula>
    </cfRule>
  </conditionalFormatting>
  <dataValidations count="5">
    <dataValidation type="list" allowBlank="1" showInputMessage="1" showErrorMessage="1" sqref="IJ64799 A64799:K64799" xr:uid="{00000000-0002-0000-0600-000000000000}">
      <formula1>#REF!</formula1>
    </dataValidation>
    <dataValidation type="decimal" operator="greaterThan" allowBlank="1" showInputMessage="1" showErrorMessage="1" error="Enter only Numeric Value greater than zero or leave the cell blank !" sqref="O64769:O64815" xr:uid="{00000000-0002-0000-0600-000001000000}">
      <formula1>0</formula1>
    </dataValidation>
    <dataValidation type="list" operator="greaterThan" allowBlank="1" showInputMessage="1" showErrorMessage="1" sqref="K18:K99 K101:K363" xr:uid="{00000000-0002-0000-0600-000002000000}">
      <formula1>"0%,5%,12%,18%,28%"</formula1>
    </dataValidation>
    <dataValidation type="whole" operator="greaterThan" allowBlank="1" showInputMessage="1" showErrorMessage="1" sqref="I18:I99 I101:I363" xr:uid="{00000000-0002-0000-0600-000003000000}">
      <formula1>0</formula1>
    </dataValidation>
    <dataValidation type="decimal" operator="greaterThanOrEqual" allowBlank="1" showInputMessage="1" showErrorMessage="1" sqref="O18:O99 O101:O363" xr:uid="{00000000-0002-0000-0600-000004000000}">
      <formula1>0</formula1>
    </dataValidation>
  </dataValidations>
  <printOptions horizontalCentered="1"/>
  <pageMargins left="0.2" right="0.2" top="0.75" bottom="0.5" header="0.3" footer="0.3"/>
  <pageSetup paperSize="9" scale="49" orientation="landscape" r:id="rId13"/>
  <headerFooter>
    <oddHeader>&amp;RSchedule-3
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Q25"/>
  <sheetViews>
    <sheetView view="pageBreakPreview" topLeftCell="F10" zoomScaleNormal="100" zoomScaleSheetLayoutView="100" workbookViewId="0">
      <selection activeCell="R19" sqref="R19"/>
    </sheetView>
  </sheetViews>
  <sheetFormatPr defaultColWidth="9.140625" defaultRowHeight="15.75"/>
  <cols>
    <col min="1" max="1" width="7.5703125" style="507" customWidth="1"/>
    <col min="2" max="2" width="9" style="507" customWidth="1"/>
    <col min="3" max="3" width="10.28515625" style="507" customWidth="1"/>
    <col min="4" max="4" width="10.85546875" style="507" customWidth="1"/>
    <col min="5" max="5" width="11.140625" style="507" customWidth="1"/>
    <col min="6" max="6" width="13.7109375" style="507" customWidth="1"/>
    <col min="7" max="7" width="15.42578125" style="507" customWidth="1"/>
    <col min="8" max="11" width="16.85546875" style="507" customWidth="1"/>
    <col min="12" max="12" width="14.42578125" style="508" customWidth="1"/>
    <col min="13" max="13" width="9" style="507" customWidth="1"/>
    <col min="14" max="14" width="11.42578125" style="507" customWidth="1"/>
    <col min="15" max="15" width="13.28515625" style="507" customWidth="1"/>
    <col min="16" max="16" width="15.7109375" style="512" customWidth="1"/>
    <col min="17" max="16384" width="9.140625" style="512"/>
  </cols>
  <sheetData>
    <row r="1" spans="1:16" s="509" customFormat="1" ht="24.75" customHeight="1">
      <c r="A1" s="492" t="str">
        <f>Cover!B3</f>
        <v>5002002162/GIS-EXCLUDING/DOM/A04-CC CS -5</v>
      </c>
      <c r="B1" s="492"/>
      <c r="C1" s="492"/>
      <c r="D1" s="492"/>
      <c r="E1" s="492"/>
      <c r="F1" s="492"/>
      <c r="G1" s="493"/>
      <c r="H1" s="493"/>
      <c r="I1" s="493"/>
      <c r="J1" s="493"/>
      <c r="K1" s="493"/>
      <c r="L1" s="494"/>
      <c r="M1" s="495"/>
      <c r="N1" s="496"/>
      <c r="O1" s="496"/>
      <c r="P1" s="497" t="s">
        <v>26</v>
      </c>
    </row>
    <row r="2" spans="1:16" s="509" customFormat="1">
      <c r="A2" s="11"/>
      <c r="B2" s="11"/>
      <c r="C2" s="11"/>
      <c r="D2" s="11"/>
      <c r="E2" s="11"/>
      <c r="F2" s="11"/>
      <c r="G2" s="498"/>
      <c r="H2" s="498"/>
      <c r="I2" s="498"/>
      <c r="J2" s="498"/>
      <c r="K2" s="498"/>
      <c r="L2" s="499"/>
      <c r="M2" s="500"/>
      <c r="N2" s="501"/>
      <c r="O2" s="501"/>
    </row>
    <row r="3" spans="1:16" s="509" customFormat="1" ht="87" customHeight="1">
      <c r="A3" s="865" t="str">
        <f>Cover!$B$2</f>
        <v xml:space="preserve">220kV GIS Substation Package SS-75: for (i) Extension of 220kV Drass (GIS) Substation &amp; Extension of 220kV Alusteng (AIS) Substation under Transmission System Strengthening of Srinagar Leh Transmission System and (ii) Extension of 220 kV Drass (GIS) Substation and 66/11kV New Zoji la East (GIS) S/S under consultancy services to NHIDCL.
</v>
      </c>
      <c r="B3" s="865"/>
      <c r="C3" s="865"/>
      <c r="D3" s="865"/>
      <c r="E3" s="865"/>
      <c r="F3" s="865"/>
      <c r="G3" s="865"/>
      <c r="H3" s="865"/>
      <c r="I3" s="865"/>
      <c r="J3" s="865"/>
      <c r="K3" s="865"/>
      <c r="L3" s="865"/>
      <c r="M3" s="865"/>
      <c r="N3" s="865"/>
      <c r="O3" s="865"/>
      <c r="P3" s="865"/>
    </row>
    <row r="4" spans="1:16" s="509" customFormat="1" ht="16.5">
      <c r="A4" s="866" t="s">
        <v>19</v>
      </c>
      <c r="B4" s="866"/>
      <c r="C4" s="866"/>
      <c r="D4" s="866"/>
      <c r="E4" s="866"/>
      <c r="F4" s="866"/>
      <c r="G4" s="866"/>
      <c r="H4" s="866"/>
      <c r="I4" s="866"/>
      <c r="J4" s="866"/>
      <c r="K4" s="866"/>
      <c r="L4" s="866"/>
      <c r="M4" s="866"/>
      <c r="N4" s="866"/>
      <c r="O4" s="866"/>
      <c r="P4" s="866"/>
    </row>
    <row r="5" spans="1:16" s="509" customFormat="1">
      <c r="A5" s="502"/>
      <c r="B5" s="502"/>
      <c r="C5" s="502"/>
      <c r="D5" s="502"/>
      <c r="E5" s="502"/>
      <c r="F5" s="502"/>
      <c r="G5" s="503"/>
      <c r="H5" s="503"/>
      <c r="I5" s="503"/>
      <c r="J5" s="503"/>
      <c r="K5" s="503"/>
      <c r="L5" s="503"/>
      <c r="M5" s="502"/>
      <c r="N5" s="502"/>
      <c r="O5" s="502"/>
    </row>
    <row r="6" spans="1:16" s="509" customFormat="1" ht="20.25" customHeight="1">
      <c r="A6" s="829" t="s">
        <v>353</v>
      </c>
      <c r="B6" s="829"/>
      <c r="C6" s="4"/>
      <c r="D6" s="352"/>
      <c r="E6" s="4"/>
      <c r="F6" s="4"/>
      <c r="G6" s="4"/>
      <c r="H6" s="4"/>
      <c r="I6" s="4"/>
      <c r="J6" s="503"/>
      <c r="K6" s="503"/>
      <c r="L6" s="503"/>
      <c r="M6" s="502"/>
      <c r="N6" s="502"/>
      <c r="O6" s="502"/>
    </row>
    <row r="7" spans="1:16" s="509" customFormat="1" ht="21" customHeight="1">
      <c r="A7" s="834">
        <f>'Sch-1'!A7</f>
        <v>0</v>
      </c>
      <c r="B7" s="834"/>
      <c r="C7" s="834"/>
      <c r="D7" s="834"/>
      <c r="E7" s="834"/>
      <c r="F7" s="834"/>
      <c r="G7" s="834"/>
      <c r="H7" s="834"/>
      <c r="I7" s="834"/>
      <c r="J7" s="5"/>
      <c r="K7" s="5"/>
      <c r="L7" s="393"/>
      <c r="M7" s="5"/>
      <c r="N7" s="504" t="s">
        <v>1</v>
      </c>
      <c r="O7" s="501"/>
    </row>
    <row r="8" spans="1:16" s="509" customFormat="1" ht="21" customHeight="1">
      <c r="A8" s="830" t="str">
        <f>"Bidder’s Name and Address  (" &amp; MID('Names of Bidder'!B9,9, 20) &amp; ") :"</f>
        <v>Bidder’s Name and Address  (Sole Bidder) :</v>
      </c>
      <c r="B8" s="830"/>
      <c r="C8" s="830"/>
      <c r="D8" s="830"/>
      <c r="E8" s="830"/>
      <c r="F8" s="830"/>
      <c r="G8" s="830"/>
      <c r="H8" s="549"/>
      <c r="I8" s="549"/>
      <c r="J8" s="518"/>
      <c r="K8" s="518"/>
      <c r="L8" s="518"/>
      <c r="M8" s="518"/>
      <c r="N8" s="12" t="str">
        <f>'Sch-1'!K8</f>
        <v>Contract Services</v>
      </c>
      <c r="O8" s="501"/>
    </row>
    <row r="9" spans="1:16" s="509" customFormat="1" ht="24" customHeight="1">
      <c r="A9" s="462" t="s">
        <v>12</v>
      </c>
      <c r="B9" s="408"/>
      <c r="C9" s="833" t="str">
        <f>IF('Names of Bidder'!D9=0, "", 'Names of Bidder'!D9)</f>
        <v/>
      </c>
      <c r="D9" s="833"/>
      <c r="E9" s="833"/>
      <c r="F9" s="833"/>
      <c r="G9" s="833"/>
      <c r="H9" s="445"/>
      <c r="I9" s="409"/>
      <c r="J9" s="262"/>
      <c r="K9" s="262"/>
      <c r="L9" s="510"/>
      <c r="N9" s="12" t="str">
        <f>'Sch-1'!K9</f>
        <v>Power Grid Corporation of India Ltd.,</v>
      </c>
      <c r="O9" s="501"/>
    </row>
    <row r="10" spans="1:16" s="509" customFormat="1" ht="16.5">
      <c r="A10" s="462" t="s">
        <v>11</v>
      </c>
      <c r="B10" s="408"/>
      <c r="C10" s="832" t="str">
        <f>IF('Names of Bidder'!D10=0, "", 'Names of Bidder'!D10)</f>
        <v/>
      </c>
      <c r="D10" s="832"/>
      <c r="E10" s="832"/>
      <c r="F10" s="832"/>
      <c r="G10" s="832"/>
      <c r="H10" s="445"/>
      <c r="I10" s="409"/>
      <c r="J10" s="262"/>
      <c r="K10" s="262"/>
      <c r="L10" s="510"/>
      <c r="N10" s="12" t="str">
        <f>'Sch-1'!K10</f>
        <v>"Saudamini", Plot No.-2</v>
      </c>
      <c r="O10" s="501"/>
    </row>
    <row r="11" spans="1:16" s="509" customFormat="1">
      <c r="A11" s="409"/>
      <c r="B11" s="409"/>
      <c r="C11" s="832" t="str">
        <f>IF('Names of Bidder'!D11=0, "", 'Names of Bidder'!D11)</f>
        <v/>
      </c>
      <c r="D11" s="832"/>
      <c r="E11" s="832"/>
      <c r="F11" s="832"/>
      <c r="G11" s="832"/>
      <c r="H11" s="445"/>
      <c r="I11" s="409"/>
      <c r="J11" s="262"/>
      <c r="K11" s="262"/>
      <c r="L11" s="510"/>
      <c r="N11" s="12" t="str">
        <f>'Sch-1'!K11</f>
        <v xml:space="preserve">Sector-29, </v>
      </c>
      <c r="O11" s="501"/>
    </row>
    <row r="12" spans="1:16" s="509" customFormat="1">
      <c r="A12" s="409"/>
      <c r="B12" s="409"/>
      <c r="C12" s="832" t="str">
        <f>IF('Names of Bidder'!D12=0, "", 'Names of Bidder'!D12)</f>
        <v/>
      </c>
      <c r="D12" s="832"/>
      <c r="E12" s="832"/>
      <c r="F12" s="832"/>
      <c r="G12" s="832"/>
      <c r="H12" s="445"/>
      <c r="I12" s="409"/>
      <c r="J12" s="262"/>
      <c r="K12" s="262"/>
      <c r="L12" s="510"/>
      <c r="N12" s="12" t="str">
        <f>'Sch-1'!K12</f>
        <v>Gurgaon (Haryana) - 122001</v>
      </c>
      <c r="O12" s="501"/>
    </row>
    <row r="13" spans="1:16" s="509" customFormat="1">
      <c r="A13" s="409"/>
      <c r="B13" s="409"/>
      <c r="C13" s="597"/>
      <c r="D13" s="597"/>
      <c r="E13" s="597"/>
      <c r="F13" s="597"/>
      <c r="G13" s="597"/>
      <c r="H13" s="445"/>
      <c r="I13" s="409"/>
      <c r="J13" s="262"/>
      <c r="K13" s="262"/>
      <c r="L13" s="510"/>
      <c r="N13" s="12"/>
      <c r="O13" s="501"/>
    </row>
    <row r="14" spans="1:16" s="509" customFormat="1" ht="21" customHeight="1">
      <c r="A14" s="854" t="s">
        <v>27</v>
      </c>
      <c r="B14" s="854"/>
      <c r="C14" s="854"/>
      <c r="D14" s="854"/>
      <c r="E14" s="854"/>
      <c r="F14" s="854"/>
      <c r="G14" s="854"/>
      <c r="H14" s="854"/>
      <c r="I14" s="854"/>
      <c r="J14" s="854"/>
      <c r="K14" s="854"/>
      <c r="L14" s="854"/>
      <c r="M14" s="854"/>
      <c r="N14" s="854"/>
      <c r="O14" s="854"/>
      <c r="P14" s="854"/>
    </row>
    <row r="15" spans="1:16" s="509" customFormat="1" ht="63.75" customHeight="1">
      <c r="A15" s="488" t="s">
        <v>7</v>
      </c>
      <c r="B15" s="489" t="s">
        <v>267</v>
      </c>
      <c r="C15" s="489" t="s">
        <v>268</v>
      </c>
      <c r="D15" s="489" t="s">
        <v>278</v>
      </c>
      <c r="E15" s="489" t="s">
        <v>280</v>
      </c>
      <c r="F15" s="489" t="s">
        <v>281</v>
      </c>
      <c r="G15" s="488" t="s">
        <v>25</v>
      </c>
      <c r="H15" s="519" t="s">
        <v>325</v>
      </c>
      <c r="I15" s="520" t="s">
        <v>324</v>
      </c>
      <c r="J15" s="520" t="s">
        <v>313</v>
      </c>
      <c r="K15" s="520" t="s">
        <v>321</v>
      </c>
      <c r="L15" s="489" t="s">
        <v>15</v>
      </c>
      <c r="M15" s="490" t="s">
        <v>9</v>
      </c>
      <c r="N15" s="490" t="s">
        <v>16</v>
      </c>
      <c r="O15" s="491" t="s">
        <v>28</v>
      </c>
      <c r="P15" s="491" t="s">
        <v>29</v>
      </c>
    </row>
    <row r="16" spans="1:16" s="617" customFormat="1" ht="15">
      <c r="A16" s="614">
        <v>1</v>
      </c>
      <c r="B16" s="614">
        <v>2</v>
      </c>
      <c r="C16" s="614">
        <v>3</v>
      </c>
      <c r="D16" s="614">
        <v>4</v>
      </c>
      <c r="E16" s="614">
        <v>5</v>
      </c>
      <c r="F16" s="614">
        <v>6</v>
      </c>
      <c r="G16" s="614">
        <v>7</v>
      </c>
      <c r="H16" s="615">
        <v>8</v>
      </c>
      <c r="I16" s="615">
        <v>9</v>
      </c>
      <c r="J16" s="615">
        <v>10</v>
      </c>
      <c r="K16" s="615">
        <v>11</v>
      </c>
      <c r="L16" s="616">
        <v>12</v>
      </c>
      <c r="M16" s="614">
        <v>13</v>
      </c>
      <c r="N16" s="614">
        <v>14</v>
      </c>
      <c r="O16" s="614">
        <v>15</v>
      </c>
      <c r="P16" s="614" t="s">
        <v>323</v>
      </c>
    </row>
    <row r="17" spans="1:17">
      <c r="A17" s="505"/>
      <c r="B17" s="505"/>
      <c r="C17" s="505"/>
      <c r="D17" s="505"/>
      <c r="E17" s="505"/>
      <c r="F17" s="505"/>
      <c r="G17" s="505"/>
      <c r="H17" s="505"/>
      <c r="I17" s="505"/>
      <c r="J17" s="505"/>
      <c r="K17" s="505"/>
      <c r="L17" s="506"/>
      <c r="M17" s="505"/>
      <c r="N17" s="505"/>
      <c r="O17" s="505"/>
      <c r="P17" s="511"/>
    </row>
    <row r="18" spans="1:17" s="507" customFormat="1" ht="45" customHeight="1">
      <c r="A18" s="505"/>
      <c r="B18" s="513"/>
      <c r="C18" s="513"/>
      <c r="D18" s="513"/>
      <c r="F18" s="513"/>
      <c r="G18" s="513"/>
      <c r="H18" s="513"/>
      <c r="I18" s="603" t="s">
        <v>341</v>
      </c>
      <c r="J18" s="513"/>
      <c r="K18" s="513"/>
      <c r="L18" s="513"/>
      <c r="M18" s="513"/>
      <c r="N18" s="513"/>
      <c r="O18" s="513"/>
      <c r="P18" s="513"/>
    </row>
    <row r="19" spans="1:17" ht="26.25" customHeight="1">
      <c r="A19" s="505"/>
      <c r="B19" s="862"/>
      <c r="C19" s="863"/>
      <c r="D19" s="863"/>
      <c r="E19" s="863"/>
      <c r="F19" s="863"/>
      <c r="G19" s="863"/>
      <c r="H19" s="863"/>
      <c r="I19" s="863"/>
      <c r="J19" s="863"/>
      <c r="K19" s="864"/>
      <c r="L19" s="514"/>
      <c r="M19" s="514"/>
      <c r="N19" s="514"/>
      <c r="O19" s="514"/>
      <c r="P19" s="515"/>
      <c r="Q19" s="446"/>
    </row>
    <row r="20" spans="1:17" ht="27.75" customHeight="1">
      <c r="A20" s="859" t="s">
        <v>326</v>
      </c>
      <c r="B20" s="859"/>
      <c r="C20" s="859"/>
      <c r="D20" s="859"/>
      <c r="E20" s="859"/>
      <c r="F20" s="859"/>
      <c r="G20" s="859"/>
      <c r="H20" s="859"/>
      <c r="I20" s="859"/>
      <c r="J20" s="859"/>
      <c r="K20" s="859"/>
      <c r="L20" s="859"/>
      <c r="M20" s="859"/>
      <c r="N20" s="859"/>
      <c r="O20" s="859"/>
      <c r="P20" s="859"/>
      <c r="Q20" s="446"/>
    </row>
    <row r="21" spans="1:17" ht="39" customHeight="1">
      <c r="A21" s="860" t="s">
        <v>327</v>
      </c>
      <c r="B21" s="860"/>
      <c r="C21" s="860"/>
      <c r="D21" s="860"/>
      <c r="E21" s="860"/>
      <c r="F21" s="860"/>
      <c r="G21" s="860"/>
      <c r="H21" s="860"/>
      <c r="I21" s="860"/>
      <c r="J21" s="860"/>
      <c r="K21" s="860"/>
      <c r="L21" s="860"/>
      <c r="M21" s="860"/>
      <c r="N21" s="860"/>
      <c r="O21" s="860"/>
      <c r="P21" s="860"/>
      <c r="Q21" s="446"/>
    </row>
    <row r="23" spans="1:17" s="516" customFormat="1">
      <c r="B23" s="517" t="s">
        <v>318</v>
      </c>
      <c r="C23" s="858" t="str">
        <f>'Sch-3'!C369:D369</f>
        <v xml:space="preserve">  </v>
      </c>
      <c r="D23" s="857"/>
    </row>
    <row r="24" spans="1:17" s="516" customFormat="1">
      <c r="B24" s="517" t="s">
        <v>319</v>
      </c>
      <c r="C24" s="856" t="str">
        <f>'Sch-3'!C370:D370</f>
        <v/>
      </c>
      <c r="D24" s="857"/>
      <c r="L24" s="855" t="s">
        <v>320</v>
      </c>
      <c r="M24" s="855"/>
      <c r="N24" s="861" t="str">
        <f>'Sch-3'!O369</f>
        <v/>
      </c>
      <c r="O24" s="861"/>
      <c r="P24" s="861"/>
    </row>
    <row r="25" spans="1:17">
      <c r="L25" s="855" t="s">
        <v>125</v>
      </c>
      <c r="M25" s="855"/>
      <c r="N25" s="861" t="str">
        <f>'Sch-3'!O370</f>
        <v/>
      </c>
      <c r="O25" s="861"/>
      <c r="P25" s="861"/>
    </row>
  </sheetData>
  <sheetProtection password="CC6F" sheet="1" formatColumns="0" formatRows="0" selectLockedCells="1"/>
  <customSheetViews>
    <customSheetView guid="{774408C1-A1A6-43CE-92F4-BC878F6EB0D4}" showPageBreaks="1" printArea="1" view="pageBreakPreview" topLeftCell="F10">
      <selection activeCell="R19" sqref="R19"/>
      <pageMargins left="0.7" right="0.7" top="0.75" bottom="0.75" header="0.3" footer="0.3"/>
      <pageSetup paperSize="9" scale="58" orientation="landscape" r:id="rId1"/>
    </customSheetView>
    <customSheetView guid="{CA9345C4-09FE-4F27-BFD9-3D9BCD2DED09}" showPageBreaks="1" printArea="1" view="pageBreakPreview" topLeftCell="F10">
      <selection activeCell="R19" sqref="R19"/>
      <pageMargins left="0.7" right="0.7" top="0.75" bottom="0.75" header="0.3" footer="0.3"/>
      <pageSetup paperSize="9" scale="58" orientation="landscape" r:id="rId2"/>
    </customSheetView>
    <customSheetView guid="{7AB1F867-F01E-4EB9-A93D-DDCFDB9AA444}" showPageBreaks="1" printArea="1" view="pageBreakPreview" topLeftCell="F10">
      <selection activeCell="R19" sqref="R19"/>
      <pageMargins left="0.7" right="0.7" top="0.75" bottom="0.75" header="0.3" footer="0.3"/>
      <pageSetup paperSize="9" scale="58" orientation="landscape" r:id="rId3"/>
    </customSheetView>
    <customSheetView guid="{B96E710B-6DD7-4DE1-95AB-C9EE060CD030}" scale="80" showPageBreaks="1" printArea="1" view="pageBreakPreview">
      <selection activeCell="G22" sqref="G22"/>
      <pageMargins left="0.7" right="0.7" top="0.75" bottom="0.75" header="0.3" footer="0.3"/>
      <pageSetup paperSize="9" scale="58" orientation="landscape" r:id="rId4"/>
    </customSheetView>
    <customSheetView guid="{357C9841-BEC3-434B-AC63-C04FB4321BA3}" scale="80" showPageBreaks="1" printArea="1" view="pageBreakPreview" topLeftCell="D13">
      <selection activeCell="O24" sqref="O24"/>
      <pageMargins left="0.7" right="0.7" top="0.75" bottom="0.75" header="0.3" footer="0.3"/>
      <pageSetup paperSize="9" scale="50" orientation="landscape" r:id="rId5"/>
    </customSheetView>
    <customSheetView guid="{3C00DDA0-7DDE-4169-A739-550DAF5DCF8D}" scale="80" showPageBreaks="1" printArea="1" view="pageBreakPreview" topLeftCell="J1">
      <selection activeCell="R17" sqref="R17"/>
      <pageMargins left="0.7" right="0.7" top="0.75" bottom="0.75" header="0.3" footer="0.3"/>
      <pageSetup paperSize="9" scale="50" orientation="landscape" r:id="rId6"/>
    </customSheetView>
    <customSheetView guid="{99CA2F10-F926-46DC-8609-4EAE5B9F3585}" showPageBreaks="1" printArea="1" view="pageBreakPreview" topLeftCell="A5">
      <selection activeCell="Q25" sqref="Q25"/>
      <pageMargins left="0.7" right="0.7" top="0.75" bottom="0.75" header="0.3" footer="0.3"/>
      <pageSetup paperSize="9" scale="58" orientation="landscape" r:id="rId7"/>
    </customSheetView>
    <customSheetView guid="{497EA202-A8B8-45C5-9E6C-C3CD104F3979}" showPageBreaks="1" printArea="1" view="pageBreakPreview">
      <selection activeCell="G39" sqref="G39"/>
      <pageMargins left="0.7" right="0.7" top="0.75" bottom="0.75" header="0.3" footer="0.3"/>
      <pageSetup paperSize="9" scale="58" orientation="landscape" r:id="rId8"/>
    </customSheetView>
    <customSheetView guid="{63D51328-7CBC-4A1E-B96D-BAE91416501B}" showPageBreaks="1" printArea="1" view="pageBreakPreview">
      <selection activeCell="G39" sqref="G39"/>
      <pageMargins left="0.7" right="0.7" top="0.75" bottom="0.75" header="0.3" footer="0.3"/>
      <pageSetup paperSize="9" scale="58" orientation="landscape" r:id="rId9"/>
    </customSheetView>
    <customSheetView guid="{D5521983-A70D-48A3-9506-C0263CBBC57D}" showPageBreaks="1" printArea="1" view="pageBreakPreview" topLeftCell="F10">
      <selection activeCell="R19" sqref="R19"/>
      <pageMargins left="0.7" right="0.7" top="0.75" bottom="0.75" header="0.3" footer="0.3"/>
      <pageSetup paperSize="9" scale="58" orientation="landscape" r:id="rId10"/>
    </customSheetView>
    <customSheetView guid="{12A89170-4F84-482D-A3C5-7890082E7B73}" showPageBreaks="1" printArea="1" view="pageBreakPreview" topLeftCell="F10">
      <selection activeCell="R19" sqref="R19"/>
      <pageMargins left="0.7" right="0.7" top="0.75" bottom="0.75" header="0.3" footer="0.3"/>
      <pageSetup paperSize="9" scale="58" orientation="landscape" r:id="rId11"/>
    </customSheetView>
    <customSheetView guid="{CCA37BAE-906F-43D5-9FD9-B13563E4B9D7}" showPageBreaks="1" printArea="1" view="pageBreakPreview" topLeftCell="F10">
      <selection activeCell="R19" sqref="R19"/>
      <pageMargins left="0.7" right="0.7" top="0.75" bottom="0.75" header="0.3" footer="0.3"/>
      <pageSetup paperSize="9" scale="58" orientation="landscape" r:id="rId12"/>
    </customSheetView>
  </customSheetViews>
  <mergeCells count="19">
    <mergeCell ref="A3:P3"/>
    <mergeCell ref="A6:B6"/>
    <mergeCell ref="A7:I7"/>
    <mergeCell ref="A8:G8"/>
    <mergeCell ref="C12:G12"/>
    <mergeCell ref="C11:G11"/>
    <mergeCell ref="C10:G10"/>
    <mergeCell ref="C9:G9"/>
    <mergeCell ref="A4:P4"/>
    <mergeCell ref="A14:P14"/>
    <mergeCell ref="L24:M24"/>
    <mergeCell ref="C24:D24"/>
    <mergeCell ref="L25:M25"/>
    <mergeCell ref="C23:D23"/>
    <mergeCell ref="A20:P20"/>
    <mergeCell ref="A21:P21"/>
    <mergeCell ref="N25:P25"/>
    <mergeCell ref="N24:P24"/>
    <mergeCell ref="B19:K19"/>
  </mergeCells>
  <pageMargins left="0.7" right="0.7" top="0.75" bottom="0.75" header="0.3" footer="0.3"/>
  <pageSetup paperSize="9" scale="58" orientation="landscape" r:id="rId1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indexed="33"/>
  </sheetPr>
  <dimension ref="A1:X71"/>
  <sheetViews>
    <sheetView view="pageBreakPreview" topLeftCell="A10" zoomScaleNormal="100" zoomScaleSheetLayoutView="100" workbookViewId="0">
      <selection activeCell="B16" sqref="B16:C16"/>
    </sheetView>
  </sheetViews>
  <sheetFormatPr defaultColWidth="11.42578125" defaultRowHeight="16.5"/>
  <cols>
    <col min="1" max="1" width="11.85546875" style="28" customWidth="1"/>
    <col min="2" max="2" width="46.7109375" style="28" customWidth="1"/>
    <col min="3" max="3" width="20" style="28" customWidth="1"/>
    <col min="4" max="4" width="23.42578125" style="28" customWidth="1"/>
    <col min="5" max="5" width="22.85546875" style="28" customWidth="1"/>
    <col min="6" max="6" width="11.42578125" style="85" hidden="1" customWidth="1"/>
    <col min="7" max="7" width="34.140625" style="85" hidden="1" customWidth="1"/>
    <col min="8" max="8" width="11.42578125" style="85" hidden="1" customWidth="1"/>
    <col min="9" max="9" width="14" style="387" hidden="1" customWidth="1"/>
    <col min="10" max="10" width="14.42578125" style="387" hidden="1" customWidth="1"/>
    <col min="11" max="11" width="17.140625" style="387" hidden="1" customWidth="1"/>
    <col min="12" max="13" width="11.42578125" style="387" hidden="1" customWidth="1"/>
    <col min="14" max="14" width="21.28515625" style="387" hidden="1" customWidth="1"/>
    <col min="15" max="15" width="18.28515625" style="86" hidden="1" customWidth="1"/>
    <col min="16" max="17" width="11.42578125" style="86" hidden="1" customWidth="1"/>
    <col min="18" max="18" width="11.42578125" style="112" hidden="1" customWidth="1"/>
    <col min="19" max="20" width="11.42578125" style="85" hidden="1" customWidth="1"/>
    <col min="21" max="24" width="11.42578125" style="85" customWidth="1"/>
    <col min="25" max="16384" width="11.42578125" style="112"/>
  </cols>
  <sheetData>
    <row r="1" spans="1:15" ht="18" customHeight="1">
      <c r="A1" s="81" t="str">
        <f>Cover!B3</f>
        <v>5002002162/GIS-EXCLUDING/DOM/A04-CC CS -5</v>
      </c>
      <c r="B1" s="82"/>
      <c r="C1" s="83"/>
      <c r="D1" s="83"/>
      <c r="E1" s="84" t="s">
        <v>128</v>
      </c>
    </row>
    <row r="2" spans="1:15" ht="8.1" customHeight="1">
      <c r="A2" s="87"/>
      <c r="B2" s="88"/>
      <c r="C2" s="89"/>
      <c r="D2" s="89"/>
      <c r="E2" s="90"/>
      <c r="F2" s="91"/>
    </row>
    <row r="3" spans="1:15" ht="114.75" customHeight="1">
      <c r="A3" s="875" t="str">
        <f>Cover!$B$2</f>
        <v xml:space="preserve">220kV GIS Substation Package SS-75: for (i) Extension of 220kV Drass (GIS) Substation &amp; Extension of 220kV Alusteng (AIS) Substation under Transmission System Strengthening of Srinagar Leh Transmission System and (ii) Extension of 220 kV Drass (GIS) Substation and 66/11kV New Zoji la East (GIS) S/S under consultancy services to NHIDCL.
</v>
      </c>
      <c r="B3" s="875"/>
      <c r="C3" s="875"/>
      <c r="D3" s="875"/>
      <c r="E3" s="875"/>
    </row>
    <row r="4" spans="1:15" ht="21.95" customHeight="1">
      <c r="A4" s="876" t="s">
        <v>129</v>
      </c>
      <c r="B4" s="876"/>
      <c r="C4" s="876"/>
      <c r="D4" s="876"/>
      <c r="E4" s="876"/>
    </row>
    <row r="5" spans="1:15" ht="12" customHeight="1">
      <c r="A5" s="92"/>
      <c r="B5" s="93"/>
      <c r="C5" s="93"/>
      <c r="D5" s="93"/>
      <c r="E5" s="93"/>
    </row>
    <row r="6" spans="1:15" ht="24" customHeight="1">
      <c r="A6" s="829" t="s">
        <v>353</v>
      </c>
      <c r="B6" s="829"/>
      <c r="C6" s="4"/>
      <c r="D6" s="352"/>
      <c r="E6" s="4"/>
      <c r="F6" s="4"/>
      <c r="G6" s="4"/>
      <c r="H6" s="4"/>
      <c r="I6" s="4"/>
    </row>
    <row r="7" spans="1:15" ht="18" customHeight="1">
      <c r="A7" s="834">
        <f>'Sch-1'!A7</f>
        <v>0</v>
      </c>
      <c r="B7" s="834"/>
      <c r="C7" s="834"/>
      <c r="D7" s="504" t="s">
        <v>1</v>
      </c>
      <c r="E7" s="596"/>
      <c r="F7" s="596"/>
      <c r="G7" s="596"/>
      <c r="H7" s="596"/>
      <c r="I7" s="596"/>
    </row>
    <row r="8" spans="1:15" ht="18" customHeight="1">
      <c r="A8" s="830" t="str">
        <f>"Bidder’s Name and Address  (" &amp; MID('Names of Bidder'!B9,9, 20) &amp; ") :"</f>
        <v>Bidder’s Name and Address  (Sole Bidder) :</v>
      </c>
      <c r="B8" s="830"/>
      <c r="C8" s="830"/>
      <c r="D8" s="12" t="s">
        <v>2</v>
      </c>
      <c r="E8" s="599"/>
      <c r="F8" s="599"/>
      <c r="G8" s="599"/>
      <c r="H8" s="549"/>
      <c r="I8" s="549"/>
    </row>
    <row r="9" spans="1:15" ht="18" customHeight="1">
      <c r="A9" s="462" t="s">
        <v>12</v>
      </c>
      <c r="B9" s="462" t="str">
        <f>IF('Names of Bidder'!D9=0, "", 'Names of Bidder'!D9)</f>
        <v/>
      </c>
      <c r="C9" s="112"/>
      <c r="D9" s="12" t="s">
        <v>3</v>
      </c>
      <c r="E9" s="598"/>
      <c r="F9" s="598"/>
      <c r="G9" s="598"/>
      <c r="H9" s="445"/>
      <c r="I9" s="409"/>
    </row>
    <row r="10" spans="1:15" ht="18" customHeight="1">
      <c r="A10" s="462" t="s">
        <v>11</v>
      </c>
      <c r="B10" s="597" t="str">
        <f>IF('Names of Bidder'!D10=0, "", 'Names of Bidder'!D10)</f>
        <v/>
      </c>
      <c r="C10" s="112"/>
      <c r="D10" s="12" t="s">
        <v>4</v>
      </c>
      <c r="E10" s="598"/>
      <c r="F10" s="598"/>
      <c r="G10" s="598"/>
      <c r="H10" s="445"/>
      <c r="I10" s="409"/>
    </row>
    <row r="11" spans="1:15" ht="18" customHeight="1">
      <c r="A11" s="409"/>
      <c r="B11" s="597" t="str">
        <f>IF('Names of Bidder'!D11=0, "", 'Names of Bidder'!D11)</f>
        <v/>
      </c>
      <c r="C11" s="112"/>
      <c r="D11" s="12" t="s">
        <v>5</v>
      </c>
      <c r="E11" s="598"/>
      <c r="F11" s="598"/>
      <c r="G11" s="598"/>
      <c r="H11" s="445"/>
      <c r="I11" s="409"/>
    </row>
    <row r="12" spans="1:15" ht="18" customHeight="1">
      <c r="A12" s="409"/>
      <c r="B12" s="597" t="str">
        <f>IF('Names of Bidder'!D12=0, "", 'Names of Bidder'!D12)</f>
        <v/>
      </c>
      <c r="C12" s="112"/>
      <c r="D12" s="12" t="s">
        <v>6</v>
      </c>
      <c r="E12" s="598"/>
      <c r="F12" s="598"/>
      <c r="G12" s="598"/>
      <c r="H12" s="445"/>
      <c r="I12" s="409"/>
    </row>
    <row r="13" spans="1:15" ht="8.1" customHeight="1" thickBot="1">
      <c r="B13" s="141"/>
    </row>
    <row r="14" spans="1:15" ht="21.95" customHeight="1">
      <c r="A14" s="664" t="s">
        <v>130</v>
      </c>
      <c r="B14" s="877" t="s">
        <v>131</v>
      </c>
      <c r="C14" s="877"/>
      <c r="D14" s="878" t="s">
        <v>132</v>
      </c>
      <c r="E14" s="879"/>
      <c r="I14" s="874" t="s">
        <v>133</v>
      </c>
      <c r="J14" s="874"/>
      <c r="K14" s="874"/>
      <c r="M14" s="867" t="s">
        <v>134</v>
      </c>
      <c r="N14" s="867"/>
      <c r="O14" s="867"/>
    </row>
    <row r="15" spans="1:15" ht="29.25" customHeight="1">
      <c r="A15" s="665" t="s">
        <v>135</v>
      </c>
      <c r="B15" s="868" t="s">
        <v>328</v>
      </c>
      <c r="C15" s="868"/>
      <c r="D15" s="869">
        <f>'Sch-1'!P368</f>
        <v>0</v>
      </c>
      <c r="E15" s="870"/>
      <c r="I15" s="388" t="s">
        <v>136</v>
      </c>
      <c r="K15" s="388" t="e">
        <f>ROUND('[6]Sch-1'!U3*#REF!,0)</f>
        <v>#REF!</v>
      </c>
      <c r="M15" s="388" t="s">
        <v>136</v>
      </c>
      <c r="O15" s="97" t="e">
        <f>ROUND('[6]Sch-1'!U5*#REF!,0)</f>
        <v>#REF!</v>
      </c>
    </row>
    <row r="16" spans="1:15" ht="87.75" customHeight="1">
      <c r="A16" s="666"/>
      <c r="B16" s="871" t="s">
        <v>329</v>
      </c>
      <c r="C16" s="871"/>
      <c r="D16" s="872"/>
      <c r="E16" s="873"/>
      <c r="G16" s="98"/>
    </row>
    <row r="17" spans="1:15" ht="25.5" customHeight="1">
      <c r="A17" s="665" t="s">
        <v>137</v>
      </c>
      <c r="B17" s="868" t="s">
        <v>330</v>
      </c>
      <c r="C17" s="868"/>
      <c r="D17" s="869">
        <f>'Sch-3'!R364</f>
        <v>0</v>
      </c>
      <c r="E17" s="870"/>
      <c r="I17" s="388" t="s">
        <v>138</v>
      </c>
      <c r="K17" s="389">
        <f>IF(ISERROR(ROUND((#REF!+#REF!)*#REF!,0)),0, ROUND((#REF!+#REF!)*#REF!,0))</f>
        <v>0</v>
      </c>
      <c r="M17" s="388" t="s">
        <v>138</v>
      </c>
      <c r="O17" s="100">
        <f>IF(ISERROR(ROUND((#REF!+#REF!)*#REF!,0)),0, ROUND((#REF!+#REF!)*#REF!,0))</f>
        <v>0</v>
      </c>
    </row>
    <row r="18" spans="1:15" ht="84" customHeight="1">
      <c r="A18" s="666"/>
      <c r="B18" s="871" t="s">
        <v>331</v>
      </c>
      <c r="C18" s="871"/>
      <c r="D18" s="884"/>
      <c r="E18" s="885"/>
      <c r="G18" s="101"/>
      <c r="I18" s="390" t="e">
        <f>#REF!/'Sch-1'!Y1</f>
        <v>#REF!</v>
      </c>
      <c r="K18" s="387">
        <f>'[6]Sch-1'!U3</f>
        <v>0</v>
      </c>
      <c r="M18" s="390" t="e">
        <f>I18</f>
        <v>#REF!</v>
      </c>
      <c r="O18" s="86">
        <f>'[6]Sch-1'!U5</f>
        <v>0</v>
      </c>
    </row>
    <row r="19" spans="1:15" ht="33" customHeight="1" thickBot="1">
      <c r="A19" s="667"/>
      <c r="B19" s="668" t="s">
        <v>334</v>
      </c>
      <c r="C19" s="669"/>
      <c r="D19" s="882">
        <f>D15+D17</f>
        <v>0</v>
      </c>
      <c r="E19" s="883"/>
    </row>
    <row r="20" spans="1:15" ht="30" customHeight="1">
      <c r="A20" s="102"/>
      <c r="B20" s="102"/>
      <c r="C20" s="103"/>
      <c r="D20" s="102"/>
      <c r="E20" s="102"/>
    </row>
    <row r="21" spans="1:15" ht="30" customHeight="1">
      <c r="A21" s="104" t="s">
        <v>143</v>
      </c>
      <c r="B21" s="672" t="str">
        <f>'Names of Bidder'!D27&amp;" "&amp;'Names of Bidder'!E27&amp;" "&amp;'Names of Bidder'!F27</f>
        <v xml:space="preserve">  </v>
      </c>
      <c r="C21" s="103" t="s">
        <v>144</v>
      </c>
      <c r="D21" s="880" t="str">
        <f>IF('Names of Bidder'!D24="","",'Names of Bidder'!D24)</f>
        <v/>
      </c>
      <c r="E21" s="881"/>
      <c r="F21" s="105"/>
    </row>
    <row r="22" spans="1:15" ht="30" customHeight="1">
      <c r="A22" s="104" t="s">
        <v>145</v>
      </c>
      <c r="B22" s="750" t="str">
        <f>IF('Names of Bidder'!D28="","",'Names of Bidder'!D28)</f>
        <v/>
      </c>
      <c r="C22" s="103" t="s">
        <v>146</v>
      </c>
      <c r="D22" s="880" t="str">
        <f>IF('Names of Bidder'!D25="","",'Names of Bidder'!D25)</f>
        <v/>
      </c>
      <c r="E22" s="881"/>
      <c r="F22" s="105"/>
    </row>
    <row r="23" spans="1:15" ht="30" customHeight="1">
      <c r="A23" s="106"/>
      <c r="B23" s="107"/>
      <c r="C23" s="103"/>
      <c r="D23" s="85"/>
      <c r="E23" s="85"/>
      <c r="F23" s="105"/>
    </row>
    <row r="24" spans="1:15" ht="33" customHeight="1">
      <c r="A24" s="106"/>
      <c r="B24" s="107"/>
      <c r="C24" s="91"/>
      <c r="D24" s="108"/>
      <c r="E24" s="109"/>
      <c r="F24" s="105"/>
    </row>
    <row r="25" spans="1:15" ht="21.95" customHeight="1">
      <c r="A25" s="110"/>
      <c r="B25" s="110"/>
      <c r="C25" s="110"/>
      <c r="D25" s="110"/>
      <c r="E25" s="111"/>
    </row>
    <row r="26" spans="1:15" ht="21.95" customHeight="1">
      <c r="A26" s="110"/>
      <c r="B26" s="110"/>
      <c r="C26" s="110"/>
      <c r="D26" s="110"/>
      <c r="E26" s="111"/>
    </row>
    <row r="27" spans="1:15" ht="21.95" customHeight="1">
      <c r="A27" s="110"/>
      <c r="B27" s="110"/>
      <c r="C27" s="110"/>
      <c r="D27" s="110"/>
      <c r="E27" s="111"/>
    </row>
    <row r="28" spans="1:15" ht="21.95" customHeight="1">
      <c r="A28" s="110"/>
      <c r="B28" s="110"/>
      <c r="C28" s="110"/>
      <c r="D28" s="110"/>
      <c r="E28" s="111"/>
    </row>
    <row r="29" spans="1:15" ht="21.95" customHeight="1">
      <c r="A29" s="110"/>
      <c r="B29" s="110"/>
      <c r="C29" s="110"/>
      <c r="D29" s="110"/>
      <c r="E29" s="111"/>
    </row>
    <row r="30" spans="1:15" ht="21.95" customHeight="1">
      <c r="A30" s="110"/>
      <c r="B30" s="110"/>
      <c r="C30" s="110"/>
      <c r="D30" s="110"/>
      <c r="E30" s="111"/>
    </row>
    <row r="31" spans="1:15" ht="24.95" customHeight="1">
      <c r="A31" s="109"/>
      <c r="B31" s="109"/>
      <c r="C31" s="109"/>
      <c r="D31" s="109"/>
      <c r="E31" s="109"/>
    </row>
    <row r="32" spans="1:15" ht="24.95" customHeight="1">
      <c r="A32" s="109"/>
      <c r="B32" s="109"/>
      <c r="C32" s="109"/>
      <c r="D32" s="109"/>
      <c r="E32" s="109"/>
    </row>
    <row r="33" spans="1:5" ht="24.95" customHeight="1">
      <c r="A33" s="109"/>
      <c r="B33" s="109"/>
      <c r="C33" s="109"/>
      <c r="D33" s="109"/>
      <c r="E33" s="109"/>
    </row>
    <row r="34" spans="1:5" ht="24.95" customHeight="1">
      <c r="A34" s="109"/>
      <c r="B34" s="109"/>
      <c r="C34" s="109"/>
      <c r="D34" s="109"/>
      <c r="E34" s="109"/>
    </row>
    <row r="35" spans="1:5" ht="24.95" customHeight="1">
      <c r="A35" s="109"/>
      <c r="B35" s="109"/>
      <c r="C35" s="109"/>
      <c r="D35" s="109"/>
      <c r="E35" s="109"/>
    </row>
    <row r="36" spans="1:5" ht="24.95" customHeight="1">
      <c r="A36" s="109"/>
      <c r="B36" s="109"/>
      <c r="C36" s="109"/>
      <c r="D36" s="109"/>
      <c r="E36" s="109"/>
    </row>
    <row r="37" spans="1:5" ht="24.95" customHeight="1">
      <c r="A37" s="109"/>
      <c r="B37" s="109"/>
      <c r="C37" s="109"/>
      <c r="D37" s="109"/>
      <c r="E37" s="109"/>
    </row>
    <row r="38" spans="1:5" ht="24.95" customHeight="1">
      <c r="A38" s="109"/>
      <c r="B38" s="109"/>
      <c r="C38" s="109"/>
      <c r="D38" s="109"/>
      <c r="E38" s="109"/>
    </row>
    <row r="39" spans="1:5" ht="24.95" customHeight="1">
      <c r="A39" s="109"/>
      <c r="B39" s="109"/>
      <c r="C39" s="109"/>
      <c r="D39" s="109"/>
      <c r="E39" s="109"/>
    </row>
    <row r="40" spans="1:5" ht="24.95" customHeight="1">
      <c r="A40" s="109"/>
      <c r="B40" s="109"/>
      <c r="C40" s="109"/>
      <c r="D40" s="109"/>
      <c r="E40" s="109"/>
    </row>
    <row r="41" spans="1:5" ht="24.95" customHeight="1">
      <c r="A41" s="109"/>
      <c r="B41" s="109"/>
      <c r="C41" s="109"/>
      <c r="D41" s="109"/>
      <c r="E41" s="109"/>
    </row>
    <row r="42" spans="1:5" ht="24.95" customHeight="1">
      <c r="A42" s="109"/>
      <c r="B42" s="109"/>
      <c r="C42" s="109"/>
      <c r="D42" s="109"/>
      <c r="E42" s="109"/>
    </row>
    <row r="43" spans="1:5" ht="24.95" customHeight="1">
      <c r="A43" s="109"/>
      <c r="B43" s="109"/>
      <c r="C43" s="109"/>
      <c r="D43" s="109"/>
      <c r="E43" s="109"/>
    </row>
    <row r="44" spans="1:5" ht="24.95" customHeight="1">
      <c r="A44" s="109"/>
      <c r="B44" s="109"/>
      <c r="C44" s="109"/>
      <c r="D44" s="109"/>
      <c r="E44" s="109"/>
    </row>
    <row r="45" spans="1:5" ht="24.95" customHeight="1">
      <c r="A45" s="109"/>
      <c r="B45" s="109"/>
      <c r="C45" s="109"/>
      <c r="D45" s="109"/>
      <c r="E45" s="109"/>
    </row>
    <row r="46" spans="1:5" ht="24.95" customHeight="1">
      <c r="A46" s="109"/>
      <c r="B46" s="109"/>
      <c r="C46" s="109"/>
      <c r="D46" s="109"/>
      <c r="E46" s="109"/>
    </row>
    <row r="47" spans="1:5" ht="24.95" customHeight="1">
      <c r="A47" s="109"/>
      <c r="B47" s="109"/>
      <c r="C47" s="109"/>
      <c r="D47" s="109"/>
      <c r="E47" s="109"/>
    </row>
    <row r="48" spans="1:5" ht="24.95" customHeight="1">
      <c r="A48" s="109"/>
      <c r="B48" s="109"/>
      <c r="C48" s="109"/>
      <c r="D48" s="109"/>
      <c r="E48" s="109"/>
    </row>
    <row r="49" spans="1:5" ht="24.95" customHeight="1">
      <c r="A49" s="109"/>
      <c r="B49" s="109"/>
      <c r="C49" s="109"/>
      <c r="D49" s="109"/>
      <c r="E49" s="109"/>
    </row>
    <row r="50" spans="1:5" ht="24.95" customHeight="1">
      <c r="A50" s="109"/>
      <c r="B50" s="109"/>
      <c r="C50" s="109"/>
      <c r="D50" s="109"/>
      <c r="E50" s="109"/>
    </row>
    <row r="51" spans="1:5" ht="24.95" customHeight="1">
      <c r="A51" s="109"/>
      <c r="B51" s="109"/>
      <c r="C51" s="109"/>
      <c r="D51" s="109"/>
      <c r="E51" s="109"/>
    </row>
    <row r="52" spans="1:5" ht="24.95" customHeight="1">
      <c r="A52" s="109"/>
      <c r="B52" s="109"/>
      <c r="C52" s="109"/>
      <c r="D52" s="109"/>
      <c r="E52" s="109"/>
    </row>
    <row r="53" spans="1:5" ht="24.95" customHeight="1">
      <c r="A53" s="109"/>
      <c r="B53" s="109"/>
      <c r="C53" s="109"/>
      <c r="D53" s="109"/>
      <c r="E53" s="109"/>
    </row>
    <row r="54" spans="1:5">
      <c r="A54" s="109"/>
      <c r="B54" s="109"/>
      <c r="C54" s="109"/>
      <c r="D54" s="109"/>
      <c r="E54" s="109"/>
    </row>
    <row r="55" spans="1:5">
      <c r="A55" s="109"/>
      <c r="B55" s="109"/>
      <c r="C55" s="109"/>
      <c r="D55" s="109"/>
      <c r="E55" s="109"/>
    </row>
    <row r="56" spans="1:5">
      <c r="A56" s="109"/>
      <c r="B56" s="109"/>
      <c r="C56" s="109"/>
      <c r="D56" s="109"/>
      <c r="E56" s="109"/>
    </row>
    <row r="57" spans="1:5">
      <c r="A57" s="109"/>
      <c r="B57" s="109"/>
      <c r="C57" s="109"/>
      <c r="D57" s="109"/>
      <c r="E57" s="109"/>
    </row>
    <row r="58" spans="1:5">
      <c r="A58" s="109"/>
      <c r="B58" s="109"/>
      <c r="C58" s="109"/>
      <c r="D58" s="109"/>
      <c r="E58" s="109"/>
    </row>
    <row r="59" spans="1:5">
      <c r="A59" s="109"/>
      <c r="B59" s="109"/>
      <c r="C59" s="109"/>
      <c r="D59" s="109"/>
      <c r="E59" s="109"/>
    </row>
    <row r="60" spans="1:5">
      <c r="A60" s="109"/>
      <c r="B60" s="109"/>
      <c r="C60" s="109"/>
      <c r="D60" s="109"/>
      <c r="E60" s="109"/>
    </row>
    <row r="61" spans="1:5">
      <c r="A61" s="109"/>
      <c r="B61" s="109"/>
      <c r="C61" s="109"/>
      <c r="D61" s="109"/>
      <c r="E61" s="109"/>
    </row>
    <row r="62" spans="1:5">
      <c r="A62" s="109"/>
      <c r="B62" s="109"/>
      <c r="C62" s="109"/>
      <c r="D62" s="109"/>
      <c r="E62" s="109"/>
    </row>
    <row r="63" spans="1:5">
      <c r="A63" s="109"/>
      <c r="B63" s="109"/>
      <c r="C63" s="109"/>
      <c r="D63" s="109"/>
      <c r="E63" s="109"/>
    </row>
    <row r="64" spans="1:5">
      <c r="A64" s="109"/>
      <c r="B64" s="109"/>
      <c r="C64" s="109"/>
      <c r="D64" s="109"/>
      <c r="E64" s="109"/>
    </row>
    <row r="65" spans="1:5">
      <c r="A65" s="109"/>
      <c r="B65" s="109"/>
      <c r="C65" s="109"/>
      <c r="D65" s="109"/>
      <c r="E65" s="109"/>
    </row>
    <row r="66" spans="1:5">
      <c r="A66" s="109"/>
      <c r="B66" s="109"/>
      <c r="C66" s="109"/>
      <c r="D66" s="109"/>
      <c r="E66" s="109"/>
    </row>
    <row r="67" spans="1:5">
      <c r="A67" s="109"/>
      <c r="B67" s="109"/>
      <c r="C67" s="109"/>
      <c r="D67" s="109"/>
      <c r="E67" s="109"/>
    </row>
    <row r="68" spans="1:5">
      <c r="A68" s="109"/>
      <c r="B68" s="109"/>
      <c r="C68" s="109"/>
      <c r="D68" s="109"/>
      <c r="E68" s="109"/>
    </row>
    <row r="69" spans="1:5">
      <c r="A69" s="109"/>
      <c r="B69" s="109"/>
      <c r="C69" s="109"/>
      <c r="D69" s="109"/>
      <c r="E69" s="109"/>
    </row>
    <row r="70" spans="1:5">
      <c r="A70" s="109"/>
      <c r="B70" s="109"/>
      <c r="C70" s="109"/>
      <c r="D70" s="109"/>
      <c r="E70" s="109"/>
    </row>
    <row r="71" spans="1:5">
      <c r="A71" s="109"/>
      <c r="B71" s="109"/>
      <c r="C71" s="109"/>
      <c r="D71" s="109"/>
      <c r="E71" s="109"/>
    </row>
  </sheetData>
  <sheetProtection password="CC6F" sheet="1" formatColumns="0" formatRows="0" selectLockedCells="1"/>
  <dataConsolidate/>
  <customSheetViews>
    <customSheetView guid="{774408C1-A1A6-43CE-92F4-BC878F6EB0D4}" showPageBreaks="1" printArea="1" hiddenColumns="1" view="pageBreakPreview" topLeftCell="A10">
      <selection activeCell="B16" sqref="B16:C16"/>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CA9345C4-09FE-4F27-BFD9-3D9BCD2DED09}" showPageBreaks="1" printArea="1" hiddenColumns="1" view="pageBreakPreview" topLeftCell="A10">
      <selection activeCell="B16" sqref="B16:C16"/>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7AB1F867-F01E-4EB9-A93D-DDCFDB9AA444}" showPageBreaks="1" printArea="1" hiddenColumns="1" view="pageBreakPreview" topLeftCell="A10">
      <selection activeCell="B16" sqref="B16:C16"/>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B96E710B-6DD7-4DE1-95AB-C9EE060CD030}" showPageBreaks="1" printArea="1" hiddenColumns="1" view="pageBreakPreview">
      <selection activeCell="D15" sqref="D15:E15"/>
      <pageMargins left="0.31" right="0.25" top="0.52" bottom="0.67" header="0.23" footer="0.24"/>
      <printOptions horizontalCentered="1"/>
      <pageSetup paperSize="9" scale="77" fitToHeight="0" orientation="portrait" r:id="rId4"/>
      <headerFooter alignWithMargins="0">
        <oddFooter>&amp;R&amp;"Book Antiqua,Bold"&amp;10Schedule-5/ Page &amp;P of &amp;N</oddFooter>
      </headerFooter>
    </customSheetView>
    <customSheetView guid="{357C9841-BEC3-434B-AC63-C04FB4321BA3}" showPageBreaks="1" printArea="1" view="pageBreakPreview" topLeftCell="A10">
      <selection activeCell="D15" sqref="D15:E15"/>
      <pageMargins left="0.31" right="0.25" top="0.52" bottom="0.67" header="0.23" footer="0.24"/>
      <printOptions horizontalCentered="1"/>
      <pageSetup paperSize="9" scale="78" fitToHeight="0" orientation="portrait" r:id="rId5"/>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6"/>
      <headerFooter alignWithMargins="0">
        <oddFooter>&amp;R&amp;"Book Antiqua,Bold"&amp;10Schedule-5/ Page &amp;P of &amp;N</oddFooter>
      </headerFooter>
    </customSheetView>
    <customSheetView guid="{99CA2F10-F926-46DC-8609-4EAE5B9F3585}" showPageBreaks="1" printArea="1" hiddenColumns="1" view="pageBreakPreview" topLeftCell="A7">
      <selection activeCell="B23" sqref="B23"/>
      <pageMargins left="0.31" right="0.25" top="0.52" bottom="0.67" header="0.23" footer="0.24"/>
      <printOptions horizontalCentered="1"/>
      <pageSetup paperSize="9" scale="77" fitToHeight="0" orientation="portrait" r:id="rId7"/>
      <headerFooter alignWithMargins="0">
        <oddFooter>&amp;R&amp;"Book Antiqua,Bold"&amp;10Schedule-5/ Page &amp;P of &amp;N</oddFooter>
      </headerFooter>
    </customSheetView>
    <customSheetView guid="{497EA202-A8B8-45C5-9E6C-C3CD104F3979}" showPageBreaks="1" printArea="1" hiddenColumns="1" view="pageBreakPreview" topLeftCell="A7">
      <selection activeCell="AA16" sqref="AA16"/>
      <pageMargins left="0.31" right="0.25" top="0.52" bottom="0.67" header="0.23" footer="0.24"/>
      <printOptions horizontalCentered="1"/>
      <pageSetup paperSize="9" scale="77" fitToHeight="0" orientation="portrait" r:id="rId8"/>
      <headerFooter alignWithMargins="0">
        <oddFooter>&amp;R&amp;"Book Antiqua,Bold"&amp;10Schedule-5/ Page &amp;P of &amp;N</oddFooter>
      </headerFooter>
    </customSheetView>
    <customSheetView guid="{63D51328-7CBC-4A1E-B96D-BAE91416501B}" showPageBreaks="1" printArea="1" hiddenColumns="1" view="pageBreakPreview" topLeftCell="A4">
      <selection activeCell="C25" sqref="C25"/>
      <pageMargins left="0.31" right="0.25" top="0.52" bottom="0.67" header="0.23" footer="0.24"/>
      <printOptions horizontalCentered="1"/>
      <pageSetup paperSize="9" scale="77" fitToHeight="0" orientation="portrait" r:id="rId9"/>
      <headerFooter alignWithMargins="0">
        <oddFooter>&amp;R&amp;"Book Antiqua,Bold"&amp;10Schedule-5/ Page &amp;P of &amp;N</oddFooter>
      </headerFooter>
    </customSheetView>
    <customSheetView guid="{D5521983-A70D-48A3-9506-C0263CBBC57D}" showPageBreaks="1" printArea="1" hiddenColumns="1" view="pageBreakPreview" topLeftCell="A10">
      <selection activeCell="B16" sqref="B16:C16"/>
      <pageMargins left="0.31" right="0.25" top="0.52" bottom="0.67" header="0.23" footer="0.24"/>
      <printOptions horizontalCentered="1"/>
      <pageSetup paperSize="9" scale="77" fitToHeight="0" orientation="portrait" r:id="rId10"/>
      <headerFooter alignWithMargins="0">
        <oddFooter>&amp;R&amp;"Book Antiqua,Bold"&amp;10Schedule-5/ Page &amp;P of &amp;N</oddFooter>
      </headerFooter>
    </customSheetView>
    <customSheetView guid="{12A89170-4F84-482D-A3C5-7890082E7B73}" showPageBreaks="1" printArea="1" hiddenColumns="1" view="pageBreakPreview" topLeftCell="A10">
      <selection activeCell="B16" sqref="B16:C16"/>
      <pageMargins left="0.31" right="0.25" top="0.52" bottom="0.67" header="0.23" footer="0.24"/>
      <printOptions horizontalCentered="1"/>
      <pageSetup paperSize="9" scale="77" fitToHeight="0" orientation="portrait" r:id="rId11"/>
      <headerFooter alignWithMargins="0">
        <oddFooter>&amp;R&amp;"Book Antiqua,Bold"&amp;10Schedule-5/ Page &amp;P of &amp;N</oddFooter>
      </headerFooter>
    </customSheetView>
    <customSheetView guid="{CCA37BAE-906F-43D5-9FD9-B13563E4B9D7}" showPageBreaks="1" printArea="1" hiddenColumns="1" view="pageBreakPreview" topLeftCell="A10">
      <selection activeCell="B16" sqref="B16:C16"/>
      <pageMargins left="0.31" right="0.25" top="0.52" bottom="0.67" header="0.23" footer="0.24"/>
      <printOptions horizontalCentered="1"/>
      <pageSetup paperSize="9" scale="77" fitToHeight="0" orientation="portrait" r:id="rId12"/>
      <headerFooter alignWithMargins="0">
        <oddFooter>&amp;R&amp;"Book Antiqua,Bold"&amp;10Schedule-5/ Page &amp;P of &amp;N</oddFooter>
      </headerFooter>
    </customSheetView>
  </customSheetViews>
  <mergeCells count="20">
    <mergeCell ref="D22:E22"/>
    <mergeCell ref="D21:E21"/>
    <mergeCell ref="A6:B6"/>
    <mergeCell ref="A8:C8"/>
    <mergeCell ref="A7:C7"/>
    <mergeCell ref="D19:E19"/>
    <mergeCell ref="B18:C18"/>
    <mergeCell ref="D18:E18"/>
    <mergeCell ref="A3:E3"/>
    <mergeCell ref="A4:E4"/>
    <mergeCell ref="B14:C14"/>
    <mergeCell ref="D14:E14"/>
    <mergeCell ref="B17:C17"/>
    <mergeCell ref="D17:E17"/>
    <mergeCell ref="M14:O14"/>
    <mergeCell ref="B15:C15"/>
    <mergeCell ref="D15:E15"/>
    <mergeCell ref="B16:C16"/>
    <mergeCell ref="D16:E16"/>
    <mergeCell ref="I14:K14"/>
  </mergeCells>
  <printOptions horizontalCentered="1"/>
  <pageMargins left="0.31" right="0.25" top="0.52" bottom="0.67" header="0.23" footer="0.24"/>
  <pageSetup paperSize="9" scale="77" fitToHeight="0" orientation="portrait" r:id="rId13"/>
  <headerFooter alignWithMargins="0">
    <oddFooter>&amp;R&amp;"Book Antiqua,Bold"&amp;10Schedule-5/ Page &amp;P of &amp;N</oddFooter>
  </headerFooter>
  <drawing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25</vt:i4>
      </vt:variant>
    </vt:vector>
  </HeadingPairs>
  <TitlesOfParts>
    <vt:vector size="47" baseType="lpstr">
      <vt:lpstr>Basic</vt:lpstr>
      <vt:lpstr>Cover</vt:lpstr>
      <vt:lpstr>Instructions</vt:lpstr>
      <vt:lpstr>Names of Bidder</vt:lpstr>
      <vt:lpstr>Sch-1</vt:lpstr>
      <vt:lpstr>Sch-2</vt:lpstr>
      <vt:lpstr>Sch-3</vt:lpstr>
      <vt:lpstr>Sch-4</vt:lpstr>
      <vt:lpstr>Sch-5</vt:lpstr>
      <vt:lpstr>Sch-5 after discount</vt:lpstr>
      <vt:lpstr>Sch-6</vt:lpstr>
      <vt:lpstr>Sch-6 After Discount</vt:lpstr>
      <vt:lpstr>Sch-6 (After Discount)</vt:lpstr>
      <vt:lpstr>Sch-7</vt:lpstr>
      <vt:lpstr>Discount</vt:lpstr>
      <vt:lpstr>Octroi</vt:lpstr>
      <vt:lpstr>Entry Tax</vt:lpstr>
      <vt:lpstr>Other Taxes &amp; Duties</vt:lpstr>
      <vt:lpstr>Bid Form 2nd Envelope</vt:lpstr>
      <vt:lpstr>Contracts-Template</vt:lpstr>
      <vt:lpstr>Sheet1</vt:lpstr>
      <vt:lpstr>N-W (Cr.)</vt:lpstr>
      <vt:lpstr>'Bid Form 2nd Envelope'!Print_Area</vt:lpstr>
      <vt:lpstr>Discount!Print_Area</vt:lpstr>
      <vt:lpstr>'Entry Tax'!Print_Area</vt:lpstr>
      <vt:lpstr>Instructions!Print_Area</vt:lpstr>
      <vt:lpstr>'Names of Bidder'!Print_Area</vt:lpstr>
      <vt:lpstr>Octroi!Print_Area</vt:lpstr>
      <vt:lpstr>'Other Taxes &amp; Duties'!Print_Area</vt:lpstr>
      <vt:lpstr>'Sch-1'!Print_Area</vt:lpstr>
      <vt:lpstr>'Sch-2'!Print_Area</vt:lpstr>
      <vt:lpstr>'Sch-3'!Print_Area</vt:lpstr>
      <vt:lpstr>'Sch-4'!Print_Area</vt:lpstr>
      <vt:lpstr>'Sch-5'!Print_Area</vt:lpstr>
      <vt:lpstr>'Sch-5 after discount'!Print_Area</vt:lpstr>
      <vt:lpstr>'Sch-6'!Print_Area</vt:lpstr>
      <vt:lpstr>'Sch-6 (After Discount)'!Print_Area</vt:lpstr>
      <vt:lpstr>'Sch-6 After Discount'!Print_Area</vt:lpstr>
      <vt:lpstr>'Sch-7'!Print_Area</vt:lpstr>
      <vt:lpstr>'Sch-1'!Print_Titles</vt:lpstr>
      <vt:lpstr>'Sch-2'!Print_Titles</vt:lpstr>
      <vt:lpstr>'Sch-3'!Print_Titles</vt:lpstr>
      <vt:lpstr>'Sch-5'!Print_Titles</vt:lpstr>
      <vt:lpstr>'Sch-5 after discount'!Print_Titles</vt:lpstr>
      <vt:lpstr>'Sch-6'!Print_Titles</vt:lpstr>
      <vt:lpstr>'Sch-6 (After Discount)'!Print_Titles</vt:lpstr>
      <vt:lpstr>'Sch-6 After Discount'!Print_Titles</vt:lpstr>
    </vt:vector>
  </TitlesOfParts>
  <Company>Power Grid Corp Of India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Chandra Kr. Kamat {चंद्र कुमार कामत}</cp:lastModifiedBy>
  <cp:lastPrinted>2020-03-02T10:19:24Z</cp:lastPrinted>
  <dcterms:created xsi:type="dcterms:W3CDTF">2014-08-12T11:34:40Z</dcterms:created>
  <dcterms:modified xsi:type="dcterms:W3CDTF">2022-02-11T08:56:58Z</dcterms:modified>
</cp:coreProperties>
</file>