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5-26/Manogna/WC-4158 Renovation of Quarters at Warangal SS/Bid Docs-WC-4158/"/>
    </mc:Choice>
  </mc:AlternateContent>
  <xr:revisionPtr revIDLastSave="786" documentId="13_ncr:1_{BD368C98-91EB-41FC-A282-E9F2DA675BF9}" xr6:coauthVersionLast="47" xr6:coauthVersionMax="47" xr10:uidLastSave="{B3AAD575-9599-42B5-965C-B051A1FBEC0F}"/>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'Schedule-I'!$A$1:$O$93</definedName>
    <definedName name="_xlnm.Print_Area" localSheetId="5">'Schedule-II'!$A$1:$O$25</definedName>
    <definedName name="_xlnm.Print_Area" localSheetId="6">'Schedule-III-Summary'!$A$1:$D$26</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'Schedule-I'!$A$1:$O$92</definedName>
    <definedName name="Z_71DFD631_F0FC_4D77_B088_495FC5677788_.wvu.PrintArea" localSheetId="5" hidden="1">'Schedule-II'!$A$1:$L$24</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'Schedule-I'!$A$1:$O$93</definedName>
    <definedName name="Z_768FBB31_C98F_42D8_8A21_9E4C92CB0C4E_.wvu.PrintArea" localSheetId="5" hidden="1">'Schedule-II'!$A$1:$M$25</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'Schedule-I'!$A$1:$O$93</definedName>
    <definedName name="Z_F3854C08_3477_4F6D_851C_40DFA3C6F6FE_.wvu.PrintArea" localSheetId="5" hidden="1">'Schedule-II'!$A$1:$M$25</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'Schedule-I'!$A$1:$O$92</definedName>
    <definedName name="Z_FAE469C4_CC0E_407B_871F_7B3C94956CEC_.wvu.PrintArea" localSheetId="5" hidden="1">'Schedule-II'!$A$1:$L$24</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iterateDelta="1E-4"/>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6" l="1"/>
  <c r="P8" i="6" l="1"/>
  <c r="L24" i="6" s="1"/>
  <c r="O88" i="5"/>
  <c r="N88" i="5"/>
  <c r="M13" i="5"/>
  <c r="N13" i="5" s="1"/>
  <c r="O13" i="5" s="1"/>
  <c r="K12" i="6"/>
  <c r="L12" i="6" s="1"/>
  <c r="K13" i="6"/>
  <c r="L13" i="6" s="1"/>
  <c r="K14" i="6"/>
  <c r="L14" i="6" s="1"/>
  <c r="K15" i="6"/>
  <c r="L15" i="6" s="1"/>
  <c r="K16" i="6"/>
  <c r="L16" i="6" s="1"/>
  <c r="K17" i="6"/>
  <c r="L17" i="6" s="1"/>
  <c r="K18" i="6"/>
  <c r="L18" i="6" s="1"/>
  <c r="K19" i="6"/>
  <c r="L19" i="6" s="1"/>
  <c r="K20" i="6"/>
  <c r="L20" i="6" s="1"/>
  <c r="K21" i="6"/>
  <c r="L21" i="6" s="1"/>
  <c r="K22" i="6"/>
  <c r="L22" i="6" s="1"/>
  <c r="K23" i="6"/>
  <c r="L23" i="6" s="1"/>
  <c r="A12" i="6"/>
  <c r="A13" i="6" s="1"/>
  <c r="A14" i="6" s="1"/>
  <c r="A15" i="6" s="1"/>
  <c r="A16" i="6" s="1"/>
  <c r="A17" i="6" s="1"/>
  <c r="A18" i="6" s="1"/>
  <c r="A19" i="6" s="1"/>
  <c r="A20" i="6" s="1"/>
  <c r="A21" i="6" s="1"/>
  <c r="A22" i="6" s="1"/>
  <c r="A23" i="6" s="1"/>
  <c r="M87" i="5" l="1"/>
  <c r="N87" i="5" s="1"/>
  <c r="O87" i="5" s="1"/>
  <c r="M86" i="5"/>
  <c r="N86" i="5" s="1"/>
  <c r="O86" i="5" s="1"/>
  <c r="M85" i="5"/>
  <c r="N85" i="5" s="1"/>
  <c r="O85" i="5" s="1"/>
  <c r="M84" i="5"/>
  <c r="N84" i="5" s="1"/>
  <c r="O84" i="5" s="1"/>
  <c r="M83" i="5"/>
  <c r="N83" i="5" s="1"/>
  <c r="O83" i="5" s="1"/>
  <c r="M82" i="5"/>
  <c r="N82" i="5" s="1"/>
  <c r="O82" i="5" s="1"/>
  <c r="M81" i="5"/>
  <c r="N81" i="5" s="1"/>
  <c r="O81" i="5" s="1"/>
  <c r="M80" i="5"/>
  <c r="N80" i="5" s="1"/>
  <c r="O80" i="5" s="1"/>
  <c r="M79" i="5"/>
  <c r="N79" i="5" s="1"/>
  <c r="O79" i="5" s="1"/>
  <c r="M78" i="5"/>
  <c r="N78" i="5" s="1"/>
  <c r="O78" i="5" s="1"/>
  <c r="M77" i="5"/>
  <c r="N77" i="5" s="1"/>
  <c r="O77" i="5" s="1"/>
  <c r="M76" i="5"/>
  <c r="N76" i="5" s="1"/>
  <c r="O76" i="5" s="1"/>
  <c r="M75" i="5"/>
  <c r="N75" i="5" s="1"/>
  <c r="O75" i="5" s="1"/>
  <c r="M74" i="5"/>
  <c r="N74" i="5" s="1"/>
  <c r="O74" i="5" s="1"/>
  <c r="M73" i="5"/>
  <c r="N73" i="5" s="1"/>
  <c r="O73" i="5" s="1"/>
  <c r="M72" i="5"/>
  <c r="N72" i="5" s="1"/>
  <c r="O72" i="5" s="1"/>
  <c r="M71" i="5"/>
  <c r="N71" i="5" s="1"/>
  <c r="O71" i="5" s="1"/>
  <c r="M70" i="5"/>
  <c r="N70" i="5" s="1"/>
  <c r="O70" i="5" s="1"/>
  <c r="M69" i="5"/>
  <c r="N69" i="5" s="1"/>
  <c r="O69" i="5" s="1"/>
  <c r="M68" i="5"/>
  <c r="N68" i="5" s="1"/>
  <c r="O68" i="5" s="1"/>
  <c r="M67" i="5"/>
  <c r="N67" i="5" s="1"/>
  <c r="O67" i="5" s="1"/>
  <c r="M66" i="5"/>
  <c r="N66" i="5" s="1"/>
  <c r="O66" i="5" s="1"/>
  <c r="M65" i="5"/>
  <c r="N65" i="5" s="1"/>
  <c r="O65" i="5" s="1"/>
  <c r="M64" i="5"/>
  <c r="N64" i="5" s="1"/>
  <c r="O64" i="5" s="1"/>
  <c r="M63" i="5"/>
  <c r="N63" i="5" s="1"/>
  <c r="O63" i="5" s="1"/>
  <c r="M62" i="5"/>
  <c r="N62" i="5" s="1"/>
  <c r="O62" i="5" s="1"/>
  <c r="M61" i="5"/>
  <c r="N61" i="5" s="1"/>
  <c r="O61" i="5" s="1"/>
  <c r="M60" i="5"/>
  <c r="N60" i="5" s="1"/>
  <c r="O60" i="5" s="1"/>
  <c r="M59" i="5"/>
  <c r="N59" i="5" s="1"/>
  <c r="O59" i="5" s="1"/>
  <c r="M58" i="5"/>
  <c r="N58" i="5" s="1"/>
  <c r="O58" i="5" s="1"/>
  <c r="M57" i="5"/>
  <c r="N57" i="5" s="1"/>
  <c r="O57" i="5" s="1"/>
  <c r="M56" i="5"/>
  <c r="N56" i="5" s="1"/>
  <c r="O56" i="5" s="1"/>
  <c r="M55" i="5"/>
  <c r="N55" i="5" s="1"/>
  <c r="O55" i="5" s="1"/>
  <c r="M54" i="5"/>
  <c r="N54" i="5" s="1"/>
  <c r="O54" i="5" s="1"/>
  <c r="M53" i="5"/>
  <c r="N53" i="5" s="1"/>
  <c r="O53" i="5" s="1"/>
  <c r="M52" i="5"/>
  <c r="N52" i="5" s="1"/>
  <c r="O52" i="5" s="1"/>
  <c r="M51" i="5"/>
  <c r="N51" i="5" s="1"/>
  <c r="O51" i="5" s="1"/>
  <c r="M50" i="5"/>
  <c r="N50" i="5" s="1"/>
  <c r="O50" i="5" s="1"/>
  <c r="M49" i="5"/>
  <c r="N49" i="5" s="1"/>
  <c r="O49" i="5" s="1"/>
  <c r="M48" i="5"/>
  <c r="N48" i="5" s="1"/>
  <c r="O48" i="5" s="1"/>
  <c r="M47" i="5"/>
  <c r="N47" i="5" s="1"/>
  <c r="O47" i="5" s="1"/>
  <c r="M46" i="5"/>
  <c r="N46" i="5" s="1"/>
  <c r="O46" i="5" s="1"/>
  <c r="M45" i="5"/>
  <c r="N45" i="5" s="1"/>
  <c r="O45" i="5" s="1"/>
  <c r="M44" i="5"/>
  <c r="N44" i="5" s="1"/>
  <c r="O44" i="5" s="1"/>
  <c r="M43" i="5"/>
  <c r="N43" i="5" s="1"/>
  <c r="O43" i="5" s="1"/>
  <c r="M42" i="5"/>
  <c r="N42" i="5" s="1"/>
  <c r="O42" i="5" s="1"/>
  <c r="M41" i="5"/>
  <c r="N41" i="5" s="1"/>
  <c r="O41" i="5" s="1"/>
  <c r="M40" i="5"/>
  <c r="N40" i="5" s="1"/>
  <c r="O40" i="5" s="1"/>
  <c r="M39" i="5"/>
  <c r="N39" i="5" s="1"/>
  <c r="O39" i="5" s="1"/>
  <c r="M38" i="5"/>
  <c r="N38" i="5" s="1"/>
  <c r="O38" i="5" s="1"/>
  <c r="M37" i="5"/>
  <c r="N37" i="5" s="1"/>
  <c r="O37" i="5" s="1"/>
  <c r="M36" i="5"/>
  <c r="N36" i="5" s="1"/>
  <c r="O36" i="5" s="1"/>
  <c r="M35" i="5"/>
  <c r="N35" i="5" s="1"/>
  <c r="O35" i="5" s="1"/>
  <c r="M34" i="5"/>
  <c r="N34" i="5" s="1"/>
  <c r="O34" i="5" s="1"/>
  <c r="M33" i="5"/>
  <c r="N33" i="5" s="1"/>
  <c r="O33" i="5" s="1"/>
  <c r="M32" i="5"/>
  <c r="N32" i="5" s="1"/>
  <c r="O32" i="5" s="1"/>
  <c r="M31" i="5"/>
  <c r="N31" i="5" s="1"/>
  <c r="O31" i="5" s="1"/>
  <c r="M30" i="5"/>
  <c r="N30" i="5" s="1"/>
  <c r="O30" i="5" s="1"/>
  <c r="M29" i="5"/>
  <c r="N29" i="5" s="1"/>
  <c r="O29" i="5" s="1"/>
  <c r="M28" i="5"/>
  <c r="N28" i="5" s="1"/>
  <c r="O28" i="5" s="1"/>
  <c r="M27" i="5"/>
  <c r="N27" i="5" s="1"/>
  <c r="O27" i="5" s="1"/>
  <c r="M26" i="5"/>
  <c r="N26" i="5" s="1"/>
  <c r="O26" i="5" s="1"/>
  <c r="M25" i="5"/>
  <c r="N25" i="5" s="1"/>
  <c r="O25" i="5" s="1"/>
  <c r="M24" i="5"/>
  <c r="N24" i="5" s="1"/>
  <c r="O24" i="5" s="1"/>
  <c r="M23" i="5"/>
  <c r="N23" i="5" s="1"/>
  <c r="O23" i="5" s="1"/>
  <c r="M22" i="5"/>
  <c r="N22" i="5" s="1"/>
  <c r="O22" i="5" s="1"/>
  <c r="M21" i="5"/>
  <c r="N21" i="5" s="1"/>
  <c r="O21" i="5" s="1"/>
  <c r="M20" i="5"/>
  <c r="N20" i="5" s="1"/>
  <c r="O20" i="5" s="1"/>
  <c r="M19" i="5"/>
  <c r="N19" i="5" s="1"/>
  <c r="O19" i="5" s="1"/>
  <c r="M18" i="5"/>
  <c r="N18" i="5" s="1"/>
  <c r="O18" i="5" s="1"/>
  <c r="M17" i="5"/>
  <c r="N17" i="5" s="1"/>
  <c r="O17" i="5" s="1"/>
  <c r="M16" i="5"/>
  <c r="N16" i="5" s="1"/>
  <c r="O16" i="5" s="1"/>
  <c r="M15" i="5"/>
  <c r="N15" i="5" s="1"/>
  <c r="O15" i="5" s="1"/>
  <c r="M14" i="5"/>
  <c r="N14" i="5" s="1"/>
  <c r="O14" i="5" s="1"/>
  <c r="K11" i="6" l="1"/>
  <c r="K24" i="6" s="1"/>
  <c r="N11" i="6"/>
  <c r="O11" i="6" s="1"/>
  <c r="L11" i="6" l="1"/>
  <c r="M23" i="6"/>
  <c r="M14" i="6"/>
  <c r="M13" i="6"/>
  <c r="M19" i="6"/>
  <c r="M12" i="6"/>
  <c r="M18" i="6"/>
  <c r="M20" i="6"/>
  <c r="M21" i="6"/>
  <c r="M16" i="6"/>
  <c r="M17" i="6"/>
  <c r="M22" i="6"/>
  <c r="M15"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M12" i="5"/>
  <c r="N12" i="5" s="1"/>
  <c r="O89" i="5"/>
  <c r="A93"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N94" i="5" s="1"/>
  <c r="D10" i="1"/>
  <c r="D11" i="1"/>
  <c r="D12" i="1"/>
  <c r="D14" i="1"/>
  <c r="D15" i="1"/>
  <c r="D17" i="1"/>
  <c r="D18" i="1"/>
  <c r="D20" i="1"/>
  <c r="D21" i="1"/>
  <c r="O12" i="5" l="1"/>
  <c r="B13" i="7"/>
  <c r="N24" i="6"/>
  <c r="N27" i="6" s="1"/>
  <c r="E21" i="1"/>
  <c r="C22" i="1" s="1"/>
  <c r="D19" i="7"/>
  <c r="U6" i="4"/>
  <c r="P6" i="4"/>
  <c r="K6" i="4"/>
  <c r="I13" i="4"/>
  <c r="F6" i="4" s="1"/>
  <c r="A6" i="4"/>
  <c r="N91" i="5" l="1"/>
  <c r="D11" i="7" s="1"/>
  <c r="Y25" i="4"/>
  <c r="T25" i="4" s="1"/>
  <c r="U7" i="4" s="1"/>
  <c r="N90" i="5" l="1"/>
  <c r="O90" i="5" s="1"/>
  <c r="O92" i="5" l="1"/>
  <c r="D18" i="7" s="1"/>
  <c r="D13" i="7" l="1"/>
  <c r="A25" i="6"/>
  <c r="D20" i="7" l="1"/>
  <c r="D15" i="7"/>
  <c r="D22"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<sst xmlns="http://schemas.openxmlformats.org/spreadsheetml/2006/main" count="1094" uniqueCount="520">
  <si>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</si>
  <si>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</si>
  <si>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</si>
  <si>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</si>
  <si>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</si>
  <si>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</si>
  <si>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</si>
  <si>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</si>
  <si>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</si>
  <si>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</si>
  <si>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</si>
  <si>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</si>
  <si>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</si>
  <si>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</si>
  <si>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</si>
  <si>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</si>
  <si>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</si>
  <si>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</si>
  <si>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</si>
  <si>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</si>
  <si>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</si>
  <si>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</si>
  <si>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</si>
  <si>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</si>
  <si>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</si>
  <si>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</si>
  <si>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</si>
  <si>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</si>
  <si>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</si>
  <si>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</si>
  <si>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</si>
  <si>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</si>
  <si>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</si>
  <si>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</si>
  <si>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</si>
  <si>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</si>
  <si>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</si>
  <si>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</si>
  <si>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</si>
  <si>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</si>
  <si>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</si>
  <si>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</si>
  <si>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</si>
  <si>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</si>
  <si>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</si>
  <si>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</si>
  <si>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</si>
  <si>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</si>
  <si>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</si>
  <si>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</si>
  <si>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</si>
  <si>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</si>
  <si>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</si>
  <si>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</si>
  <si>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</si>
  <si>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</si>
  <si>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</si>
  <si>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</si>
  <si>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</si>
  <si>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</si>
  <si>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</si>
  <si>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</si>
  <si>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</si>
  <si>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</si>
  <si>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</si>
  <si>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</si>
  <si>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</si>
  <si>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</si>
  <si>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</si>
  <si>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</si>
  <si>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</si>
  <si>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</si>
  <si>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</si>
  <si>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</si>
  <si>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</si>
  <si>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</si>
  <si>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</si>
  <si>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</si>
  <si>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</si>
  <si>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</si>
  <si>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</si>
  <si>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</si>
  <si>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</si>
  <si>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</si>
  <si>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</si>
  <si>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</si>
  <si>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</si>
  <si>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</si>
  <si>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</si>
  <si>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</si>
  <si>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</si>
  <si>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</si>
  <si>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</si>
  <si>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</si>
  <si>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</si>
  <si>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</si>
  <si>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</si>
  <si>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</si>
  <si>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</si>
  <si>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</si>
  <si>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</si>
  <si>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</si>
  <si>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</si>
  <si>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</si>
  <si>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</si>
  <si>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</si>
  <si>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</si>
  <si>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</si>
  <si>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</si>
  <si>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</si>
  <si>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</si>
  <si>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</si>
  <si>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</si>
  <si>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</si>
  <si>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</si>
  <si>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</si>
  <si>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</si>
  <si>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</si>
  <si>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</si>
  <si>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</si>
  <si>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</si>
  <si>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</si>
  <si>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</si>
  <si>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</si>
  <si>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</si>
  <si>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</si>
  <si>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</si>
  <si>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</si>
  <si>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</si>
  <si>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</si>
  <si>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</si>
  <si>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</si>
  <si>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</si>
  <si>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</si>
  <si>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</si>
  <si>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</si>
  <si>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</si>
  <si>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</si>
  <si>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</si>
  <si>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</si>
  <si>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</si>
  <si>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</si>
  <si>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</si>
  <si>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</si>
  <si>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</si>
  <si>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</si>
  <si>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</si>
  <si>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</si>
  <si>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</si>
  <si>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</si>
  <si>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</si>
  <si>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</si>
  <si>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</si>
  <si>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</si>
  <si>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</si>
  <si>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</si>
  <si>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</si>
  <si>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</si>
  <si>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</si>
  <si>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</si>
  <si>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</si>
  <si>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</si>
  <si>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</si>
  <si>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</si>
  <si>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</si>
  <si>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</si>
  <si>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</si>
  <si>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</si>
  <si>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</si>
  <si>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</si>
  <si>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</si>
  <si>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</si>
  <si>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</si>
  <si>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</si>
  <si>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</si>
  <si>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</si>
  <si>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</si>
  <si>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</si>
  <si>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</si>
  <si>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</si>
  <si>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</si>
  <si>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</si>
  <si>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</si>
  <si>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</si>
  <si>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</si>
  <si>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</si>
  <si>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</si>
  <si>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</si>
  <si>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</si>
  <si>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</si>
  <si>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</si>
  <si>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</si>
  <si>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</si>
  <si>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</si>
  <si>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</si>
  <si>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</si>
  <si>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</si>
  <si>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</si>
  <si>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</si>
  <si>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</si>
  <si>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</si>
  <si>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</si>
  <si>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</si>
  <si>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</si>
  <si>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</si>
  <si>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</si>
  <si>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</si>
  <si>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</si>
  <si>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</si>
  <si>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</si>
  <si>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</si>
  <si>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</si>
  <si>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</si>
  <si>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</si>
  <si>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</si>
  <si>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</si>
  <si>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</si>
  <si>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</si>
  <si>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</si>
  <si>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</si>
  <si>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</si>
  <si>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</si>
  <si>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</si>
  <si>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</si>
  <si>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</si>
  <si>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</si>
  <si>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</si>
  <si>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</si>
  <si>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</si>
  <si>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</si>
  <si>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</si>
  <si>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</si>
  <si>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</si>
  <si>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</si>
  <si>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</si>
  <si>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</si>
  <si>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</si>
  <si>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</si>
  <si>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</si>
  <si>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</si>
  <si>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</si>
  <si>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</si>
  <si>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</si>
  <si>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</si>
  <si>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</si>
  <si>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</si>
  <si>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</si>
  <si>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</si>
  <si>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</si>
  <si>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</si>
  <si>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DSR 2023 Ref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</si>
  <si>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</si>
  <si>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</si>
  <si>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</si>
  <si>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</si>
  <si>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</si>
  <si>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Description
(DSR'23 Items- Civil Works)</t>
  </si>
  <si>
    <t>Unit</t>
  </si>
  <si>
    <t>Quantity</t>
  </si>
  <si>
    <t>Unit Erection Charges including GST as per DSR 2023</t>
  </si>
  <si>
    <t>GST %  included in DSR 2023</t>
  </si>
  <si>
    <t>Unit Erection Charges excluding GST</t>
  </si>
  <si>
    <t>Amount excluding GST</t>
  </si>
  <si>
    <t xml:space="preserve"> GST</t>
  </si>
  <si>
    <t>10=8/(1+Sl.No.9)</t>
  </si>
  <si>
    <t>11=10*7</t>
  </si>
  <si>
    <t>12=18% of 11</t>
  </si>
  <si>
    <t xml:space="preserve">SCHEDULE ITEMS - CIVIL </t>
  </si>
  <si>
    <t>1</t>
  </si>
  <si>
    <t>cum</t>
  </si>
  <si>
    <t>2.8.1</t>
  </si>
  <si>
    <t>2.34.1</t>
  </si>
  <si>
    <t>Litre</t>
  </si>
  <si>
    <t>4.1.3</t>
  </si>
  <si>
    <t>Metre</t>
  </si>
  <si>
    <t>kg</t>
  </si>
  <si>
    <t>8.2.2.2</t>
  </si>
  <si>
    <t>Each</t>
  </si>
  <si>
    <t>9.1.1</t>
  </si>
  <si>
    <t>9.7.7.2</t>
  </si>
  <si>
    <t>9.96.1</t>
  </si>
  <si>
    <t>9.97.4</t>
  </si>
  <si>
    <t>9.100.1</t>
  </si>
  <si>
    <t>9.101.2</t>
  </si>
  <si>
    <t>11.41A.3.1</t>
  </si>
  <si>
    <t>sqm</t>
  </si>
  <si>
    <t>13.62.1</t>
  </si>
  <si>
    <t>13.85.3</t>
  </si>
  <si>
    <t>17.2.1</t>
  </si>
  <si>
    <t>17.22A</t>
  </si>
  <si>
    <t>17.28.1.1</t>
  </si>
  <si>
    <t>each</t>
  </si>
  <si>
    <t>Providing and fixing 600x120x5 mm glass shelf with edges round off, supported on anodised aluminium angle frame with C.P. brass brackets and guard rail complete fixed with 40 mm long screws, rawl plugs etc., complete.</t>
  </si>
  <si>
    <t>18.8.2</t>
  </si>
  <si>
    <t>18.13.1</t>
  </si>
  <si>
    <t>18.18.3</t>
  </si>
  <si>
    <t>18.22.2</t>
  </si>
  <si>
    <t>18.53.1</t>
  </si>
  <si>
    <t>18.53A</t>
  </si>
  <si>
    <t>Total of Schedule (CIVIL and E&amp; M) Items as per DSR  excluding Rebate</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</si>
  <si>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</si>
  <si>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</si>
  <si>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</si>
  <si>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</si>
  <si>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</si>
  <si>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</si>
  <si>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</si>
  <si>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</si>
  <si>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</si>
  <si>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</si>
  <si>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</si>
  <si>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</si>
  <si>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9= 8 x 7</t>
  </si>
  <si>
    <t>11 = Appl GST% of 9</t>
  </si>
  <si>
    <t xml:space="preserve">A </t>
  </si>
  <si>
    <t>NON-SCHEDULE ITEMS: CIVIL</t>
  </si>
  <si>
    <t>SWR pipe 110 mm</t>
  </si>
  <si>
    <t>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110mm outer dia.</t>
  </si>
  <si>
    <t>SWR pipe 75 mm</t>
  </si>
  <si>
    <t>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75mm outer dia.</t>
  </si>
  <si>
    <t>Chicken wire mesh for plaster</t>
  </si>
  <si>
    <t xml:space="preserve">Providing &amp; fixing chicken wire mesh  24 gauge at junctions of RCC and masonry walls including fixing in position, scaffolding etc. complete as directed by Engineer-in-charge. </t>
  </si>
  <si>
    <t>Nahani/floor Trap</t>
  </si>
  <si>
    <t>Window SS jali for sliding</t>
  </si>
  <si>
    <t>Providing and fixing stainless steel 304 grade mesh of average width of aperture 1.4 mm and nominal dia of wire 0.50 mm to uPVC/aluminium windows with suitable beading/clips a as per drawings and as directed by engineer in charge. The uPVC/aluminium section of windows shall be measured under relevant items. Actual area of mesh provided shall be measured for payment.</t>
  </si>
  <si>
    <t>Two way bib cock with health fucet</t>
  </si>
  <si>
    <t>Providing and fixing CP Brass 2 way Bib cock with wall flange and Health faucet, flexible hose pipe and wall hook complete. Jaguar FLR-CHR-5041N for Bib cock &amp; ALD-CHR-563 for health facet or equivalent model of approved brands.</t>
  </si>
  <si>
    <t>CPVC Ball Valve 25 mm dia</t>
  </si>
  <si>
    <t>Providing and fixing CPVC Ball Valve 25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</si>
  <si>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CPVC Ball Valve 32 mm dia</t>
  </si>
  <si>
    <t>Providing and fixing CPVC Ball Valve 32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</si>
  <si>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 xml:space="preserve">Providing and fixing 125 mm dia  stainless (SS304)  matt finsh steel jali (grating) with or without hole consisting  four piece system with  Cockroach Trap, and frame thickness 1mm &amp; grating thickness 1.5 mm for waste pipe of floor or Nahani trap complete   in all respect as per manufacturers specification and direction of Engineer-in-charge. Make : Nirali/Lipka/ Viking/Roca/Jaquar/Kohler or equivalent. </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</si>
  <si>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</si>
  <si>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</si>
  <si>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</si>
  <si>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</si>
  <si>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</si>
  <si>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</si>
  <si>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</si>
  <si>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</si>
  <si>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</si>
  <si>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</si>
  <si>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</si>
  <si>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</si>
  <si>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</si>
  <si>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</si>
  <si>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</si>
  <si>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</si>
  <si>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</si>
  <si>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</si>
  <si>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</si>
  <si>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</si>
  <si>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</si>
  <si>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</si>
  <si>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</si>
  <si>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</si>
  <si>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</si>
  <si>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</si>
  <si>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</si>
  <si>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</si>
  <si>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</si>
  <si>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</si>
  <si>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</si>
  <si>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</si>
  <si>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</si>
  <si>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</si>
  <si>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</si>
  <si>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</si>
  <si>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</si>
  <si>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</si>
  <si>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</si>
  <si>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</si>
  <si>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</si>
  <si>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</si>
  <si>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</si>
  <si>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</si>
  <si>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</si>
  <si>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</si>
  <si>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</si>
  <si>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</si>
  <si>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</si>
  <si>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</si>
  <si>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</si>
  <si>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</si>
  <si>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</si>
  <si>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</si>
  <si>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</si>
  <si>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</si>
  <si>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</si>
  <si>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By Mechnaical transport including Loading,unloading and stacking 
-Lime, moorum, building rubbish-1km</t>
  </si>
  <si>
    <t>Supplying and filling in plinth with sand under floors, including watering, ramming, consolidating and dressing complete</t>
  </si>
  <si>
    <t>Earth work in excavation by mechanical means (hydraulic excavator)/ manual meaans in foundation trenches or drains (not exceeding 1.5m in width or 10sqm on plan), including dressing of sides and ramming of bottoms, for all lift, including getting out the excavated soil and disposal of surplus excavated soil as directed, within a lead of 50m.
2.8.1   All kinds of soil</t>
  </si>
  <si>
    <t xml:space="preserve">Supplying chemical emulsion in sealed containers including delivery as specified. 2.34.1 Chlorpyriphos/ Lindane emulsifiable concentrate of 20% </t>
  </si>
  <si>
    <t xml:space="preserve">Diluting and injecting chemical emulsion for POST-CONSTRUCTIONAL anti-termite treatment (excluding the cost of chemical emulsion) : Treatment of existing masonry using chemical emulsion @ 
one litre per hole at 300 mm interval including drilling holes at 45 degree and plugging them with cement mortar 1:2 (1 cement : 2 coarse sand) to the full depth of the hole : 2.35.4.1 With Chlorpyriphos/Lindane E.C. 20% with 1% concentration </t>
  </si>
  <si>
    <t>1:2:4 (1 cement : 2 coarse sand (zone-III)derived from natural sources : 4 graded stone aggregate 20mm nominal size derived from natural sources)</t>
  </si>
  <si>
    <t>1:3:6 (1 cement : 3 coarse sand (zone-III)derived from natural sources : 6 graded stone aggregate 20mm nominal size derived from natural sources)</t>
  </si>
  <si>
    <t>Making plinth protection 50mm thick of cement concrete 1:3:6 (1 cement: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</si>
  <si>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Brick work with non modular fly ash bricks conforming to IS:12894,class designation 10 average compressive strength in super structure above plinth level up to floor V level in : 6.34.1 Cement mortar 1:4 (1 cement : 4 coarse sand)</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</si>
  <si>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levels.Granite stone slab of colour black, Cherry/Ruby red
Area of slab over 0.50 sqm.</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</si>
  <si>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</si>
  <si>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 xml:space="preserve">Providing wood work in frames of doors, windows, clerestory windows and other frames, wrought framed and fixed in position with hold fast lugs or with dash fasteners of required dia &amp; length (hold fast lugs or dash fastener shall be paid for separately).
9.1.1 Second class teak wood </t>
  </si>
  <si>
    <t>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
9.7.7 Float glass panes
9.7.7.2 5.0 mm thick glass panes (weight not less than 12.50 kg/sqm).</t>
  </si>
  <si>
    <t>Providing and fixing chromium plated brass curtain rod having wall thickness of 1.25mm with two chromium plated brass brackets fixed with C.P. brass screws and PVC sleeves etc., wherever necessary complete :
9.46.3 25mm dia</t>
  </si>
  <si>
    <t>metre</t>
  </si>
  <si>
    <t>Providing and fixing M.S. grills of required pattern in frames of windows etc. with M.S. flats, square or round bars etc. including priming coat with approved steel primer all complete.
9.48.1 Fixed to steel windows by welding</t>
  </si>
  <si>
    <t>Providing and fixing IS : 12817 marked stainless steel butt hinges (heavy weight) with stainless steel screws etc. complete  :100x60x2.50 mm</t>
  </si>
  <si>
    <t>Providing and fixing IS : 12817 marked stainless steel butt hinges (heavy weight) with stainless steel screws etc. complete  :75x50x2.50 mm</t>
  </si>
  <si>
    <t>Providing and fixing chromium plated brass 100 mm mortice latch and lock with 6 levers and a pair of lever handles of approved quality with necessary screws etc. complete.</t>
  </si>
  <si>
    <t>Providing and fixing aluminium sliding door bolts, ISI marked anodised
anodic coating not less than grade AC 10 as per IS : 1868), transparent or dyed to required colour or shade, with nuts and screws etc. complete : 300x16 mm</t>
  </si>
  <si>
    <t>Providing and fixing aluminium tower bolts, ISI marked, anodised (anodic coating not less than grade AC 10 as per IS : 1868 ) transparent or dyed to required colour or shade, with necessary screws etc. complete : 250*10mm</t>
  </si>
  <si>
    <t>Providing and fixing aluminium tower bolts, ISI marked, anodised (anodic coating not less than grade AC 10 as per IS : 1868 ) transparent or dyed to required colour or shade, with necessary screws etc. complete : 150*10mm</t>
  </si>
  <si>
    <t>Providing and fixing aluminium handles, ISI marked, anodised (anodic coating not less than grade AC 10 as per IS : 1868) transparent or dyed to required colour or shade, with necessary screws etc. complete : 125mm</t>
  </si>
  <si>
    <t>Providing and fixing aluminium hanging floor door stopper, ISI marked, anodised (anodic coating not less than grade AC 10 as per IS : 1868) transparent or dyed to required colour and shade, with necessary screws etc. complete.
Twin rubber stopper</t>
  </si>
  <si>
    <t>Providing and fixing magnetic catcher of approved quality in cupboard / ward robe shutters, including fixing with necessary screws etc. complete, Triple strip vertical type</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</si>
  <si>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 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8mm dia with countersunk head, comprising of matching polyamide PA6 grade sleeve for fixing frame to finished wall as per IS 1367 : Part 1 to 14,plastic packers, plastic caps and necessary stainless steel screws etc.Profile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Fixed window / ventilator with mullion / transom.
9.147.C2.3 Using R2 series with frame ( 39mm &amp; above) x (39mm &amp; above) &amp; mullion (39mm &amp; above) x (60mm &amp; above). (Height upto 1.2 metre)</t>
  </si>
  <si>
    <t>Providing and fixing factory made uPVC glazed/wire mesh windows/doors comprising of lead free uPVC multi-chambered frame, sash and mullion/coupler (where ever required) extruded profiles having minimum wall thickness of 1.70 mm for Series R1 and R2 profiles and 2.10 mm for Series R3 and R4 profiles conforming to EN: 12608 in any shape, 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8mm dia with countersunk head, comprising of matching polyamide PA6 grade sleeve for fixing frame to finished wall as per IS 1367 : Part 1 to 14,plastic packers, plastic caps and necessary stainless steel screws etc.Profile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Ventilator Casement window single panel with or without fixed panel with S.S&gt; 304 friction hinges as per size and weight of sash, single point locking zinc alloy (zamak) powder coated handles.
9.147.D1.3 Using R3 Series with frame (55 mm &amp;above) x (45 mm &amp; above). (Height above 1.2 metre)</t>
  </si>
  <si>
    <t>Providing and fixing stainless steel fancy handle of approved make fixed with SS screws etc. complete as per direction of Engineer-in-charge.
9.170.1 200 mm</t>
  </si>
  <si>
    <t>Providing and fixing stainless steel soft closing spring hinges at 0 degree hinges (hydraulic type) of approved make/brand to cupboard shutters with full threaded steel screws including making necessary recess in board and finished etc. complete as per direction of Engineer-in-charge</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</si>
  <si>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11.41A.3 Glazed Vitrified tiles Matt/Antiskid finish of size
11.41a.3.1  Size of Tile 600 x 600 mm</t>
  </si>
  <si>
    <t>15 mm cement plaster on the rough side of single or half brick wall of mix : : 1:4 (1 cement: 4 fine sand)</t>
  </si>
  <si>
    <t>Extra for providing and mixing water proofing material in cement plaster per bag work in proportion recommended by the manufacturers.</t>
  </si>
  <si>
    <t>of 50kg cement used in the mix</t>
  </si>
  <si>
    <t>Providing and applying white cement based putty of average thickness 1mm, of approved brand and manufacturer, over the plastered wall surface to prepare the surface even and smooth complete.</t>
  </si>
  <si>
    <t>Wall painting with premium acylic emulsion paint, having VOC (Volatile Organic Compound) content less than 50 gram/litre, of approved brand and manufacturer including applying additional coats wherver required to achieve even shade and colout
13.83.2 Two Coats</t>
  </si>
  <si>
    <t>Applying priming coats with primer of approved brand and manufacture, having low VOC content
13.85.3 With water thinnable cement primer on wall surface having VOC content less than 50 grams/lite</t>
  </si>
  <si>
    <t>Removing dry or oil bound distemper, water proofing cement paint and the like by scrapping,sand papering and preparing the surface smooth including necessary repairs to scratches etc complete</t>
  </si>
  <si>
    <t>Finishing walls with Premium Acrylic Smooth exterior paint with Silicone additives of required shade
13.112.1 Old work (Two or more coats applied @ 1.43 ltr/ 10 sqm) over existing cement paint surface</t>
  </si>
  <si>
    <t>Painting with synthetic enamel paint of approved brand and manufacture of required colour to give an even shade: 
13.62.1 Two or more coats on new work over an under coat of suitable shade with ordinary paint of approved brand and manufacture</t>
  </si>
  <si>
    <t>Repairs to plaster of thickness 12 mm to 20 mm in patches of area2.5 sq.meters and under, including cutting the patch in proper shape,raking out joints and preparing and plastering the surface of the walls cluding disposal of rubbish to the dumping ground, all complete as per direction of Engineer-in-Charge : With cement mortar 1:4 (1 cement : 4 fine sand)</t>
  </si>
  <si>
    <t>Renewing glass panes, with wooden fillets wherever necessary:Float glass panes of nominal thickness 5 mm (weight not less than 12.5kg/sqm)</t>
  </si>
  <si>
    <t xml:space="preserve">Cleaning of chocked sewer line by diesel running vehicle mounting hydraulic operated high pressure suction cum jetting sewer cleaning machine fitted with pump having 4000 litres suction capacity and 6000 litres water jetting tank capacity including skilled operator, supervising engineer etc. for cleaning and partial desilting of manholes and dechocking of sewer lines. Dechocking and flushing of sewer  line from one manhole to another by high pressure jetting system of  2200 PSI for sewer line from 150mm dia upto 300mm </t>
  </si>
  <si>
    <t>Dismantling 15 to 40 mm dia G.I. pipe including stacking of dismantled pipes (within 50 metres lead) as per direction of Engineer_x0002_in-Charge.(a) Internal Work- Exposed on wall</t>
  </si>
  <si>
    <t>Meter</t>
  </si>
  <si>
    <t xml:space="preserve">Demolishing cement concrete manually/ by mechanical means including disposal of material within 50 metres lead as per direction of Engineer - in - charge: Nominal concrete 1:4:8 or leaner mix (i/c equivalent design mix) </t>
  </si>
  <si>
    <t>Dismantling doors, windows and clerestory windows (steel or wood) shutter including chowkhats, architrave, holdfasts etc. complete and stacking within 50 metres lead : Of Area 3sq meters and below</t>
  </si>
  <si>
    <t>Dismantling steel work in built up sections in angles, tees, flats and channels including all gusset plates, bolts, nuts, cutting rivets, welding etc. including dismembering and stacking within 50 metres lead.</t>
  </si>
  <si>
    <t>Dismantling tile work in floors and roofs laid in cement mortar including stacking material within 50 metres lead.
15.23.1  For thickness of tiles 10mm to 25mm</t>
  </si>
  <si>
    <t>Dismantling of flushing cistern of all types (C.I./PVC/Vitrious China)  including stacking of useful materials near the site and disposal of unserviceable materials within 50 metres lead.</t>
  </si>
  <si>
    <t>Dismantling old plaster or skirting raking out joints and cleaning the surface for plaster including disposal of rubbish to the dumping ground within 50 metres lead.</t>
  </si>
  <si>
    <t>Providing and laying factory made chamfered edge Cement Concrete paver blocks in footpath, parks, lawns, drive ways or light traffic parking etc, of required strength, thickness &amp; size/ shape, made by table vibratory method using PU mould, laid in required colour &amp; pattern over 50mm thick compacted bed of sand, compacting and proper embedding/laying of inter locking paver blocks into the sand bedding layer through vibratory compaction by using plate vibrator, filling the joints with sand and cutting of paver blocks as per required size and pattern, finishing and sweeping extra sand. complete all as per direction of Engineer-in-Charge 
16.91.2 80 mm thick C.C. paver block of M-30 grade with approved color design and pattern.</t>
  </si>
  <si>
    <t>Providing and fixing water closet squatting pan (Indian type W.C.pan ) with 100 mm sand cast Iron P or S trap, 10 litre low level whiteP.V.C. flushing cistern, including flush pipe, with manually controlled device (handle lever) conforming to IS : 7231, with all fittings and fixtures complete, including cutting and making good the walls and
floors wherever required:</t>
  </si>
  <si>
    <t xml:space="preserve">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
17.2.1 W.C. pan with ISI marked white solid plastic seat and lid </t>
  </si>
  <si>
    <t>Providing and fixing wash basin with C.I. brackets, 15 mm dia CP Brass single hole basin mixer of approved quality and make, including painting of fittings and brackets, cutting and making good the walls wherever required:-(a) White Vitreous China Wash basin size 550x400 mm with a 15 mm CP Brass single hole basin mixer</t>
  </si>
  <si>
    <t xml:space="preserve">Providing and fixing CP Brass 32mm size Bottle Trap of approved quality &amp; make and as per the direction of Engineer-in-charge. </t>
  </si>
  <si>
    <t>Providing and fixing CP Brass Single lever telephonic wall mixer of quality &amp; make as approved by Engineer in charge</t>
  </si>
  <si>
    <t>Providing and fixing P.V.C. waste pipe for sink or wash basin including P.V.C. waste fittings complete.
17.28.1 Semi Rigid pipe
17.28.1.1 32mm dia</t>
  </si>
  <si>
    <t>Providing and fixing 600x450 mm beveled edge mirror of superior glass (of approved quality) complete with 6 mm thick hard board ground fixed to wooden cleats with C.P. brass screws and washers complete</t>
  </si>
  <si>
    <t>Providing and fixing PTMT liquid soap container 109 mm wide, 125 mm high and 112 mm distance from wall of standard shape with bracket of the same materials with snap fittings of approved quality and colour, weighing
not less than 105 gms.</t>
  </si>
  <si>
    <t>Providing and fixing PTMT towel rail complete with brackets fixed to wooden cleats with CP brass screws with concealed fittings arrangement of approved quality and colour.
17.73.2 600 mm long towel rail with total length of 645 mm, width 78 mm and effective height of 88 mm, weighing not less than 190 gms</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</si>
  <si>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Concealed work, including cuting chases and making good the walls
18.8.2 20mm nominal dia pipes</t>
  </si>
  <si>
    <t>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Charge.25 mm nominal dia Pipes</t>
  </si>
  <si>
    <t>Making connection of G.I. distribution branch with G.I. main of following sizes by providing and fixing tee, including cutting and threading thepipe etc. complete : 25 to 40 mm nominal bore</t>
  </si>
  <si>
    <t>Providing and fixing ball valve (brass) of approved quality, High or low pressure, with plastic floats complete :
18.18.3 25mm nominal bore</t>
  </si>
  <si>
    <t>Providing and fixing uplasticised PVC connection pipe with brass unions :
18.21.2 45 cm length 
18.21.2.1 15mm nominal bore</t>
  </si>
  <si>
    <t>Providing and fixing C.P. brass shower rose with 15 or 20 mm inlet :150 mm diameter</t>
  </si>
  <si>
    <t>Providing and fixing C.P. brass long body bib cock of approved quality conforming to IS standards and weighing not less than 690 gms.
18.51.1 15mm nominal bore</t>
  </si>
  <si>
    <t>Providing and fixing C.P. brass angle valve for basin mixer and geyser points of approved quality conforming to IS:8931
18.53.1 15mm nominal bore</t>
  </si>
  <si>
    <t>Providing and fixing C.P. brass extenstion nipple(size 15mmx 50mm) of approved make and quality as per direction of engineer- in charge</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</si>
  <si>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:Powder coated aluminium (minimum thickness of powder coating 50 micron)</t>
  </si>
  <si>
    <t xml:space="preserve">Providing and applying fibre reinforced elastomeric liquid water proofing membrane with resilient acrylic polymers having Sun Reflectivity Index (SRI) of 105 on top of concrete roof in three coats @10.76 litre/ 10 sqm. One coat of self-priming of elastomeric waterproofing liquid (dilution with water in the ratio of 3:1) and two coats of undiluted elastomeric waterproofing liquid (dry film thickness of complete application/system not less than 500 microns). The operation shall be carried out after scrapping and properly cleaning the surface to remove loose particles with wire brushes, complete in all respect as per the direction of Engineer-in-Charge. </t>
  </si>
  <si>
    <t>Providing &amp; Applying polymer modified, flexible cementatious negative side waterproofing coating with elastic waterproofing polymers on interior wall plaster surface in three coats @14.35 kg /10 sqm. one coat of self priming of cementatious waterproofing polymer(dilution with water in the ratio of 1:1) and two coats of cementatious waterproofing polymer (dilution with water in the ratio of 3:1 ) after scrapping and properly cleaning the surface to remove pre-existing paint film &amp; loose particles till plaster is visible, complete in all respect as per the direction of Engineer-in-Charge.</t>
  </si>
  <si>
    <t>Chipping of unsound/weak concrete material from slabs, beams, columns etc. with manual Chisel and/ or by standard power driven percussion type or of approved make including tapering of all edges, making square shoulders of cavities including cleaning the exposed concrete surface and reinforcement with wire brushes etc. and disposal of debris for all lead and lifts all complete as per direction of Engineer-In-Charge
26.28.3 25mm average thickness</t>
  </si>
  <si>
    <t>Providing and fixing factory made single extruded WPC (Wood Polymer Composite) solid door/window/Ceosetory windows &amp; other Frames/Chowkhat comprising of virgin PVC polymer of K value 58-60 (Suspension Grade), calcium carbonate and natural fibers (wood powder/ rice husk/wheat husk) and non toxic additives (maximum toxicity index of 12 for 100 gms) fabricated with miter joints after applying PVC solvent cement and screwed with full body threaded star headed SS screws having minimum frame density of 750 kg/ 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complete as per direction of Engineer-In- Charge. (M.S hold fast/lugs or SS dash fasteners shall be paid for separately).
Note: For WPC solid door/window frames, minus 5mm tolerance in dimensions i.e depth and width of profile shall be acceptable. Variation in profile dimensions on plus side shall be acceptable but no extra payment on this account shall be made Frame Size 45*85mm</t>
  </si>
  <si>
    <t>Providing and fixing factory made single extruded WPC (Wood Polymer Composite) solid plain flush door shutter of required size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N/mm2, modulus of elasticity 850 N/mm2 and resistance to spread of flame of Class A category with property of being termite/ borer proof, water/moisture proof and fire retardant and fixing with stainless steel butt hinges of required size with necessary full body threaded star headed counter sunk S.S screws, all as per direction of Engineer-In- Charge. (Note: stainless steel butt hinges and necessary S.S screws shall be paid separately)
30mm thick</t>
  </si>
  <si>
    <t>Providing and fixing factory made single extruded WPC (Wood Polymer Composite) solid decorative type flush door shutter of required size comprising of virgin polymer of K value 58-60 (Suspension Grade), calcium carbonate and natural fibers (wood powder/ rice husk/wheat husk) and non toxic additives (maximum toxicity index of 12 for 100 gms) having minimum density of 650 kg/ cum and screw withdrawal strength of 1800 N (Face) &amp; 900 N (Edge), minimum compressive strength 50 N/mm2, modulus of elasticity 850 N/mm2 and resistance to spread of flame of Class A category with property of being termite/borer proof, water/moisture proof and fire retardant. WPC to be laminated with PVC foil of minimum 14 microns thick of approved design pasted with hot melt adhesive on both faces of shutter and fixing with stainless steel butt hinges of required size with necessary full body threaded star headed counter sunk S.S screws, all as per direction of Engineer-In- Charge. (Note: stainless steel butt hinges and necessary S.S screws shall be paid separately)
26.88.1 30 mm thick</t>
  </si>
  <si>
    <t>Providing and fixing factory made single extruded WPC (Wood Polymer Composite) solid board one side white color and other side of board laminted with PVC foil of minimum 14 micron thickness of approved design pasted with hot melt adhesive for cup boards, work stations and bathroom/kitchen cabinet etc. of required sizes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N/mm2, modulus of elasticity 850 N/mm2 and resistance to spread of flame of Class A category with property of being termite/ borer proof, water/moisture proof and fire retardant and fixing with stainless steel piano hinges/soft close clip on concealed hinges of required size with necessary full body threaded star headed counter sunk S.S screws, all as per direction of Engineer-In-Charge. (Note: stainless steel piano hinges/soft close clip on concealed hinges and necessary S.S screws shall be paid separately)
26.89.2 25mm thick</t>
  </si>
  <si>
    <t>1.1.1</t>
  </si>
  <si>
    <t>2.35.4</t>
  </si>
  <si>
    <t>4.1.5</t>
  </si>
  <si>
    <t>6.34.1</t>
  </si>
  <si>
    <t>9.46.3</t>
  </si>
  <si>
    <t>9.48.1</t>
  </si>
  <si>
    <t>9.71.2</t>
  </si>
  <si>
    <t>9.71.3</t>
  </si>
  <si>
    <t>9.97.2</t>
  </si>
  <si>
    <t>9.114.1</t>
  </si>
  <si>
    <t>9.147.C2.2</t>
  </si>
  <si>
    <t>9.147.D1.3</t>
  </si>
  <si>
    <t>9.170.1</t>
  </si>
  <si>
    <t>13.8.2</t>
  </si>
  <si>
    <t>13.83.2</t>
  </si>
  <si>
    <t>13.112.1</t>
  </si>
  <si>
    <t>14.1.1</t>
  </si>
  <si>
    <t>14.6.2</t>
  </si>
  <si>
    <t>15.2.2</t>
  </si>
  <si>
    <t>15.12.1</t>
  </si>
  <si>
    <t>15.23.1</t>
  </si>
  <si>
    <t>16.91.2</t>
  </si>
  <si>
    <t>17.1.1</t>
  </si>
  <si>
    <t>17.7A</t>
  </si>
  <si>
    <t>17.22B</t>
  </si>
  <si>
    <t>17.73.2</t>
  </si>
  <si>
    <t>18.9.3</t>
  </si>
  <si>
    <t>18.9.4</t>
  </si>
  <si>
    <t>18.21.2.1</t>
  </si>
  <si>
    <t>21.1.1.2</t>
  </si>
  <si>
    <t>22.22A</t>
  </si>
  <si>
    <t>22.23A</t>
  </si>
  <si>
    <t>26.28.3</t>
  </si>
  <si>
    <t>26.86.2</t>
  </si>
  <si>
    <t>26.87.1</t>
  </si>
  <si>
    <t>26.88.1</t>
  </si>
  <si>
    <t>26.89.2</t>
  </si>
  <si>
    <t>Providing, fixing, laying, jointing, cutting of required size of  Kurnool/Kadappa Stone slab thickness 40-50mm for partition of shelves in cupboards laid with cement  with cement mortar and required  glue for vertical joints including making  necessary arrangement in wall for rigis fixing, grouting of joints all complete as per direction of engineer-in-charge.</t>
  </si>
  <si>
    <t>Open and widen the cracks to form "V" shaped groove by uing cutter and clean the crack throughly to free it from dust and loose particles. Apply approved crack seal to wall cracks including primer in the opened cracks, apply crack seal atleast 3 cm on eitherside of the crack for better adhesion and apply additional coat of crack seal in case of severe dampness and apply putty for even surface of wall including all materials and labour charges and as per the directions of Engineer-In-Charge.</t>
  </si>
  <si>
    <t xml:space="preserve">Metre </t>
  </si>
  <si>
    <t>M</t>
  </si>
  <si>
    <t>Providing, fixing, testing and commissioning uPVC SWR self cleaning Nahani trap, plain floor trap/ Multi floor trap etc. confirming to IS-14735 of 110 mm dia inlet and 75 mm outlet nominal dia. including fixing PVC reducer of 110mm dia. to 75 mm dia. and jointing with adhessive solvent cement including cost of cutting and making good the walls and floors at all levels etc. complete.</t>
  </si>
  <si>
    <t>EA</t>
  </si>
  <si>
    <t>Supply, installation, connection, testing and commissioning of Exhaust fan of light duty250 V A.C. 50 cycles 225mm. 1400 RPM rust proof body &amp; blades, wiremesh, duly erected in an approved manner and marking .( Similar to Havells Ventil Air DX 250mm)</t>
  </si>
  <si>
    <t>M2</t>
  </si>
  <si>
    <t>Forming groove of uniform size from 12x12mm and up to 25x15mm in plastered surface as per approved pattern using wooden battens, nailed to the under layer including removal of wooden battens, repairs to the edges of plaster panel and finishing the groove complete as per specifications/drawings and direction of Engineer-in-Charge.</t>
  </si>
  <si>
    <t>NS 1</t>
  </si>
  <si>
    <t>NS 2</t>
  </si>
  <si>
    <t>SS jali for nahani with cockrage trap</t>
  </si>
  <si>
    <t>Exaust Fan Heavy duty 250V</t>
  </si>
  <si>
    <t>Groove work in plaster</t>
  </si>
  <si>
    <t>Renovation of 04 no B1 type quarters, 04 nos B2 type quarters, 04nos B3 type quarters and  04 nos Ctype quarters at 400kV Warangal Substaion</t>
  </si>
  <si>
    <t>Specification No: Ref: SR-I/C&amp;M/WC-4158/2025/RFx-5002004432(SR1/NT/W-CIVIL/DOM/B00/25/05814)</t>
  </si>
  <si>
    <t>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Charge.32 mm nominal dia Pipes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</si>
</sst>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58">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20"/>
      <name val="Book Antiqua"/>
      <family val="1"/>
    </font>
    <font>
      <sz val="12"/>
      <name val="Calibri"/>
      <family val="2"/>
      <scheme val="minor"/>
    </font>
    <font>
      <sz val="10"/>
      <name val="Book Antiqua"/>
    </font>
    <font>
      <sz val="14"/>
      <name val="Arial"/>
      <family val="2"/>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6" fillId="0" borderId="0" applyFont="0" applyFill="0" applyBorder="0" applyAlignment="0" applyProtection="0"/>
  </cellStyleXfs>
  <cellXfs count="365">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4" fillId="9" borderId="18" xfId="0" applyNumberFormat="1" applyFont="1" applyFill="1" applyBorder="1" applyAlignment="1" applyProtection="1">
      <alignment vertical="center" wrapText="1"/>
      <protection locked="0"/>
    </xf>
    <xf numFmtId="0" fontId="55" fillId="10" borderId="18" xfId="0" quotePrefix="1" applyFont="1" applyFill="1" applyBorder="1" applyAlignment="1">
      <alignment horizontal="center" vertical="center" wrapText="1"/>
    </xf>
    <xf numFmtId="2" fontId="55" fillId="10" borderId="18" xfId="0" applyNumberFormat="1" applyFont="1" applyFill="1" applyBorder="1" applyAlignment="1">
      <alignment horizontal="center" vertical="center" wrapText="1"/>
    </xf>
    <xf numFmtId="0" fontId="55" fillId="10" borderId="18" xfId="0" applyFont="1" applyFill="1" applyBorder="1" applyAlignment="1">
      <alignment horizontal="center" vertical="center" wrapText="1"/>
    </xf>
    <xf numFmtId="49" fontId="55" fillId="10" borderId="18" xfId="0" quotePrefix="1" applyNumberFormat="1" applyFont="1" applyFill="1" applyBorder="1" applyAlignment="1">
      <alignment horizontal="center" vertical="center" wrapText="1"/>
    </xf>
    <xf numFmtId="49" fontId="55" fillId="10" borderId="18" xfId="0" applyNumberFormat="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42" fillId="0" borderId="11" xfId="0" applyFont="1" applyBorder="1" applyAlignment="1">
      <alignment horizontal="center" vertical="center" wrapText="1"/>
    </xf>
    <xf numFmtId="0" fontId="57" fillId="8" borderId="18" xfId="0" applyFont="1" applyFill="1" applyBorder="1" applyAlignment="1">
      <alignment horizontal="justify" vertical="center" wrapText="1"/>
    </xf>
    <xf numFmtId="43" fontId="3" fillId="0" borderId="0" xfId="0" applyNumberFormat="1" applyFont="1" applyProtection="1">
      <protection hidden="1"/>
    </xf>
    <xf numFmtId="0" fontId="47" fillId="0" borderId="18" xfId="0" applyFont="1" applyBorder="1" applyAlignment="1">
      <alignment horizontal="center" vertical="center" wrapText="1"/>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50" fillId="0" borderId="19" xfId="0" applyFont="1" applyBorder="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B9" sqref="B9"/>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49.5" customHeight="1">
      <c r="A1" s="279" t="s">
        <v>517</v>
      </c>
      <c r="B1" s="279"/>
      <c r="C1" s="279"/>
      <c r="D1" s="124"/>
    </row>
    <row r="2" spans="1:4" ht="45" customHeight="1">
      <c r="A2" s="279" t="s">
        <v>518</v>
      </c>
      <c r="B2" s="279"/>
      <c r="C2" s="279"/>
      <c r="D2" s="123"/>
    </row>
    <row r="3" spans="1:4" ht="20.25" customHeight="1">
      <c r="A3" s="280" t="s">
        <v>0</v>
      </c>
      <c r="B3" s="280"/>
      <c r="C3" s="280"/>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49"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1" t="str">
        <f>IF(COUNTIF(D9:D21,"TRUE"),"False","Sheet OK")</f>
        <v>False</v>
      </c>
    </row>
    <row r="22" spans="1:5" ht="36.75" customHeight="1">
      <c r="C22" s="129" t="str">
        <f>IF(E21="False","ENTER DETAILS","Sheet OK")</f>
        <v>ENTER DETAILS</v>
      </c>
      <c r="D22" s="129"/>
      <c r="E22" s="129"/>
    </row>
  </sheetData>
  <sheetProtection algorithmName="SHA-512" hashValue="Vr2qNeBugUEK7GfvAijcVB28KbYe3xxQuhFkjc7wUA+2cVNeZsrRkFGTocxS+EakvOEL8Y9+A/FO615NaWbMew==" saltValue="1rx19Vs41I/WBVq0OSj6OQ=="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83" t="e">
        <f>#REF!</f>
        <v>#REF!</v>
      </c>
      <c r="B3" s="283"/>
      <c r="C3" s="283"/>
      <c r="D3" s="283"/>
      <c r="E3" s="283"/>
      <c r="F3" s="54"/>
      <c r="G3" s="54"/>
      <c r="H3" s="54"/>
    </row>
    <row r="4" spans="1:9" ht="20.100000000000001" customHeight="1">
      <c r="A4" s="72"/>
      <c r="H4" s="22"/>
      <c r="I4" s="23"/>
    </row>
    <row r="5" spans="1:9" ht="20.100000000000001" customHeight="1">
      <c r="A5" s="284" t="s">
        <v>12</v>
      </c>
      <c r="B5" s="284"/>
      <c r="C5" s="284"/>
      <c r="D5" s="284"/>
      <c r="E5" s="284"/>
      <c r="F5" s="24"/>
      <c r="H5" s="22"/>
      <c r="I5" s="23"/>
    </row>
    <row r="6" spans="1:9" ht="20.100000000000001" customHeight="1">
      <c r="A6" s="76"/>
      <c r="H6" s="22"/>
      <c r="I6" s="23"/>
    </row>
    <row r="7" spans="1:9" ht="20.100000000000001" customHeight="1">
      <c r="A7" s="63" t="s">
        <v>13</v>
      </c>
      <c r="E7" s="65" t="s">
        <v>13</v>
      </c>
      <c r="H7" s="22"/>
      <c r="I7" s="23"/>
    </row>
    <row r="8" spans="1:9" ht="36" customHeight="1">
      <c r="A8" s="285" t="e">
        <f>#REF!</f>
        <v>#REF!</v>
      </c>
      <c r="B8" s="285"/>
      <c r="C8" s="285"/>
      <c r="D8" s="285"/>
      <c r="E8" s="66" t="e">
        <f>#REF!</f>
        <v>#REF!</v>
      </c>
      <c r="H8" s="22"/>
      <c r="I8" s="23"/>
    </row>
    <row r="9" spans="1:9">
      <c r="A9" s="77" t="s">
        <v>14</v>
      </c>
      <c r="B9" s="286" t="e">
        <f>#REF!</f>
        <v>#REF!</v>
      </c>
      <c r="C9" s="286"/>
      <c r="D9" s="286"/>
      <c r="E9" s="66" t="e">
        <f>#REF!</f>
        <v>#REF!</v>
      </c>
      <c r="H9" s="22"/>
      <c r="I9" s="23"/>
    </row>
    <row r="10" spans="1:9">
      <c r="A10" s="77" t="s">
        <v>15</v>
      </c>
      <c r="B10" s="281" t="e">
        <f>#REF!</f>
        <v>#REF!</v>
      </c>
      <c r="C10" s="281"/>
      <c r="D10" s="281"/>
      <c r="E10" s="66" t="e">
        <f>#REF!</f>
        <v>#REF!</v>
      </c>
      <c r="H10" s="22"/>
      <c r="I10" s="23"/>
    </row>
    <row r="11" spans="1:9">
      <c r="B11" s="281" t="e">
        <f>#REF!</f>
        <v>#REF!</v>
      </c>
      <c r="C11" s="281"/>
      <c r="D11" s="281"/>
      <c r="E11" s="66" t="e">
        <f>#REF!</f>
        <v>#REF!</v>
      </c>
    </row>
    <row r="12" spans="1:9">
      <c r="A12" s="76"/>
      <c r="B12" s="281" t="e">
        <f>#REF!</f>
        <v>#REF!</v>
      </c>
      <c r="C12" s="281"/>
      <c r="D12" s="281"/>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82" t="s">
        <v>17</v>
      </c>
      <c r="B16" s="282"/>
      <c r="C16" s="282"/>
      <c r="D16" s="282"/>
      <c r="E16" s="282"/>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91" t="s">
        <v>22</v>
      </c>
      <c r="B1" s="292"/>
      <c r="C1" s="292"/>
      <c r="D1" s="292"/>
      <c r="E1" s="292"/>
      <c r="F1" s="292"/>
      <c r="G1" s="292"/>
      <c r="H1" s="292"/>
      <c r="I1" s="293"/>
    </row>
    <row r="2" spans="1:9" ht="31.5" customHeight="1">
      <c r="A2" s="18" t="s">
        <v>23</v>
      </c>
      <c r="B2" s="287" t="s">
        <v>24</v>
      </c>
      <c r="C2" s="287"/>
      <c r="D2" s="287"/>
      <c r="E2" s="287"/>
      <c r="F2" s="287"/>
      <c r="G2" s="287"/>
      <c r="H2" s="287"/>
      <c r="I2" s="288"/>
    </row>
    <row r="3" spans="1:9" ht="36" customHeight="1">
      <c r="A3" s="18" t="s">
        <v>25</v>
      </c>
      <c r="B3" s="287" t="s">
        <v>26</v>
      </c>
      <c r="C3" s="287"/>
      <c r="D3" s="287"/>
      <c r="E3" s="287"/>
      <c r="F3" s="287"/>
      <c r="G3" s="287"/>
      <c r="H3" s="287"/>
      <c r="I3" s="288"/>
    </row>
    <row r="4" spans="1:9" ht="36" customHeight="1">
      <c r="A4" s="18" t="s">
        <v>27</v>
      </c>
      <c r="B4" s="287" t="s">
        <v>28</v>
      </c>
      <c r="C4" s="287"/>
      <c r="D4" s="287"/>
      <c r="E4" s="287"/>
      <c r="F4" s="287"/>
      <c r="G4" s="287"/>
      <c r="H4" s="287"/>
      <c r="I4" s="288"/>
    </row>
    <row r="5" spans="1:9" ht="36" customHeight="1">
      <c r="A5" s="18" t="s">
        <v>29</v>
      </c>
      <c r="B5" s="287" t="s">
        <v>30</v>
      </c>
      <c r="C5" s="287"/>
      <c r="D5" s="287"/>
      <c r="E5" s="287"/>
      <c r="F5" s="287"/>
      <c r="G5" s="287"/>
      <c r="H5" s="287"/>
      <c r="I5" s="288"/>
    </row>
    <row r="6" spans="1:9" ht="19.5" customHeight="1">
      <c r="A6" s="19" t="s">
        <v>31</v>
      </c>
      <c r="B6" s="289" t="s">
        <v>32</v>
      </c>
      <c r="C6" s="289"/>
      <c r="D6" s="289"/>
      <c r="E6" s="289"/>
      <c r="F6" s="289"/>
      <c r="G6" s="289"/>
      <c r="H6" s="289"/>
      <c r="I6" s="290"/>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10" t="s">
        <v>33</v>
      </c>
      <c r="B35" s="310"/>
      <c r="C35" s="310"/>
      <c r="D35" s="310"/>
      <c r="E35" s="310"/>
      <c r="F35" s="310"/>
      <c r="G35" s="310"/>
      <c r="H35" s="310"/>
      <c r="I35" s="310"/>
      <c r="J35" s="1"/>
    </row>
    <row r="36" spans="1:16" ht="15.75">
      <c r="A36" s="303" t="s">
        <v>34</v>
      </c>
      <c r="B36" s="303"/>
      <c r="C36" s="303"/>
      <c r="D36" s="303"/>
      <c r="E36" s="303"/>
      <c r="F36" s="303"/>
      <c r="G36" s="303"/>
      <c r="H36" s="303"/>
      <c r="I36" s="303"/>
      <c r="J36" s="1"/>
      <c r="K36" s="58">
        <f>'Name of Bidder'!C14</f>
        <v>0</v>
      </c>
      <c r="O36" s="55" t="e">
        <f>'Name of Bidder'!#REF!</f>
        <v>#REF!</v>
      </c>
    </row>
    <row r="37" spans="1:16" ht="18.75">
      <c r="A37" s="304" t="s">
        <v>35</v>
      </c>
      <c r="B37" s="304"/>
      <c r="C37" s="304"/>
      <c r="D37" s="304"/>
      <c r="E37" s="304"/>
      <c r="F37" s="304"/>
      <c r="G37" s="304"/>
      <c r="H37" s="304"/>
      <c r="I37" s="304"/>
      <c r="J37" s="1"/>
      <c r="K37" s="58">
        <f>'Name of Bidder'!C15</f>
        <v>0</v>
      </c>
      <c r="O37" s="55" t="e">
        <f>'Name of Bidder'!#REF!</f>
        <v>#REF!</v>
      </c>
    </row>
    <row r="38" spans="1:16" ht="36" customHeight="1">
      <c r="A38" s="305" t="s">
        <v>36</v>
      </c>
      <c r="B38" s="305"/>
      <c r="C38" s="305"/>
      <c r="D38" s="305"/>
      <c r="E38" s="305"/>
      <c r="F38" s="305"/>
      <c r="G38" s="305"/>
      <c r="H38" s="305"/>
      <c r="I38" s="305"/>
      <c r="J38" s="1"/>
      <c r="K38" s="58" t="e">
        <f>'Name of Bidder'!#REF!</f>
        <v>#REF!</v>
      </c>
      <c r="O38" s="55" t="e">
        <f>'Name of Bidder'!#REF!</f>
        <v>#REF!</v>
      </c>
    </row>
    <row r="39" spans="1:16" ht="18.75">
      <c r="A39" s="304" t="s">
        <v>37</v>
      </c>
      <c r="B39" s="304"/>
      <c r="C39" s="304"/>
      <c r="D39" s="304"/>
      <c r="E39" s="304"/>
      <c r="F39" s="304"/>
      <c r="G39" s="304"/>
      <c r="H39" s="304"/>
      <c r="I39" s="304"/>
      <c r="J39" s="1"/>
      <c r="K39" s="58" t="e">
        <f>'Name of Bidder'!#REF!</f>
        <v>#REF!</v>
      </c>
      <c r="O39" s="55" t="e">
        <f>'Name of Bidder'!#REF!</f>
        <v>#REF!</v>
      </c>
    </row>
    <row r="40" spans="1:16" ht="15.75">
      <c r="A40" s="303" t="s">
        <v>38</v>
      </c>
      <c r="B40" s="303"/>
      <c r="C40" s="303"/>
      <c r="D40" s="303"/>
      <c r="E40" s="303"/>
      <c r="F40" s="303"/>
      <c r="G40" s="303"/>
      <c r="H40" s="303"/>
      <c r="I40" s="303"/>
      <c r="J40" s="1"/>
    </row>
    <row r="41" spans="1:16" ht="18.75" customHeight="1">
      <c r="A41" s="309">
        <f>'Name of Bidder'!C9</f>
        <v>0</v>
      </c>
      <c r="B41" s="309"/>
      <c r="C41" s="309"/>
      <c r="D41" s="309"/>
      <c r="E41" s="309"/>
      <c r="F41" s="309"/>
      <c r="G41" s="309"/>
      <c r="H41" s="309"/>
      <c r="I41" s="309"/>
      <c r="J41" s="1"/>
      <c r="K41" s="59" t="e">
        <f>'Name of Bidder'!#REF!</f>
        <v>#REF!</v>
      </c>
      <c r="M41" s="55" t="s">
        <v>39</v>
      </c>
      <c r="P41" s="55" t="s">
        <v>40</v>
      </c>
    </row>
    <row r="42" spans="1:16" ht="15.75" hidden="1">
      <c r="A42" s="303" t="e">
        <f>IF(#REF! = "Individual Firm", " ", " and ")</f>
        <v>#REF!</v>
      </c>
      <c r="B42" s="303"/>
      <c r="C42" s="303"/>
      <c r="D42" s="303"/>
      <c r="E42" s="303"/>
      <c r="F42" s="303"/>
      <c r="G42" s="303"/>
      <c r="H42" s="303"/>
      <c r="I42" s="303"/>
      <c r="J42" s="1"/>
    </row>
    <row r="43" spans="1:16" ht="15.75" hidden="1">
      <c r="A43" s="303" t="e">
        <f xml:space="preserve"> IF(#REF!= "Individual Firm", "",#REF!)</f>
        <v>#REF!</v>
      </c>
      <c r="B43" s="303"/>
      <c r="C43" s="303"/>
      <c r="D43" s="303"/>
      <c r="E43" s="303"/>
      <c r="F43" s="303"/>
      <c r="G43" s="303"/>
      <c r="H43" s="303"/>
      <c r="I43" s="303"/>
      <c r="J43" s="1"/>
    </row>
    <row r="44" spans="1:16" ht="39.950000000000003" hidden="1" customHeight="1">
      <c r="A44" s="305" t="e">
        <f>IF(#REF!= "Sole Bidder", "", "having its Registered Office at "&amp;IF(#REF!=1,#REF!&amp;" "&amp;#REF!&amp;" "&amp;#REF!,IF(#REF!=2,#REF!&amp;" &amp; "&amp;#REF!&amp;" "&amp;#REF!&amp;" and " &amp;#REF!&amp;" &amp; "&amp;#REF!&amp;" "&amp;#REF! &amp;IF(#REF!=2," respectively",""))))</f>
        <v>#REF!</v>
      </c>
      <c r="B44" s="305"/>
      <c r="C44" s="305"/>
      <c r="D44" s="305"/>
      <c r="E44" s="305"/>
      <c r="F44" s="305"/>
      <c r="G44" s="305"/>
      <c r="H44" s="305"/>
      <c r="I44" s="305"/>
      <c r="J44" s="1"/>
    </row>
    <row r="45" spans="1:16" ht="15.75">
      <c r="A45" s="303" t="s">
        <v>41</v>
      </c>
      <c r="B45" s="303"/>
      <c r="C45" s="303"/>
      <c r="D45" s="303"/>
      <c r="E45" s="303"/>
      <c r="F45" s="303"/>
      <c r="G45" s="303"/>
      <c r="H45" s="303"/>
      <c r="I45" s="303"/>
      <c r="J45" s="1"/>
    </row>
    <row r="46" spans="1:16" ht="18.75">
      <c r="A46" s="304" t="s">
        <v>42</v>
      </c>
      <c r="B46" s="304"/>
      <c r="C46" s="304"/>
      <c r="D46" s="304"/>
      <c r="E46" s="304"/>
      <c r="F46" s="304"/>
      <c r="G46" s="304"/>
      <c r="H46" s="304"/>
      <c r="I46" s="304"/>
      <c r="J46" s="1"/>
    </row>
    <row r="47" spans="1:16" ht="18.75">
      <c r="A47" s="304" t="s">
        <v>43</v>
      </c>
      <c r="B47" s="304"/>
      <c r="C47" s="304"/>
      <c r="D47" s="304"/>
      <c r="E47" s="304"/>
      <c r="F47" s="304"/>
      <c r="G47" s="304"/>
      <c r="H47" s="304"/>
      <c r="I47" s="304"/>
      <c r="J47" s="1"/>
    </row>
    <row r="48" spans="1:16" ht="69" customHeight="1">
      <c r="A48" s="307" t="e">
        <f>"POWERGRID intends to award, under laid-down organisational procedures, contract(s) for " &amp;#REF!</f>
        <v>#REF!</v>
      </c>
      <c r="B48" s="307"/>
      <c r="C48" s="307"/>
      <c r="D48" s="307"/>
      <c r="E48" s="307"/>
      <c r="F48" s="307"/>
      <c r="G48" s="307"/>
      <c r="H48" s="307"/>
      <c r="I48" s="307"/>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4" t="s">
        <v>44</v>
      </c>
      <c r="B51" s="294"/>
      <c r="C51" s="294"/>
      <c r="D51" s="294"/>
      <c r="E51" s="301" t="s">
        <v>44</v>
      </c>
      <c r="F51" s="301"/>
      <c r="G51" s="301"/>
      <c r="H51" s="301"/>
      <c r="I51" s="301"/>
      <c r="J51" s="1"/>
    </row>
    <row r="52" spans="1:10" ht="33" customHeight="1">
      <c r="A52" s="299" t="s">
        <v>45</v>
      </c>
      <c r="B52" s="299"/>
      <c r="C52" s="299"/>
      <c r="D52" s="299"/>
      <c r="E52" s="300" t="s">
        <v>46</v>
      </c>
      <c r="F52" s="300"/>
      <c r="G52" s="300"/>
      <c r="H52" s="300"/>
      <c r="I52" s="300"/>
      <c r="J52" s="1"/>
    </row>
    <row r="53" spans="1:10" ht="22.5" customHeight="1">
      <c r="A53" s="56" t="s">
        <v>12</v>
      </c>
      <c r="B53" s="5"/>
      <c r="C53" s="5"/>
      <c r="D53" s="5"/>
      <c r="E53" s="5"/>
      <c r="F53" s="5"/>
      <c r="G53" s="5"/>
      <c r="H53" s="5"/>
      <c r="I53" s="57" t="s">
        <v>47</v>
      </c>
      <c r="J53" s="1"/>
    </row>
    <row r="54" spans="1:10" ht="100.5" customHeight="1">
      <c r="A54" s="308"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8"/>
      <c r="C54" s="308"/>
      <c r="D54" s="308"/>
      <c r="E54" s="308"/>
      <c r="F54" s="308"/>
      <c r="G54" s="308"/>
      <c r="H54" s="308"/>
      <c r="I54" s="308"/>
    </row>
    <row r="55" spans="1:10" ht="8.1" customHeight="1">
      <c r="A55" s="7"/>
      <c r="B55" s="8"/>
      <c r="C55" s="8"/>
      <c r="D55" s="8"/>
      <c r="E55" s="8"/>
      <c r="F55" s="8"/>
      <c r="G55" s="8"/>
      <c r="H55" s="8"/>
      <c r="I55" s="8"/>
    </row>
    <row r="56" spans="1:10" ht="35.25" customHeight="1">
      <c r="A56" s="295" t="s">
        <v>48</v>
      </c>
      <c r="B56" s="295"/>
      <c r="C56" s="295"/>
      <c r="D56" s="295"/>
      <c r="E56" s="295"/>
      <c r="F56" s="295"/>
      <c r="G56" s="295"/>
      <c r="H56" s="295"/>
      <c r="I56" s="295"/>
    </row>
    <row r="57" spans="1:10" ht="8.1" customHeight="1">
      <c r="A57" s="9"/>
      <c r="B57" s="8"/>
      <c r="C57" s="8"/>
      <c r="D57" s="8"/>
      <c r="E57" s="8"/>
      <c r="F57" s="8"/>
      <c r="G57" s="8"/>
      <c r="H57" s="8"/>
      <c r="I57" s="8"/>
    </row>
    <row r="58" spans="1:10" ht="15.75">
      <c r="A58" s="306" t="s">
        <v>49</v>
      </c>
      <c r="B58" s="306"/>
      <c r="C58" s="306"/>
      <c r="D58" s="306"/>
      <c r="E58" s="306"/>
      <c r="F58" s="306"/>
      <c r="G58" s="306"/>
      <c r="H58" s="306"/>
      <c r="I58" s="306"/>
    </row>
    <row r="59" spans="1:10" ht="8.1" customHeight="1">
      <c r="A59" s="9"/>
      <c r="B59" s="8"/>
      <c r="C59" s="8"/>
      <c r="D59" s="8"/>
      <c r="E59" s="8"/>
      <c r="F59" s="8"/>
      <c r="G59" s="8"/>
      <c r="H59" s="8"/>
      <c r="I59" s="8"/>
    </row>
    <row r="60" spans="1:10" ht="16.5">
      <c r="A60" s="302" t="s">
        <v>50</v>
      </c>
      <c r="B60" s="302"/>
      <c r="C60" s="302"/>
      <c r="D60" s="302"/>
      <c r="E60" s="302"/>
      <c r="F60" s="302"/>
      <c r="G60" s="302"/>
      <c r="H60" s="302"/>
      <c r="I60" s="302"/>
    </row>
    <row r="61" spans="1:10" ht="8.1" customHeight="1">
      <c r="A61" s="10"/>
      <c r="B61" s="8"/>
      <c r="C61" s="8"/>
      <c r="D61" s="8"/>
      <c r="E61" s="8"/>
      <c r="F61" s="8"/>
      <c r="G61" s="8"/>
      <c r="H61" s="8"/>
      <c r="I61" s="8"/>
    </row>
    <row r="62" spans="1:10" ht="37.5" customHeight="1">
      <c r="A62" s="11" t="s">
        <v>51</v>
      </c>
      <c r="B62" s="294" t="s">
        <v>52</v>
      </c>
      <c r="C62" s="294"/>
      <c r="D62" s="294"/>
      <c r="E62" s="294"/>
      <c r="F62" s="294"/>
      <c r="G62" s="294"/>
      <c r="H62" s="294"/>
      <c r="I62" s="294"/>
    </row>
    <row r="63" spans="1:10" ht="8.1" customHeight="1">
      <c r="A63" s="9"/>
      <c r="B63" s="8"/>
      <c r="C63" s="8"/>
      <c r="D63" s="8"/>
      <c r="E63" s="8"/>
      <c r="F63" s="8"/>
      <c r="G63" s="8"/>
      <c r="H63" s="8"/>
      <c r="I63" s="8"/>
    </row>
    <row r="64" spans="1:10" ht="79.5" customHeight="1">
      <c r="A64" s="8"/>
      <c r="B64" s="11" t="s">
        <v>53</v>
      </c>
      <c r="C64" s="294" t="s">
        <v>54</v>
      </c>
      <c r="D64" s="294"/>
      <c r="E64" s="294"/>
      <c r="F64" s="294"/>
      <c r="G64" s="294"/>
      <c r="H64" s="294"/>
      <c r="I64" s="294"/>
    </row>
    <row r="65" spans="1:10" ht="8.1" customHeight="1">
      <c r="A65" s="8"/>
      <c r="B65" s="11"/>
      <c r="C65" s="4"/>
      <c r="D65" s="4"/>
      <c r="E65" s="4"/>
      <c r="F65" s="4"/>
      <c r="G65" s="4"/>
      <c r="H65" s="4"/>
      <c r="I65" s="4"/>
    </row>
    <row r="66" spans="1:10" ht="109.5" customHeight="1">
      <c r="A66" s="8"/>
      <c r="B66" s="11" t="s">
        <v>55</v>
      </c>
      <c r="C66" s="294" t="s">
        <v>56</v>
      </c>
      <c r="D66" s="294"/>
      <c r="E66" s="294"/>
      <c r="F66" s="294"/>
      <c r="G66" s="294"/>
      <c r="H66" s="294"/>
      <c r="I66" s="294"/>
    </row>
    <row r="67" spans="1:10" ht="8.1" customHeight="1">
      <c r="A67" s="8"/>
      <c r="B67" s="11"/>
      <c r="C67" s="73"/>
      <c r="D67" s="4"/>
      <c r="E67" s="4"/>
      <c r="F67" s="4"/>
      <c r="G67" s="4"/>
      <c r="H67" s="4"/>
      <c r="I67" s="4"/>
    </row>
    <row r="68" spans="1:10" ht="50.25" customHeight="1">
      <c r="A68" s="8"/>
      <c r="B68" s="11" t="s">
        <v>57</v>
      </c>
      <c r="C68" s="294" t="s">
        <v>58</v>
      </c>
      <c r="D68" s="294"/>
      <c r="E68" s="294"/>
      <c r="F68" s="294"/>
      <c r="G68" s="294"/>
      <c r="H68" s="294"/>
      <c r="I68" s="294"/>
    </row>
    <row r="69" spans="1:10" ht="15.75">
      <c r="A69" s="9"/>
      <c r="B69" s="8"/>
      <c r="C69" s="8"/>
      <c r="D69" s="8"/>
      <c r="E69" s="8"/>
      <c r="F69" s="8"/>
      <c r="G69" s="8"/>
      <c r="H69" s="8"/>
      <c r="I69" s="8"/>
    </row>
    <row r="70" spans="1:10" ht="87" customHeight="1">
      <c r="A70" s="11" t="s">
        <v>59</v>
      </c>
      <c r="B70" s="294" t="s">
        <v>60</v>
      </c>
      <c r="C70" s="294"/>
      <c r="D70" s="294"/>
      <c r="E70" s="294"/>
      <c r="F70" s="294"/>
      <c r="G70" s="294"/>
      <c r="H70" s="294"/>
      <c r="I70" s="294"/>
    </row>
    <row r="71" spans="1:10" ht="8.1" customHeight="1">
      <c r="A71" s="10"/>
      <c r="B71" s="8"/>
      <c r="C71" s="8"/>
      <c r="D71" s="8"/>
      <c r="E71" s="8"/>
      <c r="F71" s="8"/>
      <c r="G71" s="8"/>
      <c r="H71" s="8"/>
      <c r="I71" s="8"/>
    </row>
    <row r="72" spans="1:10" ht="16.5">
      <c r="A72" s="302" t="s">
        <v>61</v>
      </c>
      <c r="B72" s="302"/>
      <c r="C72" s="302"/>
      <c r="D72" s="302"/>
      <c r="E72" s="302"/>
      <c r="F72" s="302"/>
      <c r="G72" s="302"/>
      <c r="H72" s="302"/>
      <c r="I72" s="302"/>
    </row>
    <row r="73" spans="1:10" ht="16.5">
      <c r="A73" s="10"/>
      <c r="B73" s="8"/>
      <c r="C73" s="8"/>
      <c r="D73" s="8"/>
      <c r="E73" s="8"/>
      <c r="F73" s="8"/>
      <c r="G73" s="8"/>
      <c r="H73" s="8"/>
      <c r="I73" s="8"/>
    </row>
    <row r="74" spans="1:10" ht="49.5" customHeight="1">
      <c r="A74" s="11" t="s">
        <v>51</v>
      </c>
      <c r="B74" s="294" t="s">
        <v>62</v>
      </c>
      <c r="C74" s="294"/>
      <c r="D74" s="294"/>
      <c r="E74" s="294"/>
      <c r="F74" s="294"/>
      <c r="G74" s="294"/>
      <c r="H74" s="294"/>
      <c r="I74" s="294"/>
    </row>
    <row r="75" spans="1:10" ht="45" customHeight="1">
      <c r="A75" s="4"/>
      <c r="B75" s="5"/>
      <c r="C75" s="5"/>
      <c r="D75" s="5"/>
      <c r="E75" s="5"/>
      <c r="F75" s="4"/>
      <c r="G75" s="5"/>
      <c r="H75" s="5"/>
      <c r="I75" s="5"/>
      <c r="J75" s="1"/>
    </row>
    <row r="76" spans="1:10" ht="21" customHeight="1">
      <c r="A76" s="294" t="s">
        <v>44</v>
      </c>
      <c r="B76" s="294"/>
      <c r="C76" s="294"/>
      <c r="D76" s="294"/>
      <c r="E76" s="301" t="s">
        <v>44</v>
      </c>
      <c r="F76" s="301"/>
      <c r="G76" s="301"/>
      <c r="H76" s="301"/>
      <c r="I76" s="301"/>
      <c r="J76" s="1"/>
    </row>
    <row r="77" spans="1:10" ht="33" customHeight="1">
      <c r="A77" s="299" t="s">
        <v>45</v>
      </c>
      <c r="B77" s="299"/>
      <c r="C77" s="299"/>
      <c r="D77" s="299"/>
      <c r="E77" s="300" t="s">
        <v>46</v>
      </c>
      <c r="F77" s="300"/>
      <c r="G77" s="300"/>
      <c r="H77" s="300"/>
      <c r="I77" s="300"/>
      <c r="J77" s="1"/>
    </row>
    <row r="78" spans="1:10" ht="20.25" customHeight="1">
      <c r="A78" s="56" t="s">
        <v>12</v>
      </c>
      <c r="B78" s="5"/>
      <c r="C78" s="5"/>
      <c r="D78" s="5"/>
      <c r="E78" s="5"/>
      <c r="F78" s="5"/>
      <c r="G78" s="5"/>
      <c r="H78" s="5"/>
      <c r="I78" s="57" t="s">
        <v>63</v>
      </c>
      <c r="J78" s="1"/>
    </row>
    <row r="79" spans="1:10" ht="36" customHeight="1">
      <c r="A79" s="298" t="s">
        <v>64</v>
      </c>
      <c r="B79" s="298"/>
      <c r="C79" s="298"/>
      <c r="D79" s="298"/>
      <c r="E79" s="298"/>
      <c r="F79" s="298"/>
      <c r="G79" s="298"/>
      <c r="H79" s="298"/>
      <c r="I79" s="298"/>
      <c r="J79" s="1"/>
    </row>
    <row r="80" spans="1:10" ht="125.25" customHeight="1">
      <c r="A80" s="8"/>
      <c r="B80" s="11" t="s">
        <v>65</v>
      </c>
      <c r="C80" s="294" t="s">
        <v>66</v>
      </c>
      <c r="D80" s="294"/>
      <c r="E80" s="294"/>
      <c r="F80" s="294"/>
      <c r="G80" s="294"/>
      <c r="H80" s="294"/>
      <c r="I80" s="294"/>
    </row>
    <row r="81" spans="1:10" ht="9.9499999999999993" customHeight="1">
      <c r="A81" s="8"/>
      <c r="B81" s="12"/>
      <c r="C81" s="9"/>
      <c r="D81" s="9"/>
      <c r="E81" s="9"/>
      <c r="F81" s="9"/>
      <c r="G81" s="9"/>
      <c r="H81" s="9"/>
      <c r="I81" s="9"/>
    </row>
    <row r="82" spans="1:10" ht="112.5" customHeight="1">
      <c r="A82" s="8"/>
      <c r="B82" s="11" t="s">
        <v>55</v>
      </c>
      <c r="C82" s="294" t="s">
        <v>67</v>
      </c>
      <c r="D82" s="294"/>
      <c r="E82" s="294"/>
      <c r="F82" s="294"/>
      <c r="G82" s="294"/>
      <c r="H82" s="294"/>
      <c r="I82" s="294"/>
    </row>
    <row r="83" spans="1:10" ht="9.9499999999999993" customHeight="1">
      <c r="A83" s="8"/>
      <c r="B83" s="11"/>
      <c r="C83" s="13"/>
      <c r="D83" s="13"/>
      <c r="E83" s="13"/>
      <c r="F83" s="13"/>
      <c r="G83" s="13"/>
      <c r="H83" s="13"/>
      <c r="I83" s="13"/>
    </row>
    <row r="84" spans="1:10" ht="134.25" customHeight="1">
      <c r="A84" s="8"/>
      <c r="B84" s="11" t="s">
        <v>57</v>
      </c>
      <c r="C84" s="294" t="s">
        <v>68</v>
      </c>
      <c r="D84" s="294"/>
      <c r="E84" s="294"/>
      <c r="F84" s="294"/>
      <c r="G84" s="294"/>
      <c r="H84" s="294"/>
      <c r="I84" s="294"/>
    </row>
    <row r="85" spans="1:10" ht="9.9499999999999993" customHeight="1">
      <c r="A85" s="8"/>
      <c r="B85" s="11"/>
      <c r="C85" s="13"/>
      <c r="D85" s="13"/>
      <c r="E85" s="13"/>
      <c r="F85" s="13"/>
      <c r="G85" s="13"/>
      <c r="H85" s="13"/>
      <c r="I85" s="13"/>
    </row>
    <row r="86" spans="1:10" ht="94.5" customHeight="1">
      <c r="A86" s="8"/>
      <c r="B86" s="11" t="s">
        <v>69</v>
      </c>
      <c r="C86" s="294" t="s">
        <v>70</v>
      </c>
      <c r="D86" s="294"/>
      <c r="E86" s="294"/>
      <c r="F86" s="294"/>
      <c r="G86" s="294"/>
      <c r="H86" s="294"/>
      <c r="I86" s="294"/>
    </row>
    <row r="87" spans="1:10" ht="9.9499999999999993" customHeight="1">
      <c r="A87" s="8"/>
      <c r="B87" s="11"/>
      <c r="C87" s="13"/>
      <c r="D87" s="13"/>
      <c r="E87" s="13"/>
      <c r="F87" s="13"/>
      <c r="G87" s="13"/>
      <c r="H87" s="13"/>
      <c r="I87" s="13"/>
    </row>
    <row r="88" spans="1:10" ht="81.75" customHeight="1">
      <c r="A88" s="8"/>
      <c r="B88" s="11" t="s">
        <v>71</v>
      </c>
      <c r="C88" s="294" t="s">
        <v>72</v>
      </c>
      <c r="D88" s="294"/>
      <c r="E88" s="294"/>
      <c r="F88" s="294"/>
      <c r="G88" s="294"/>
      <c r="H88" s="294"/>
      <c r="I88" s="294"/>
    </row>
    <row r="89" spans="1:10" ht="9.9499999999999993" customHeight="1">
      <c r="A89" s="8"/>
      <c r="B89" s="11"/>
      <c r="C89" s="13"/>
      <c r="D89" s="13"/>
      <c r="E89" s="13"/>
      <c r="F89" s="13"/>
      <c r="G89" s="13"/>
      <c r="H89" s="13"/>
      <c r="I89" s="13"/>
    </row>
    <row r="90" spans="1:10" ht="72" customHeight="1">
      <c r="A90" s="8"/>
      <c r="B90" s="11" t="s">
        <v>73</v>
      </c>
      <c r="C90" s="294" t="s">
        <v>74</v>
      </c>
      <c r="D90" s="294"/>
      <c r="E90" s="294"/>
      <c r="F90" s="294"/>
      <c r="G90" s="294"/>
      <c r="H90" s="294"/>
      <c r="I90" s="294"/>
    </row>
    <row r="91" spans="1:10" ht="8.1" customHeight="1">
      <c r="A91" s="8"/>
      <c r="B91" s="13"/>
      <c r="C91" s="13"/>
      <c r="D91" s="13"/>
      <c r="E91" s="13"/>
      <c r="F91" s="13"/>
      <c r="G91" s="13"/>
      <c r="H91" s="13"/>
      <c r="I91" s="13"/>
    </row>
    <row r="92" spans="1:10" ht="53.25" customHeight="1">
      <c r="A92" s="11" t="s">
        <v>59</v>
      </c>
      <c r="B92" s="294" t="s">
        <v>75</v>
      </c>
      <c r="C92" s="294"/>
      <c r="D92" s="294"/>
      <c r="E92" s="294"/>
      <c r="F92" s="294"/>
      <c r="G92" s="294"/>
      <c r="H92" s="294"/>
      <c r="I92" s="294"/>
    </row>
    <row r="93" spans="1:10" ht="62.25" customHeight="1">
      <c r="A93" s="4"/>
      <c r="B93" s="5"/>
      <c r="C93" s="5"/>
      <c r="D93" s="5"/>
      <c r="E93" s="5"/>
      <c r="F93" s="4"/>
      <c r="G93" s="5"/>
      <c r="H93" s="5"/>
      <c r="I93" s="5"/>
      <c r="J93" s="1"/>
    </row>
    <row r="94" spans="1:10" ht="21" customHeight="1">
      <c r="A94" s="294" t="s">
        <v>44</v>
      </c>
      <c r="B94" s="294"/>
      <c r="C94" s="294"/>
      <c r="D94" s="294"/>
      <c r="E94" s="301" t="s">
        <v>44</v>
      </c>
      <c r="F94" s="301"/>
      <c r="G94" s="301"/>
      <c r="H94" s="301"/>
      <c r="I94" s="301"/>
      <c r="J94" s="1"/>
    </row>
    <row r="95" spans="1:10" ht="33" customHeight="1">
      <c r="A95" s="299" t="s">
        <v>45</v>
      </c>
      <c r="B95" s="299"/>
      <c r="C95" s="299"/>
      <c r="D95" s="299"/>
      <c r="E95" s="300" t="s">
        <v>46</v>
      </c>
      <c r="F95" s="300"/>
      <c r="G95" s="300"/>
      <c r="H95" s="300"/>
      <c r="I95" s="300"/>
      <c r="J95" s="1"/>
    </row>
    <row r="96" spans="1:10" ht="20.25" customHeight="1">
      <c r="A96" s="56" t="s">
        <v>12</v>
      </c>
      <c r="B96" s="5"/>
      <c r="C96" s="5"/>
      <c r="D96" s="5"/>
      <c r="E96" s="5"/>
      <c r="F96" s="5"/>
      <c r="G96" s="5"/>
      <c r="H96" s="5"/>
      <c r="I96" s="57" t="s">
        <v>76</v>
      </c>
      <c r="J96" s="1"/>
    </row>
    <row r="97" spans="1:10" ht="27.75" customHeight="1">
      <c r="A97" s="302" t="s">
        <v>77</v>
      </c>
      <c r="B97" s="302"/>
      <c r="C97" s="302"/>
      <c r="D97" s="302"/>
      <c r="E97" s="302"/>
      <c r="F97" s="302"/>
      <c r="G97" s="302"/>
      <c r="H97" s="302"/>
      <c r="I97" s="302"/>
    </row>
    <row r="98" spans="1:10" ht="21.75" customHeight="1">
      <c r="A98" s="9"/>
      <c r="B98" s="294"/>
      <c r="C98" s="294"/>
      <c r="D98" s="294"/>
      <c r="E98" s="294"/>
      <c r="F98" s="294"/>
      <c r="G98" s="294"/>
      <c r="H98" s="294"/>
      <c r="I98" s="294"/>
    </row>
    <row r="99" spans="1:10" ht="85.5" customHeight="1">
      <c r="A99" s="11" t="s">
        <v>51</v>
      </c>
      <c r="B99" s="294" t="s">
        <v>78</v>
      </c>
      <c r="C99" s="294"/>
      <c r="D99" s="294"/>
      <c r="E99" s="294"/>
      <c r="F99" s="294"/>
      <c r="G99" s="294"/>
      <c r="H99" s="294"/>
      <c r="I99" s="294"/>
    </row>
    <row r="100" spans="1:10" ht="15.75">
      <c r="A100" s="56"/>
      <c r="B100" s="5"/>
      <c r="C100" s="5"/>
      <c r="D100" s="5"/>
      <c r="E100" s="5"/>
      <c r="F100" s="5"/>
      <c r="G100" s="5"/>
      <c r="H100" s="5"/>
      <c r="I100" s="57"/>
      <c r="J100" s="1"/>
    </row>
    <row r="101" spans="1:10" ht="165.75" customHeight="1">
      <c r="A101" s="11" t="s">
        <v>59</v>
      </c>
      <c r="B101" s="294" t="s">
        <v>79</v>
      </c>
      <c r="C101" s="294"/>
      <c r="D101" s="294"/>
      <c r="E101" s="294"/>
      <c r="F101" s="294"/>
      <c r="G101" s="294"/>
      <c r="H101" s="294"/>
      <c r="I101" s="294"/>
    </row>
    <row r="102" spans="1:10" ht="18" customHeight="1">
      <c r="A102" s="11"/>
      <c r="B102" s="9"/>
      <c r="C102" s="9"/>
      <c r="D102" s="9"/>
      <c r="E102" s="9"/>
      <c r="F102" s="9"/>
      <c r="G102" s="9"/>
      <c r="H102" s="9"/>
      <c r="I102" s="9"/>
    </row>
    <row r="103" spans="1:10" ht="62.25" customHeight="1">
      <c r="A103" s="11" t="s">
        <v>80</v>
      </c>
      <c r="B103" s="294" t="s">
        <v>81</v>
      </c>
      <c r="C103" s="294"/>
      <c r="D103" s="294"/>
      <c r="E103" s="294"/>
      <c r="F103" s="294"/>
      <c r="G103" s="294"/>
      <c r="H103" s="294"/>
      <c r="I103" s="294"/>
    </row>
    <row r="104" spans="1:10" ht="15" customHeight="1">
      <c r="A104" s="9"/>
      <c r="B104" s="8"/>
      <c r="C104" s="8"/>
      <c r="D104" s="8"/>
      <c r="E104" s="8"/>
      <c r="F104" s="8"/>
      <c r="G104" s="8"/>
      <c r="H104" s="8"/>
      <c r="I104" s="8"/>
    </row>
    <row r="105" spans="1:10" ht="29.25" customHeight="1">
      <c r="A105" s="302" t="s">
        <v>82</v>
      </c>
      <c r="B105" s="302"/>
      <c r="C105" s="302"/>
      <c r="D105" s="302"/>
      <c r="E105" s="302"/>
      <c r="F105" s="302"/>
      <c r="G105" s="302"/>
      <c r="H105" s="302"/>
      <c r="I105" s="302"/>
    </row>
    <row r="106" spans="1:10" ht="29.25" customHeight="1">
      <c r="A106" s="10"/>
      <c r="B106" s="8"/>
      <c r="C106" s="8"/>
      <c r="D106" s="8"/>
      <c r="E106" s="8"/>
      <c r="F106" s="8"/>
      <c r="G106" s="8"/>
      <c r="H106" s="8"/>
      <c r="I106" s="8"/>
    </row>
    <row r="107" spans="1:10" ht="54.75" customHeight="1">
      <c r="A107" s="11" t="s">
        <v>51</v>
      </c>
      <c r="B107" s="295" t="s">
        <v>83</v>
      </c>
      <c r="C107" s="295"/>
      <c r="D107" s="295"/>
      <c r="E107" s="295"/>
      <c r="F107" s="295"/>
      <c r="G107" s="295"/>
      <c r="H107" s="295"/>
      <c r="I107" s="295"/>
    </row>
    <row r="108" spans="1:10" ht="15" customHeight="1">
      <c r="A108" s="11"/>
      <c r="B108" s="8"/>
      <c r="C108" s="8"/>
      <c r="D108" s="8"/>
      <c r="E108" s="8"/>
      <c r="F108" s="8"/>
      <c r="G108" s="8"/>
      <c r="H108" s="8"/>
      <c r="I108" s="8"/>
    </row>
    <row r="109" spans="1:10" ht="66.75" customHeight="1">
      <c r="A109" s="11" t="s">
        <v>59</v>
      </c>
      <c r="B109" s="295" t="s">
        <v>84</v>
      </c>
      <c r="C109" s="295"/>
      <c r="D109" s="295"/>
      <c r="E109" s="295"/>
      <c r="F109" s="295"/>
      <c r="G109" s="295"/>
      <c r="H109" s="295"/>
      <c r="I109" s="295"/>
    </row>
    <row r="110" spans="1:10" ht="15" customHeight="1">
      <c r="A110" s="9"/>
      <c r="B110" s="8"/>
      <c r="C110" s="8"/>
      <c r="D110" s="8"/>
      <c r="E110" s="8"/>
      <c r="F110" s="8"/>
      <c r="G110" s="8"/>
      <c r="H110" s="8"/>
      <c r="I110" s="8"/>
    </row>
    <row r="111" spans="1:10" ht="25.5" customHeight="1">
      <c r="A111" s="302" t="s">
        <v>85</v>
      </c>
      <c r="B111" s="302"/>
      <c r="C111" s="302"/>
      <c r="D111" s="302"/>
      <c r="E111" s="302"/>
      <c r="F111" s="302"/>
      <c r="G111" s="302"/>
      <c r="H111" s="302"/>
      <c r="I111" s="302"/>
    </row>
    <row r="112" spans="1:10" ht="22.5" customHeight="1">
      <c r="A112" s="10"/>
      <c r="B112" s="8"/>
      <c r="C112" s="8"/>
      <c r="D112" s="8"/>
      <c r="E112" s="8"/>
      <c r="F112" s="8"/>
      <c r="G112" s="8"/>
      <c r="H112" s="8"/>
      <c r="I112" s="8"/>
    </row>
    <row r="113" spans="1:10" ht="58.5" customHeight="1">
      <c r="A113" s="11" t="s">
        <v>51</v>
      </c>
      <c r="B113" s="295" t="s">
        <v>86</v>
      </c>
      <c r="C113" s="295"/>
      <c r="D113" s="295"/>
      <c r="E113" s="295"/>
      <c r="F113" s="295"/>
      <c r="G113" s="295"/>
      <c r="H113" s="295"/>
      <c r="I113" s="295"/>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4" t="s">
        <v>44</v>
      </c>
      <c r="B116" s="294"/>
      <c r="C116" s="294"/>
      <c r="D116" s="294"/>
      <c r="E116" s="301" t="s">
        <v>44</v>
      </c>
      <c r="F116" s="301"/>
      <c r="G116" s="301"/>
      <c r="H116" s="301"/>
      <c r="I116" s="301"/>
      <c r="J116" s="1"/>
    </row>
    <row r="117" spans="1:10" ht="33" customHeight="1">
      <c r="A117" s="299" t="s">
        <v>45</v>
      </c>
      <c r="B117" s="299"/>
      <c r="C117" s="299"/>
      <c r="D117" s="299"/>
      <c r="E117" s="300" t="s">
        <v>46</v>
      </c>
      <c r="F117" s="300"/>
      <c r="G117" s="300"/>
      <c r="H117" s="300"/>
      <c r="I117" s="300"/>
      <c r="J117" s="1"/>
    </row>
    <row r="118" spans="1:10" ht="19.5" customHeight="1">
      <c r="A118" s="56" t="s">
        <v>12</v>
      </c>
      <c r="B118" s="5"/>
      <c r="C118" s="5"/>
      <c r="D118" s="5"/>
      <c r="E118" s="5"/>
      <c r="F118" s="5"/>
      <c r="G118" s="5"/>
      <c r="H118" s="5"/>
      <c r="I118" s="57" t="s">
        <v>87</v>
      </c>
    </row>
    <row r="119" spans="1:10" ht="60.75" customHeight="1">
      <c r="A119" s="11" t="s">
        <v>59</v>
      </c>
      <c r="B119" s="295" t="s">
        <v>88</v>
      </c>
      <c r="C119" s="295"/>
      <c r="D119" s="295"/>
      <c r="E119" s="295"/>
      <c r="F119" s="295"/>
      <c r="G119" s="295"/>
      <c r="H119" s="295"/>
      <c r="I119" s="295"/>
    </row>
    <row r="120" spans="1:10" ht="15.95" customHeight="1">
      <c r="A120" s="9"/>
      <c r="B120" s="8"/>
      <c r="C120" s="8"/>
      <c r="D120" s="8"/>
      <c r="E120" s="8"/>
      <c r="F120" s="8"/>
      <c r="G120" s="8"/>
      <c r="H120" s="8"/>
      <c r="I120" s="8"/>
    </row>
    <row r="121" spans="1:10" ht="26.25" customHeight="1">
      <c r="A121" s="302" t="s">
        <v>89</v>
      </c>
      <c r="B121" s="302"/>
      <c r="C121" s="302"/>
      <c r="D121" s="302"/>
      <c r="E121" s="302"/>
      <c r="F121" s="302"/>
      <c r="G121" s="302"/>
      <c r="H121" s="302"/>
      <c r="I121" s="302"/>
    </row>
    <row r="122" spans="1:10" ht="24.75" customHeight="1">
      <c r="A122" s="9"/>
      <c r="B122" s="8"/>
      <c r="C122" s="8"/>
      <c r="D122" s="8"/>
      <c r="E122" s="8"/>
      <c r="F122" s="8"/>
      <c r="G122" s="8"/>
      <c r="H122" s="8"/>
      <c r="I122" s="8"/>
    </row>
    <row r="123" spans="1:10" ht="39.75" customHeight="1">
      <c r="A123" s="11" t="s">
        <v>51</v>
      </c>
      <c r="B123" s="295" t="s">
        <v>90</v>
      </c>
      <c r="C123" s="295"/>
      <c r="D123" s="295"/>
      <c r="E123" s="295"/>
      <c r="F123" s="295"/>
      <c r="G123" s="295"/>
      <c r="H123" s="295"/>
      <c r="I123" s="295"/>
    </row>
    <row r="124" spans="1:10" ht="25.5" customHeight="1">
      <c r="A124" s="8"/>
      <c r="B124" s="8"/>
      <c r="C124" s="8"/>
      <c r="D124" s="8"/>
      <c r="E124" s="8"/>
      <c r="F124" s="8"/>
      <c r="G124" s="8"/>
      <c r="H124" s="8"/>
      <c r="I124" s="8"/>
      <c r="J124" s="1"/>
    </row>
    <row r="125" spans="1:10" ht="43.5" customHeight="1">
      <c r="A125" s="11" t="s">
        <v>59</v>
      </c>
      <c r="B125" s="295" t="s">
        <v>91</v>
      </c>
      <c r="C125" s="295"/>
      <c r="D125" s="295"/>
      <c r="E125" s="295"/>
      <c r="F125" s="295"/>
      <c r="G125" s="295"/>
      <c r="H125" s="295"/>
      <c r="I125" s="295"/>
    </row>
    <row r="126" spans="1:10" ht="21.75" customHeight="1">
      <c r="A126" s="10"/>
      <c r="B126" s="8"/>
      <c r="C126" s="8"/>
      <c r="D126" s="8"/>
      <c r="E126" s="8"/>
      <c r="F126" s="8"/>
      <c r="G126" s="8"/>
      <c r="H126" s="8"/>
      <c r="I126" s="8"/>
    </row>
    <row r="127" spans="1:10" ht="25.5" customHeight="1">
      <c r="A127" s="302" t="s">
        <v>92</v>
      </c>
      <c r="B127" s="302"/>
      <c r="C127" s="302"/>
      <c r="D127" s="302"/>
      <c r="E127" s="302"/>
      <c r="F127" s="302"/>
      <c r="G127" s="302"/>
      <c r="H127" s="302"/>
      <c r="I127" s="302"/>
    </row>
    <row r="128" spans="1:10" ht="23.25" customHeight="1">
      <c r="A128" s="9"/>
      <c r="B128" s="8"/>
      <c r="C128" s="8"/>
      <c r="D128" s="8"/>
      <c r="E128" s="8"/>
      <c r="F128" s="8"/>
      <c r="G128" s="8"/>
      <c r="H128" s="8"/>
      <c r="I128" s="8"/>
    </row>
    <row r="129" spans="1:10" ht="88.5" customHeight="1">
      <c r="A129" s="295" t="s">
        <v>93</v>
      </c>
      <c r="B129" s="295"/>
      <c r="C129" s="295"/>
      <c r="D129" s="295"/>
      <c r="E129" s="295"/>
      <c r="F129" s="295"/>
      <c r="G129" s="295"/>
      <c r="H129" s="295"/>
      <c r="I129" s="295"/>
    </row>
    <row r="130" spans="1:10" ht="26.25" customHeight="1">
      <c r="A130" s="8"/>
      <c r="B130" s="8"/>
      <c r="C130" s="8"/>
      <c r="D130" s="8"/>
      <c r="E130" s="8"/>
      <c r="F130" s="8"/>
      <c r="G130" s="8"/>
      <c r="H130" s="8"/>
      <c r="I130" s="8"/>
    </row>
    <row r="131" spans="1:10" ht="21.75" customHeight="1">
      <c r="A131" s="302" t="s">
        <v>94</v>
      </c>
      <c r="B131" s="302"/>
      <c r="C131" s="302"/>
      <c r="D131" s="302"/>
      <c r="E131" s="302"/>
      <c r="F131" s="302"/>
      <c r="G131" s="302"/>
      <c r="H131" s="302"/>
      <c r="I131" s="302"/>
    </row>
    <row r="132" spans="1:10" ht="25.5" customHeight="1">
      <c r="A132" s="10"/>
      <c r="B132" s="8"/>
      <c r="C132" s="8"/>
      <c r="D132" s="8"/>
      <c r="E132" s="8"/>
      <c r="F132" s="8"/>
      <c r="G132" s="8"/>
      <c r="H132" s="8"/>
      <c r="I132" s="8"/>
    </row>
    <row r="133" spans="1:10" ht="69" customHeight="1">
      <c r="A133" s="11" t="s">
        <v>51</v>
      </c>
      <c r="B133" s="295" t="s">
        <v>95</v>
      </c>
      <c r="C133" s="295"/>
      <c r="D133" s="295"/>
      <c r="E133" s="295"/>
      <c r="F133" s="295"/>
      <c r="G133" s="295"/>
      <c r="H133" s="295"/>
      <c r="I133" s="295"/>
    </row>
    <row r="134" spans="1:10" ht="21" customHeight="1">
      <c r="A134" s="11"/>
      <c r="B134" s="295"/>
      <c r="C134" s="295"/>
      <c r="D134" s="295"/>
      <c r="E134" s="295"/>
      <c r="F134" s="295"/>
      <c r="G134" s="295"/>
      <c r="H134" s="295"/>
      <c r="I134" s="295"/>
    </row>
    <row r="135" spans="1:10" ht="191.25" customHeight="1">
      <c r="A135" s="11" t="s">
        <v>59</v>
      </c>
      <c r="B135" s="295" t="s">
        <v>96</v>
      </c>
      <c r="C135" s="295"/>
      <c r="D135" s="295"/>
      <c r="E135" s="295"/>
      <c r="F135" s="295"/>
      <c r="G135" s="295"/>
      <c r="H135" s="295"/>
      <c r="I135" s="295"/>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4" t="s">
        <v>44</v>
      </c>
      <c r="B138" s="294"/>
      <c r="C138" s="294"/>
      <c r="D138" s="294"/>
      <c r="E138" s="301" t="s">
        <v>44</v>
      </c>
      <c r="F138" s="301"/>
      <c r="G138" s="301"/>
      <c r="H138" s="301"/>
      <c r="I138" s="301"/>
      <c r="J138" s="1"/>
    </row>
    <row r="139" spans="1:10" ht="37.5" customHeight="1">
      <c r="A139" s="299" t="s">
        <v>45</v>
      </c>
      <c r="B139" s="299"/>
      <c r="C139" s="299"/>
      <c r="D139" s="299"/>
      <c r="E139" s="300" t="s">
        <v>46</v>
      </c>
      <c r="F139" s="300"/>
      <c r="G139" s="300"/>
      <c r="H139" s="300"/>
      <c r="I139" s="300"/>
      <c r="J139" s="1"/>
    </row>
    <row r="140" spans="1:10" ht="20.25" customHeight="1">
      <c r="A140" s="56" t="s">
        <v>12</v>
      </c>
      <c r="B140" s="5"/>
      <c r="C140" s="5"/>
      <c r="D140" s="5"/>
      <c r="E140" s="5"/>
      <c r="F140" s="5"/>
      <c r="G140" s="5"/>
      <c r="H140" s="5"/>
      <c r="I140" s="57" t="s">
        <v>97</v>
      </c>
      <c r="J140" s="1"/>
    </row>
    <row r="141" spans="1:10" ht="70.5" customHeight="1">
      <c r="A141" s="11" t="s">
        <v>80</v>
      </c>
      <c r="B141" s="295" t="s">
        <v>98</v>
      </c>
      <c r="C141" s="295"/>
      <c r="D141" s="295"/>
      <c r="E141" s="295"/>
      <c r="F141" s="295"/>
      <c r="G141" s="295"/>
      <c r="H141" s="295"/>
      <c r="I141" s="295"/>
    </row>
    <row r="142" spans="1:10" ht="31.5" customHeight="1">
      <c r="A142" s="11"/>
      <c r="B142" s="295"/>
      <c r="C142" s="295"/>
      <c r="D142" s="295"/>
      <c r="E142" s="295"/>
      <c r="F142" s="295"/>
      <c r="G142" s="295"/>
      <c r="H142" s="295"/>
      <c r="I142" s="295"/>
    </row>
    <row r="143" spans="1:10" ht="141.75" customHeight="1">
      <c r="A143" s="11" t="s">
        <v>99</v>
      </c>
      <c r="B143" s="295" t="s">
        <v>100</v>
      </c>
      <c r="C143" s="295"/>
      <c r="D143" s="295"/>
      <c r="E143" s="295"/>
      <c r="F143" s="295"/>
      <c r="G143" s="295"/>
      <c r="H143" s="295"/>
      <c r="I143" s="295"/>
    </row>
    <row r="144" spans="1:10" ht="22.5" customHeight="1">
      <c r="A144" s="9"/>
      <c r="B144" s="295"/>
      <c r="C144" s="295"/>
      <c r="D144" s="295"/>
      <c r="E144" s="295"/>
      <c r="F144" s="295"/>
      <c r="G144" s="295"/>
      <c r="H144" s="295"/>
      <c r="I144" s="295"/>
    </row>
    <row r="145" spans="1:10" ht="74.25" customHeight="1">
      <c r="A145" s="11" t="s">
        <v>101</v>
      </c>
      <c r="B145" s="295" t="s">
        <v>102</v>
      </c>
      <c r="C145" s="295"/>
      <c r="D145" s="295"/>
      <c r="E145" s="295"/>
      <c r="F145" s="295"/>
      <c r="G145" s="295"/>
      <c r="H145" s="295"/>
      <c r="I145" s="295"/>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5" t="s">
        <v>104</v>
      </c>
      <c r="C148" s="295"/>
      <c r="D148" s="295"/>
      <c r="E148" s="295"/>
      <c r="F148" s="295"/>
      <c r="G148" s="295"/>
      <c r="H148" s="295"/>
      <c r="I148" s="295"/>
    </row>
    <row r="149" spans="1:10" ht="15.95" customHeight="1">
      <c r="A149" s="11"/>
      <c r="B149" s="295"/>
      <c r="C149" s="295"/>
      <c r="D149" s="295"/>
      <c r="E149" s="295"/>
      <c r="F149" s="295"/>
      <c r="G149" s="295"/>
      <c r="H149" s="295"/>
      <c r="I149" s="295"/>
    </row>
    <row r="150" spans="1:10" ht="90" customHeight="1">
      <c r="A150" s="11" t="s">
        <v>105</v>
      </c>
      <c r="B150" s="295" t="s">
        <v>106</v>
      </c>
      <c r="C150" s="295"/>
      <c r="D150" s="295"/>
      <c r="E150" s="295"/>
      <c r="F150" s="295"/>
      <c r="G150" s="295"/>
      <c r="H150" s="295"/>
      <c r="I150" s="295"/>
    </row>
    <row r="151" spans="1:10" ht="15.95" customHeight="1">
      <c r="A151" s="11"/>
      <c r="B151" s="8"/>
      <c r="C151" s="8"/>
      <c r="D151" s="8"/>
      <c r="E151" s="8"/>
      <c r="F151" s="8"/>
      <c r="G151" s="8"/>
      <c r="H151" s="8"/>
      <c r="I151" s="8"/>
    </row>
    <row r="152" spans="1:10" ht="111.75" customHeight="1">
      <c r="A152" s="11" t="s">
        <v>107</v>
      </c>
      <c r="B152" s="295" t="s">
        <v>108</v>
      </c>
      <c r="C152" s="295"/>
      <c r="D152" s="295"/>
      <c r="E152" s="295"/>
      <c r="F152" s="295"/>
      <c r="G152" s="295"/>
      <c r="H152" s="295"/>
      <c r="I152" s="295"/>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4" t="s">
        <v>44</v>
      </c>
      <c r="B155" s="294"/>
      <c r="C155" s="294"/>
      <c r="D155" s="294"/>
      <c r="E155" s="301" t="s">
        <v>44</v>
      </c>
      <c r="F155" s="301"/>
      <c r="G155" s="301"/>
      <c r="H155" s="301"/>
      <c r="I155" s="301"/>
      <c r="J155" s="1"/>
    </row>
    <row r="156" spans="1:10" ht="33" customHeight="1">
      <c r="A156" s="299" t="s">
        <v>45</v>
      </c>
      <c r="B156" s="299"/>
      <c r="C156" s="299"/>
      <c r="D156" s="299"/>
      <c r="E156" s="300" t="s">
        <v>46</v>
      </c>
      <c r="F156" s="300"/>
      <c r="G156" s="300"/>
      <c r="H156" s="300"/>
      <c r="I156" s="300"/>
      <c r="J156" s="1"/>
    </row>
    <row r="157" spans="1:10" ht="27" customHeight="1">
      <c r="A157" s="56" t="s">
        <v>12</v>
      </c>
      <c r="B157" s="5"/>
      <c r="C157" s="5"/>
      <c r="D157" s="5"/>
      <c r="E157" s="5"/>
      <c r="F157" s="5"/>
      <c r="G157" s="5"/>
      <c r="H157" s="5"/>
      <c r="I157" s="57" t="s">
        <v>109</v>
      </c>
      <c r="J157" s="1"/>
    </row>
    <row r="158" spans="1:10" ht="21" customHeight="1">
      <c r="A158" s="11" t="s">
        <v>110</v>
      </c>
      <c r="B158" s="295" t="s">
        <v>111</v>
      </c>
      <c r="C158" s="295"/>
      <c r="D158" s="295"/>
      <c r="E158" s="295"/>
      <c r="F158" s="295"/>
      <c r="G158" s="295"/>
      <c r="H158" s="295"/>
      <c r="I158" s="295"/>
    </row>
    <row r="159" spans="1:10" ht="30" customHeight="1">
      <c r="A159" s="11"/>
      <c r="B159" s="8"/>
      <c r="C159" s="8"/>
      <c r="D159" s="8"/>
      <c r="E159" s="8"/>
      <c r="F159" s="8"/>
      <c r="G159" s="8"/>
      <c r="H159" s="8"/>
      <c r="I159" s="8"/>
    </row>
    <row r="160" spans="1:10" ht="74.25" customHeight="1">
      <c r="A160" s="11" t="s">
        <v>112</v>
      </c>
      <c r="B160" s="295" t="s">
        <v>113</v>
      </c>
      <c r="C160" s="295"/>
      <c r="D160" s="295"/>
      <c r="E160" s="295"/>
      <c r="F160" s="295"/>
      <c r="G160" s="295"/>
      <c r="H160" s="295"/>
      <c r="I160" s="295"/>
    </row>
    <row r="161" spans="1:10" ht="13.5" customHeight="1">
      <c r="A161" s="9"/>
      <c r="B161" s="8"/>
      <c r="C161" s="8"/>
      <c r="D161" s="8"/>
      <c r="E161" s="8"/>
      <c r="F161" s="8"/>
      <c r="G161" s="8"/>
      <c r="H161" s="8"/>
      <c r="I161" s="8"/>
    </row>
    <row r="162" spans="1:10" ht="16.5">
      <c r="A162" s="302" t="s">
        <v>114</v>
      </c>
      <c r="B162" s="302"/>
      <c r="C162" s="302"/>
      <c r="D162" s="302"/>
      <c r="E162" s="302"/>
      <c r="F162" s="302"/>
      <c r="G162" s="302"/>
      <c r="H162" s="302"/>
      <c r="I162" s="302"/>
    </row>
    <row r="163" spans="1:10" ht="30" customHeight="1">
      <c r="A163" s="9"/>
      <c r="B163" s="8"/>
      <c r="C163" s="8"/>
      <c r="D163" s="8"/>
      <c r="E163" s="8"/>
      <c r="F163" s="8"/>
      <c r="G163" s="8"/>
      <c r="H163" s="8"/>
      <c r="I163" s="8"/>
    </row>
    <row r="164" spans="1:10" ht="60" customHeight="1">
      <c r="A164" s="295" t="s">
        <v>115</v>
      </c>
      <c r="B164" s="295"/>
      <c r="C164" s="295"/>
      <c r="D164" s="295"/>
      <c r="E164" s="295"/>
      <c r="F164" s="295"/>
      <c r="G164" s="295"/>
      <c r="H164" s="295"/>
      <c r="I164" s="295"/>
    </row>
    <row r="165" spans="1:10" ht="11.25" customHeight="1">
      <c r="A165" s="10"/>
      <c r="B165" s="8"/>
      <c r="C165" s="8"/>
      <c r="D165" s="8"/>
      <c r="E165" s="8"/>
      <c r="F165" s="8"/>
      <c r="G165" s="8"/>
      <c r="H165" s="8"/>
      <c r="I165" s="8"/>
    </row>
    <row r="166" spans="1:10" ht="27.75" customHeight="1">
      <c r="A166" s="302" t="s">
        <v>116</v>
      </c>
      <c r="B166" s="302"/>
      <c r="C166" s="302"/>
      <c r="D166" s="302"/>
      <c r="E166" s="302"/>
      <c r="F166" s="302"/>
      <c r="G166" s="302"/>
      <c r="H166" s="302"/>
      <c r="I166" s="302"/>
    </row>
    <row r="167" spans="1:10" ht="12.75" customHeight="1">
      <c r="A167" s="9"/>
      <c r="B167" s="8"/>
      <c r="C167" s="8"/>
      <c r="D167" s="8"/>
      <c r="E167" s="8"/>
      <c r="F167" s="8"/>
      <c r="G167" s="8"/>
      <c r="H167" s="8"/>
      <c r="I167" s="8"/>
    </row>
    <row r="168" spans="1:10" ht="74.25" customHeight="1">
      <c r="A168" s="11" t="s">
        <v>51</v>
      </c>
      <c r="B168" s="295" t="s">
        <v>117</v>
      </c>
      <c r="C168" s="295"/>
      <c r="D168" s="295"/>
      <c r="E168" s="295"/>
      <c r="F168" s="295"/>
      <c r="G168" s="295"/>
      <c r="H168" s="295"/>
      <c r="I168" s="295"/>
    </row>
    <row r="169" spans="1:10" ht="23.25" customHeight="1">
      <c r="A169" s="12"/>
      <c r="B169" s="8"/>
      <c r="C169" s="8"/>
      <c r="D169" s="8"/>
      <c r="E169" s="8"/>
      <c r="F169" s="8"/>
      <c r="G169" s="8"/>
      <c r="H169" s="8"/>
      <c r="I169" s="8"/>
    </row>
    <row r="170" spans="1:10" ht="36" customHeight="1">
      <c r="A170" s="11" t="s">
        <v>59</v>
      </c>
      <c r="B170" s="295" t="s">
        <v>118</v>
      </c>
      <c r="C170" s="295"/>
      <c r="D170" s="295"/>
      <c r="E170" s="295"/>
      <c r="F170" s="295"/>
      <c r="G170" s="295"/>
      <c r="H170" s="295"/>
      <c r="I170" s="295"/>
    </row>
    <row r="171" spans="1:10" ht="21" customHeight="1">
      <c r="J171" s="1"/>
    </row>
    <row r="172" spans="1:10">
      <c r="J172" s="1"/>
    </row>
    <row r="173" spans="1:10" ht="52.5" customHeight="1">
      <c r="A173" s="11" t="s">
        <v>80</v>
      </c>
      <c r="B173" s="295" t="s">
        <v>119</v>
      </c>
      <c r="C173" s="295"/>
      <c r="D173" s="295"/>
      <c r="E173" s="295"/>
      <c r="F173" s="295"/>
      <c r="G173" s="295"/>
      <c r="H173" s="295"/>
      <c r="I173" s="295"/>
    </row>
    <row r="174" spans="1:10" ht="20.25" customHeight="1">
      <c r="A174" s="11"/>
      <c r="B174" s="8"/>
      <c r="C174" s="8"/>
      <c r="D174" s="8"/>
      <c r="E174" s="8"/>
      <c r="F174" s="8"/>
      <c r="G174" s="8"/>
      <c r="H174" s="8"/>
      <c r="I174" s="8"/>
    </row>
    <row r="175" spans="1:10" ht="40.5" customHeight="1">
      <c r="A175" s="11" t="s">
        <v>99</v>
      </c>
      <c r="B175" s="295" t="s">
        <v>120</v>
      </c>
      <c r="C175" s="295"/>
      <c r="D175" s="295"/>
      <c r="E175" s="295"/>
      <c r="F175" s="295"/>
      <c r="G175" s="295"/>
      <c r="H175" s="295"/>
      <c r="I175" s="295"/>
    </row>
    <row r="176" spans="1:10" ht="21.75" customHeight="1">
      <c r="A176" s="11"/>
      <c r="B176" s="8"/>
      <c r="C176" s="8"/>
      <c r="D176" s="8"/>
      <c r="E176" s="8"/>
      <c r="F176" s="8"/>
      <c r="G176" s="8"/>
      <c r="H176" s="8"/>
      <c r="I176" s="8"/>
    </row>
    <row r="177" spans="1:10" ht="88.5" customHeight="1">
      <c r="A177" s="11" t="s">
        <v>101</v>
      </c>
      <c r="B177" s="295" t="s">
        <v>121</v>
      </c>
      <c r="C177" s="295"/>
      <c r="D177" s="295"/>
      <c r="E177" s="295"/>
      <c r="F177" s="295"/>
      <c r="G177" s="295"/>
      <c r="H177" s="295"/>
      <c r="I177" s="295"/>
    </row>
    <row r="178" spans="1:10" ht="18" customHeight="1">
      <c r="A178" s="11"/>
      <c r="B178" s="8"/>
      <c r="C178" s="8"/>
      <c r="D178" s="8"/>
      <c r="E178" s="8"/>
      <c r="F178" s="8"/>
      <c r="G178" s="8"/>
      <c r="H178" s="8"/>
      <c r="I178" s="8"/>
    </row>
    <row r="179" spans="1:10" ht="63" customHeight="1">
      <c r="A179" s="11" t="s">
        <v>122</v>
      </c>
      <c r="B179" s="295" t="s">
        <v>123</v>
      </c>
      <c r="C179" s="295"/>
      <c r="D179" s="295"/>
      <c r="E179" s="295"/>
      <c r="F179" s="295"/>
      <c r="G179" s="295"/>
      <c r="H179" s="295"/>
      <c r="I179" s="295"/>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4" t="s">
        <v>44</v>
      </c>
      <c r="B182" s="294"/>
      <c r="C182" s="294"/>
      <c r="D182" s="294"/>
      <c r="E182" s="301" t="s">
        <v>44</v>
      </c>
      <c r="F182" s="301"/>
      <c r="G182" s="301"/>
      <c r="H182" s="301"/>
      <c r="I182" s="301"/>
      <c r="J182" s="1"/>
    </row>
    <row r="183" spans="1:10" ht="33" customHeight="1">
      <c r="A183" s="299" t="s">
        <v>45</v>
      </c>
      <c r="B183" s="299"/>
      <c r="C183" s="299"/>
      <c r="D183" s="299"/>
      <c r="E183" s="300" t="s">
        <v>46</v>
      </c>
      <c r="F183" s="300"/>
      <c r="G183" s="300"/>
      <c r="H183" s="300"/>
      <c r="I183" s="300"/>
      <c r="J183" s="1"/>
    </row>
    <row r="184" spans="1:10" ht="22.5" customHeight="1">
      <c r="A184" s="56" t="s">
        <v>12</v>
      </c>
      <c r="B184" s="5"/>
      <c r="C184" s="5"/>
      <c r="D184" s="5"/>
      <c r="E184" s="5"/>
      <c r="F184" s="5"/>
      <c r="G184" s="5"/>
      <c r="H184" s="5"/>
      <c r="I184" s="57" t="s">
        <v>124</v>
      </c>
      <c r="J184" s="1"/>
    </row>
    <row r="185" spans="1:10" ht="53.25" customHeight="1">
      <c r="A185" s="11" t="s">
        <v>103</v>
      </c>
      <c r="B185" s="295" t="s">
        <v>125</v>
      </c>
      <c r="C185" s="295"/>
      <c r="D185" s="295"/>
      <c r="E185" s="295"/>
      <c r="F185" s="295"/>
      <c r="G185" s="295"/>
      <c r="H185" s="295"/>
      <c r="I185" s="295"/>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296" t="s">
        <v>45</v>
      </c>
      <c r="C189" s="296"/>
      <c r="D189" s="296"/>
      <c r="E189" s="296"/>
      <c r="F189" s="297" t="s">
        <v>46</v>
      </c>
      <c r="G189" s="296"/>
      <c r="H189" s="296"/>
      <c r="I189" s="296"/>
    </row>
    <row r="190" spans="1:10" ht="21.95" customHeight="1">
      <c r="A190" s="8"/>
      <c r="B190" s="15"/>
      <c r="C190" s="9"/>
      <c r="D190" s="9"/>
      <c r="E190" s="9"/>
      <c r="F190" s="16"/>
      <c r="G190" s="16"/>
      <c r="H190" s="16"/>
      <c r="I190" s="16"/>
    </row>
    <row r="191" spans="1:10" ht="21.95" customHeight="1">
      <c r="A191" s="8"/>
      <c r="B191" s="294" t="s">
        <v>127</v>
      </c>
      <c r="C191" s="294"/>
      <c r="D191" s="294"/>
      <c r="E191" s="294"/>
      <c r="F191" s="294" t="s">
        <v>127</v>
      </c>
      <c r="G191" s="294"/>
      <c r="H191" s="294"/>
      <c r="I191" s="294"/>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8" t="str">
        <f>"Name : "&amp;'Name of Bidder'!C17</f>
        <v xml:space="preserve">Name : </v>
      </c>
      <c r="G194" s="298"/>
      <c r="H194" s="298"/>
      <c r="I194" s="298"/>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4" t="s">
        <v>129</v>
      </c>
      <c r="C197" s="294"/>
      <c r="D197" s="294"/>
      <c r="E197" s="294"/>
      <c r="F197" s="294" t="s">
        <v>129</v>
      </c>
      <c r="G197" s="294"/>
      <c r="H197" s="294"/>
      <c r="I197" s="294"/>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94" t="s">
        <v>130</v>
      </c>
      <c r="C201" s="294"/>
      <c r="D201" s="294"/>
      <c r="E201" s="294"/>
      <c r="F201" s="294" t="s">
        <v>130</v>
      </c>
      <c r="G201" s="294"/>
      <c r="H201" s="294"/>
      <c r="I201" s="294"/>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5">
        <v>155885</v>
      </c>
      <c r="B3" s="316"/>
      <c r="C3" s="32"/>
      <c r="D3" s="33"/>
      <c r="E3" s="32"/>
      <c r="F3" s="315">
        <v>4960</v>
      </c>
      <c r="G3" s="316"/>
      <c r="H3" s="32"/>
      <c r="I3" s="33"/>
      <c r="K3" s="315">
        <v>10352</v>
      </c>
      <c r="L3" s="316"/>
      <c r="M3" s="32"/>
      <c r="N3" s="33"/>
      <c r="P3" s="315">
        <v>691647</v>
      </c>
      <c r="Q3" s="316"/>
      <c r="R3" s="32"/>
      <c r="S3" s="33"/>
      <c r="U3" s="31" t="s">
        <v>133</v>
      </c>
    </row>
    <row r="4" spans="1:27" hidden="1">
      <c r="A4" s="322"/>
      <c r="B4" s="323"/>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7" t="str">
        <f>IF(OR((A3&gt;9999999999),(A3&lt;0)),"Invalid Entry - More than 1000 crore OR -ve value",IF(A3=0, "",+CONCATENATE(U2,B13,D13,B12,D12,B11,D11,B10,D10,B9,D9,B8," Only")))</f>
        <v>USD One Lac Fifty Five Thousand Eight Hundred Eighty Five Only</v>
      </c>
      <c r="B6" s="318"/>
      <c r="C6" s="318"/>
      <c r="D6" s="319"/>
      <c r="E6" s="37"/>
      <c r="F6" s="317" t="str">
        <f>IF(OR((F3&gt;9999999999),(F3&lt;0)),"Invalid Entry - More than 1000 crore OR -ve value",IF(F3=0, "",+CONCATENATE(U3, G13,I13,G12,I12,G11,I11,G10,I10,G9,I9,G8," Only")))</f>
        <v>EURO Four Thousand Nine Hundred Sixty Only</v>
      </c>
      <c r="G6" s="318"/>
      <c r="H6" s="318"/>
      <c r="I6" s="319"/>
      <c r="J6" s="37"/>
      <c r="K6" s="317" t="str">
        <f>IF(OR((K3&gt;9999999999),(K3&lt;0)),"Invalid Entry - More than 1000 crore OR -ve value",IF(K3=0, "",+CONCATENATE(U4, L13,N13,L12,N12,L11,N11,L10,N10,L9,N9,L8," Only")))</f>
        <v>RMB Ten Thousand Three Hundred Fifty Two Only</v>
      </c>
      <c r="L6" s="318"/>
      <c r="M6" s="318"/>
      <c r="N6" s="319"/>
      <c r="P6" s="317" t="str">
        <f>IF(OR((P3&gt;9999999999),(P3&lt;0)),"Invalid Entry - More than 1000 crore OR -ve value",IF(P3=0, "",+CONCATENATE(U5, Q13,S13,Q12,S12,Q11,S11,Q10,S10,Q9,S9,Q8," Only")))</f>
        <v>INR Six Lac Ninety One Thousand Six Hundred Forty Seven Only</v>
      </c>
      <c r="Q6" s="318"/>
      <c r="R6" s="318"/>
      <c r="S6" s="319"/>
      <c r="U6" s="311" t="str">
        <f>VLOOKUP(1,T30:Y45,6,FALSE)</f>
        <v>USD 155885/- + EURO 4960/- + RMB 10352/- + INR 691647/-</v>
      </c>
      <c r="V6" s="311"/>
      <c r="W6" s="311"/>
      <c r="X6" s="311"/>
      <c r="Y6" s="311"/>
      <c r="Z6" s="311"/>
      <c r="AA6" s="311"/>
    </row>
    <row r="7" spans="1:27" ht="70.5" hidden="1" customHeight="1" thickBot="1">
      <c r="A7" s="34"/>
      <c r="B7" s="35"/>
      <c r="C7" s="35"/>
      <c r="D7" s="36"/>
      <c r="E7" s="35"/>
      <c r="F7" s="34"/>
      <c r="G7" s="35"/>
      <c r="H7" s="35"/>
      <c r="I7" s="36"/>
      <c r="K7" s="34"/>
      <c r="L7" s="35"/>
      <c r="M7" s="35"/>
      <c r="N7" s="36"/>
      <c r="P7" s="34"/>
      <c r="Q7" s="35"/>
      <c r="R7" s="35"/>
      <c r="S7" s="36"/>
      <c r="U7" s="312" t="str">
        <f>VLOOKUP(1,T10:Y25,6,FALSE)</f>
        <v>USD One Lac Fifty Five Thousand Eight Hundred Eighty Five Only plus EURO Four Thousand Nine Hundred Sixty Only plus RMB Ten Thousand Three Hundred Fifty Two Only plus INR Six Lac Ninety One Thousand Six Hundred Forty Seven Only</v>
      </c>
      <c r="V7" s="313"/>
      <c r="W7" s="313"/>
      <c r="X7" s="313"/>
      <c r="Y7" s="313"/>
      <c r="Z7" s="313"/>
      <c r="AA7" s="314"/>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20" t="e">
        <f>#REF!</f>
        <v>#REF!</v>
      </c>
      <c r="B124" s="321"/>
      <c r="C124" s="32"/>
      <c r="D124" s="33"/>
    </row>
    <row r="125" spans="1:19">
      <c r="A125" s="322"/>
      <c r="B125" s="323"/>
      <c r="C125" s="32"/>
      <c r="D125" s="33"/>
    </row>
    <row r="126" spans="1:19">
      <c r="A126" s="34"/>
      <c r="B126" s="35"/>
      <c r="C126" s="35"/>
      <c r="D126" s="36"/>
    </row>
    <row r="127" spans="1:19" ht="69" customHeight="1">
      <c r="A127" s="317" t="e">
        <f>IF(OR((A124&gt;9999999999),(A124&lt;0)),"Invalid Entry - More than 1000 crore OR -ve value",IF(A124=0, "",+CONCATENATE(A122," ", U123,B134,D134,B133,D133,B132,D132,B131,D131,B130,D130,B129," Only")))</f>
        <v>#REF!</v>
      </c>
      <c r="B127" s="318"/>
      <c r="C127" s="318"/>
      <c r="D127" s="319"/>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P126"/>
  <sheetViews>
    <sheetView view="pageBreakPreview" zoomScale="85" zoomScaleNormal="90" zoomScaleSheetLayoutView="85" workbookViewId="0">
      <pane ySplit="10" topLeftCell="A87" activePane="bottomLeft" state="frozen"/>
      <selection pane="bottomLeft" activeCell="G74" sqref="G74"/>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4" t="str">
        <f>'Name of Bidder'!A1:C1</f>
        <v>Renovation of 04 no B1 type quarters, 04 nos B2 type quarters, 04nos B3 type quarters and  04 nos Ctype quarters at 400kV Warangal Substaion</v>
      </c>
      <c r="B1" s="324"/>
      <c r="C1" s="324"/>
      <c r="D1" s="324"/>
      <c r="E1" s="324"/>
      <c r="F1" s="324"/>
      <c r="G1" s="324"/>
      <c r="H1" s="324"/>
      <c r="I1" s="324"/>
      <c r="J1" s="324"/>
      <c r="K1" s="324"/>
      <c r="L1" s="324"/>
      <c r="M1" s="324"/>
      <c r="N1" s="324"/>
      <c r="O1" s="324"/>
    </row>
    <row r="2" spans="1:15" ht="16.5">
      <c r="A2" s="324" t="s">
        <v>241</v>
      </c>
      <c r="B2" s="324"/>
      <c r="C2" s="324"/>
      <c r="D2" s="324"/>
      <c r="E2" s="324"/>
      <c r="F2" s="324"/>
      <c r="G2" s="324"/>
      <c r="H2" s="324"/>
      <c r="I2" s="324"/>
      <c r="J2" s="324"/>
      <c r="K2" s="324"/>
      <c r="L2" s="324"/>
      <c r="M2" s="324"/>
      <c r="N2" s="324"/>
      <c r="O2" s="324"/>
    </row>
    <row r="3" spans="1:15" s="133" customFormat="1">
      <c r="A3" s="130"/>
      <c r="B3" s="131"/>
      <c r="C3" s="326"/>
      <c r="D3" s="326"/>
      <c r="E3" s="326"/>
      <c r="F3" s="326"/>
      <c r="G3" s="326"/>
      <c r="H3" s="326"/>
      <c r="I3" s="326"/>
      <c r="J3" s="326"/>
      <c r="K3" s="327" t="s">
        <v>242</v>
      </c>
      <c r="L3" s="327"/>
      <c r="M3" s="327"/>
    </row>
    <row r="4" spans="1:15" s="133" customFormat="1">
      <c r="A4" s="132" t="s">
        <v>243</v>
      </c>
      <c r="B4" s="134"/>
      <c r="C4" s="326">
        <f>'Name of Bidder'!C9</f>
        <v>0</v>
      </c>
      <c r="D4" s="326"/>
      <c r="E4" s="326"/>
      <c r="F4" s="326"/>
      <c r="G4" s="326"/>
      <c r="H4" s="326"/>
      <c r="I4" s="326"/>
      <c r="J4" s="326"/>
      <c r="K4" s="327" t="s">
        <v>244</v>
      </c>
      <c r="L4" s="327"/>
      <c r="M4" s="327"/>
    </row>
    <row r="5" spans="1:15" s="133" customFormat="1">
      <c r="A5" s="132" t="s">
        <v>15</v>
      </c>
      <c r="B5" s="134"/>
      <c r="C5" s="326">
        <f>'Name of Bidder'!C10</f>
        <v>0</v>
      </c>
      <c r="D5" s="326"/>
      <c r="E5" s="326"/>
      <c r="F5" s="326"/>
      <c r="G5" s="326"/>
      <c r="H5" s="326"/>
      <c r="I5" s="326"/>
      <c r="J5" s="326"/>
      <c r="K5" s="327" t="s">
        <v>245</v>
      </c>
      <c r="L5" s="327"/>
      <c r="M5" s="327"/>
    </row>
    <row r="6" spans="1:15" s="133" customFormat="1">
      <c r="A6" s="132"/>
      <c r="B6" s="134"/>
      <c r="C6" s="326">
        <f>'Name of Bidder'!C11</f>
        <v>0</v>
      </c>
      <c r="D6" s="326"/>
      <c r="E6" s="326"/>
      <c r="F6" s="326"/>
      <c r="G6" s="326"/>
      <c r="H6" s="326"/>
      <c r="I6" s="326"/>
      <c r="J6" s="326"/>
      <c r="K6" s="133" t="s">
        <v>246</v>
      </c>
    </row>
    <row r="7" spans="1:15" s="133" customFormat="1">
      <c r="A7" s="132"/>
      <c r="B7" s="134"/>
      <c r="C7" s="326">
        <f>'Name of Bidder'!C12</f>
        <v>0</v>
      </c>
      <c r="D7" s="326"/>
      <c r="E7" s="326"/>
      <c r="F7" s="326"/>
      <c r="G7" s="326"/>
      <c r="H7" s="326"/>
      <c r="I7" s="326"/>
      <c r="J7" s="326"/>
      <c r="K7" s="133" t="s">
        <v>247</v>
      </c>
    </row>
    <row r="8" spans="1:15">
      <c r="N8" s="325" t="s">
        <v>248</v>
      </c>
      <c r="O8" s="325"/>
    </row>
    <row r="9" spans="1:15" ht="99">
      <c r="A9" s="127" t="s">
        <v>249</v>
      </c>
      <c r="B9" s="127" t="s">
        <v>250</v>
      </c>
      <c r="C9" s="127" t="s">
        <v>251</v>
      </c>
      <c r="D9" s="128" t="s">
        <v>252</v>
      </c>
      <c r="E9" s="139" t="s">
        <v>253</v>
      </c>
      <c r="F9" s="128" t="s">
        <v>254</v>
      </c>
      <c r="G9" s="139" t="s">
        <v>255</v>
      </c>
      <c r="H9" s="140" t="s">
        <v>256</v>
      </c>
      <c r="I9" s="127" t="s">
        <v>257</v>
      </c>
      <c r="J9" s="127" t="s">
        <v>258</v>
      </c>
      <c r="K9" s="127" t="s">
        <v>259</v>
      </c>
      <c r="L9" s="127" t="s">
        <v>260</v>
      </c>
      <c r="M9" s="127" t="s">
        <v>261</v>
      </c>
      <c r="N9" s="127" t="s">
        <v>262</v>
      </c>
      <c r="O9" s="127" t="s">
        <v>263</v>
      </c>
    </row>
    <row r="10" spans="1:15" ht="16.5">
      <c r="A10" s="140">
        <v>1</v>
      </c>
      <c r="B10" s="140">
        <v>2</v>
      </c>
      <c r="C10" s="140">
        <v>3</v>
      </c>
      <c r="D10" s="140">
        <v>4</v>
      </c>
      <c r="E10" s="128">
        <v>5</v>
      </c>
      <c r="F10" s="141">
        <v>3</v>
      </c>
      <c r="G10" s="141">
        <v>4</v>
      </c>
      <c r="H10" s="275">
        <v>5</v>
      </c>
      <c r="I10" s="142">
        <v>6</v>
      </c>
      <c r="J10" s="142">
        <v>7</v>
      </c>
      <c r="K10" s="142">
        <v>8</v>
      </c>
      <c r="L10" s="142">
        <v>9</v>
      </c>
      <c r="M10" s="142" t="s">
        <v>264</v>
      </c>
      <c r="N10" s="142" t="s">
        <v>265</v>
      </c>
      <c r="O10" s="143" t="s">
        <v>266</v>
      </c>
    </row>
    <row r="11" spans="1:15" ht="18.75">
      <c r="A11" s="211"/>
      <c r="B11" s="211"/>
      <c r="C11" s="212"/>
      <c r="D11" s="213"/>
      <c r="E11" s="214"/>
      <c r="F11" s="215"/>
      <c r="G11" s="216"/>
      <c r="H11" s="276" t="s">
        <v>267</v>
      </c>
      <c r="I11" s="217"/>
      <c r="J11" s="217"/>
      <c r="K11" s="218"/>
      <c r="L11" s="219"/>
      <c r="M11" s="218"/>
      <c r="N11" s="218"/>
      <c r="O11" s="217"/>
    </row>
    <row r="12" spans="1:15" ht="30">
      <c r="A12" s="204" t="s">
        <v>268</v>
      </c>
      <c r="B12" s="260" t="s">
        <v>466</v>
      </c>
      <c r="C12" s="204"/>
      <c r="D12" s="204"/>
      <c r="E12" s="231"/>
      <c r="F12" s="236">
        <v>0.18</v>
      </c>
      <c r="G12" s="274"/>
      <c r="H12" s="237" t="s">
        <v>389</v>
      </c>
      <c r="I12" s="257" t="s">
        <v>269</v>
      </c>
      <c r="J12" s="145">
        <v>36</v>
      </c>
      <c r="K12" s="145">
        <v>174.04</v>
      </c>
      <c r="L12" s="144">
        <v>0.18</v>
      </c>
      <c r="M12" s="145">
        <f t="shared" ref="M12" si="0">ROUND(K12/(1+L12),2)</f>
        <v>147.49</v>
      </c>
      <c r="N12" s="145">
        <f t="shared" ref="N12" si="1">ROUND(M12*J12,2)</f>
        <v>5309.64</v>
      </c>
      <c r="O12" s="267">
        <f t="shared" ref="O12:O17" si="2">IF(G12="",N12*F12,N12*G12)</f>
        <v>955.73520000000008</v>
      </c>
    </row>
    <row r="13" spans="1:15" ht="30">
      <c r="A13" s="204">
        <v>2</v>
      </c>
      <c r="B13" s="261">
        <v>2.27</v>
      </c>
      <c r="C13" s="204"/>
      <c r="D13" s="204"/>
      <c r="E13" s="231"/>
      <c r="F13" s="236">
        <v>0.18</v>
      </c>
      <c r="G13" s="274"/>
      <c r="H13" s="237" t="s">
        <v>390</v>
      </c>
      <c r="I13" s="257" t="s">
        <v>269</v>
      </c>
      <c r="J13" s="145">
        <v>9</v>
      </c>
      <c r="K13" s="145">
        <v>2123.75</v>
      </c>
      <c r="L13" s="144">
        <v>0.18</v>
      </c>
      <c r="M13" s="145">
        <f t="shared" ref="M13" si="3">ROUND(K13/(1+L13),2)</f>
        <v>1799.79</v>
      </c>
      <c r="N13" s="145">
        <f t="shared" ref="N13" si="4">ROUND(M13*J13,2)</f>
        <v>16198.11</v>
      </c>
      <c r="O13" s="267">
        <f t="shared" si="2"/>
        <v>2915.6597999999999</v>
      </c>
    </row>
    <row r="14" spans="1:15" ht="90">
      <c r="A14" s="204">
        <v>3</v>
      </c>
      <c r="B14" s="260" t="s">
        <v>270</v>
      </c>
      <c r="C14" s="204"/>
      <c r="D14" s="204"/>
      <c r="E14" s="231"/>
      <c r="F14" s="236">
        <v>0.18</v>
      </c>
      <c r="G14" s="274"/>
      <c r="H14" s="237" t="s">
        <v>391</v>
      </c>
      <c r="I14" s="257" t="s">
        <v>269</v>
      </c>
      <c r="J14" s="145">
        <v>57</v>
      </c>
      <c r="K14" s="145">
        <v>260.3</v>
      </c>
      <c r="L14" s="144">
        <v>0.18</v>
      </c>
      <c r="M14" s="145">
        <f t="shared" ref="M14:M69" si="5">ROUND(K14/(1+L14),2)</f>
        <v>220.59</v>
      </c>
      <c r="N14" s="145">
        <f t="shared" ref="N14:N69" si="6">ROUND(M14*J14,2)</f>
        <v>12573.63</v>
      </c>
      <c r="O14" s="267">
        <f t="shared" si="2"/>
        <v>2263.2533999999996</v>
      </c>
    </row>
    <row r="15" spans="1:15" ht="30">
      <c r="A15" s="204">
        <v>4</v>
      </c>
      <c r="B15" s="260" t="s">
        <v>271</v>
      </c>
      <c r="C15" s="204"/>
      <c r="D15" s="204"/>
      <c r="E15" s="231"/>
      <c r="F15" s="236">
        <v>0.18</v>
      </c>
      <c r="G15" s="274"/>
      <c r="H15" s="237" t="s">
        <v>392</v>
      </c>
      <c r="I15" s="257" t="s">
        <v>272</v>
      </c>
      <c r="J15" s="145">
        <v>82</v>
      </c>
      <c r="K15" s="145">
        <v>234.75</v>
      </c>
      <c r="L15" s="144">
        <v>0.18</v>
      </c>
      <c r="M15" s="145">
        <f t="shared" si="5"/>
        <v>198.94</v>
      </c>
      <c r="N15" s="145">
        <f t="shared" si="6"/>
        <v>16313.08</v>
      </c>
      <c r="O15" s="267">
        <f t="shared" si="2"/>
        <v>2936.3543999999997</v>
      </c>
    </row>
    <row r="16" spans="1:15" ht="105">
      <c r="A16" s="204">
        <v>5</v>
      </c>
      <c r="B16" s="260" t="s">
        <v>467</v>
      </c>
      <c r="C16" s="204"/>
      <c r="D16" s="204"/>
      <c r="E16" s="231"/>
      <c r="F16" s="236">
        <v>0.18</v>
      </c>
      <c r="G16" s="274"/>
      <c r="H16" s="237" t="s">
        <v>393</v>
      </c>
      <c r="I16" s="257" t="s">
        <v>274</v>
      </c>
      <c r="J16" s="145">
        <v>480</v>
      </c>
      <c r="K16" s="145">
        <v>43</v>
      </c>
      <c r="L16" s="144">
        <v>0.18</v>
      </c>
      <c r="M16" s="145">
        <f t="shared" si="5"/>
        <v>36.44</v>
      </c>
      <c r="N16" s="145">
        <f t="shared" si="6"/>
        <v>17491.2</v>
      </c>
      <c r="O16" s="267">
        <f t="shared" si="2"/>
        <v>3148.4160000000002</v>
      </c>
    </row>
    <row r="17" spans="1:15" ht="30">
      <c r="A17" s="204">
        <v>6</v>
      </c>
      <c r="B17" s="260" t="s">
        <v>273</v>
      </c>
      <c r="C17" s="204"/>
      <c r="D17" s="204"/>
      <c r="E17" s="231"/>
      <c r="F17" s="236">
        <v>0.18</v>
      </c>
      <c r="G17" s="274"/>
      <c r="H17" s="237" t="s">
        <v>394</v>
      </c>
      <c r="I17" s="257" t="s">
        <v>269</v>
      </c>
      <c r="J17" s="145">
        <v>6</v>
      </c>
      <c r="K17" s="145">
        <v>7878.5</v>
      </c>
      <c r="L17" s="144">
        <v>0.18</v>
      </c>
      <c r="M17" s="145">
        <f t="shared" si="5"/>
        <v>6676.69</v>
      </c>
      <c r="N17" s="145">
        <f t="shared" si="6"/>
        <v>40060.14</v>
      </c>
      <c r="O17" s="267">
        <f t="shared" si="2"/>
        <v>7210.8251999999993</v>
      </c>
    </row>
    <row r="18" spans="1:15" ht="30">
      <c r="A18" s="204">
        <v>7</v>
      </c>
      <c r="B18" s="260" t="s">
        <v>468</v>
      </c>
      <c r="C18" s="204"/>
      <c r="D18" s="204"/>
      <c r="E18" s="231"/>
      <c r="F18" s="236">
        <v>0.18</v>
      </c>
      <c r="G18" s="274"/>
      <c r="H18" s="237" t="s">
        <v>395</v>
      </c>
      <c r="I18" s="257" t="s">
        <v>269</v>
      </c>
      <c r="J18" s="145">
        <v>16</v>
      </c>
      <c r="K18" s="145">
        <v>7294.7</v>
      </c>
      <c r="L18" s="144">
        <v>0.18</v>
      </c>
      <c r="M18" s="145">
        <f t="shared" si="5"/>
        <v>6181.95</v>
      </c>
      <c r="N18" s="145">
        <f t="shared" si="6"/>
        <v>98911.2</v>
      </c>
      <c r="O18" s="267">
        <f t="shared" ref="O18:O74" si="7">IF(G18="",N18*F18,N18*G18)</f>
        <v>17804.016</v>
      </c>
    </row>
    <row r="19" spans="1:15" ht="90">
      <c r="A19" s="204">
        <v>8</v>
      </c>
      <c r="B19" s="262">
        <v>4.17</v>
      </c>
      <c r="C19" s="204"/>
      <c r="D19" s="204"/>
      <c r="E19" s="231"/>
      <c r="F19" s="236">
        <v>0.18</v>
      </c>
      <c r="G19" s="274"/>
      <c r="H19" s="237" t="s">
        <v>396</v>
      </c>
      <c r="I19" s="257" t="s">
        <v>285</v>
      </c>
      <c r="J19" s="145">
        <v>150</v>
      </c>
      <c r="K19" s="145">
        <v>749.3</v>
      </c>
      <c r="L19" s="144">
        <v>0.18</v>
      </c>
      <c r="M19" s="145">
        <f t="shared" si="5"/>
        <v>635</v>
      </c>
      <c r="N19" s="145">
        <f t="shared" si="6"/>
        <v>95250</v>
      </c>
      <c r="O19" s="267">
        <f t="shared" si="7"/>
        <v>17145</v>
      </c>
    </row>
    <row r="20" spans="1:15" ht="81.75" customHeight="1">
      <c r="A20" s="204">
        <v>9</v>
      </c>
      <c r="B20" s="260" t="s">
        <v>469</v>
      </c>
      <c r="C20" s="204"/>
      <c r="D20" s="204"/>
      <c r="E20" s="231"/>
      <c r="F20" s="236">
        <v>0.18</v>
      </c>
      <c r="G20" s="274"/>
      <c r="H20" s="237" t="s">
        <v>397</v>
      </c>
      <c r="I20" s="257" t="s">
        <v>269</v>
      </c>
      <c r="J20" s="145">
        <v>19</v>
      </c>
      <c r="K20" s="145">
        <v>8962.35</v>
      </c>
      <c r="L20" s="144">
        <v>0.18</v>
      </c>
      <c r="M20" s="145">
        <f t="shared" si="5"/>
        <v>7595.21</v>
      </c>
      <c r="N20" s="145">
        <f t="shared" si="6"/>
        <v>144308.99</v>
      </c>
      <c r="O20" s="267">
        <f t="shared" si="7"/>
        <v>25975.618199999997</v>
      </c>
    </row>
    <row r="21" spans="1:15" ht="77.25" customHeight="1">
      <c r="A21" s="204">
        <v>10</v>
      </c>
      <c r="B21" s="260" t="s">
        <v>276</v>
      </c>
      <c r="C21" s="204"/>
      <c r="D21" s="204"/>
      <c r="E21" s="231"/>
      <c r="F21" s="236">
        <v>0.18</v>
      </c>
      <c r="G21" s="274"/>
      <c r="H21" s="237" t="s">
        <v>398</v>
      </c>
      <c r="I21" s="257" t="s">
        <v>285</v>
      </c>
      <c r="J21" s="145">
        <v>38</v>
      </c>
      <c r="K21" s="145">
        <v>5136.3</v>
      </c>
      <c r="L21" s="144">
        <v>0.18</v>
      </c>
      <c r="M21" s="145">
        <f t="shared" si="5"/>
        <v>4352.8</v>
      </c>
      <c r="N21" s="145">
        <f t="shared" si="6"/>
        <v>165406.39999999999</v>
      </c>
      <c r="O21" s="267">
        <f t="shared" si="7"/>
        <v>29773.151999999998</v>
      </c>
    </row>
    <row r="22" spans="1:15" ht="123" customHeight="1">
      <c r="A22" s="204">
        <v>11</v>
      </c>
      <c r="B22" s="260">
        <v>8.31</v>
      </c>
      <c r="C22" s="204"/>
      <c r="D22" s="204"/>
      <c r="E22" s="231"/>
      <c r="F22" s="236">
        <v>0.18</v>
      </c>
      <c r="G22" s="274"/>
      <c r="H22" s="237" t="s">
        <v>399</v>
      </c>
      <c r="I22" s="257" t="s">
        <v>285</v>
      </c>
      <c r="J22" s="145">
        <v>473</v>
      </c>
      <c r="K22" s="145">
        <v>1267.95</v>
      </c>
      <c r="L22" s="144">
        <v>0.18</v>
      </c>
      <c r="M22" s="145">
        <f t="shared" si="5"/>
        <v>1074.53</v>
      </c>
      <c r="N22" s="145">
        <f t="shared" si="6"/>
        <v>508252.69</v>
      </c>
      <c r="O22" s="267">
        <f t="shared" si="7"/>
        <v>91485.484199999992</v>
      </c>
    </row>
    <row r="23" spans="1:15" ht="75">
      <c r="A23" s="204">
        <v>12</v>
      </c>
      <c r="B23" s="260" t="s">
        <v>278</v>
      </c>
      <c r="C23" s="204"/>
      <c r="D23" s="204"/>
      <c r="E23" s="231"/>
      <c r="F23" s="236">
        <v>0.18</v>
      </c>
      <c r="G23" s="274"/>
      <c r="H23" s="237" t="s">
        <v>400</v>
      </c>
      <c r="I23" s="257" t="s">
        <v>269</v>
      </c>
      <c r="J23" s="145">
        <v>3</v>
      </c>
      <c r="K23" s="145">
        <v>142949.70000000001</v>
      </c>
      <c r="L23" s="144">
        <v>0.18</v>
      </c>
      <c r="M23" s="145">
        <f t="shared" si="5"/>
        <v>121143.81</v>
      </c>
      <c r="N23" s="145">
        <f t="shared" si="6"/>
        <v>363431.43</v>
      </c>
      <c r="O23" s="267">
        <f t="shared" si="7"/>
        <v>65417.657399999996</v>
      </c>
    </row>
    <row r="24" spans="1:15" ht="105">
      <c r="A24" s="204">
        <v>13</v>
      </c>
      <c r="B24" s="260" t="s">
        <v>279</v>
      </c>
      <c r="C24" s="204"/>
      <c r="D24" s="204"/>
      <c r="E24" s="231"/>
      <c r="F24" s="236">
        <v>0.18</v>
      </c>
      <c r="G24" s="274"/>
      <c r="H24" s="237" t="s">
        <v>401</v>
      </c>
      <c r="I24" s="257" t="s">
        <v>285</v>
      </c>
      <c r="J24" s="145">
        <v>95</v>
      </c>
      <c r="K24" s="145">
        <v>2600.4499999999998</v>
      </c>
      <c r="L24" s="144">
        <v>0.18</v>
      </c>
      <c r="M24" s="145">
        <f t="shared" si="5"/>
        <v>2203.77</v>
      </c>
      <c r="N24" s="145">
        <f t="shared" si="6"/>
        <v>209358.15</v>
      </c>
      <c r="O24" s="267">
        <f t="shared" si="7"/>
        <v>37684.466999999997</v>
      </c>
    </row>
    <row r="25" spans="1:15" ht="60">
      <c r="A25" s="204">
        <v>14</v>
      </c>
      <c r="B25" s="262" t="s">
        <v>470</v>
      </c>
      <c r="C25" s="204"/>
      <c r="D25" s="204"/>
      <c r="E25" s="231"/>
      <c r="F25" s="236">
        <v>0.18</v>
      </c>
      <c r="G25" s="274"/>
      <c r="H25" s="237" t="s">
        <v>402</v>
      </c>
      <c r="I25" s="257" t="s">
        <v>403</v>
      </c>
      <c r="J25" s="145">
        <v>276</v>
      </c>
      <c r="K25" s="145">
        <v>525.54999999999995</v>
      </c>
      <c r="L25" s="144">
        <v>0.18</v>
      </c>
      <c r="M25" s="145">
        <f t="shared" si="5"/>
        <v>445.38</v>
      </c>
      <c r="N25" s="145">
        <f t="shared" si="6"/>
        <v>122924.88</v>
      </c>
      <c r="O25" s="267">
        <f t="shared" si="7"/>
        <v>22126.4784</v>
      </c>
    </row>
    <row r="26" spans="1:15" ht="60">
      <c r="A26" s="204">
        <v>15</v>
      </c>
      <c r="B26" s="260" t="s">
        <v>471</v>
      </c>
      <c r="C26" s="204"/>
      <c r="D26" s="204"/>
      <c r="E26" s="231"/>
      <c r="F26" s="236">
        <v>0.18</v>
      </c>
      <c r="G26" s="274"/>
      <c r="H26" s="237" t="s">
        <v>404</v>
      </c>
      <c r="I26" s="257" t="s">
        <v>275</v>
      </c>
      <c r="J26" s="145">
        <v>1531</v>
      </c>
      <c r="K26" s="145">
        <v>219.1</v>
      </c>
      <c r="L26" s="144">
        <v>0.18</v>
      </c>
      <c r="M26" s="145">
        <f t="shared" si="5"/>
        <v>185.68</v>
      </c>
      <c r="N26" s="145">
        <f t="shared" si="6"/>
        <v>284276.08</v>
      </c>
      <c r="O26" s="267">
        <f t="shared" si="7"/>
        <v>51169.6944</v>
      </c>
    </row>
    <row r="27" spans="1:15" ht="30">
      <c r="A27" s="204">
        <v>16</v>
      </c>
      <c r="B27" s="260" t="s">
        <v>472</v>
      </c>
      <c r="C27" s="204"/>
      <c r="D27" s="204"/>
      <c r="E27" s="231"/>
      <c r="F27" s="236">
        <v>0.18</v>
      </c>
      <c r="G27" s="274"/>
      <c r="H27" s="237" t="s">
        <v>405</v>
      </c>
      <c r="I27" s="257" t="s">
        <v>291</v>
      </c>
      <c r="J27" s="145">
        <v>688</v>
      </c>
      <c r="K27" s="145">
        <v>106.35</v>
      </c>
      <c r="L27" s="144">
        <v>0.18</v>
      </c>
      <c r="M27" s="145">
        <f t="shared" si="5"/>
        <v>90.13</v>
      </c>
      <c r="N27" s="145">
        <f t="shared" si="6"/>
        <v>62009.440000000002</v>
      </c>
      <c r="O27" s="267">
        <f t="shared" si="7"/>
        <v>11161.699199999999</v>
      </c>
    </row>
    <row r="28" spans="1:15" ht="30">
      <c r="A28" s="204">
        <v>17</v>
      </c>
      <c r="B28" s="263" t="s">
        <v>473</v>
      </c>
      <c r="C28" s="204"/>
      <c r="D28" s="204"/>
      <c r="E28" s="231"/>
      <c r="F28" s="236">
        <v>0.18</v>
      </c>
      <c r="G28" s="274"/>
      <c r="H28" s="237" t="s">
        <v>406</v>
      </c>
      <c r="I28" s="257" t="s">
        <v>291</v>
      </c>
      <c r="J28" s="145">
        <v>256</v>
      </c>
      <c r="K28" s="145">
        <v>89.3</v>
      </c>
      <c r="L28" s="144">
        <v>0.18</v>
      </c>
      <c r="M28" s="145">
        <f t="shared" si="5"/>
        <v>75.680000000000007</v>
      </c>
      <c r="N28" s="145">
        <f t="shared" si="6"/>
        <v>19374.080000000002</v>
      </c>
      <c r="O28" s="267">
        <f t="shared" si="7"/>
        <v>3487.3344000000002</v>
      </c>
    </row>
    <row r="29" spans="1:15" ht="45">
      <c r="A29" s="204">
        <v>18</v>
      </c>
      <c r="B29" s="263">
        <v>9.8800000000000008</v>
      </c>
      <c r="C29" s="204"/>
      <c r="D29" s="204"/>
      <c r="E29" s="231"/>
      <c r="F29" s="236">
        <v>0.18</v>
      </c>
      <c r="G29" s="274"/>
      <c r="H29" s="237" t="s">
        <v>407</v>
      </c>
      <c r="I29" s="257" t="s">
        <v>291</v>
      </c>
      <c r="J29" s="145">
        <v>16</v>
      </c>
      <c r="K29" s="145">
        <v>998.35</v>
      </c>
      <c r="L29" s="144">
        <v>0.18</v>
      </c>
      <c r="M29" s="145">
        <f t="shared" si="5"/>
        <v>846.06</v>
      </c>
      <c r="N29" s="145">
        <f t="shared" si="6"/>
        <v>13536.96</v>
      </c>
      <c r="O29" s="267">
        <f t="shared" si="7"/>
        <v>2436.6527999999998</v>
      </c>
    </row>
    <row r="30" spans="1:15" ht="60">
      <c r="A30" s="204">
        <v>19</v>
      </c>
      <c r="B30" s="263" t="s">
        <v>280</v>
      </c>
      <c r="C30" s="204"/>
      <c r="D30" s="204"/>
      <c r="E30" s="231"/>
      <c r="F30" s="236">
        <v>0.18</v>
      </c>
      <c r="G30" s="274"/>
      <c r="H30" s="237" t="s">
        <v>408</v>
      </c>
      <c r="I30" s="257" t="s">
        <v>291</v>
      </c>
      <c r="J30" s="145">
        <v>80</v>
      </c>
      <c r="K30" s="145">
        <v>303.25</v>
      </c>
      <c r="L30" s="144">
        <v>0.18</v>
      </c>
      <c r="M30" s="145">
        <f t="shared" si="5"/>
        <v>256.99</v>
      </c>
      <c r="N30" s="145">
        <f t="shared" si="6"/>
        <v>20559.2</v>
      </c>
      <c r="O30" s="267">
        <f t="shared" si="7"/>
        <v>3700.6559999999999</v>
      </c>
    </row>
    <row r="31" spans="1:15" ht="45">
      <c r="A31" s="204">
        <v>20</v>
      </c>
      <c r="B31" s="263" t="s">
        <v>474</v>
      </c>
      <c r="C31" s="204"/>
      <c r="D31" s="204"/>
      <c r="E31" s="231"/>
      <c r="F31" s="236">
        <v>0.18</v>
      </c>
      <c r="G31" s="274"/>
      <c r="H31" s="237" t="s">
        <v>409</v>
      </c>
      <c r="I31" s="257" t="s">
        <v>291</v>
      </c>
      <c r="J31" s="145">
        <v>188</v>
      </c>
      <c r="K31" s="145">
        <v>115.15</v>
      </c>
      <c r="L31" s="144">
        <v>0.18</v>
      </c>
      <c r="M31" s="145">
        <f t="shared" si="5"/>
        <v>97.58</v>
      </c>
      <c r="N31" s="145">
        <f t="shared" si="6"/>
        <v>18345.04</v>
      </c>
      <c r="O31" s="267">
        <f t="shared" si="7"/>
        <v>3302.1071999999999</v>
      </c>
    </row>
    <row r="32" spans="1:15" ht="45">
      <c r="A32" s="204">
        <v>21</v>
      </c>
      <c r="B32" s="263" t="s">
        <v>281</v>
      </c>
      <c r="C32" s="204"/>
      <c r="D32" s="204"/>
      <c r="E32" s="231"/>
      <c r="F32" s="236">
        <v>0.18</v>
      </c>
      <c r="G32" s="274"/>
      <c r="H32" s="237" t="s">
        <v>410</v>
      </c>
      <c r="I32" s="257" t="s">
        <v>291</v>
      </c>
      <c r="J32" s="145">
        <v>240</v>
      </c>
      <c r="K32" s="145">
        <v>82.55</v>
      </c>
      <c r="L32" s="144">
        <v>0.18</v>
      </c>
      <c r="M32" s="145">
        <f t="shared" si="5"/>
        <v>69.959999999999994</v>
      </c>
      <c r="N32" s="145">
        <f t="shared" si="6"/>
        <v>16790.400000000001</v>
      </c>
      <c r="O32" s="267">
        <f t="shared" si="7"/>
        <v>3022.2719999999999</v>
      </c>
    </row>
    <row r="33" spans="1:15" ht="45">
      <c r="A33" s="204">
        <v>22</v>
      </c>
      <c r="B33" s="263" t="s">
        <v>282</v>
      </c>
      <c r="C33" s="204"/>
      <c r="D33" s="204"/>
      <c r="E33" s="231"/>
      <c r="F33" s="236">
        <v>0.18</v>
      </c>
      <c r="G33" s="274"/>
      <c r="H33" s="237" t="s">
        <v>411</v>
      </c>
      <c r="I33" s="257" t="s">
        <v>291</v>
      </c>
      <c r="J33" s="145">
        <v>440</v>
      </c>
      <c r="K33" s="145">
        <v>66.25</v>
      </c>
      <c r="L33" s="144">
        <v>0.18</v>
      </c>
      <c r="M33" s="145">
        <f t="shared" si="5"/>
        <v>56.14</v>
      </c>
      <c r="N33" s="145">
        <f t="shared" si="6"/>
        <v>24701.599999999999</v>
      </c>
      <c r="O33" s="267">
        <f t="shared" si="7"/>
        <v>4446.2879999999996</v>
      </c>
    </row>
    <row r="34" spans="1:15" ht="75">
      <c r="A34" s="204">
        <v>23</v>
      </c>
      <c r="B34" s="263" t="s">
        <v>283</v>
      </c>
      <c r="C34" s="204"/>
      <c r="D34" s="204"/>
      <c r="E34" s="231"/>
      <c r="F34" s="236">
        <v>0.18</v>
      </c>
      <c r="G34" s="274"/>
      <c r="H34" s="237" t="s">
        <v>412</v>
      </c>
      <c r="I34" s="257" t="s">
        <v>291</v>
      </c>
      <c r="J34" s="145">
        <v>164</v>
      </c>
      <c r="K34" s="145">
        <v>72.349999999999994</v>
      </c>
      <c r="L34" s="144">
        <v>0.18</v>
      </c>
      <c r="M34" s="145">
        <f t="shared" si="5"/>
        <v>61.31</v>
      </c>
      <c r="N34" s="145">
        <f t="shared" si="6"/>
        <v>10054.84</v>
      </c>
      <c r="O34" s="267">
        <f t="shared" si="7"/>
        <v>1809.8712</v>
      </c>
    </row>
    <row r="35" spans="1:15" ht="45">
      <c r="A35" s="204">
        <v>24</v>
      </c>
      <c r="B35" s="263" t="s">
        <v>475</v>
      </c>
      <c r="C35" s="204"/>
      <c r="D35" s="204"/>
      <c r="E35" s="231"/>
      <c r="F35" s="236">
        <v>0.18</v>
      </c>
      <c r="G35" s="274"/>
      <c r="H35" s="237" t="s">
        <v>413</v>
      </c>
      <c r="I35" s="257" t="s">
        <v>277</v>
      </c>
      <c r="J35" s="145">
        <v>352</v>
      </c>
      <c r="K35" s="145">
        <v>52.5</v>
      </c>
      <c r="L35" s="144">
        <v>0.18</v>
      </c>
      <c r="M35" s="145">
        <f t="shared" si="5"/>
        <v>44.49</v>
      </c>
      <c r="N35" s="145">
        <f t="shared" si="6"/>
        <v>15660.48</v>
      </c>
      <c r="O35" s="267">
        <f t="shared" si="7"/>
        <v>2818.8863999999999</v>
      </c>
    </row>
    <row r="36" spans="1:15" ht="409.5">
      <c r="A36" s="204">
        <v>25</v>
      </c>
      <c r="B36" s="263" t="s">
        <v>476</v>
      </c>
      <c r="C36" s="204"/>
      <c r="D36" s="204"/>
      <c r="E36" s="231"/>
      <c r="F36" s="236">
        <v>0.18</v>
      </c>
      <c r="G36" s="274"/>
      <c r="H36" s="237" t="s">
        <v>414</v>
      </c>
      <c r="I36" s="257" t="s">
        <v>285</v>
      </c>
      <c r="J36" s="145">
        <v>17</v>
      </c>
      <c r="K36" s="145">
        <v>8765.4</v>
      </c>
      <c r="L36" s="144">
        <v>0.18</v>
      </c>
      <c r="M36" s="145">
        <f t="shared" si="5"/>
        <v>7428.31</v>
      </c>
      <c r="N36" s="145">
        <f t="shared" si="6"/>
        <v>126281.27</v>
      </c>
      <c r="O36" s="267">
        <f t="shared" si="7"/>
        <v>22730.6286</v>
      </c>
    </row>
    <row r="37" spans="1:15" ht="409.5">
      <c r="A37" s="204">
        <v>26</v>
      </c>
      <c r="B37" s="260" t="s">
        <v>477</v>
      </c>
      <c r="C37" s="204"/>
      <c r="D37" s="204"/>
      <c r="E37" s="231"/>
      <c r="F37" s="236">
        <v>0.18</v>
      </c>
      <c r="G37" s="274"/>
      <c r="H37" s="237" t="s">
        <v>415</v>
      </c>
      <c r="I37" s="257" t="s">
        <v>285</v>
      </c>
      <c r="J37" s="145">
        <v>17</v>
      </c>
      <c r="K37" s="145">
        <v>11919.85</v>
      </c>
      <c r="L37" s="144">
        <v>0.18</v>
      </c>
      <c r="M37" s="145">
        <f t="shared" si="5"/>
        <v>10101.57</v>
      </c>
      <c r="N37" s="145">
        <f t="shared" si="6"/>
        <v>171726.69</v>
      </c>
      <c r="O37" s="267">
        <f t="shared" si="7"/>
        <v>30910.804199999999</v>
      </c>
    </row>
    <row r="38" spans="1:15" ht="45">
      <c r="A38" s="204">
        <v>27</v>
      </c>
      <c r="B38" s="260" t="s">
        <v>478</v>
      </c>
      <c r="C38" s="204"/>
      <c r="D38" s="204"/>
      <c r="E38" s="231"/>
      <c r="F38" s="236">
        <v>0.18</v>
      </c>
      <c r="G38" s="274"/>
      <c r="H38" s="237" t="s">
        <v>416</v>
      </c>
      <c r="I38" s="257" t="s">
        <v>291</v>
      </c>
      <c r="J38" s="145">
        <v>300</v>
      </c>
      <c r="K38" s="145">
        <v>186.65</v>
      </c>
      <c r="L38" s="144">
        <v>0.18</v>
      </c>
      <c r="M38" s="145">
        <f t="shared" si="5"/>
        <v>158.18</v>
      </c>
      <c r="N38" s="145">
        <f t="shared" si="6"/>
        <v>47454</v>
      </c>
      <c r="O38" s="267">
        <f t="shared" si="7"/>
        <v>8541.7199999999993</v>
      </c>
    </row>
    <row r="39" spans="1:15" ht="60">
      <c r="A39" s="204">
        <v>28</v>
      </c>
      <c r="B39" s="260">
        <v>9.1709999999999994</v>
      </c>
      <c r="C39" s="204"/>
      <c r="D39" s="204"/>
      <c r="E39" s="231"/>
      <c r="F39" s="236">
        <v>0.18</v>
      </c>
      <c r="G39" s="274"/>
      <c r="H39" s="237" t="s">
        <v>417</v>
      </c>
      <c r="I39" s="257" t="s">
        <v>291</v>
      </c>
      <c r="J39" s="145">
        <v>496</v>
      </c>
      <c r="K39" s="145">
        <v>272</v>
      </c>
      <c r="L39" s="144">
        <v>0.18</v>
      </c>
      <c r="M39" s="145">
        <f t="shared" si="5"/>
        <v>230.51</v>
      </c>
      <c r="N39" s="145">
        <f t="shared" si="6"/>
        <v>114332.96</v>
      </c>
      <c r="O39" s="267">
        <f t="shared" si="7"/>
        <v>20579.932799999999</v>
      </c>
    </row>
    <row r="40" spans="1:15" ht="165">
      <c r="A40" s="204">
        <v>29</v>
      </c>
      <c r="B40" s="264" t="s">
        <v>284</v>
      </c>
      <c r="C40" s="204"/>
      <c r="D40" s="204"/>
      <c r="E40" s="231"/>
      <c r="F40" s="236">
        <v>0.18</v>
      </c>
      <c r="G40" s="274"/>
      <c r="H40" s="237" t="s">
        <v>418</v>
      </c>
      <c r="I40" s="257" t="s">
        <v>285</v>
      </c>
      <c r="J40" s="145">
        <v>126</v>
      </c>
      <c r="K40" s="145">
        <v>1464.85</v>
      </c>
      <c r="L40" s="144">
        <v>0.18</v>
      </c>
      <c r="M40" s="145">
        <f t="shared" si="5"/>
        <v>1241.4000000000001</v>
      </c>
      <c r="N40" s="145">
        <f t="shared" si="6"/>
        <v>156416.4</v>
      </c>
      <c r="O40" s="267">
        <f t="shared" si="7"/>
        <v>28154.951999999997</v>
      </c>
    </row>
    <row r="41" spans="1:15" ht="30">
      <c r="A41" s="204">
        <v>30</v>
      </c>
      <c r="B41" s="264" t="s">
        <v>479</v>
      </c>
      <c r="C41" s="204"/>
      <c r="D41" s="204"/>
      <c r="E41" s="231"/>
      <c r="F41" s="236">
        <v>0.18</v>
      </c>
      <c r="G41" s="274"/>
      <c r="H41" s="237" t="s">
        <v>419</v>
      </c>
      <c r="I41" s="257" t="s">
        <v>285</v>
      </c>
      <c r="J41" s="145">
        <v>1621</v>
      </c>
      <c r="K41" s="145">
        <v>477.9</v>
      </c>
      <c r="L41" s="144">
        <v>0.18</v>
      </c>
      <c r="M41" s="145">
        <f t="shared" si="5"/>
        <v>405</v>
      </c>
      <c r="N41" s="145">
        <f t="shared" si="6"/>
        <v>656505</v>
      </c>
      <c r="O41" s="267">
        <f t="shared" si="7"/>
        <v>118170.9</v>
      </c>
    </row>
    <row r="42" spans="1:15" ht="60">
      <c r="A42" s="204">
        <v>31</v>
      </c>
      <c r="B42" s="263">
        <v>13.21</v>
      </c>
      <c r="C42" s="204"/>
      <c r="D42" s="204"/>
      <c r="E42" s="231"/>
      <c r="F42" s="236">
        <v>0.18</v>
      </c>
      <c r="G42" s="274"/>
      <c r="H42" s="237" t="s">
        <v>420</v>
      </c>
      <c r="I42" s="257" t="s">
        <v>421</v>
      </c>
      <c r="J42" s="145">
        <v>146</v>
      </c>
      <c r="K42" s="145">
        <v>22.1</v>
      </c>
      <c r="L42" s="144">
        <v>0.18</v>
      </c>
      <c r="M42" s="145">
        <f t="shared" si="5"/>
        <v>18.73</v>
      </c>
      <c r="N42" s="145">
        <f t="shared" si="6"/>
        <v>2734.58</v>
      </c>
      <c r="O42" s="267">
        <f t="shared" si="7"/>
        <v>492.22439999999995</v>
      </c>
    </row>
    <row r="43" spans="1:15" ht="45">
      <c r="A43" s="204">
        <v>32</v>
      </c>
      <c r="B43" s="263">
        <v>13.8</v>
      </c>
      <c r="C43" s="204"/>
      <c r="D43" s="204"/>
      <c r="E43" s="231"/>
      <c r="F43" s="236">
        <v>0.18</v>
      </c>
      <c r="G43" s="274"/>
      <c r="H43" s="237" t="s">
        <v>422</v>
      </c>
      <c r="I43" s="257" t="s">
        <v>285</v>
      </c>
      <c r="J43" s="145">
        <v>2252</v>
      </c>
      <c r="K43" s="145">
        <v>156.05000000000001</v>
      </c>
      <c r="L43" s="144">
        <v>0.18</v>
      </c>
      <c r="M43" s="145">
        <f t="shared" si="5"/>
        <v>132.25</v>
      </c>
      <c r="N43" s="145">
        <f t="shared" si="6"/>
        <v>297827</v>
      </c>
      <c r="O43" s="267">
        <f t="shared" si="7"/>
        <v>53608.86</v>
      </c>
    </row>
    <row r="44" spans="1:15" ht="75">
      <c r="A44" s="204">
        <v>33</v>
      </c>
      <c r="B44" s="263" t="s">
        <v>480</v>
      </c>
      <c r="C44" s="204"/>
      <c r="D44" s="204"/>
      <c r="E44" s="231"/>
      <c r="F44" s="236">
        <v>0.18</v>
      </c>
      <c r="G44" s="274"/>
      <c r="H44" s="237" t="s">
        <v>423</v>
      </c>
      <c r="I44" s="257" t="s">
        <v>285</v>
      </c>
      <c r="J44" s="145">
        <v>4203.7319999999991</v>
      </c>
      <c r="K44" s="145">
        <v>142.80000000000001</v>
      </c>
      <c r="L44" s="144">
        <v>0.18</v>
      </c>
      <c r="M44" s="145">
        <f t="shared" si="5"/>
        <v>121.02</v>
      </c>
      <c r="N44" s="145">
        <f t="shared" si="6"/>
        <v>508735.65</v>
      </c>
      <c r="O44" s="267">
        <f t="shared" si="7"/>
        <v>91572.417000000001</v>
      </c>
    </row>
    <row r="45" spans="1:15" ht="60">
      <c r="A45" s="204">
        <v>34</v>
      </c>
      <c r="B45" s="263" t="s">
        <v>287</v>
      </c>
      <c r="C45" s="204"/>
      <c r="D45" s="204"/>
      <c r="E45" s="231"/>
      <c r="F45" s="236">
        <v>0.18</v>
      </c>
      <c r="G45" s="274"/>
      <c r="H45" s="237" t="s">
        <v>424</v>
      </c>
      <c r="I45" s="257" t="s">
        <v>285</v>
      </c>
      <c r="J45" s="145">
        <v>1771</v>
      </c>
      <c r="K45" s="145">
        <v>73.95</v>
      </c>
      <c r="L45" s="144">
        <v>0.18</v>
      </c>
      <c r="M45" s="145">
        <f t="shared" si="5"/>
        <v>62.67</v>
      </c>
      <c r="N45" s="145">
        <f t="shared" si="6"/>
        <v>110988.57</v>
      </c>
      <c r="O45" s="267">
        <f t="shared" si="7"/>
        <v>19977.942600000002</v>
      </c>
    </row>
    <row r="46" spans="1:15" ht="45">
      <c r="A46" s="204">
        <v>35</v>
      </c>
      <c r="B46" s="264">
        <v>13.91</v>
      </c>
      <c r="C46" s="204"/>
      <c r="D46" s="204"/>
      <c r="E46" s="231"/>
      <c r="F46" s="236">
        <v>0.18</v>
      </c>
      <c r="G46" s="274"/>
      <c r="H46" s="237" t="s">
        <v>425</v>
      </c>
      <c r="I46" s="257" t="s">
        <v>285</v>
      </c>
      <c r="J46" s="145">
        <v>7192</v>
      </c>
      <c r="K46" s="145">
        <v>25.15</v>
      </c>
      <c r="L46" s="144">
        <v>0.18</v>
      </c>
      <c r="M46" s="145">
        <f t="shared" si="5"/>
        <v>21.31</v>
      </c>
      <c r="N46" s="145">
        <f t="shared" si="6"/>
        <v>153261.51999999999</v>
      </c>
      <c r="O46" s="267">
        <f t="shared" si="7"/>
        <v>27587.073599999996</v>
      </c>
    </row>
    <row r="47" spans="1:15" ht="60">
      <c r="A47" s="204">
        <v>36</v>
      </c>
      <c r="B47" s="263" t="s">
        <v>481</v>
      </c>
      <c r="C47" s="204"/>
      <c r="D47" s="204"/>
      <c r="E47" s="231"/>
      <c r="F47" s="236">
        <v>0.18</v>
      </c>
      <c r="G47" s="274"/>
      <c r="H47" s="237" t="s">
        <v>426</v>
      </c>
      <c r="I47" s="257" t="s">
        <v>285</v>
      </c>
      <c r="J47" s="145">
        <v>4759.1392499999984</v>
      </c>
      <c r="K47" s="145">
        <v>131.30000000000001</v>
      </c>
      <c r="L47" s="144">
        <v>0.18</v>
      </c>
      <c r="M47" s="145">
        <f t="shared" si="5"/>
        <v>111.27</v>
      </c>
      <c r="N47" s="145">
        <f t="shared" si="6"/>
        <v>529549.42000000004</v>
      </c>
      <c r="O47" s="267">
        <f t="shared" si="7"/>
        <v>95318.895600000003</v>
      </c>
    </row>
    <row r="48" spans="1:15" ht="60">
      <c r="A48" s="204">
        <v>37</v>
      </c>
      <c r="B48" s="263" t="s">
        <v>286</v>
      </c>
      <c r="C48" s="204"/>
      <c r="D48" s="204"/>
      <c r="E48" s="231"/>
      <c r="F48" s="236">
        <v>0.18</v>
      </c>
      <c r="G48" s="274"/>
      <c r="H48" s="237" t="s">
        <v>427</v>
      </c>
      <c r="I48" s="257" t="s">
        <v>285</v>
      </c>
      <c r="J48" s="145">
        <v>2073.5846000000001</v>
      </c>
      <c r="K48" s="145">
        <v>226.25</v>
      </c>
      <c r="L48" s="144">
        <v>0.18</v>
      </c>
      <c r="M48" s="145">
        <f t="shared" si="5"/>
        <v>191.74</v>
      </c>
      <c r="N48" s="145">
        <f t="shared" si="6"/>
        <v>397589.11</v>
      </c>
      <c r="O48" s="267">
        <f t="shared" si="7"/>
        <v>71566.039799999999</v>
      </c>
    </row>
    <row r="49" spans="1:15" ht="75">
      <c r="A49" s="204">
        <v>38</v>
      </c>
      <c r="B49" s="263" t="s">
        <v>482</v>
      </c>
      <c r="C49" s="204"/>
      <c r="D49" s="204"/>
      <c r="E49" s="231"/>
      <c r="F49" s="236">
        <v>0.18</v>
      </c>
      <c r="G49" s="274"/>
      <c r="H49" s="237" t="s">
        <v>428</v>
      </c>
      <c r="I49" s="257" t="s">
        <v>285</v>
      </c>
      <c r="J49" s="145">
        <v>149.76</v>
      </c>
      <c r="K49" s="145">
        <v>547.4</v>
      </c>
      <c r="L49" s="144">
        <v>0.18</v>
      </c>
      <c r="M49" s="145">
        <f t="shared" si="5"/>
        <v>463.9</v>
      </c>
      <c r="N49" s="145">
        <f t="shared" si="6"/>
        <v>69473.66</v>
      </c>
      <c r="O49" s="267">
        <f t="shared" si="7"/>
        <v>12505.2588</v>
      </c>
    </row>
    <row r="50" spans="1:15" ht="30">
      <c r="A50" s="204">
        <v>39</v>
      </c>
      <c r="B50" s="263" t="s">
        <v>483</v>
      </c>
      <c r="C50" s="204"/>
      <c r="D50" s="204"/>
      <c r="E50" s="231"/>
      <c r="F50" s="236">
        <v>0.18</v>
      </c>
      <c r="G50" s="274"/>
      <c r="H50" s="237" t="s">
        <v>429</v>
      </c>
      <c r="I50" s="257" t="s">
        <v>285</v>
      </c>
      <c r="J50" s="145">
        <v>36</v>
      </c>
      <c r="K50" s="145">
        <v>1906.4</v>
      </c>
      <c r="L50" s="144">
        <v>0.18</v>
      </c>
      <c r="M50" s="145">
        <f t="shared" si="5"/>
        <v>1615.59</v>
      </c>
      <c r="N50" s="145">
        <f t="shared" si="6"/>
        <v>58161.24</v>
      </c>
      <c r="O50" s="267">
        <f t="shared" si="7"/>
        <v>10469.0232</v>
      </c>
    </row>
    <row r="51" spans="1:15" ht="120">
      <c r="A51" s="204">
        <v>40</v>
      </c>
      <c r="B51" s="263">
        <v>14.77</v>
      </c>
      <c r="C51" s="204"/>
      <c r="D51" s="204"/>
      <c r="E51" s="231"/>
      <c r="F51" s="236">
        <v>0.18</v>
      </c>
      <c r="G51" s="274"/>
      <c r="H51" s="237" t="s">
        <v>430</v>
      </c>
      <c r="I51" s="257" t="s">
        <v>403</v>
      </c>
      <c r="J51" s="145">
        <v>300</v>
      </c>
      <c r="K51" s="145">
        <v>340.75</v>
      </c>
      <c r="L51" s="144">
        <v>0.18</v>
      </c>
      <c r="M51" s="145">
        <f t="shared" si="5"/>
        <v>288.77</v>
      </c>
      <c r="N51" s="145">
        <f t="shared" si="6"/>
        <v>86631</v>
      </c>
      <c r="O51" s="267">
        <f t="shared" si="7"/>
        <v>15593.58</v>
      </c>
    </row>
    <row r="52" spans="1:15" ht="45">
      <c r="A52" s="204">
        <v>41</v>
      </c>
      <c r="B52" s="263">
        <v>14.84</v>
      </c>
      <c r="C52" s="204"/>
      <c r="D52" s="204"/>
      <c r="E52" s="231"/>
      <c r="F52" s="236">
        <v>0.18</v>
      </c>
      <c r="G52" s="274"/>
      <c r="H52" s="237" t="s">
        <v>431</v>
      </c>
      <c r="I52" s="257" t="s">
        <v>432</v>
      </c>
      <c r="J52" s="145">
        <v>187</v>
      </c>
      <c r="K52" s="145">
        <v>3.25</v>
      </c>
      <c r="L52" s="144">
        <v>0.18</v>
      </c>
      <c r="M52" s="145">
        <f t="shared" si="5"/>
        <v>2.75</v>
      </c>
      <c r="N52" s="145">
        <f t="shared" si="6"/>
        <v>514.25</v>
      </c>
      <c r="O52" s="267">
        <f t="shared" si="7"/>
        <v>92.564999999999998</v>
      </c>
    </row>
    <row r="53" spans="1:15" ht="45">
      <c r="A53" s="204">
        <v>42</v>
      </c>
      <c r="B53" s="263" t="s">
        <v>484</v>
      </c>
      <c r="C53" s="204"/>
      <c r="D53" s="204"/>
      <c r="E53" s="231"/>
      <c r="F53" s="236">
        <v>0.18</v>
      </c>
      <c r="G53" s="274"/>
      <c r="H53" s="237" t="s">
        <v>433</v>
      </c>
      <c r="I53" s="257" t="s">
        <v>269</v>
      </c>
      <c r="J53" s="145">
        <v>63</v>
      </c>
      <c r="K53" s="145">
        <v>1503.6</v>
      </c>
      <c r="L53" s="144">
        <v>0.18</v>
      </c>
      <c r="M53" s="145">
        <f t="shared" si="5"/>
        <v>1274.24</v>
      </c>
      <c r="N53" s="145">
        <f t="shared" si="6"/>
        <v>80277.119999999995</v>
      </c>
      <c r="O53" s="267">
        <f t="shared" si="7"/>
        <v>14449.881599999999</v>
      </c>
    </row>
    <row r="54" spans="1:15" ht="45">
      <c r="A54" s="204">
        <v>43</v>
      </c>
      <c r="B54" s="263" t="s">
        <v>485</v>
      </c>
      <c r="C54" s="204"/>
      <c r="D54" s="204"/>
      <c r="E54" s="231"/>
      <c r="F54" s="236">
        <v>0.18</v>
      </c>
      <c r="G54" s="274"/>
      <c r="H54" s="237" t="s">
        <v>434</v>
      </c>
      <c r="I54" s="257" t="s">
        <v>291</v>
      </c>
      <c r="J54" s="145">
        <v>108</v>
      </c>
      <c r="K54" s="145">
        <v>367.2</v>
      </c>
      <c r="L54" s="144">
        <v>0.18</v>
      </c>
      <c r="M54" s="145">
        <f t="shared" si="5"/>
        <v>311.19</v>
      </c>
      <c r="N54" s="145">
        <f t="shared" si="6"/>
        <v>33608.519999999997</v>
      </c>
      <c r="O54" s="267">
        <f t="shared" si="7"/>
        <v>6049.5335999999988</v>
      </c>
    </row>
    <row r="55" spans="1:15" ht="45">
      <c r="A55" s="204">
        <v>44</v>
      </c>
      <c r="B55" s="264">
        <v>15.18</v>
      </c>
      <c r="C55" s="204"/>
      <c r="D55" s="204"/>
      <c r="E55" s="231"/>
      <c r="F55" s="236">
        <v>0.18</v>
      </c>
      <c r="G55" s="274"/>
      <c r="H55" s="237" t="s">
        <v>435</v>
      </c>
      <c r="I55" s="257" t="s">
        <v>275</v>
      </c>
      <c r="J55" s="145">
        <v>60</v>
      </c>
      <c r="K55" s="145">
        <v>5.65</v>
      </c>
      <c r="L55" s="144">
        <v>0.18</v>
      </c>
      <c r="M55" s="145">
        <f t="shared" si="5"/>
        <v>4.79</v>
      </c>
      <c r="N55" s="145">
        <f t="shared" si="6"/>
        <v>287.39999999999998</v>
      </c>
      <c r="O55" s="267">
        <f t="shared" si="7"/>
        <v>51.731999999999992</v>
      </c>
    </row>
    <row r="56" spans="1:15" ht="45">
      <c r="A56" s="204">
        <v>45</v>
      </c>
      <c r="B56" s="263" t="s">
        <v>486</v>
      </c>
      <c r="C56" s="204"/>
      <c r="D56" s="204"/>
      <c r="E56" s="231"/>
      <c r="F56" s="236">
        <v>0.18</v>
      </c>
      <c r="G56" s="274"/>
      <c r="H56" s="237" t="s">
        <v>436</v>
      </c>
      <c r="I56" s="257" t="s">
        <v>285</v>
      </c>
      <c r="J56" s="145">
        <v>592</v>
      </c>
      <c r="K56" s="145">
        <v>73.400000000000006</v>
      </c>
      <c r="L56" s="144">
        <v>0.18</v>
      </c>
      <c r="M56" s="145">
        <f t="shared" si="5"/>
        <v>62.2</v>
      </c>
      <c r="N56" s="145">
        <f t="shared" si="6"/>
        <v>36822.400000000001</v>
      </c>
      <c r="O56" s="267">
        <f t="shared" si="7"/>
        <v>6628.0320000000002</v>
      </c>
    </row>
    <row r="57" spans="1:15" ht="45">
      <c r="A57" s="204">
        <v>46</v>
      </c>
      <c r="B57" s="263">
        <v>15.52</v>
      </c>
      <c r="C57" s="204"/>
      <c r="D57" s="204"/>
      <c r="E57" s="231"/>
      <c r="F57" s="236">
        <v>0.18</v>
      </c>
      <c r="G57" s="274"/>
      <c r="H57" s="237" t="s">
        <v>437</v>
      </c>
      <c r="I57" s="257" t="s">
        <v>291</v>
      </c>
      <c r="J57" s="145">
        <v>36</v>
      </c>
      <c r="K57" s="145">
        <v>112.05</v>
      </c>
      <c r="L57" s="144">
        <v>0.18</v>
      </c>
      <c r="M57" s="145">
        <f t="shared" si="5"/>
        <v>94.96</v>
      </c>
      <c r="N57" s="145">
        <f t="shared" si="6"/>
        <v>3418.56</v>
      </c>
      <c r="O57" s="267">
        <f t="shared" si="7"/>
        <v>615.34079999999994</v>
      </c>
    </row>
    <row r="58" spans="1:15" ht="45">
      <c r="A58" s="204">
        <v>47</v>
      </c>
      <c r="B58" s="263">
        <v>15.56</v>
      </c>
      <c r="C58" s="204"/>
      <c r="D58" s="204"/>
      <c r="E58" s="231"/>
      <c r="F58" s="236">
        <v>0.18</v>
      </c>
      <c r="G58" s="274"/>
      <c r="H58" s="237" t="s">
        <v>438</v>
      </c>
      <c r="I58" s="257" t="s">
        <v>285</v>
      </c>
      <c r="J58" s="145">
        <v>1235</v>
      </c>
      <c r="K58" s="145">
        <v>54.65</v>
      </c>
      <c r="L58" s="144">
        <v>0.18</v>
      </c>
      <c r="M58" s="145">
        <f t="shared" si="5"/>
        <v>46.31</v>
      </c>
      <c r="N58" s="145">
        <f t="shared" si="6"/>
        <v>57192.85</v>
      </c>
      <c r="O58" s="267">
        <f t="shared" si="7"/>
        <v>10294.713</v>
      </c>
    </row>
    <row r="59" spans="1:15" ht="165">
      <c r="A59" s="204">
        <v>48</v>
      </c>
      <c r="B59" s="264" t="s">
        <v>487</v>
      </c>
      <c r="C59" s="204"/>
      <c r="D59" s="204"/>
      <c r="E59" s="231"/>
      <c r="F59" s="236">
        <v>0.18</v>
      </c>
      <c r="G59" s="274"/>
      <c r="H59" s="237" t="s">
        <v>439</v>
      </c>
      <c r="I59" s="257" t="s">
        <v>285</v>
      </c>
      <c r="J59" s="145">
        <v>60</v>
      </c>
      <c r="K59" s="145">
        <v>1091.5</v>
      </c>
      <c r="L59" s="144">
        <v>0.18</v>
      </c>
      <c r="M59" s="145">
        <f t="shared" si="5"/>
        <v>925</v>
      </c>
      <c r="N59" s="145">
        <f t="shared" si="6"/>
        <v>55500</v>
      </c>
      <c r="O59" s="267">
        <f t="shared" si="7"/>
        <v>9990</v>
      </c>
    </row>
    <row r="60" spans="1:15" ht="90">
      <c r="A60" s="204">
        <v>49</v>
      </c>
      <c r="B60" s="263" t="s">
        <v>488</v>
      </c>
      <c r="C60" s="204"/>
      <c r="D60" s="204"/>
      <c r="E60" s="231"/>
      <c r="F60" s="236">
        <v>0.18</v>
      </c>
      <c r="G60" s="274"/>
      <c r="H60" s="237" t="s">
        <v>440</v>
      </c>
      <c r="I60" s="257" t="s">
        <v>291</v>
      </c>
      <c r="J60" s="145">
        <v>16</v>
      </c>
      <c r="K60" s="145">
        <v>6767.4</v>
      </c>
      <c r="L60" s="144">
        <v>0.18</v>
      </c>
      <c r="M60" s="145">
        <f t="shared" si="5"/>
        <v>5735.08</v>
      </c>
      <c r="N60" s="145">
        <f t="shared" si="6"/>
        <v>91761.279999999999</v>
      </c>
      <c r="O60" s="267">
        <f t="shared" si="7"/>
        <v>16517.0304</v>
      </c>
    </row>
    <row r="61" spans="1:15" ht="90">
      <c r="A61" s="204">
        <v>50</v>
      </c>
      <c r="B61" s="263" t="s">
        <v>288</v>
      </c>
      <c r="C61" s="204"/>
      <c r="D61" s="204"/>
      <c r="E61" s="231"/>
      <c r="F61" s="236">
        <v>0.18</v>
      </c>
      <c r="G61" s="274"/>
      <c r="H61" s="237" t="s">
        <v>441</v>
      </c>
      <c r="I61" s="257" t="s">
        <v>291</v>
      </c>
      <c r="J61" s="145">
        <v>20</v>
      </c>
      <c r="K61" s="145">
        <v>6515.55</v>
      </c>
      <c r="L61" s="144">
        <v>0.18</v>
      </c>
      <c r="M61" s="145">
        <f t="shared" si="5"/>
        <v>5521.65</v>
      </c>
      <c r="N61" s="145">
        <f t="shared" si="6"/>
        <v>110433</v>
      </c>
      <c r="O61" s="267">
        <f t="shared" si="7"/>
        <v>19877.939999999999</v>
      </c>
    </row>
    <row r="62" spans="1:15" ht="75">
      <c r="A62" s="204">
        <v>51</v>
      </c>
      <c r="B62" s="263" t="s">
        <v>489</v>
      </c>
      <c r="C62" s="204"/>
      <c r="D62" s="204"/>
      <c r="E62" s="231"/>
      <c r="F62" s="236">
        <v>0.18</v>
      </c>
      <c r="G62" s="274"/>
      <c r="H62" s="237" t="s">
        <v>442</v>
      </c>
      <c r="I62" s="257" t="s">
        <v>291</v>
      </c>
      <c r="J62" s="145">
        <v>36</v>
      </c>
      <c r="K62" s="145">
        <v>3960.55</v>
      </c>
      <c r="L62" s="144">
        <v>0.18</v>
      </c>
      <c r="M62" s="145">
        <f t="shared" si="5"/>
        <v>3356.4</v>
      </c>
      <c r="N62" s="145">
        <f t="shared" si="6"/>
        <v>120830.39999999999</v>
      </c>
      <c r="O62" s="267">
        <f t="shared" si="7"/>
        <v>21749.471999999998</v>
      </c>
    </row>
    <row r="63" spans="1:15" ht="30">
      <c r="A63" s="204">
        <v>52</v>
      </c>
      <c r="B63" s="263" t="s">
        <v>289</v>
      </c>
      <c r="C63" s="204"/>
      <c r="D63" s="204"/>
      <c r="E63" s="231"/>
      <c r="F63" s="236">
        <v>0.18</v>
      </c>
      <c r="G63" s="274"/>
      <c r="H63" s="237" t="s">
        <v>443</v>
      </c>
      <c r="I63" s="257" t="s">
        <v>291</v>
      </c>
      <c r="J63" s="145">
        <v>36</v>
      </c>
      <c r="K63" s="145">
        <v>1034.8</v>
      </c>
      <c r="L63" s="144">
        <v>0.18</v>
      </c>
      <c r="M63" s="145">
        <f t="shared" si="5"/>
        <v>876.95</v>
      </c>
      <c r="N63" s="145">
        <f t="shared" si="6"/>
        <v>31570.2</v>
      </c>
      <c r="O63" s="267">
        <f t="shared" si="7"/>
        <v>5682.6359999999995</v>
      </c>
    </row>
    <row r="64" spans="1:15" ht="30">
      <c r="A64" s="204">
        <v>53</v>
      </c>
      <c r="B64" s="263" t="s">
        <v>490</v>
      </c>
      <c r="C64" s="204"/>
      <c r="D64" s="204"/>
      <c r="E64" s="231"/>
      <c r="F64" s="236">
        <v>0.18</v>
      </c>
      <c r="G64" s="274"/>
      <c r="H64" s="237" t="s">
        <v>444</v>
      </c>
      <c r="I64" s="257" t="s">
        <v>291</v>
      </c>
      <c r="J64" s="145">
        <v>36</v>
      </c>
      <c r="K64" s="145">
        <v>6940.75</v>
      </c>
      <c r="L64" s="144">
        <v>0.18</v>
      </c>
      <c r="M64" s="145">
        <f t="shared" si="5"/>
        <v>5881.99</v>
      </c>
      <c r="N64" s="145">
        <f t="shared" si="6"/>
        <v>211751.64</v>
      </c>
      <c r="O64" s="267">
        <f t="shared" si="7"/>
        <v>38115.2952</v>
      </c>
    </row>
    <row r="65" spans="1:15" ht="60">
      <c r="A65" s="204">
        <v>54</v>
      </c>
      <c r="B65" s="263" t="s">
        <v>290</v>
      </c>
      <c r="C65" s="204"/>
      <c r="D65" s="204"/>
      <c r="E65" s="231"/>
      <c r="F65" s="236">
        <v>0.18</v>
      </c>
      <c r="G65" s="274"/>
      <c r="H65" s="237" t="s">
        <v>445</v>
      </c>
      <c r="I65" s="257" t="s">
        <v>291</v>
      </c>
      <c r="J65" s="145">
        <v>36</v>
      </c>
      <c r="K65" s="145">
        <v>103.9</v>
      </c>
      <c r="L65" s="144">
        <v>0.18</v>
      </c>
      <c r="M65" s="145">
        <f t="shared" si="5"/>
        <v>88.05</v>
      </c>
      <c r="N65" s="145">
        <f t="shared" si="6"/>
        <v>3169.8</v>
      </c>
      <c r="O65" s="267">
        <f t="shared" si="7"/>
        <v>570.56399999999996</v>
      </c>
    </row>
    <row r="66" spans="1:15" ht="45">
      <c r="A66" s="204">
        <v>55</v>
      </c>
      <c r="B66" s="263">
        <v>17.309999999999999</v>
      </c>
      <c r="C66" s="204"/>
      <c r="D66" s="204"/>
      <c r="E66" s="231"/>
      <c r="F66" s="236">
        <v>0.18</v>
      </c>
      <c r="G66" s="274"/>
      <c r="H66" s="237" t="s">
        <v>446</v>
      </c>
      <c r="I66" s="257" t="s">
        <v>291</v>
      </c>
      <c r="J66" s="145">
        <v>36</v>
      </c>
      <c r="K66" s="145">
        <v>1607.95</v>
      </c>
      <c r="L66" s="144">
        <v>0.18</v>
      </c>
      <c r="M66" s="145">
        <f t="shared" si="5"/>
        <v>1362.67</v>
      </c>
      <c r="N66" s="145">
        <f t="shared" si="6"/>
        <v>49056.12</v>
      </c>
      <c r="O66" s="267">
        <f t="shared" si="7"/>
        <v>8830.1016</v>
      </c>
    </row>
    <row r="67" spans="1:15" ht="60">
      <c r="A67" s="204">
        <v>56</v>
      </c>
      <c r="B67" s="264">
        <v>17.329999999999998</v>
      </c>
      <c r="C67" s="204"/>
      <c r="D67" s="204"/>
      <c r="E67" s="231"/>
      <c r="F67" s="236">
        <v>0.18</v>
      </c>
      <c r="G67" s="274"/>
      <c r="H67" s="237" t="s">
        <v>292</v>
      </c>
      <c r="I67" s="257" t="s">
        <v>291</v>
      </c>
      <c r="J67" s="145">
        <v>36</v>
      </c>
      <c r="K67" s="145">
        <v>1083.5</v>
      </c>
      <c r="L67" s="144">
        <v>0.18</v>
      </c>
      <c r="M67" s="145">
        <f t="shared" si="5"/>
        <v>918.22</v>
      </c>
      <c r="N67" s="145">
        <f t="shared" si="6"/>
        <v>33055.919999999998</v>
      </c>
      <c r="O67" s="267">
        <f t="shared" si="7"/>
        <v>5950.0655999999999</v>
      </c>
    </row>
    <row r="68" spans="1:15" ht="60">
      <c r="A68" s="204">
        <v>57</v>
      </c>
      <c r="B68" s="263">
        <v>17.71</v>
      </c>
      <c r="C68" s="204"/>
      <c r="D68" s="204"/>
      <c r="E68" s="231"/>
      <c r="F68" s="236">
        <v>0.18</v>
      </c>
      <c r="G68" s="274"/>
      <c r="H68" s="237" t="s">
        <v>447</v>
      </c>
      <c r="I68" s="257" t="s">
        <v>291</v>
      </c>
      <c r="J68" s="145">
        <v>36</v>
      </c>
      <c r="K68" s="145">
        <v>168.35</v>
      </c>
      <c r="L68" s="144">
        <v>0.18</v>
      </c>
      <c r="M68" s="145">
        <f t="shared" si="5"/>
        <v>142.66999999999999</v>
      </c>
      <c r="N68" s="145">
        <f t="shared" si="6"/>
        <v>5136.12</v>
      </c>
      <c r="O68" s="267">
        <f t="shared" si="7"/>
        <v>924.50159999999994</v>
      </c>
    </row>
    <row r="69" spans="1:15" ht="75">
      <c r="A69" s="204">
        <v>58</v>
      </c>
      <c r="B69" s="263" t="s">
        <v>491</v>
      </c>
      <c r="C69" s="204"/>
      <c r="D69" s="204"/>
      <c r="E69" s="231"/>
      <c r="F69" s="236">
        <v>0.18</v>
      </c>
      <c r="G69" s="274"/>
      <c r="H69" s="237" t="s">
        <v>448</v>
      </c>
      <c r="I69" s="257" t="s">
        <v>277</v>
      </c>
      <c r="J69" s="145">
        <v>36</v>
      </c>
      <c r="K69" s="145">
        <v>708.95</v>
      </c>
      <c r="L69" s="144">
        <v>0.18</v>
      </c>
      <c r="M69" s="145">
        <f t="shared" si="5"/>
        <v>600.80999999999995</v>
      </c>
      <c r="N69" s="145">
        <f t="shared" si="6"/>
        <v>21629.16</v>
      </c>
      <c r="O69" s="267">
        <f t="shared" si="7"/>
        <v>3893.2487999999998</v>
      </c>
    </row>
    <row r="70" spans="1:15" ht="120">
      <c r="A70" s="204">
        <v>59</v>
      </c>
      <c r="B70" s="263" t="s">
        <v>293</v>
      </c>
      <c r="C70" s="204"/>
      <c r="D70" s="204"/>
      <c r="E70" s="231"/>
      <c r="F70" s="236">
        <v>0.18</v>
      </c>
      <c r="G70" s="274"/>
      <c r="H70" s="237" t="s">
        <v>449</v>
      </c>
      <c r="I70" s="257" t="s">
        <v>274</v>
      </c>
      <c r="J70" s="145">
        <v>187</v>
      </c>
      <c r="K70" s="145">
        <v>537.6</v>
      </c>
      <c r="L70" s="144">
        <v>0.18</v>
      </c>
      <c r="M70" s="145">
        <f t="shared" ref="M70:M87" si="8">ROUND(K70/(1+L70),2)</f>
        <v>455.59</v>
      </c>
      <c r="N70" s="145">
        <f t="shared" ref="N70:N87" si="9">ROUND(M70*J70,2)</f>
        <v>85195.33</v>
      </c>
      <c r="O70" s="267">
        <f t="shared" si="7"/>
        <v>15335.1594</v>
      </c>
    </row>
    <row r="71" spans="1:15" ht="75">
      <c r="A71" s="204">
        <v>60</v>
      </c>
      <c r="B71" s="263" t="s">
        <v>492</v>
      </c>
      <c r="C71" s="204"/>
      <c r="D71" s="204"/>
      <c r="E71" s="231"/>
      <c r="F71" s="236">
        <v>0.18</v>
      </c>
      <c r="G71" s="274"/>
      <c r="H71" s="237" t="s">
        <v>450</v>
      </c>
      <c r="I71" s="257" t="s">
        <v>274</v>
      </c>
      <c r="J71" s="145">
        <v>344</v>
      </c>
      <c r="K71" s="145">
        <v>355.4</v>
      </c>
      <c r="L71" s="144">
        <v>0.18</v>
      </c>
      <c r="M71" s="145">
        <f t="shared" si="8"/>
        <v>301.19</v>
      </c>
      <c r="N71" s="145">
        <f t="shared" si="9"/>
        <v>103609.36</v>
      </c>
      <c r="O71" s="267">
        <f t="shared" si="7"/>
        <v>18649.684799999999</v>
      </c>
    </row>
    <row r="72" spans="1:15" ht="75">
      <c r="A72" s="204">
        <v>61</v>
      </c>
      <c r="B72" s="263" t="s">
        <v>493</v>
      </c>
      <c r="C72" s="204"/>
      <c r="D72" s="204"/>
      <c r="E72" s="231"/>
      <c r="F72" s="236">
        <v>0.18</v>
      </c>
      <c r="G72" s="274"/>
      <c r="H72" s="237" t="s">
        <v>519</v>
      </c>
      <c r="I72" s="257" t="s">
        <v>274</v>
      </c>
      <c r="J72" s="145">
        <v>350</v>
      </c>
      <c r="K72" s="145">
        <v>438.6</v>
      </c>
      <c r="L72" s="144">
        <v>0.18</v>
      </c>
      <c r="M72" s="145">
        <f t="shared" si="8"/>
        <v>371.69</v>
      </c>
      <c r="N72" s="145">
        <f t="shared" si="9"/>
        <v>130091.5</v>
      </c>
      <c r="O72" s="267">
        <f t="shared" si="7"/>
        <v>23416.469999999998</v>
      </c>
    </row>
    <row r="73" spans="1:15" ht="45">
      <c r="A73" s="204">
        <v>62</v>
      </c>
      <c r="B73" s="263" t="s">
        <v>294</v>
      </c>
      <c r="C73" s="204"/>
      <c r="D73" s="204"/>
      <c r="E73" s="231"/>
      <c r="F73" s="236">
        <v>0.18</v>
      </c>
      <c r="G73" s="274"/>
      <c r="H73" s="237" t="s">
        <v>451</v>
      </c>
      <c r="I73" s="257" t="s">
        <v>291</v>
      </c>
      <c r="J73" s="145">
        <v>48</v>
      </c>
      <c r="K73" s="145">
        <v>911.9</v>
      </c>
      <c r="L73" s="144">
        <v>0.18</v>
      </c>
      <c r="M73" s="145">
        <f t="shared" si="8"/>
        <v>772.8</v>
      </c>
      <c r="N73" s="145">
        <f t="shared" si="9"/>
        <v>37094.400000000001</v>
      </c>
      <c r="O73" s="267">
        <f t="shared" si="7"/>
        <v>6676.9920000000002</v>
      </c>
    </row>
    <row r="74" spans="1:15" ht="45">
      <c r="A74" s="204">
        <v>63</v>
      </c>
      <c r="B74" s="263" t="s">
        <v>295</v>
      </c>
      <c r="C74" s="204"/>
      <c r="D74" s="204"/>
      <c r="E74" s="231"/>
      <c r="F74" s="236">
        <v>0.18</v>
      </c>
      <c r="G74" s="274"/>
      <c r="H74" s="237" t="s">
        <v>452</v>
      </c>
      <c r="I74" s="257" t="s">
        <v>291</v>
      </c>
      <c r="J74" s="145">
        <v>16</v>
      </c>
      <c r="K74" s="145">
        <v>464.05</v>
      </c>
      <c r="L74" s="144">
        <v>0.18</v>
      </c>
      <c r="M74" s="145">
        <f t="shared" si="8"/>
        <v>393.26</v>
      </c>
      <c r="N74" s="145">
        <f t="shared" si="9"/>
        <v>6292.16</v>
      </c>
      <c r="O74" s="267">
        <f t="shared" si="7"/>
        <v>1132.5888</v>
      </c>
    </row>
    <row r="75" spans="1:15" ht="45">
      <c r="A75" s="204">
        <v>64</v>
      </c>
      <c r="B75" s="263" t="s">
        <v>494</v>
      </c>
      <c r="C75" s="204"/>
      <c r="D75" s="204"/>
      <c r="E75" s="231"/>
      <c r="F75" s="236">
        <v>0.18</v>
      </c>
      <c r="G75" s="274"/>
      <c r="H75" s="237" t="s">
        <v>453</v>
      </c>
      <c r="I75" s="257" t="s">
        <v>291</v>
      </c>
      <c r="J75" s="145">
        <v>72</v>
      </c>
      <c r="K75" s="145">
        <v>97.75</v>
      </c>
      <c r="L75" s="144">
        <v>0.18</v>
      </c>
      <c r="M75" s="145">
        <f t="shared" si="8"/>
        <v>82.84</v>
      </c>
      <c r="N75" s="145">
        <f t="shared" si="9"/>
        <v>5964.48</v>
      </c>
      <c r="O75" s="267">
        <f t="shared" ref="O75:O87" si="10">IF(G75="",N75*F75,N75*G75)</f>
        <v>1073.6063999999999</v>
      </c>
    </row>
    <row r="76" spans="1:15" ht="30">
      <c r="A76" s="204">
        <v>65</v>
      </c>
      <c r="B76" s="264" t="s">
        <v>296</v>
      </c>
      <c r="C76" s="204"/>
      <c r="D76" s="204"/>
      <c r="E76" s="231"/>
      <c r="F76" s="236">
        <v>0.18</v>
      </c>
      <c r="G76" s="274"/>
      <c r="H76" s="237" t="s">
        <v>454</v>
      </c>
      <c r="I76" s="257" t="s">
        <v>291</v>
      </c>
      <c r="J76" s="145">
        <v>36</v>
      </c>
      <c r="K76" s="145">
        <v>222.35</v>
      </c>
      <c r="L76" s="144">
        <v>0.18</v>
      </c>
      <c r="M76" s="145">
        <f t="shared" si="8"/>
        <v>188.43</v>
      </c>
      <c r="N76" s="145">
        <f t="shared" si="9"/>
        <v>6783.48</v>
      </c>
      <c r="O76" s="267">
        <f t="shared" si="10"/>
        <v>1221.0264</v>
      </c>
    </row>
    <row r="77" spans="1:15" ht="45">
      <c r="A77" s="204">
        <v>66</v>
      </c>
      <c r="B77" s="263">
        <v>18.510000000000002</v>
      </c>
      <c r="C77" s="204"/>
      <c r="D77" s="204"/>
      <c r="E77" s="231"/>
      <c r="F77" s="236">
        <v>0.18</v>
      </c>
      <c r="G77" s="274"/>
      <c r="H77" s="237" t="s">
        <v>455</v>
      </c>
      <c r="I77" s="257" t="s">
        <v>291</v>
      </c>
      <c r="J77" s="145">
        <v>48</v>
      </c>
      <c r="K77" s="145">
        <v>798.95</v>
      </c>
      <c r="L77" s="144">
        <v>0.18</v>
      </c>
      <c r="M77" s="145">
        <f t="shared" si="8"/>
        <v>677.08</v>
      </c>
      <c r="N77" s="145">
        <f t="shared" si="9"/>
        <v>32499.84</v>
      </c>
      <c r="O77" s="267">
        <f t="shared" si="10"/>
        <v>5849.9712</v>
      </c>
    </row>
    <row r="78" spans="1:15" ht="45">
      <c r="A78" s="204">
        <v>67</v>
      </c>
      <c r="B78" s="263" t="s">
        <v>297</v>
      </c>
      <c r="C78" s="204"/>
      <c r="D78" s="204"/>
      <c r="E78" s="231"/>
      <c r="F78" s="236">
        <v>0.18</v>
      </c>
      <c r="G78" s="274"/>
      <c r="H78" s="237" t="s">
        <v>456</v>
      </c>
      <c r="I78" s="257" t="s">
        <v>291</v>
      </c>
      <c r="J78" s="145">
        <v>144</v>
      </c>
      <c r="K78" s="145">
        <v>574.29999999999995</v>
      </c>
      <c r="L78" s="144">
        <v>0.18</v>
      </c>
      <c r="M78" s="145">
        <f t="shared" si="8"/>
        <v>486.69</v>
      </c>
      <c r="N78" s="145">
        <f t="shared" si="9"/>
        <v>70083.360000000001</v>
      </c>
      <c r="O78" s="267">
        <f t="shared" si="10"/>
        <v>12615.004799999999</v>
      </c>
    </row>
    <row r="79" spans="1:15" ht="30">
      <c r="A79" s="204">
        <v>68</v>
      </c>
      <c r="B79" s="263" t="s">
        <v>298</v>
      </c>
      <c r="C79" s="204"/>
      <c r="D79" s="204"/>
      <c r="E79" s="231"/>
      <c r="F79" s="236">
        <v>0.18</v>
      </c>
      <c r="G79" s="274"/>
      <c r="H79" s="237" t="s">
        <v>457</v>
      </c>
      <c r="I79" s="257" t="s">
        <v>291</v>
      </c>
      <c r="J79" s="145">
        <v>144</v>
      </c>
      <c r="K79" s="145">
        <v>74.8</v>
      </c>
      <c r="L79" s="144">
        <v>0.18</v>
      </c>
      <c r="M79" s="145">
        <f t="shared" si="8"/>
        <v>63.39</v>
      </c>
      <c r="N79" s="145">
        <f t="shared" si="9"/>
        <v>9128.16</v>
      </c>
      <c r="O79" s="267">
        <f t="shared" si="10"/>
        <v>1643.0688</v>
      </c>
    </row>
    <row r="80" spans="1:15" ht="180">
      <c r="A80" s="204">
        <v>69</v>
      </c>
      <c r="B80" s="263" t="s">
        <v>495</v>
      </c>
      <c r="C80" s="204"/>
      <c r="D80" s="204"/>
      <c r="E80" s="231"/>
      <c r="F80" s="236">
        <v>0.18</v>
      </c>
      <c r="G80" s="274"/>
      <c r="H80" s="237" t="s">
        <v>458</v>
      </c>
      <c r="I80" s="257" t="s">
        <v>275</v>
      </c>
      <c r="J80" s="145">
        <v>985</v>
      </c>
      <c r="K80" s="145">
        <v>530.9</v>
      </c>
      <c r="L80" s="144">
        <v>0.18</v>
      </c>
      <c r="M80" s="145">
        <f t="shared" si="8"/>
        <v>449.92</v>
      </c>
      <c r="N80" s="145">
        <f t="shared" si="9"/>
        <v>443171.2</v>
      </c>
      <c r="O80" s="267">
        <f t="shared" si="10"/>
        <v>79770.816000000006</v>
      </c>
    </row>
    <row r="81" spans="1:16" ht="135">
      <c r="A81" s="204">
        <v>70</v>
      </c>
      <c r="B81" s="263" t="s">
        <v>496</v>
      </c>
      <c r="C81" s="204"/>
      <c r="D81" s="204"/>
      <c r="E81" s="231"/>
      <c r="F81" s="236">
        <v>0.18</v>
      </c>
      <c r="G81" s="274"/>
      <c r="H81" s="237" t="s">
        <v>459</v>
      </c>
      <c r="I81" s="257" t="s">
        <v>285</v>
      </c>
      <c r="J81" s="145">
        <v>1434</v>
      </c>
      <c r="K81" s="145">
        <v>563.1</v>
      </c>
      <c r="L81" s="144">
        <v>0.18</v>
      </c>
      <c r="M81" s="145">
        <f t="shared" si="8"/>
        <v>477.2</v>
      </c>
      <c r="N81" s="145">
        <f t="shared" si="9"/>
        <v>684304.8</v>
      </c>
      <c r="O81" s="267">
        <f t="shared" si="10"/>
        <v>123174.864</v>
      </c>
    </row>
    <row r="82" spans="1:16" ht="120">
      <c r="A82" s="204">
        <v>71</v>
      </c>
      <c r="B82" s="263" t="s">
        <v>497</v>
      </c>
      <c r="C82" s="204"/>
      <c r="D82" s="204"/>
      <c r="E82" s="231"/>
      <c r="F82" s="236">
        <v>0.18</v>
      </c>
      <c r="G82" s="274"/>
      <c r="H82" s="237" t="s">
        <v>460</v>
      </c>
      <c r="I82" s="257" t="s">
        <v>285</v>
      </c>
      <c r="J82" s="145">
        <v>599</v>
      </c>
      <c r="K82" s="145">
        <v>447.35</v>
      </c>
      <c r="L82" s="144">
        <v>0.18</v>
      </c>
      <c r="M82" s="145">
        <f t="shared" si="8"/>
        <v>379.11</v>
      </c>
      <c r="N82" s="145">
        <f t="shared" si="9"/>
        <v>227086.89</v>
      </c>
      <c r="O82" s="267">
        <f t="shared" si="10"/>
        <v>40875.640200000002</v>
      </c>
    </row>
    <row r="83" spans="1:16" ht="105">
      <c r="A83" s="204">
        <v>72</v>
      </c>
      <c r="B83" s="263" t="s">
        <v>498</v>
      </c>
      <c r="C83" s="204"/>
      <c r="D83" s="204"/>
      <c r="E83" s="231"/>
      <c r="F83" s="236">
        <v>0.18</v>
      </c>
      <c r="G83" s="274"/>
      <c r="H83" s="237" t="s">
        <v>461</v>
      </c>
      <c r="I83" s="257" t="s">
        <v>285</v>
      </c>
      <c r="J83" s="145">
        <v>407</v>
      </c>
      <c r="K83" s="145">
        <v>126.75</v>
      </c>
      <c r="L83" s="144">
        <v>0.18</v>
      </c>
      <c r="M83" s="145">
        <f t="shared" si="8"/>
        <v>107.42</v>
      </c>
      <c r="N83" s="145">
        <f t="shared" si="9"/>
        <v>43719.94</v>
      </c>
      <c r="O83" s="267">
        <f t="shared" si="10"/>
        <v>7869.5892000000003</v>
      </c>
    </row>
    <row r="84" spans="1:16" ht="285">
      <c r="A84" s="204">
        <v>73</v>
      </c>
      <c r="B84" s="263" t="s">
        <v>499</v>
      </c>
      <c r="C84" s="204"/>
      <c r="D84" s="204"/>
      <c r="E84" s="231"/>
      <c r="F84" s="236">
        <v>0.18</v>
      </c>
      <c r="G84" s="274"/>
      <c r="H84" s="237" t="s">
        <v>462</v>
      </c>
      <c r="I84" s="257" t="s">
        <v>403</v>
      </c>
      <c r="J84" s="145">
        <v>218</v>
      </c>
      <c r="K84" s="145">
        <v>926.35</v>
      </c>
      <c r="L84" s="144">
        <v>0.18</v>
      </c>
      <c r="M84" s="145">
        <f t="shared" si="8"/>
        <v>785.04</v>
      </c>
      <c r="N84" s="145">
        <f t="shared" si="9"/>
        <v>171138.72</v>
      </c>
      <c r="O84" s="267">
        <f t="shared" si="10"/>
        <v>30804.9696</v>
      </c>
    </row>
    <row r="85" spans="1:16" ht="210">
      <c r="A85" s="204">
        <v>74</v>
      </c>
      <c r="B85" s="263" t="s">
        <v>500</v>
      </c>
      <c r="C85" s="204"/>
      <c r="D85" s="204"/>
      <c r="E85" s="231"/>
      <c r="F85" s="236">
        <v>0.18</v>
      </c>
      <c r="G85" s="274"/>
      <c r="H85" s="237" t="s">
        <v>463</v>
      </c>
      <c r="I85" s="257" t="s">
        <v>285</v>
      </c>
      <c r="J85" s="145">
        <v>58</v>
      </c>
      <c r="K85" s="145">
        <v>4346.7</v>
      </c>
      <c r="L85" s="144">
        <v>0.18</v>
      </c>
      <c r="M85" s="145">
        <f t="shared" si="8"/>
        <v>3683.64</v>
      </c>
      <c r="N85" s="145">
        <f t="shared" si="9"/>
        <v>213651.12</v>
      </c>
      <c r="O85" s="267">
        <f t="shared" si="10"/>
        <v>38457.2016</v>
      </c>
    </row>
    <row r="86" spans="1:16" ht="240">
      <c r="A86" s="204">
        <v>75</v>
      </c>
      <c r="B86" s="263" t="s">
        <v>501</v>
      </c>
      <c r="C86" s="204"/>
      <c r="D86" s="204"/>
      <c r="E86" s="231"/>
      <c r="F86" s="236">
        <v>0.18</v>
      </c>
      <c r="G86" s="274"/>
      <c r="H86" s="237" t="s">
        <v>464</v>
      </c>
      <c r="I86" s="257" t="s">
        <v>285</v>
      </c>
      <c r="J86" s="145">
        <v>176</v>
      </c>
      <c r="K86" s="145">
        <v>4764.2</v>
      </c>
      <c r="L86" s="144">
        <v>0.18</v>
      </c>
      <c r="M86" s="145">
        <f t="shared" si="8"/>
        <v>4037.46</v>
      </c>
      <c r="N86" s="145">
        <f t="shared" si="9"/>
        <v>710592.96</v>
      </c>
      <c r="O86" s="267">
        <f t="shared" si="10"/>
        <v>127906.73279999998</v>
      </c>
    </row>
    <row r="87" spans="1:16" ht="270">
      <c r="A87" s="204">
        <v>76</v>
      </c>
      <c r="B87" s="263" t="s">
        <v>502</v>
      </c>
      <c r="C87" s="204"/>
      <c r="D87" s="204"/>
      <c r="E87" s="231"/>
      <c r="F87" s="236">
        <v>0.18</v>
      </c>
      <c r="G87" s="274"/>
      <c r="H87" s="237" t="s">
        <v>465</v>
      </c>
      <c r="I87" s="257" t="s">
        <v>285</v>
      </c>
      <c r="J87" s="145">
        <v>143</v>
      </c>
      <c r="K87" s="145">
        <v>3889.15</v>
      </c>
      <c r="L87" s="144">
        <v>0.18</v>
      </c>
      <c r="M87" s="145">
        <f t="shared" si="8"/>
        <v>3295.89</v>
      </c>
      <c r="N87" s="145">
        <f t="shared" si="9"/>
        <v>471312.27</v>
      </c>
      <c r="O87" s="267">
        <f t="shared" si="10"/>
        <v>84836.208599999998</v>
      </c>
    </row>
    <row r="88" spans="1:16" ht="16.5">
      <c r="A88" s="330" t="s">
        <v>299</v>
      </c>
      <c r="B88" s="330"/>
      <c r="C88" s="330"/>
      <c r="D88" s="330"/>
      <c r="E88" s="330"/>
      <c r="F88" s="330"/>
      <c r="G88" s="330"/>
      <c r="H88" s="330"/>
      <c r="I88" s="330"/>
      <c r="J88" s="330"/>
      <c r="K88" s="330"/>
      <c r="L88" s="330"/>
      <c r="M88" s="330"/>
      <c r="N88" s="147">
        <f>SUM(N12:N87)</f>
        <v>10186500.440000001</v>
      </c>
      <c r="O88" s="147">
        <f>SUM(O12:O87)</f>
        <v>1833570.0792</v>
      </c>
      <c r="P88" s="266"/>
    </row>
    <row r="89" spans="1:16" ht="26.25">
      <c r="A89" s="330" t="s">
        <v>300</v>
      </c>
      <c r="B89" s="330"/>
      <c r="C89" s="330"/>
      <c r="D89" s="330"/>
      <c r="E89" s="330"/>
      <c r="F89" s="330"/>
      <c r="G89" s="330"/>
      <c r="H89" s="330"/>
      <c r="I89" s="330"/>
      <c r="J89" s="330"/>
      <c r="K89" s="330"/>
      <c r="L89" s="330"/>
      <c r="M89" s="330"/>
      <c r="N89" s="259"/>
      <c r="O89" s="147">
        <f>N89</f>
        <v>0</v>
      </c>
    </row>
    <row r="90" spans="1:16" ht="16.5">
      <c r="A90" s="330" t="s">
        <v>301</v>
      </c>
      <c r="B90" s="330"/>
      <c r="C90" s="330"/>
      <c r="D90" s="330"/>
      <c r="E90" s="330"/>
      <c r="F90" s="330"/>
      <c r="G90" s="330"/>
      <c r="H90" s="330"/>
      <c r="I90" s="330"/>
      <c r="J90" s="330"/>
      <c r="K90" s="330"/>
      <c r="L90" s="330"/>
      <c r="M90" s="330"/>
      <c r="N90" s="147" t="str">
        <f>IF(N89="", "",$N$88*$N$89)</f>
        <v/>
      </c>
      <c r="O90" s="147" t="str">
        <f>IF(N89="","",ROUND(N90*18%,2))</f>
        <v/>
      </c>
    </row>
    <row r="91" spans="1:16" ht="16.5">
      <c r="A91" s="330" t="s">
        <v>302</v>
      </c>
      <c r="B91" s="330"/>
      <c r="C91" s="330"/>
      <c r="D91" s="330"/>
      <c r="E91" s="330"/>
      <c r="F91" s="330"/>
      <c r="G91" s="330"/>
      <c r="H91" s="330"/>
      <c r="I91" s="330"/>
      <c r="J91" s="330"/>
      <c r="K91" s="330"/>
      <c r="L91" s="330"/>
      <c r="M91" s="330"/>
      <c r="N91" s="147" t="str">
        <f>IF(N89="", "",$N$88*(1+$N$89))</f>
        <v/>
      </c>
      <c r="O91" s="147"/>
    </row>
    <row r="92" spans="1:16" ht="18.75">
      <c r="A92" s="331" t="s">
        <v>303</v>
      </c>
      <c r="B92" s="331"/>
      <c r="C92" s="331"/>
      <c r="D92" s="331"/>
      <c r="E92" s="331"/>
      <c r="F92" s="331"/>
      <c r="G92" s="331"/>
      <c r="H92" s="331"/>
      <c r="I92" s="331"/>
      <c r="J92" s="331"/>
      <c r="K92" s="331"/>
      <c r="L92" s="331"/>
      <c r="M92" s="331"/>
      <c r="N92" s="148"/>
      <c r="O92" s="150" t="str">
        <f>IF(N90="", "",($O$88+O90))</f>
        <v/>
      </c>
    </row>
    <row r="93" spans="1:16" ht="23.25">
      <c r="A93" s="328" t="str">
        <f>IF(N89="","As the %variation w.r.t total DSR Amount cell left Blank the bid is considered as Non-responsive","Sheet OK")</f>
        <v>As the %variation w.r.t total DSR Amount cell left Blank the bid is considered as Non-responsive</v>
      </c>
      <c r="B93" s="328"/>
      <c r="C93" s="328"/>
      <c r="D93" s="328"/>
      <c r="E93" s="328"/>
      <c r="F93" s="328"/>
      <c r="G93" s="328"/>
      <c r="H93" s="328"/>
      <c r="I93" s="328"/>
      <c r="J93" s="328"/>
      <c r="K93" s="328"/>
      <c r="L93" s="328"/>
      <c r="M93" s="328"/>
      <c r="N93" s="328"/>
      <c r="O93" s="329"/>
    </row>
    <row r="94" spans="1:16">
      <c r="A94" s="265"/>
      <c r="C94" s="135"/>
      <c r="D94" s="152"/>
      <c r="E94" s="135"/>
      <c r="F94" s="135"/>
      <c r="G94" s="152"/>
      <c r="H94" s="152"/>
      <c r="I94" s="152"/>
      <c r="J94" s="152"/>
      <c r="K94" s="152"/>
      <c r="M94" s="152"/>
      <c r="N94" s="138">
        <f>IF('Name of Bidder'!D9=TRUE,0,1)</f>
        <v>0</v>
      </c>
    </row>
    <row r="95" spans="1:16">
      <c r="A95" s="265"/>
      <c r="C95" s="135"/>
      <c r="D95" s="152"/>
      <c r="E95" s="135"/>
      <c r="F95" s="135"/>
      <c r="G95" s="152"/>
      <c r="H95" s="152"/>
      <c r="I95" s="152"/>
      <c r="J95" s="152"/>
      <c r="K95" s="152"/>
      <c r="M95" s="152"/>
    </row>
    <row r="96" spans="1:16">
      <c r="A96" s="265"/>
      <c r="C96" s="135"/>
      <c r="D96" s="152"/>
      <c r="E96" s="135"/>
      <c r="F96" s="135"/>
      <c r="G96" s="152"/>
      <c r="H96" s="152"/>
      <c r="I96" s="152"/>
      <c r="J96" s="152"/>
      <c r="K96" s="152"/>
      <c r="M96" s="152"/>
      <c r="N96" s="153">
        <v>70652568.569999993</v>
      </c>
    </row>
    <row r="97" spans="1:13">
      <c r="A97" s="265"/>
      <c r="C97" s="135"/>
      <c r="D97" s="152"/>
      <c r="E97" s="135"/>
      <c r="F97" s="135"/>
      <c r="G97" s="152"/>
      <c r="H97" s="152"/>
      <c r="I97" s="152"/>
      <c r="J97" s="152"/>
      <c r="K97" s="152"/>
      <c r="M97" s="152"/>
    </row>
    <row r="98" spans="1:13">
      <c r="A98" s="265"/>
      <c r="C98" s="135"/>
      <c r="D98" s="152"/>
      <c r="E98" s="135"/>
      <c r="F98" s="135"/>
      <c r="G98" s="152"/>
      <c r="H98" s="152"/>
      <c r="I98" s="152"/>
      <c r="J98" s="152"/>
      <c r="K98" s="152"/>
      <c r="M98" s="152"/>
    </row>
    <row r="99" spans="1:13">
      <c r="A99" s="265"/>
      <c r="C99" s="135"/>
      <c r="D99" s="152"/>
      <c r="E99" s="135"/>
      <c r="F99" s="135"/>
      <c r="G99" s="152"/>
      <c r="H99" s="152"/>
      <c r="I99" s="152"/>
      <c r="J99" s="152"/>
      <c r="K99" s="152"/>
      <c r="M99" s="152"/>
    </row>
    <row r="100" spans="1:13">
      <c r="A100" s="265"/>
      <c r="C100" s="135"/>
      <c r="D100" s="152"/>
      <c r="E100" s="135"/>
      <c r="F100" s="135"/>
      <c r="G100" s="152"/>
      <c r="H100" s="152"/>
      <c r="I100" s="152"/>
      <c r="J100" s="152"/>
      <c r="K100" s="152"/>
      <c r="M100" s="152"/>
    </row>
    <row r="101" spans="1:13">
      <c r="A101" s="265"/>
      <c r="C101" s="135"/>
      <c r="D101" s="152"/>
      <c r="E101" s="135"/>
      <c r="F101" s="135"/>
      <c r="G101" s="152"/>
      <c r="H101" s="152"/>
      <c r="I101" s="152"/>
      <c r="J101" s="152"/>
      <c r="K101" s="152"/>
      <c r="M101" s="152"/>
    </row>
    <row r="102" spans="1:13">
      <c r="A102" s="265"/>
      <c r="C102" s="135"/>
      <c r="D102" s="152"/>
      <c r="E102" s="135"/>
      <c r="F102" s="135"/>
      <c r="G102" s="152"/>
      <c r="H102" s="152"/>
      <c r="I102" s="152"/>
      <c r="J102" s="152"/>
      <c r="K102" s="152"/>
      <c r="M102" s="152"/>
    </row>
    <row r="103" spans="1:13">
      <c r="A103" s="265"/>
      <c r="C103" s="135"/>
      <c r="D103" s="152"/>
      <c r="E103" s="135"/>
      <c r="F103" s="135"/>
      <c r="G103" s="152"/>
      <c r="H103" s="152"/>
      <c r="I103" s="152"/>
      <c r="J103" s="152"/>
      <c r="K103" s="152"/>
      <c r="M103" s="152"/>
    </row>
    <row r="104" spans="1:13">
      <c r="A104" s="265"/>
      <c r="C104" s="135"/>
      <c r="D104" s="152"/>
      <c r="E104" s="135"/>
      <c r="F104" s="135"/>
      <c r="G104" s="152"/>
      <c r="H104" s="152"/>
      <c r="I104" s="152"/>
      <c r="J104" s="152"/>
      <c r="K104" s="152"/>
      <c r="M104" s="152"/>
    </row>
    <row r="105" spans="1:13">
      <c r="A105" s="265"/>
      <c r="C105" s="135"/>
      <c r="D105" s="152"/>
      <c r="E105" s="135"/>
      <c r="F105" s="135"/>
      <c r="G105" s="152"/>
      <c r="H105" s="152"/>
      <c r="I105" s="152"/>
      <c r="J105" s="152"/>
      <c r="K105" s="152"/>
      <c r="M105" s="152"/>
    </row>
    <row r="106" spans="1:13">
      <c r="A106" s="265"/>
      <c r="C106" s="135"/>
      <c r="D106" s="152"/>
      <c r="E106" s="135"/>
      <c r="F106" s="135"/>
      <c r="G106" s="152"/>
      <c r="H106" s="152"/>
      <c r="I106" s="152"/>
      <c r="J106" s="152"/>
      <c r="K106" s="152"/>
      <c r="M106" s="152"/>
    </row>
    <row r="107" spans="1:13">
      <c r="A107" s="265"/>
      <c r="C107" s="135"/>
      <c r="D107" s="152"/>
      <c r="E107" s="135"/>
      <c r="F107" s="135"/>
      <c r="G107" s="152"/>
      <c r="H107" s="152"/>
      <c r="I107" s="152"/>
      <c r="J107" s="152"/>
      <c r="K107" s="152"/>
      <c r="M107" s="152"/>
    </row>
    <row r="108" spans="1:13">
      <c r="A108" s="265"/>
      <c r="C108" s="135"/>
      <c r="D108" s="152"/>
      <c r="E108" s="135"/>
      <c r="F108" s="135"/>
      <c r="G108" s="152"/>
      <c r="H108" s="152"/>
      <c r="I108" s="152"/>
      <c r="J108" s="152"/>
      <c r="K108" s="152"/>
      <c r="M108" s="152"/>
    </row>
    <row r="109" spans="1:13">
      <c r="A109" s="265"/>
      <c r="C109" s="135"/>
      <c r="D109" s="152"/>
      <c r="E109" s="135"/>
      <c r="F109" s="135"/>
      <c r="G109" s="152"/>
      <c r="H109" s="152"/>
      <c r="I109" s="152"/>
      <c r="J109" s="152"/>
      <c r="K109" s="152"/>
      <c r="M109" s="152"/>
    </row>
    <row r="110" spans="1:13">
      <c r="A110" s="265"/>
      <c r="C110" s="135"/>
      <c r="D110" s="152"/>
      <c r="E110" s="135"/>
      <c r="F110" s="135"/>
      <c r="G110" s="152"/>
      <c r="H110" s="152"/>
      <c r="I110" s="152"/>
      <c r="J110" s="152"/>
      <c r="K110" s="152"/>
      <c r="M110" s="152"/>
    </row>
    <row r="111" spans="1:13">
      <c r="A111" s="265"/>
      <c r="C111" s="135"/>
      <c r="D111" s="152"/>
      <c r="E111" s="135"/>
      <c r="F111" s="135"/>
      <c r="G111" s="152"/>
      <c r="H111" s="152"/>
      <c r="I111" s="152"/>
      <c r="J111" s="152"/>
      <c r="K111" s="152"/>
      <c r="M111" s="152"/>
    </row>
    <row r="112" spans="1:13">
      <c r="A112" s="265"/>
      <c r="C112" s="135"/>
      <c r="D112" s="152"/>
      <c r="E112" s="135"/>
      <c r="F112" s="135"/>
      <c r="G112" s="152"/>
      <c r="H112" s="152"/>
      <c r="I112" s="152"/>
      <c r="J112" s="152"/>
      <c r="K112" s="152"/>
      <c r="M112" s="152"/>
    </row>
    <row r="113" spans="1:13">
      <c r="A113" s="265"/>
      <c r="C113" s="135"/>
      <c r="D113" s="152"/>
      <c r="E113" s="135"/>
      <c r="F113" s="135"/>
      <c r="G113" s="152"/>
      <c r="H113" s="152"/>
      <c r="I113" s="152"/>
      <c r="J113" s="152"/>
      <c r="K113" s="152"/>
      <c r="M113" s="152"/>
    </row>
    <row r="114" spans="1:13">
      <c r="A114" s="265"/>
      <c r="C114" s="135"/>
      <c r="D114" s="152"/>
      <c r="E114" s="135"/>
      <c r="F114" s="135"/>
      <c r="G114" s="152"/>
      <c r="H114" s="152"/>
      <c r="I114" s="152"/>
      <c r="J114" s="152"/>
      <c r="K114" s="152"/>
      <c r="M114" s="152"/>
    </row>
    <row r="115" spans="1:13">
      <c r="A115" s="265"/>
      <c r="C115" s="135"/>
      <c r="D115" s="152"/>
      <c r="E115" s="135"/>
      <c r="F115" s="135"/>
      <c r="G115" s="152"/>
      <c r="H115" s="152"/>
      <c r="I115" s="152"/>
      <c r="J115" s="152"/>
      <c r="K115" s="152"/>
      <c r="M115" s="152"/>
    </row>
    <row r="116" spans="1:13">
      <c r="A116" s="265"/>
      <c r="C116" s="135"/>
      <c r="D116" s="152"/>
      <c r="E116" s="135"/>
      <c r="F116" s="135"/>
      <c r="G116" s="152"/>
      <c r="H116" s="152"/>
      <c r="I116" s="152"/>
      <c r="J116" s="152"/>
      <c r="K116" s="152"/>
      <c r="M116" s="152"/>
    </row>
    <row r="117" spans="1:13">
      <c r="A117" s="265"/>
      <c r="C117" s="135"/>
      <c r="D117" s="152"/>
      <c r="E117" s="135"/>
      <c r="F117" s="135"/>
      <c r="G117" s="152"/>
      <c r="H117" s="152"/>
      <c r="I117" s="152"/>
      <c r="J117" s="152"/>
      <c r="K117" s="152"/>
      <c r="M117" s="152"/>
    </row>
    <row r="118" spans="1:13">
      <c r="A118" s="265"/>
      <c r="C118" s="135"/>
      <c r="D118" s="152"/>
      <c r="E118" s="135"/>
      <c r="F118" s="135"/>
      <c r="G118" s="152"/>
      <c r="H118" s="152"/>
      <c r="I118" s="152"/>
      <c r="J118" s="152"/>
      <c r="K118" s="152"/>
      <c r="M118" s="152"/>
    </row>
    <row r="119" spans="1:13">
      <c r="A119" s="265"/>
      <c r="C119" s="135"/>
      <c r="D119" s="152"/>
      <c r="E119" s="135"/>
      <c r="F119" s="135"/>
      <c r="G119" s="152"/>
      <c r="H119" s="152"/>
      <c r="I119" s="152"/>
      <c r="J119" s="152"/>
      <c r="K119" s="152"/>
      <c r="M119" s="152"/>
    </row>
    <row r="120" spans="1:13">
      <c r="A120" s="265"/>
      <c r="C120" s="135"/>
      <c r="D120" s="152"/>
      <c r="E120" s="135"/>
      <c r="F120" s="135"/>
      <c r="G120" s="152"/>
      <c r="H120" s="152"/>
      <c r="I120" s="152"/>
      <c r="J120" s="152"/>
      <c r="K120" s="152"/>
      <c r="M120" s="152"/>
    </row>
    <row r="121" spans="1:13">
      <c r="A121" s="265"/>
      <c r="C121" s="135"/>
      <c r="D121" s="152"/>
      <c r="E121" s="135"/>
      <c r="F121" s="135"/>
      <c r="G121" s="152"/>
      <c r="H121" s="152"/>
      <c r="I121" s="152"/>
      <c r="J121" s="152"/>
      <c r="K121" s="152"/>
      <c r="M121" s="152"/>
    </row>
    <row r="122" spans="1:13">
      <c r="A122" s="265"/>
      <c r="C122" s="135"/>
      <c r="D122" s="152"/>
      <c r="E122" s="135"/>
      <c r="F122" s="135"/>
      <c r="G122" s="152"/>
      <c r="H122" s="152"/>
      <c r="I122" s="152"/>
      <c r="J122" s="152"/>
      <c r="K122" s="152"/>
      <c r="M122" s="152"/>
    </row>
    <row r="123" spans="1:13">
      <c r="A123" s="265"/>
      <c r="C123" s="135"/>
      <c r="D123" s="152"/>
      <c r="E123" s="135"/>
      <c r="F123" s="135"/>
      <c r="G123" s="152"/>
      <c r="H123" s="152"/>
      <c r="I123" s="152"/>
      <c r="J123" s="152"/>
      <c r="K123" s="152"/>
      <c r="M123" s="152"/>
    </row>
    <row r="124" spans="1:13">
      <c r="A124" s="265"/>
      <c r="C124" s="135"/>
      <c r="D124" s="152"/>
      <c r="E124" s="135"/>
      <c r="F124" s="135"/>
      <c r="G124" s="152"/>
      <c r="H124" s="152"/>
      <c r="I124" s="152"/>
      <c r="J124" s="152"/>
      <c r="K124" s="152"/>
      <c r="M124" s="152"/>
    </row>
    <row r="125" spans="1:13">
      <c r="A125" s="265"/>
      <c r="C125" s="135"/>
      <c r="D125" s="152"/>
      <c r="E125" s="135"/>
      <c r="F125" s="135"/>
      <c r="G125" s="152"/>
      <c r="H125" s="152"/>
      <c r="I125" s="152"/>
      <c r="J125" s="152"/>
      <c r="K125" s="152"/>
      <c r="M125" s="152"/>
    </row>
    <row r="126" spans="1:13">
      <c r="A126" s="265"/>
      <c r="C126" s="135"/>
      <c r="D126" s="152"/>
      <c r="E126" s="135"/>
      <c r="F126" s="135"/>
      <c r="G126" s="152"/>
      <c r="H126" s="152"/>
      <c r="I126" s="152"/>
      <c r="J126" s="152"/>
      <c r="K126" s="152"/>
      <c r="M126" s="152"/>
    </row>
  </sheetData>
  <sheetProtection algorithmName="SHA-512" hashValue="HTjiHiXnMvmIwzyT+XzJ//g0KPn0BO4jDuXUkcyDF2/uKZWMeFmfpVWZUXtGZ2F5Hsvr0Mn9QDJtpSxGtZeJgg==" saltValue="8iioRxKVN2Vo0pSnGzhDvw=="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93:O93"/>
    <mergeCell ref="K3:M3"/>
    <mergeCell ref="C6:J6"/>
    <mergeCell ref="K4:M4"/>
    <mergeCell ref="A88:M88"/>
    <mergeCell ref="A92:M92"/>
    <mergeCell ref="A89:M89"/>
    <mergeCell ref="A90:M90"/>
    <mergeCell ref="A91:M91"/>
    <mergeCell ref="A1:O1"/>
    <mergeCell ref="A2:O2"/>
    <mergeCell ref="N8:O8"/>
    <mergeCell ref="C7:J7"/>
    <mergeCell ref="C4:J4"/>
    <mergeCell ref="K5:M5"/>
    <mergeCell ref="C5:J5"/>
    <mergeCell ref="C3:J3"/>
  </mergeCells>
  <conditionalFormatting sqref="A93">
    <cfRule type="containsText" dxfId="8" priority="2" stopIfTrue="1" operator="containsText" text="sheet">
      <formula>NOT(ISERROR(SEARCH("sheet",A93)))</formula>
    </cfRule>
    <cfRule type="containsText" dxfId="7" priority="3" stopIfTrue="1" operator="containsText" text="responsive">
      <formula>NOT(ISERROR(SEARCH("responsive",A93)))</formula>
    </cfRule>
  </conditionalFormatting>
  <conditionalFormatting sqref="O92">
    <cfRule type="containsText" dxfId="6" priority="1" stopIfTrue="1" operator="containsText" text="percentage">
      <formula>NOT(ISERROR(SEARCH("percentage",O92)))</formula>
    </cfRule>
  </conditionalFormatting>
  <dataValidations count="1">
    <dataValidation type="decimal" allowBlank="1" showInputMessage="1" showErrorMessage="1" prompt="Please Enter Percentage" sqref="N89" xr:uid="{00000000-0002-0000-0400-000000000000}">
      <formula1>-100</formula1>
      <formula2>100</formula2>
    </dataValidation>
  </dataValidations>
  <pageMargins left="0.45" right="0.45" top="0.75" bottom="0.75" header="0.3" footer="0.3"/>
  <pageSetup paperSize="9" scale="59" fitToHeight="0" orientation="landscape" r:id="rId5"/>
  <rowBreaks count="1" manualBreakCount="1">
    <brk id="2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7"/>
  <sheetViews>
    <sheetView view="pageBreakPreview" zoomScale="80" zoomScaleNormal="80" zoomScaleSheetLayoutView="80" workbookViewId="0">
      <pane ySplit="9" topLeftCell="A11" activePane="bottomLeft" state="frozen"/>
      <selection pane="bottomLeft" activeCell="F11" sqref="F11"/>
    </sheetView>
  </sheetViews>
  <sheetFormatPr defaultRowHeight="13.5"/>
  <cols>
    <col min="1" max="1" width="5.85546875" style="155" customWidth="1"/>
    <col min="2" max="2" width="11.28515625" style="155" bestFit="1" customWidth="1"/>
    <col min="3" max="3" width="12.7109375" style="155" hidden="1" customWidth="1"/>
    <col min="4" max="4" width="16.5703125" style="155" hidden="1" customWidth="1"/>
    <col min="5" max="5" width="10.85546875" style="155" customWidth="1"/>
    <col min="6" max="6" width="19.5703125" style="272" customWidth="1"/>
    <col min="7" max="7" width="67.5703125" style="155" customWidth="1"/>
    <col min="8" max="8" width="7.7109375" style="155" customWidth="1"/>
    <col min="9" max="9" width="15" style="155" customWidth="1"/>
    <col min="10" max="10" width="21.42578125" style="155" customWidth="1"/>
    <col min="11" max="11" width="24.42578125" style="155" customWidth="1"/>
    <col min="12" max="12" width="24.85546875" style="155" customWidth="1"/>
    <col min="13" max="13" width="32.28515625" style="155" customWidth="1"/>
    <col min="14" max="15" width="32.28515625" style="155" hidden="1" customWidth="1"/>
    <col min="16" max="17" width="32.28515625" style="155" customWidth="1"/>
    <col min="18" max="31" width="9.140625" style="155" customWidth="1"/>
    <col min="32" max="16384" width="9.140625" style="155"/>
  </cols>
  <sheetData>
    <row r="1" spans="1:16" s="154" customFormat="1" ht="39" customHeight="1">
      <c r="A1" s="324" t="str">
        <f>'Name of Bidder'!A1:C1</f>
        <v>Renovation of 04 no B1 type quarters, 04 nos B2 type quarters, 04nos B3 type quarters and  04 nos Ctype quarters at 400kV Warangal Substaion</v>
      </c>
      <c r="B1" s="324"/>
      <c r="C1" s="324"/>
      <c r="D1" s="324"/>
      <c r="E1" s="324"/>
      <c r="F1" s="324"/>
      <c r="G1" s="324"/>
      <c r="H1" s="324"/>
      <c r="I1" s="324"/>
      <c r="J1" s="324"/>
      <c r="K1" s="324"/>
      <c r="L1" s="324"/>
      <c r="M1" s="200"/>
      <c r="N1" s="207"/>
      <c r="O1" s="207"/>
      <c r="P1" s="207"/>
    </row>
    <row r="2" spans="1:16" s="154" customFormat="1" ht="16.5" customHeight="1">
      <c r="A2" s="324" t="s">
        <v>304</v>
      </c>
      <c r="B2" s="324"/>
      <c r="C2" s="324"/>
      <c r="D2" s="324"/>
      <c r="E2" s="324"/>
      <c r="F2" s="324"/>
      <c r="G2" s="324"/>
      <c r="H2" s="324"/>
      <c r="I2" s="324"/>
      <c r="J2" s="324"/>
      <c r="K2" s="324"/>
      <c r="L2" s="324"/>
      <c r="M2" s="200"/>
      <c r="N2" s="207"/>
      <c r="O2" s="207"/>
      <c r="P2" s="207"/>
    </row>
    <row r="3" spans="1:16" ht="15.75">
      <c r="A3" s="132" t="s">
        <v>305</v>
      </c>
      <c r="B3" s="132"/>
      <c r="C3" s="132"/>
      <c r="D3" s="326">
        <f>'Name of Bidder'!C9</f>
        <v>0</v>
      </c>
      <c r="E3" s="326"/>
      <c r="F3" s="326"/>
      <c r="G3" s="326"/>
      <c r="H3" s="326"/>
      <c r="I3" s="326"/>
      <c r="J3" s="327" t="s">
        <v>242</v>
      </c>
      <c r="K3" s="327"/>
      <c r="L3" s="327"/>
      <c r="M3" s="132"/>
      <c r="N3" s="208"/>
      <c r="O3" s="208"/>
      <c r="P3" s="208"/>
    </row>
    <row r="4" spans="1:16" ht="15.75">
      <c r="A4" s="326" t="s">
        <v>15</v>
      </c>
      <c r="B4" s="326"/>
      <c r="C4" s="326"/>
      <c r="D4" s="326">
        <f>'Name of Bidder'!C10</f>
        <v>0</v>
      </c>
      <c r="E4" s="326"/>
      <c r="F4" s="326"/>
      <c r="G4" s="326"/>
      <c r="H4" s="326"/>
      <c r="I4" s="326"/>
      <c r="J4" s="327" t="s">
        <v>244</v>
      </c>
      <c r="K4" s="327"/>
      <c r="L4" s="327"/>
      <c r="M4" s="132"/>
      <c r="N4" s="208"/>
      <c r="O4" s="208"/>
      <c r="P4" s="208"/>
    </row>
    <row r="5" spans="1:16" ht="15.75">
      <c r="A5" s="132"/>
      <c r="B5" s="132"/>
      <c r="C5" s="132"/>
      <c r="D5" s="326">
        <f>'Name of Bidder'!C11</f>
        <v>0</v>
      </c>
      <c r="E5" s="326"/>
      <c r="F5" s="326"/>
      <c r="G5" s="326"/>
      <c r="H5" s="326"/>
      <c r="I5" s="326"/>
      <c r="J5" s="327" t="s">
        <v>245</v>
      </c>
      <c r="K5" s="327"/>
      <c r="L5" s="327"/>
      <c r="M5" s="132"/>
      <c r="N5" s="208"/>
      <c r="O5" s="208"/>
      <c r="P5" s="208"/>
    </row>
    <row r="6" spans="1:16" ht="15.75">
      <c r="A6" s="132"/>
      <c r="B6" s="132"/>
      <c r="C6" s="132"/>
      <c r="D6" s="326">
        <f>'Name of Bidder'!C12</f>
        <v>0</v>
      </c>
      <c r="E6" s="326"/>
      <c r="F6" s="326"/>
      <c r="G6" s="326"/>
      <c r="H6" s="326"/>
      <c r="I6" s="326"/>
      <c r="J6" s="132" t="s">
        <v>246</v>
      </c>
      <c r="K6" s="132"/>
      <c r="L6" s="132"/>
      <c r="M6" s="132"/>
      <c r="N6" s="208"/>
      <c r="O6" s="208"/>
      <c r="P6" s="208"/>
    </row>
    <row r="7" spans="1:16" ht="15.75">
      <c r="A7" s="132"/>
      <c r="B7" s="132"/>
      <c r="C7" s="132"/>
      <c r="D7" s="132"/>
      <c r="E7" s="326"/>
      <c r="F7" s="326"/>
      <c r="G7" s="326"/>
      <c r="H7" s="326"/>
      <c r="I7" s="326"/>
      <c r="J7" s="132" t="s">
        <v>247</v>
      </c>
      <c r="K7" s="132"/>
      <c r="L7" s="132"/>
      <c r="M7" s="132"/>
      <c r="N7" s="208"/>
      <c r="O7" s="208"/>
      <c r="P7" s="208"/>
    </row>
    <row r="8" spans="1:16" s="156" customFormat="1" ht="99">
      <c r="A8" s="127" t="s">
        <v>249</v>
      </c>
      <c r="B8" s="127" t="s">
        <v>251</v>
      </c>
      <c r="C8" s="127" t="s">
        <v>306</v>
      </c>
      <c r="D8" s="128" t="s">
        <v>307</v>
      </c>
      <c r="E8" s="128" t="s">
        <v>254</v>
      </c>
      <c r="F8" s="268" t="s">
        <v>255</v>
      </c>
      <c r="G8" s="127" t="s">
        <v>308</v>
      </c>
      <c r="H8" s="127" t="s">
        <v>257</v>
      </c>
      <c r="I8" s="127" t="s">
        <v>258</v>
      </c>
      <c r="J8" s="127" t="s">
        <v>309</v>
      </c>
      <c r="K8" s="127" t="s">
        <v>310</v>
      </c>
      <c r="L8" s="127" t="s">
        <v>263</v>
      </c>
      <c r="M8" s="127" t="s">
        <v>311</v>
      </c>
      <c r="N8" s="206"/>
      <c r="O8" s="206"/>
      <c r="P8" s="209">
        <f>COUNTIF(J11:J23,"")</f>
        <v>13</v>
      </c>
    </row>
    <row r="9" spans="1:16" ht="16.5">
      <c r="A9" s="201">
        <v>1</v>
      </c>
      <c r="B9" s="201">
        <v>2</v>
      </c>
      <c r="C9" s="201">
        <v>2</v>
      </c>
      <c r="D9" s="201">
        <v>3</v>
      </c>
      <c r="E9" s="202">
        <v>3</v>
      </c>
      <c r="F9" s="273">
        <v>4</v>
      </c>
      <c r="G9" s="203">
        <v>5</v>
      </c>
      <c r="H9" s="203">
        <v>6</v>
      </c>
      <c r="I9" s="203">
        <v>7</v>
      </c>
      <c r="J9" s="203">
        <v>8</v>
      </c>
      <c r="K9" s="204" t="s">
        <v>312</v>
      </c>
      <c r="L9" s="204" t="s">
        <v>313</v>
      </c>
      <c r="M9" s="204"/>
      <c r="N9" s="208"/>
      <c r="O9" s="208"/>
      <c r="P9" s="209">
        <f>COUNTIF(I11:I23,"&gt;0")</f>
        <v>13</v>
      </c>
    </row>
    <row r="10" spans="1:16" ht="30.75" customHeight="1">
      <c r="A10" s="220" t="s">
        <v>314</v>
      </c>
      <c r="B10" s="221"/>
      <c r="C10" s="222"/>
      <c r="D10" s="222"/>
      <c r="E10" s="223"/>
      <c r="F10" s="269"/>
      <c r="G10" s="228" t="s">
        <v>315</v>
      </c>
      <c r="H10" s="224"/>
      <c r="I10" s="225"/>
      <c r="J10" s="226"/>
      <c r="K10" s="227"/>
      <c r="L10" s="227"/>
      <c r="M10" s="227"/>
      <c r="N10" s="208"/>
      <c r="O10" s="208"/>
      <c r="P10" s="209"/>
    </row>
    <row r="11" spans="1:16" ht="90">
      <c r="A11" s="146">
        <v>1</v>
      </c>
      <c r="B11" s="278" t="s">
        <v>512</v>
      </c>
      <c r="C11" s="201"/>
      <c r="D11" s="234"/>
      <c r="E11" s="210">
        <v>0.18</v>
      </c>
      <c r="F11" s="270"/>
      <c r="G11" s="237" t="s">
        <v>503</v>
      </c>
      <c r="H11" s="258" t="s">
        <v>285</v>
      </c>
      <c r="I11" s="232">
        <v>335</v>
      </c>
      <c r="J11" s="233"/>
      <c r="K11" s="235">
        <f>ROUND(J11*I11,2)</f>
        <v>0</v>
      </c>
      <c r="L11" s="267">
        <f>IF(F11="",K11*E11,K11*F11)</f>
        <v>0</v>
      </c>
      <c r="M11" s="205" t="str">
        <f t="shared" ref="M11:M23" si="0">IF($P$9&lt;&gt;$P$8,IF(OR(J11="",J11=0),"Included in other item",""),"")</f>
        <v/>
      </c>
      <c r="N11" s="208" t="b">
        <f t="shared" ref="N11" si="1">ISBLANK(J11)</f>
        <v>1</v>
      </c>
      <c r="O11" s="208" t="b">
        <f t="shared" ref="O11" si="2">AND(N11=FALSE,J11=0)</f>
        <v>0</v>
      </c>
      <c r="P11" s="209"/>
    </row>
    <row r="12" spans="1:16" ht="120">
      <c r="A12" s="146">
        <f>+A11+1</f>
        <v>2</v>
      </c>
      <c r="B12" s="278" t="s">
        <v>513</v>
      </c>
      <c r="C12" s="201"/>
      <c r="D12" s="234"/>
      <c r="E12" s="210">
        <v>0.18</v>
      </c>
      <c r="F12" s="270"/>
      <c r="G12" s="237" t="s">
        <v>504</v>
      </c>
      <c r="H12" s="258" t="s">
        <v>505</v>
      </c>
      <c r="I12" s="232">
        <v>1600</v>
      </c>
      <c r="J12" s="233"/>
      <c r="K12" s="235">
        <f t="shared" ref="K12:K23" si="3">ROUND(J12*I12,2)</f>
        <v>0</v>
      </c>
      <c r="L12" s="267">
        <f t="shared" ref="L12:L23" si="4">IF(F12="",K12*E12,K12*F12)</f>
        <v>0</v>
      </c>
      <c r="M12" s="205" t="str">
        <f t="shared" si="0"/>
        <v/>
      </c>
      <c r="N12" s="208"/>
      <c r="O12" s="208"/>
      <c r="P12" s="209"/>
    </row>
    <row r="13" spans="1:16" ht="195">
      <c r="A13" s="146">
        <f t="shared" ref="A13:A23" si="5">+A12+1</f>
        <v>3</v>
      </c>
      <c r="B13" s="278" t="s">
        <v>316</v>
      </c>
      <c r="C13" s="201"/>
      <c r="D13" s="234"/>
      <c r="E13" s="210">
        <v>0.18</v>
      </c>
      <c r="F13" s="270"/>
      <c r="G13" s="237" t="s">
        <v>317</v>
      </c>
      <c r="H13" s="258" t="s">
        <v>506</v>
      </c>
      <c r="I13" s="232">
        <v>208</v>
      </c>
      <c r="J13" s="233"/>
      <c r="K13" s="235">
        <f t="shared" si="3"/>
        <v>0</v>
      </c>
      <c r="L13" s="267">
        <f t="shared" si="4"/>
        <v>0</v>
      </c>
      <c r="M13" s="205" t="str">
        <f t="shared" si="0"/>
        <v/>
      </c>
      <c r="N13" s="208"/>
      <c r="O13" s="208"/>
      <c r="P13" s="209"/>
    </row>
    <row r="14" spans="1:16" ht="195">
      <c r="A14" s="146">
        <f t="shared" si="5"/>
        <v>4</v>
      </c>
      <c r="B14" s="278" t="s">
        <v>318</v>
      </c>
      <c r="C14" s="201"/>
      <c r="D14" s="234"/>
      <c r="E14" s="210">
        <v>0.18</v>
      </c>
      <c r="F14" s="270"/>
      <c r="G14" s="237" t="s">
        <v>319</v>
      </c>
      <c r="H14" s="258" t="s">
        <v>506</v>
      </c>
      <c r="I14" s="232">
        <v>192</v>
      </c>
      <c r="J14" s="233"/>
      <c r="K14" s="235">
        <f t="shared" si="3"/>
        <v>0</v>
      </c>
      <c r="L14" s="267">
        <f t="shared" si="4"/>
        <v>0</v>
      </c>
      <c r="M14" s="205" t="str">
        <f t="shared" si="0"/>
        <v/>
      </c>
      <c r="N14" s="208"/>
      <c r="O14" s="208"/>
      <c r="P14" s="209"/>
    </row>
    <row r="15" spans="1:16" ht="105">
      <c r="A15" s="146">
        <f t="shared" si="5"/>
        <v>5</v>
      </c>
      <c r="B15" s="278" t="s">
        <v>322</v>
      </c>
      <c r="C15" s="201"/>
      <c r="D15" s="234"/>
      <c r="E15" s="210">
        <v>0.18</v>
      </c>
      <c r="F15" s="270"/>
      <c r="G15" s="237" t="s">
        <v>507</v>
      </c>
      <c r="H15" s="258" t="s">
        <v>508</v>
      </c>
      <c r="I15" s="232">
        <v>105</v>
      </c>
      <c r="J15" s="233"/>
      <c r="K15" s="235">
        <f t="shared" si="3"/>
        <v>0</v>
      </c>
      <c r="L15" s="267">
        <f t="shared" si="4"/>
        <v>0</v>
      </c>
      <c r="M15" s="205" t="str">
        <f t="shared" si="0"/>
        <v/>
      </c>
      <c r="N15" s="208"/>
      <c r="O15" s="208"/>
      <c r="P15" s="209"/>
    </row>
    <row r="16" spans="1:16" ht="60">
      <c r="A16" s="146">
        <f t="shared" si="5"/>
        <v>6</v>
      </c>
      <c r="B16" s="278" t="s">
        <v>325</v>
      </c>
      <c r="C16" s="201"/>
      <c r="D16" s="234"/>
      <c r="E16" s="210">
        <v>0.18</v>
      </c>
      <c r="F16" s="270"/>
      <c r="G16" s="237" t="s">
        <v>326</v>
      </c>
      <c r="H16" s="258" t="s">
        <v>508</v>
      </c>
      <c r="I16" s="232">
        <v>36</v>
      </c>
      <c r="J16" s="233"/>
      <c r="K16" s="235">
        <f t="shared" si="3"/>
        <v>0</v>
      </c>
      <c r="L16" s="267">
        <f t="shared" si="4"/>
        <v>0</v>
      </c>
      <c r="M16" s="205" t="str">
        <f t="shared" si="0"/>
        <v/>
      </c>
      <c r="N16" s="208"/>
      <c r="O16" s="208"/>
      <c r="P16" s="209"/>
    </row>
    <row r="17" spans="1:16" ht="105">
      <c r="A17" s="146">
        <f t="shared" si="5"/>
        <v>7</v>
      </c>
      <c r="B17" s="278" t="s">
        <v>514</v>
      </c>
      <c r="C17" s="201"/>
      <c r="D17" s="234"/>
      <c r="E17" s="210">
        <v>0.18</v>
      </c>
      <c r="F17" s="270"/>
      <c r="G17" s="237" t="s">
        <v>331</v>
      </c>
      <c r="H17" s="258" t="s">
        <v>508</v>
      </c>
      <c r="I17" s="232">
        <v>108</v>
      </c>
      <c r="J17" s="233"/>
      <c r="K17" s="235">
        <f t="shared" si="3"/>
        <v>0</v>
      </c>
      <c r="L17" s="267">
        <f t="shared" si="4"/>
        <v>0</v>
      </c>
      <c r="M17" s="205" t="str">
        <f t="shared" si="0"/>
        <v/>
      </c>
      <c r="N17" s="208"/>
      <c r="O17" s="208"/>
      <c r="P17" s="209"/>
    </row>
    <row r="18" spans="1:16" ht="60">
      <c r="A18" s="146">
        <f t="shared" si="5"/>
        <v>8</v>
      </c>
      <c r="B18" s="278" t="s">
        <v>515</v>
      </c>
      <c r="C18" s="201"/>
      <c r="D18" s="234"/>
      <c r="E18" s="210">
        <v>0.18</v>
      </c>
      <c r="F18" s="270"/>
      <c r="G18" s="237" t="s">
        <v>509</v>
      </c>
      <c r="H18" s="258" t="s">
        <v>508</v>
      </c>
      <c r="I18" s="232">
        <v>52</v>
      </c>
      <c r="J18" s="233"/>
      <c r="K18" s="235">
        <f t="shared" si="3"/>
        <v>0</v>
      </c>
      <c r="L18" s="267">
        <f t="shared" si="4"/>
        <v>0</v>
      </c>
      <c r="M18" s="205" t="str">
        <f t="shared" si="0"/>
        <v/>
      </c>
      <c r="N18" s="208"/>
      <c r="O18" s="208"/>
      <c r="P18" s="209"/>
    </row>
    <row r="19" spans="1:16" ht="90">
      <c r="A19" s="146">
        <f t="shared" si="5"/>
        <v>9</v>
      </c>
      <c r="B19" s="278" t="s">
        <v>327</v>
      </c>
      <c r="C19" s="201"/>
      <c r="D19" s="234"/>
      <c r="E19" s="210">
        <v>0.18</v>
      </c>
      <c r="F19" s="270"/>
      <c r="G19" s="237" t="s">
        <v>328</v>
      </c>
      <c r="H19" s="258" t="s">
        <v>508</v>
      </c>
      <c r="I19" s="232">
        <v>48</v>
      </c>
      <c r="J19" s="233"/>
      <c r="K19" s="235">
        <f t="shared" si="3"/>
        <v>0</v>
      </c>
      <c r="L19" s="267">
        <f t="shared" si="4"/>
        <v>0</v>
      </c>
      <c r="M19" s="205" t="str">
        <f t="shared" si="0"/>
        <v/>
      </c>
      <c r="N19" s="208"/>
      <c r="O19" s="208"/>
      <c r="P19" s="209"/>
    </row>
    <row r="20" spans="1:16" ht="90">
      <c r="A20" s="146">
        <f t="shared" si="5"/>
        <v>10</v>
      </c>
      <c r="B20" s="278" t="s">
        <v>329</v>
      </c>
      <c r="C20" s="201"/>
      <c r="D20" s="234"/>
      <c r="E20" s="210">
        <v>0.18</v>
      </c>
      <c r="F20" s="270"/>
      <c r="G20" s="237" t="s">
        <v>330</v>
      </c>
      <c r="H20" s="258" t="s">
        <v>508</v>
      </c>
      <c r="I20" s="232">
        <v>4</v>
      </c>
      <c r="J20" s="233"/>
      <c r="K20" s="235">
        <f t="shared" si="3"/>
        <v>0</v>
      </c>
      <c r="L20" s="267">
        <f t="shared" si="4"/>
        <v>0</v>
      </c>
      <c r="M20" s="205" t="str">
        <f t="shared" si="0"/>
        <v/>
      </c>
      <c r="N20" s="208"/>
      <c r="O20" s="208"/>
      <c r="P20" s="209"/>
    </row>
    <row r="21" spans="1:16" ht="45">
      <c r="A21" s="146">
        <f t="shared" si="5"/>
        <v>11</v>
      </c>
      <c r="B21" s="278" t="s">
        <v>320</v>
      </c>
      <c r="C21" s="201"/>
      <c r="D21" s="234"/>
      <c r="E21" s="210">
        <v>0.18</v>
      </c>
      <c r="F21" s="270"/>
      <c r="G21" s="237" t="s">
        <v>321</v>
      </c>
      <c r="H21" s="258" t="s">
        <v>510</v>
      </c>
      <c r="I21" s="232">
        <v>137</v>
      </c>
      <c r="J21" s="233"/>
      <c r="K21" s="235">
        <f t="shared" si="3"/>
        <v>0</v>
      </c>
      <c r="L21" s="267">
        <f t="shared" si="4"/>
        <v>0</v>
      </c>
      <c r="M21" s="205" t="str">
        <f t="shared" si="0"/>
        <v/>
      </c>
      <c r="N21" s="208"/>
      <c r="O21" s="208"/>
      <c r="P21" s="209"/>
    </row>
    <row r="22" spans="1:16" ht="90">
      <c r="A22" s="146">
        <f t="shared" si="5"/>
        <v>12</v>
      </c>
      <c r="B22" s="278" t="s">
        <v>516</v>
      </c>
      <c r="C22" s="201"/>
      <c r="D22" s="234"/>
      <c r="E22" s="210">
        <v>0.18</v>
      </c>
      <c r="F22" s="270"/>
      <c r="G22" s="237" t="s">
        <v>511</v>
      </c>
      <c r="H22" s="258" t="s">
        <v>506</v>
      </c>
      <c r="I22" s="232">
        <v>289</v>
      </c>
      <c r="J22" s="233"/>
      <c r="K22" s="235">
        <f t="shared" si="3"/>
        <v>0</v>
      </c>
      <c r="L22" s="267">
        <f t="shared" si="4"/>
        <v>0</v>
      </c>
      <c r="M22" s="205" t="str">
        <f t="shared" si="0"/>
        <v/>
      </c>
      <c r="N22" s="208"/>
      <c r="O22" s="208"/>
      <c r="P22" s="209"/>
    </row>
    <row r="23" spans="1:16" ht="105">
      <c r="A23" s="146">
        <f t="shared" si="5"/>
        <v>13</v>
      </c>
      <c r="B23" s="278" t="s">
        <v>323</v>
      </c>
      <c r="C23" s="201"/>
      <c r="D23" s="234"/>
      <c r="E23" s="210">
        <v>0.18</v>
      </c>
      <c r="F23" s="270"/>
      <c r="G23" s="237" t="s">
        <v>324</v>
      </c>
      <c r="H23" s="258" t="s">
        <v>285</v>
      </c>
      <c r="I23" s="232">
        <v>970</v>
      </c>
      <c r="J23" s="233"/>
      <c r="K23" s="235">
        <f t="shared" si="3"/>
        <v>0</v>
      </c>
      <c r="L23" s="267">
        <f t="shared" si="4"/>
        <v>0</v>
      </c>
      <c r="M23" s="205" t="str">
        <f t="shared" si="0"/>
        <v/>
      </c>
      <c r="N23" s="208"/>
      <c r="O23" s="208"/>
      <c r="P23" s="209"/>
    </row>
    <row r="24" spans="1:16" ht="53.25" customHeight="1">
      <c r="A24" s="229"/>
      <c r="B24" s="229"/>
      <c r="C24" s="229"/>
      <c r="D24" s="229"/>
      <c r="E24" s="229"/>
      <c r="F24" s="271"/>
      <c r="G24" s="333" t="s">
        <v>332</v>
      </c>
      <c r="H24" s="333"/>
      <c r="I24" s="333"/>
      <c r="J24" s="333"/>
      <c r="K24" s="238" t="str">
        <f>IF(P9=P8,"", SUM(K11:K23))</f>
        <v/>
      </c>
      <c r="L24" s="238" t="str">
        <f>IF(P9=P8,"", SUM(L11:L23))</f>
        <v/>
      </c>
      <c r="M24" s="230"/>
      <c r="N24" s="151" t="str">
        <f>IF(COUNTIF(N6:N23,"TRUE"),"False","Sheet OK")</f>
        <v>False</v>
      </c>
      <c r="O24" s="208"/>
      <c r="P24" s="208"/>
    </row>
    <row r="25" spans="1:16" ht="39" customHeight="1">
      <c r="A25" s="332" t="str">
        <f>IF(K24="","As all the line items are Left Blank the bid is considered as Non-responsive","Sheet OK")</f>
        <v>As all the line items are Left Blank the bid is considered as Non-responsive</v>
      </c>
      <c r="B25" s="332"/>
      <c r="C25" s="332"/>
      <c r="D25" s="332"/>
      <c r="E25" s="332"/>
      <c r="F25" s="332"/>
      <c r="G25" s="332"/>
      <c r="H25" s="332"/>
      <c r="I25" s="332"/>
      <c r="J25" s="332"/>
      <c r="K25" s="332"/>
      <c r="L25" s="332"/>
      <c r="M25" s="332"/>
      <c r="N25" s="208"/>
      <c r="O25" s="208"/>
      <c r="P25" s="208"/>
    </row>
    <row r="27" spans="1:16">
      <c r="N27" s="157" t="str">
        <f>IF(COUNTIF(N24:N26,"TRUE"),"False","Sheet OK")</f>
        <v>Sheet OK</v>
      </c>
      <c r="O27" s="157"/>
    </row>
  </sheetData>
  <sheetProtection algorithmName="SHA-512" hashValue="xP970yyexWFABuovs8gMJqNXL8RyQZGNNgwvOBPxKkzu7evP+rqIpGM86ONNtIb+eAcw0dFcxOvgC7GjehRDgQ==" saltValue="Y1Daq0Ns9TxW2lNfc9AsIQ=="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25:M25"/>
    <mergeCell ref="A1:L1"/>
    <mergeCell ref="A4:C4"/>
    <mergeCell ref="D3:I3"/>
    <mergeCell ref="D5:I5"/>
    <mergeCell ref="E7:I7"/>
    <mergeCell ref="G24:J24"/>
    <mergeCell ref="J3:L3"/>
    <mergeCell ref="J4:L4"/>
    <mergeCell ref="D4:I4"/>
    <mergeCell ref="D6:I6"/>
    <mergeCell ref="J5:L5"/>
    <mergeCell ref="A2:L2"/>
  </mergeCells>
  <conditionalFormatting sqref="A25:M25">
    <cfRule type="containsText" dxfId="5" priority="11" stopIfTrue="1" operator="containsText" text="sheet">
      <formula>NOT(ISERROR(SEARCH("sheet",A25)))</formula>
    </cfRule>
    <cfRule type="containsText" dxfId="4" priority="12" stopIfTrue="1" operator="containsText" text="Non-responsive">
      <formula>NOT(ISERROR(SEARCH("Non-responsive",A25)))</formula>
    </cfRule>
  </conditionalFormatting>
  <conditionalFormatting sqref="M11:M23">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23"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23" xr:uid="{00000000-0002-0000-0500-000001000000}">
      <formula1>0</formula1>
    </dataValidation>
  </dataValidations>
  <pageMargins left="0.7" right="0.7" top="0.75" bottom="0.75" header="0.3" footer="0.3"/>
  <pageSetup paperSize="9" scale="28"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E26"/>
  <sheetViews>
    <sheetView view="pageBreakPreview" zoomScaleNormal="100" zoomScaleSheetLayoutView="100" workbookViewId="0">
      <selection activeCell="D15" sqref="D15"/>
    </sheetView>
  </sheetViews>
  <sheetFormatPr defaultRowHeight="13.5"/>
  <cols>
    <col min="1" max="1" width="10.140625" style="158" bestFit="1" customWidth="1"/>
    <col min="2" max="2" width="41.140625" style="158" customWidth="1"/>
    <col min="3" max="3" width="16.42578125" style="158" customWidth="1"/>
    <col min="4" max="4" width="24" style="164" customWidth="1"/>
    <col min="5" max="5" width="13.7109375" style="158" bestFit="1" customWidth="1"/>
    <col min="6" max="16384" width="9.140625" style="158"/>
  </cols>
  <sheetData>
    <row r="1" spans="1:5" ht="57.75" customHeight="1">
      <c r="A1" s="283" t="str">
        <f>'Name of Bidder'!A1</f>
        <v>Renovation of 04 no B1 type quarters, 04 nos B2 type quarters, 04nos B3 type quarters and  04 nos Ctype quarters at 400kV Warangal Substaion</v>
      </c>
      <c r="B1" s="283"/>
      <c r="C1" s="283"/>
      <c r="D1" s="283"/>
      <c r="E1" s="250"/>
    </row>
    <row r="2" spans="1:5" ht="16.5">
      <c r="A2" s="283" t="s">
        <v>333</v>
      </c>
      <c r="B2" s="283"/>
      <c r="C2" s="283"/>
      <c r="D2" s="283"/>
      <c r="E2" s="250"/>
    </row>
    <row r="3" spans="1:5">
      <c r="A3" s="345" t="s">
        <v>243</v>
      </c>
      <c r="B3" s="345"/>
      <c r="C3" s="345" t="s">
        <v>242</v>
      </c>
      <c r="D3" s="345"/>
      <c r="E3" s="250"/>
    </row>
    <row r="4" spans="1:5">
      <c r="A4" s="239" t="s">
        <v>14</v>
      </c>
      <c r="B4" s="240">
        <f>'Name of Bidder'!C9</f>
        <v>0</v>
      </c>
      <c r="C4" s="239" t="s">
        <v>244</v>
      </c>
      <c r="D4" s="241"/>
      <c r="E4" s="250"/>
    </row>
    <row r="5" spans="1:5" ht="16.5">
      <c r="A5" s="239" t="s">
        <v>15</v>
      </c>
      <c r="B5" s="240">
        <f>'Schedule-I'!C5</f>
        <v>0</v>
      </c>
      <c r="C5" s="347" t="s">
        <v>245</v>
      </c>
      <c r="D5" s="347"/>
      <c r="E5" s="250"/>
    </row>
    <row r="6" spans="1:5" ht="16.5">
      <c r="A6" s="242"/>
      <c r="B6" s="240">
        <f>'Schedule-I'!C6</f>
        <v>0</v>
      </c>
      <c r="C6" s="62" t="s">
        <v>246</v>
      </c>
      <c r="D6" s="126"/>
      <c r="E6" s="250"/>
    </row>
    <row r="7" spans="1:5" ht="16.5">
      <c r="A7" s="242"/>
      <c r="B7" s="240">
        <f>'Schedule-I'!C7</f>
        <v>0</v>
      </c>
      <c r="C7" s="62" t="s">
        <v>334</v>
      </c>
      <c r="D7" s="126"/>
      <c r="E7" s="250"/>
    </row>
    <row r="8" spans="1:5" ht="16.5">
      <c r="A8" s="242"/>
      <c r="B8" s="240"/>
      <c r="C8" s="62" t="s">
        <v>335</v>
      </c>
      <c r="D8" s="126"/>
      <c r="E8" s="250"/>
    </row>
    <row r="9" spans="1:5" ht="15">
      <c r="A9" s="159" t="s">
        <v>249</v>
      </c>
      <c r="B9" s="346" t="s">
        <v>336</v>
      </c>
      <c r="C9" s="346"/>
      <c r="D9" s="160" t="s">
        <v>337</v>
      </c>
      <c r="E9" s="250"/>
    </row>
    <row r="10" spans="1:5" ht="15">
      <c r="A10" s="161">
        <v>1.1000000000000001</v>
      </c>
      <c r="B10" s="342" t="s">
        <v>338</v>
      </c>
      <c r="C10" s="342"/>
      <c r="D10" s="243"/>
      <c r="E10" s="250"/>
    </row>
    <row r="11" spans="1:5" ht="83.25" customHeight="1">
      <c r="A11" s="161"/>
      <c r="B11" s="341" t="str">
        <f>"Supply &amp; Installation Charges- Schedule Civil &amp; Electrical Items for " &amp;A1</f>
        <v>Supply &amp; Installation Charges- Schedule Civil &amp; Electrical Items for Renovation of 04 no B1 type quarters, 04 nos B2 type quarters, 04nos B3 type quarters and  04 nos Ctype quarters at 400kV Warangal Substaion</v>
      </c>
      <c r="C11" s="341"/>
      <c r="D11" s="244" t="str">
        <f>'Schedule-I'!N91</f>
        <v/>
      </c>
      <c r="E11" s="250"/>
    </row>
    <row r="12" spans="1:5" ht="15">
      <c r="A12" s="161">
        <v>1.2</v>
      </c>
      <c r="B12" s="342" t="s">
        <v>339</v>
      </c>
      <c r="C12" s="342"/>
      <c r="D12" s="244"/>
      <c r="E12" s="250"/>
    </row>
    <row r="13" spans="1:5" ht="88.5" customHeight="1">
      <c r="A13" s="161"/>
      <c r="B13" s="341" t="str">
        <f>"Supply &amp; Installation Charges- Non-Schedule Civil &amp; Electrical Items for " &amp; A1</f>
        <v>Supply &amp; Installation Charges- Non-Schedule Civil &amp; Electrical Items for Renovation of 04 no B1 type quarters, 04 nos B2 type quarters, 04nos B3 type quarters and  04 nos Ctype quarters at 400kV Warangal Substaion</v>
      </c>
      <c r="C13" s="341"/>
      <c r="D13" s="245" t="str">
        <f>'Schedule-II'!K24</f>
        <v/>
      </c>
      <c r="E13" s="250"/>
    </row>
    <row r="14" spans="1:5" ht="15">
      <c r="A14" s="161"/>
      <c r="B14" s="337"/>
      <c r="C14" s="338"/>
      <c r="D14" s="245"/>
      <c r="E14" s="250"/>
    </row>
    <row r="15" spans="1:5" ht="33.75" customHeight="1">
      <c r="A15" s="161" t="s">
        <v>340</v>
      </c>
      <c r="B15" s="339" t="s">
        <v>341</v>
      </c>
      <c r="C15" s="340"/>
      <c r="D15" s="162" t="str">
        <f>IF(OR(D11="",D13=""),"Non-responsive Bid",D11+D13)</f>
        <v>Non-responsive Bid</v>
      </c>
      <c r="E15" s="277"/>
    </row>
    <row r="16" spans="1:5" ht="15">
      <c r="A16" s="161"/>
      <c r="B16" s="343"/>
      <c r="C16" s="344"/>
      <c r="D16" s="162"/>
      <c r="E16" s="250"/>
    </row>
    <row r="17" spans="1:4" ht="15">
      <c r="A17" s="161" t="s">
        <v>342</v>
      </c>
      <c r="B17" s="342" t="s">
        <v>343</v>
      </c>
      <c r="C17" s="342"/>
      <c r="D17" s="162"/>
    </row>
    <row r="18" spans="1:4" ht="15">
      <c r="A18" s="161"/>
      <c r="B18" s="341" t="s">
        <v>344</v>
      </c>
      <c r="C18" s="341"/>
      <c r="D18" s="162" t="str">
        <f>'Schedule-I'!O92</f>
        <v/>
      </c>
    </row>
    <row r="19" spans="1:4" ht="15">
      <c r="A19" s="161"/>
      <c r="B19" s="341" t="s">
        <v>345</v>
      </c>
      <c r="C19" s="341"/>
      <c r="D19" s="162" t="str">
        <f>'Schedule-II'!L24</f>
        <v/>
      </c>
    </row>
    <row r="20" spans="1:4" ht="35.25" customHeight="1">
      <c r="A20" s="161"/>
      <c r="B20" s="334" t="s">
        <v>346</v>
      </c>
      <c r="C20" s="334"/>
      <c r="D20" s="162" t="str">
        <f>IF(OR(D11="",D13=""),"Non-responsive Bid",D18+D19)</f>
        <v>Non-responsive Bid</v>
      </c>
    </row>
    <row r="21" spans="1:4" ht="15.75">
      <c r="A21" s="161"/>
      <c r="B21" s="335"/>
      <c r="C21" s="336"/>
      <c r="D21" s="163"/>
    </row>
    <row r="22" spans="1:4" ht="16.5">
      <c r="A22" s="161" t="s">
        <v>347</v>
      </c>
      <c r="B22" s="334" t="s">
        <v>348</v>
      </c>
      <c r="C22" s="334"/>
      <c r="D22" s="162" t="str">
        <f>IF(OR(D11="",D13=""),"Non-responsive Bid",D15+D20)</f>
        <v>Non-responsive Bid</v>
      </c>
    </row>
    <row r="23" spans="1:4">
      <c r="A23" s="246"/>
      <c r="B23" s="247"/>
      <c r="C23" s="247"/>
      <c r="D23" s="248"/>
    </row>
    <row r="24" spans="1:4">
      <c r="A24" s="249"/>
      <c r="B24" s="250"/>
      <c r="C24" s="250"/>
      <c r="D24" s="251"/>
    </row>
    <row r="25" spans="1:4">
      <c r="A25" s="252" t="s">
        <v>349</v>
      </c>
      <c r="B25" s="250">
        <f>'Name of Bidder'!C20</f>
        <v>0</v>
      </c>
      <c r="C25" s="239" t="s">
        <v>350</v>
      </c>
      <c r="D25" s="251">
        <f>'Name of Bidder'!C17</f>
        <v>0</v>
      </c>
    </row>
    <row r="26" spans="1:4">
      <c r="A26" s="253" t="s">
        <v>351</v>
      </c>
      <c r="B26" s="254">
        <f>'Name of Bidder'!C21</f>
        <v>0</v>
      </c>
      <c r="C26" s="255" t="s">
        <v>352</v>
      </c>
      <c r="D26" s="256">
        <f>'Name of Bidder'!C18</f>
        <v>0</v>
      </c>
    </row>
  </sheetData>
  <sheetProtection algorithmName="SHA-512" hashValue="JPtU5VLxHepFarkIFzpoMNTNVxJNtOraWRtAlFg4uv2F0S9+Gn5coAWfaVEqRtxfto1gWGqo5Q9jCUFVemJo3A==" saltValue="KtE9raF6GcFLvQfVs6pFVA=="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8" customWidth="1"/>
    <col min="3" max="3" width="14.7109375" style="168" customWidth="1"/>
    <col min="4" max="4" width="20.7109375" style="168" customWidth="1"/>
    <col min="5" max="5" width="12.7109375" style="168" customWidth="1"/>
    <col min="6" max="6" width="34.140625" style="168" customWidth="1"/>
    <col min="7" max="25" width="9.140625" style="168"/>
    <col min="26" max="26" width="12.5703125" style="168" customWidth="1"/>
    <col min="27" max="27" width="9.140625" style="168"/>
    <col min="28" max="28" width="16.140625" style="168" bestFit="1" customWidth="1"/>
    <col min="29" max="16384" width="9.140625" style="168"/>
  </cols>
  <sheetData>
    <row r="1" spans="1:6" ht="17.25">
      <c r="A1" s="165" t="str">
        <f>'Name of Bidder'!A2:C2</f>
        <v>Specification No: Ref: SR-I/C&amp;M/WC-4158/2025/RFx-5002004432(SR1/NT/W-CIVIL/DOM/B00/25/05814)</v>
      </c>
      <c r="B1" s="165"/>
      <c r="C1" s="166"/>
      <c r="D1" s="166"/>
      <c r="E1" s="166"/>
      <c r="F1" s="167" t="s">
        <v>353</v>
      </c>
    </row>
    <row r="2" spans="1:6" ht="16.5">
      <c r="A2" s="169"/>
      <c r="B2" s="169"/>
      <c r="C2" s="169"/>
      <c r="D2" s="169"/>
      <c r="E2" s="169"/>
      <c r="F2" s="169"/>
    </row>
    <row r="3" spans="1:6" ht="15">
      <c r="A3" s="361" t="s">
        <v>354</v>
      </c>
      <c r="B3" s="361"/>
      <c r="C3" s="361"/>
      <c r="D3" s="361"/>
      <c r="E3" s="361"/>
      <c r="F3" s="361"/>
    </row>
    <row r="4" spans="1:6" ht="15">
      <c r="A4" s="170"/>
      <c r="B4" s="170"/>
      <c r="C4" s="170"/>
      <c r="D4" s="170"/>
      <c r="E4" s="170"/>
      <c r="F4" s="170"/>
    </row>
    <row r="5" spans="1:6" ht="16.5">
      <c r="A5" s="171" t="s">
        <v>355</v>
      </c>
      <c r="B5" s="171"/>
      <c r="C5" s="362"/>
      <c r="D5" s="362"/>
      <c r="E5" s="362"/>
      <c r="F5" s="362"/>
    </row>
    <row r="6" spans="1:6" ht="16.5">
      <c r="A6" s="171" t="s">
        <v>18</v>
      </c>
      <c r="B6" s="363"/>
      <c r="C6" s="363"/>
      <c r="D6" s="169"/>
      <c r="E6" s="169"/>
      <c r="F6" s="169"/>
    </row>
    <row r="7" spans="1:6" ht="16.5">
      <c r="A7" s="171"/>
      <c r="B7" s="172"/>
      <c r="C7" s="172"/>
      <c r="D7" s="169"/>
      <c r="E7" s="169"/>
      <c r="F7" s="169"/>
    </row>
    <row r="8" spans="1:6" ht="16.5">
      <c r="A8" s="173" t="s">
        <v>242</v>
      </c>
      <c r="B8" s="174"/>
      <c r="C8" s="169"/>
      <c r="D8" s="169"/>
      <c r="E8" s="169"/>
      <c r="F8" s="175"/>
    </row>
    <row r="9" spans="1:6" ht="16.5">
      <c r="A9" s="176" t="s">
        <v>244</v>
      </c>
      <c r="B9" s="176"/>
      <c r="C9" s="169"/>
      <c r="D9" s="169"/>
      <c r="E9" s="169"/>
      <c r="F9" s="175"/>
    </row>
    <row r="10" spans="1:6" ht="16.5">
      <c r="A10" s="176" t="s">
        <v>245</v>
      </c>
      <c r="B10" s="176"/>
      <c r="C10" s="169"/>
      <c r="D10" s="169"/>
      <c r="E10" s="169"/>
      <c r="F10" s="175"/>
    </row>
    <row r="11" spans="1:6" ht="16.5">
      <c r="A11" s="176" t="s">
        <v>356</v>
      </c>
      <c r="B11" s="176"/>
      <c r="C11" s="169"/>
      <c r="D11" s="169"/>
      <c r="E11" s="169"/>
      <c r="F11" s="175"/>
    </row>
    <row r="12" spans="1:6" ht="16.5">
      <c r="A12" s="176"/>
      <c r="B12" s="176"/>
      <c r="C12" s="169"/>
      <c r="D12" s="169"/>
      <c r="E12" s="169"/>
      <c r="F12" s="175"/>
    </row>
    <row r="13" spans="1:6" ht="16.5">
      <c r="A13" s="176"/>
      <c r="B13" s="176"/>
      <c r="C13" s="169"/>
      <c r="D13" s="169"/>
      <c r="E13" s="169"/>
      <c r="F13" s="175"/>
    </row>
    <row r="14" spans="1:6" ht="16.5">
      <c r="A14" s="171"/>
      <c r="B14" s="171"/>
      <c r="C14" s="169"/>
      <c r="D14" s="169"/>
      <c r="E14" s="169"/>
      <c r="F14" s="175"/>
    </row>
    <row r="15" spans="1:6" ht="68.25" customHeight="1">
      <c r="A15" s="177" t="s">
        <v>357</v>
      </c>
      <c r="B15" s="178"/>
      <c r="C15" s="364" t="str">
        <f>'Name of Bidder'!A1</f>
        <v>Renovation of 04 no B1 type quarters, 04 nos B2 type quarters, 04nos B3 type quarters and  04 nos Ctype quarters at 400kV Warangal Substaion</v>
      </c>
      <c r="D15" s="364"/>
      <c r="E15" s="364"/>
      <c r="F15" s="364"/>
    </row>
    <row r="16" spans="1:6" ht="45.75" customHeight="1">
      <c r="A16" s="169" t="s">
        <v>358</v>
      </c>
      <c r="B16" s="169"/>
      <c r="C16" s="175"/>
      <c r="D16" s="175"/>
      <c r="E16" s="175"/>
      <c r="F16" s="175"/>
    </row>
    <row r="17" spans="1:28" ht="113.25" customHeight="1">
      <c r="A17" s="178">
        <v>1</v>
      </c>
      <c r="B17" s="355"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55"/>
      <c r="D17" s="355"/>
      <c r="E17" s="355"/>
      <c r="F17" s="355"/>
      <c r="Z17" s="180" t="s">
        <v>359</v>
      </c>
      <c r="AA17" s="181" t="s">
        <v>360</v>
      </c>
      <c r="AB17" s="182" t="str">
        <f>'Schedule-III-Summary'!D22</f>
        <v>Non-responsive Bid</v>
      </c>
    </row>
    <row r="18" spans="1:28" ht="42" customHeight="1">
      <c r="A18" s="169"/>
      <c r="B18" s="360" t="s">
        <v>361</v>
      </c>
      <c r="C18" s="360"/>
      <c r="D18" s="360"/>
      <c r="E18" s="360"/>
      <c r="F18" s="360"/>
    </row>
    <row r="19" spans="1:28" ht="16.5">
      <c r="A19" s="183">
        <v>2</v>
      </c>
      <c r="B19" s="359" t="s">
        <v>362</v>
      </c>
      <c r="C19" s="359"/>
      <c r="D19" s="359"/>
      <c r="E19" s="359"/>
      <c r="F19" s="359"/>
    </row>
    <row r="20" spans="1:28" ht="33.75" customHeight="1">
      <c r="A20" s="178">
        <v>2.1</v>
      </c>
      <c r="B20" s="355" t="s">
        <v>363</v>
      </c>
      <c r="C20" s="355"/>
      <c r="D20" s="355"/>
      <c r="E20" s="355"/>
      <c r="F20" s="355"/>
    </row>
    <row r="21" spans="1:28" ht="16.5">
      <c r="A21" s="178"/>
      <c r="B21" s="179" t="s">
        <v>364</v>
      </c>
      <c r="C21" s="357" t="s">
        <v>365</v>
      </c>
      <c r="D21" s="357"/>
      <c r="E21" s="357"/>
      <c r="F21" s="357"/>
    </row>
    <row r="22" spans="1:28" ht="16.5">
      <c r="A22" s="178"/>
      <c r="B22" s="179" t="s">
        <v>366</v>
      </c>
      <c r="C22" s="357" t="s">
        <v>367</v>
      </c>
      <c r="D22" s="357"/>
      <c r="E22" s="357"/>
      <c r="F22" s="357"/>
    </row>
    <row r="23" spans="1:28" ht="16.5" customHeight="1">
      <c r="A23" s="178"/>
      <c r="B23" s="179" t="s">
        <v>368</v>
      </c>
      <c r="C23" s="357" t="s">
        <v>369</v>
      </c>
      <c r="D23" s="357"/>
      <c r="E23" s="357"/>
      <c r="F23" s="357"/>
    </row>
    <row r="24" spans="1:28" ht="16.5">
      <c r="A24" s="169"/>
      <c r="B24" s="358"/>
      <c r="C24" s="358"/>
      <c r="D24" s="177"/>
      <c r="E24" s="177"/>
      <c r="F24" s="177"/>
    </row>
    <row r="25" spans="1:28" ht="87.75" customHeight="1">
      <c r="A25" s="184">
        <v>2.2000000000000002</v>
      </c>
      <c r="B25" s="355" t="s">
        <v>370</v>
      </c>
      <c r="C25" s="355"/>
      <c r="D25" s="355"/>
      <c r="E25" s="355"/>
      <c r="F25" s="355"/>
    </row>
    <row r="26" spans="1:28" ht="51" customHeight="1">
      <c r="A26" s="184">
        <v>2.2999999999999998</v>
      </c>
      <c r="B26" s="355" t="s">
        <v>371</v>
      </c>
      <c r="C26" s="355"/>
      <c r="D26" s="355"/>
      <c r="E26" s="355"/>
      <c r="F26" s="355"/>
    </row>
    <row r="27" spans="1:28" ht="120" customHeight="1">
      <c r="A27" s="184">
        <v>2.4</v>
      </c>
      <c r="B27" s="355" t="s">
        <v>372</v>
      </c>
      <c r="C27" s="355"/>
      <c r="D27" s="355"/>
      <c r="E27" s="355"/>
      <c r="F27" s="355"/>
    </row>
    <row r="28" spans="1:28" ht="97.5" customHeight="1">
      <c r="A28" s="178">
        <v>3</v>
      </c>
      <c r="B28" s="355" t="s">
        <v>373</v>
      </c>
      <c r="C28" s="355"/>
      <c r="D28" s="355"/>
      <c r="E28" s="355"/>
      <c r="F28" s="355"/>
    </row>
    <row r="29" spans="1:28" ht="62.25" customHeight="1">
      <c r="A29" s="184">
        <v>3.1</v>
      </c>
      <c r="B29" s="357" t="s">
        <v>374</v>
      </c>
      <c r="C29" s="357"/>
      <c r="D29" s="357"/>
      <c r="E29" s="357"/>
      <c r="F29" s="357"/>
    </row>
    <row r="30" spans="1:28" ht="57" customHeight="1">
      <c r="A30" s="184">
        <v>3.2</v>
      </c>
      <c r="B30" s="355" t="s">
        <v>375</v>
      </c>
      <c r="C30" s="355"/>
      <c r="D30" s="355"/>
      <c r="E30" s="355"/>
      <c r="F30" s="355"/>
    </row>
    <row r="31" spans="1:28" ht="62.25" customHeight="1">
      <c r="A31" s="184">
        <v>3.3</v>
      </c>
      <c r="B31" s="355" t="s">
        <v>376</v>
      </c>
      <c r="C31" s="355"/>
      <c r="D31" s="355"/>
      <c r="E31" s="355"/>
      <c r="F31" s="355"/>
    </row>
    <row r="32" spans="1:28" ht="79.5" customHeight="1">
      <c r="A32" s="178">
        <v>4</v>
      </c>
      <c r="B32" s="355" t="s">
        <v>377</v>
      </c>
      <c r="C32" s="355"/>
      <c r="D32" s="355"/>
      <c r="E32" s="355"/>
      <c r="F32" s="355"/>
    </row>
    <row r="33" spans="1:6" ht="89.25" customHeight="1">
      <c r="A33" s="178">
        <v>5</v>
      </c>
      <c r="B33" s="355" t="s">
        <v>378</v>
      </c>
      <c r="C33" s="355"/>
      <c r="D33" s="355"/>
      <c r="E33" s="355"/>
      <c r="F33" s="355"/>
    </row>
    <row r="34" spans="1:6" ht="16.5">
      <c r="A34" s="169"/>
      <c r="B34" s="185" t="str">
        <f>IF(ISERROR("Dated this " &amp; AG6 &amp; LOOKUP(AG6,AE1:AE27,AF1:AF27) &amp; " day of " &amp; AG8 &amp; " " &amp;AG9), "", "Dated this " &amp; AG6 &amp; LOOKUP(AG6,AE1:AE27,AF1:AF27) &amp; " day of " &amp; AG8 &amp; " " &amp;AG9)</f>
        <v/>
      </c>
      <c r="C34" s="185"/>
      <c r="D34" s="185"/>
      <c r="E34" s="186"/>
      <c r="F34" s="186"/>
    </row>
    <row r="35" spans="1:6" ht="16.5">
      <c r="A35" s="169"/>
      <c r="B35" s="185" t="s">
        <v>379</v>
      </c>
      <c r="C35" s="187"/>
      <c r="D35" s="188"/>
      <c r="E35" s="188"/>
      <c r="F35" s="188"/>
    </row>
    <row r="36" spans="1:6" ht="16.5">
      <c r="A36" s="169"/>
      <c r="B36" s="189"/>
      <c r="C36" s="188"/>
      <c r="D36" s="188"/>
      <c r="E36" s="185"/>
      <c r="F36" s="190" t="s">
        <v>380</v>
      </c>
    </row>
    <row r="37" spans="1:6" ht="16.5">
      <c r="A37" s="169"/>
      <c r="B37" s="189"/>
      <c r="C37" s="188"/>
      <c r="D37" s="185"/>
      <c r="E37" s="185"/>
      <c r="F37" s="190" t="str">
        <f>"For and on behalf of " &amp; 'Schedule-I'!C3</f>
        <v xml:space="preserve">For and on behalf of </v>
      </c>
    </row>
    <row r="38" spans="1:6" ht="16.5">
      <c r="A38" s="191"/>
      <c r="B38" s="191"/>
      <c r="C38" s="192"/>
      <c r="D38" s="191"/>
      <c r="E38" s="193"/>
      <c r="F38" s="171"/>
    </row>
    <row r="39" spans="1:6" ht="16.5">
      <c r="A39" s="194" t="s">
        <v>381</v>
      </c>
      <c r="B39" s="356">
        <f>'Name of Bidder'!C20</f>
        <v>0</v>
      </c>
      <c r="C39" s="356"/>
      <c r="D39" s="191"/>
      <c r="E39" s="193" t="s">
        <v>19</v>
      </c>
      <c r="F39" s="195">
        <f>'Name of Bidder'!C17</f>
        <v>0</v>
      </c>
    </row>
    <row r="40" spans="1:6" ht="16.5">
      <c r="A40" s="194" t="s">
        <v>351</v>
      </c>
      <c r="B40" s="195">
        <f>'Name of Bidder'!C21</f>
        <v>0</v>
      </c>
      <c r="C40" s="196"/>
      <c r="D40" s="191"/>
      <c r="E40" s="193" t="s">
        <v>21</v>
      </c>
      <c r="F40" s="195">
        <f>'Name of Bidder'!C18</f>
        <v>0</v>
      </c>
    </row>
    <row r="41" spans="1:6" ht="16.5">
      <c r="A41" s="169"/>
      <c r="B41" s="169"/>
      <c r="C41" s="169"/>
      <c r="D41" s="191"/>
      <c r="E41" s="193"/>
      <c r="F41" s="169"/>
    </row>
    <row r="42" spans="1:6" ht="16.5">
      <c r="A42" s="197" t="s">
        <v>382</v>
      </c>
      <c r="B42" s="198"/>
      <c r="C42" s="199"/>
      <c r="D42" s="185"/>
      <c r="E42" s="190"/>
      <c r="F42" s="185"/>
    </row>
    <row r="43" spans="1:6" ht="16.5">
      <c r="A43" s="352" t="s">
        <v>383</v>
      </c>
      <c r="B43" s="352"/>
      <c r="C43" s="352"/>
      <c r="D43" s="351"/>
      <c r="E43" s="351"/>
      <c r="F43" s="351"/>
    </row>
    <row r="44" spans="1:6" ht="16.5">
      <c r="A44" s="353"/>
      <c r="B44" s="353"/>
      <c r="C44" s="353"/>
      <c r="D44" s="125"/>
      <c r="E44" s="125"/>
      <c r="F44" s="125"/>
    </row>
    <row r="45" spans="1:6" ht="16.5">
      <c r="A45" s="349"/>
      <c r="B45" s="349"/>
      <c r="C45" s="349"/>
      <c r="D45" s="125"/>
      <c r="E45" s="125"/>
      <c r="F45" s="125"/>
    </row>
    <row r="46" spans="1:6" ht="16.5">
      <c r="A46" s="350" t="s">
        <v>384</v>
      </c>
      <c r="B46" s="350"/>
      <c r="C46" s="350"/>
      <c r="D46" s="351"/>
      <c r="E46" s="351"/>
      <c r="F46" s="351"/>
    </row>
    <row r="47" spans="1:6" ht="16.5">
      <c r="A47" s="350" t="s">
        <v>385</v>
      </c>
      <c r="B47" s="350"/>
      <c r="C47" s="350"/>
      <c r="D47" s="351"/>
      <c r="E47" s="351"/>
      <c r="F47" s="351"/>
    </row>
    <row r="48" spans="1:6" ht="16.5">
      <c r="A48" s="350" t="s">
        <v>386</v>
      </c>
      <c r="B48" s="350"/>
      <c r="C48" s="350"/>
      <c r="D48" s="351"/>
      <c r="E48" s="351"/>
      <c r="F48" s="351"/>
    </row>
    <row r="49" spans="1:6" ht="16.5">
      <c r="A49" s="352" t="s">
        <v>387</v>
      </c>
      <c r="B49" s="352"/>
      <c r="C49" s="352"/>
      <c r="D49" s="351"/>
      <c r="E49" s="351"/>
      <c r="F49" s="351"/>
    </row>
    <row r="50" spans="1:6" ht="16.5">
      <c r="A50" s="353"/>
      <c r="B50" s="353"/>
      <c r="C50" s="353"/>
      <c r="D50" s="125"/>
      <c r="E50" s="125"/>
      <c r="F50" s="125"/>
    </row>
    <row r="51" spans="1:6" ht="16.5">
      <c r="A51" s="349"/>
      <c r="B51" s="349"/>
      <c r="C51" s="349"/>
      <c r="D51" s="125"/>
      <c r="E51" s="125"/>
      <c r="F51" s="125"/>
    </row>
    <row r="52" spans="1:6" ht="37.5" customHeight="1">
      <c r="A52" s="35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54"/>
      <c r="C52" s="354"/>
      <c r="D52" s="354"/>
      <c r="E52" s="354"/>
      <c r="F52" s="354"/>
    </row>
    <row r="53" spans="1:6" ht="18.75">
      <c r="A53" s="348" t="s">
        <v>388</v>
      </c>
      <c r="B53" s="348"/>
      <c r="C53" s="348"/>
      <c r="D53" s="348"/>
      <c r="E53" s="348"/>
      <c r="F53" s="348"/>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2025-05-21T10:47:51Z</dcterms:modified>
  <cp:category/>
  <cp:contentStatus/>
</cp:coreProperties>
</file>